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64011"/>
  <bookViews>
    <workbookView xWindow="0" yWindow="0" windowWidth="20700" windowHeight="4290" tabRatio="719" firstSheet="1" activeTab="1"/>
  </bookViews>
  <sheets>
    <sheet name="Data Summary" sheetId="2" r:id="rId1"/>
    <sheet name="1" sheetId="78" r:id="rId2"/>
    <sheet name="2" sheetId="4" r:id="rId3"/>
    <sheet name="3" sheetId="139" r:id="rId4"/>
    <sheet name="4" sheetId="140" r:id="rId5"/>
    <sheet name="5" sheetId="79" r:id="rId6"/>
    <sheet name="6" sheetId="8" r:id="rId7"/>
    <sheet name="7" sheetId="9" r:id="rId8"/>
    <sheet name="8" sheetId="10" r:id="rId9"/>
    <sheet name="9" sheetId="11" r:id="rId10"/>
    <sheet name="10" sheetId="12" r:id="rId11"/>
    <sheet name="11" sheetId="13" r:id="rId12"/>
    <sheet name="12" sheetId="14" r:id="rId13"/>
    <sheet name="13 " sheetId="141" r:id="rId14"/>
    <sheet name="14" sheetId="142" r:id="rId15"/>
    <sheet name="15" sheetId="143" r:id="rId16"/>
    <sheet name="16" sheetId="144" r:id="rId17"/>
    <sheet name="17" sheetId="145" r:id="rId18"/>
    <sheet name="18" sheetId="146" r:id="rId19"/>
    <sheet name="19" sheetId="147" r:id="rId20"/>
    <sheet name="20" sheetId="148" r:id="rId21"/>
    <sheet name="21" sheetId="149" r:id="rId22"/>
    <sheet name="22" sheetId="150" r:id="rId23"/>
    <sheet name="23" sheetId="151" r:id="rId24"/>
    <sheet name="24" sheetId="152" r:id="rId25"/>
    <sheet name="25" sheetId="153" r:id="rId26"/>
    <sheet name="26" sheetId="154" r:id="rId27"/>
    <sheet name="27" sheetId="155" r:id="rId28"/>
    <sheet name="28" sheetId="156" r:id="rId29"/>
    <sheet name="29" sheetId="157" r:id="rId30"/>
    <sheet name="30" sheetId="158" r:id="rId31"/>
    <sheet name="31" sheetId="159" r:id="rId32"/>
    <sheet name="32" sheetId="160" r:id="rId33"/>
    <sheet name="33" sheetId="161" r:id="rId34"/>
    <sheet name="34" sheetId="162" r:id="rId35"/>
    <sheet name="35" sheetId="163" r:id="rId36"/>
    <sheet name="36" sheetId="164" r:id="rId37"/>
    <sheet name="37" sheetId="165" r:id="rId38"/>
    <sheet name="38" sheetId="166" r:id="rId39"/>
    <sheet name="39" sheetId="167" r:id="rId40"/>
    <sheet name="40" sheetId="168" r:id="rId41"/>
    <sheet name="41" sheetId="169" r:id="rId42"/>
    <sheet name="42" sheetId="170" r:id="rId43"/>
    <sheet name="43" sheetId="171" r:id="rId44"/>
    <sheet name="44" sheetId="172" r:id="rId45"/>
    <sheet name="45" sheetId="173" r:id="rId46"/>
    <sheet name="46" sheetId="174" r:id="rId47"/>
    <sheet name="47" sheetId="175" r:id="rId48"/>
    <sheet name="48" sheetId="176" r:id="rId49"/>
    <sheet name="49" sheetId="177" r:id="rId50"/>
    <sheet name="50" sheetId="178" r:id="rId51"/>
    <sheet name="51" sheetId="179" r:id="rId52"/>
    <sheet name="52" sheetId="180" r:id="rId53"/>
    <sheet name="53" sheetId="181" r:id="rId54"/>
    <sheet name="54" sheetId="182" r:id="rId55"/>
    <sheet name="55" sheetId="183" r:id="rId56"/>
    <sheet name="56" sheetId="184" r:id="rId57"/>
    <sheet name="57" sheetId="185" r:id="rId58"/>
    <sheet name="58" sheetId="186" r:id="rId59"/>
    <sheet name="59" sheetId="187" r:id="rId60"/>
    <sheet name="60" sheetId="188" r:id="rId61"/>
    <sheet name="61" sheetId="189" r:id="rId62"/>
    <sheet name="62" sheetId="190" r:id="rId63"/>
    <sheet name="63" sheetId="191" r:id="rId64"/>
    <sheet name="64" sheetId="192" r:id="rId65"/>
    <sheet name="65" sheetId="193" r:id="rId66"/>
    <sheet name="66" sheetId="194" r:id="rId67"/>
    <sheet name="67" sheetId="195" r:id="rId68"/>
    <sheet name="68" sheetId="196" r:id="rId69"/>
    <sheet name="69" sheetId="197" r:id="rId70"/>
    <sheet name="70" sheetId="198" r:id="rId71"/>
    <sheet name="71" sheetId="199" r:id="rId72"/>
    <sheet name="72" sheetId="200" r:id="rId73"/>
  </sheets>
  <externalReferences>
    <externalReference r:id="rId74"/>
    <externalReference r:id="rId75"/>
    <externalReference r:id="rId76"/>
    <externalReference r:id="rId77"/>
    <externalReference r:id="rId78"/>
    <externalReference r:id="rId79"/>
  </externalReferences>
  <definedNames>
    <definedName name="_xlnm._FilterDatabase" localSheetId="2" hidden="1">'2'!$A$3:$AA$24</definedName>
    <definedName name="_xlnm._FilterDatabase" localSheetId="3" hidden="1">'3'!$A$2:$J$3</definedName>
    <definedName name="_xlnm._FilterDatabase" localSheetId="70" hidden="1">'70'!#REF!</definedName>
    <definedName name="_nknk" localSheetId="32" hidden="1">#REF!</definedName>
    <definedName name="_nknk" localSheetId="39" hidden="1">#REF!</definedName>
    <definedName name="_nknk" localSheetId="40" hidden="1">#REF!</definedName>
    <definedName name="_nknk" hidden="1">#REF!</definedName>
    <definedName name="BSE" localSheetId="32">INDEX([1]Indices!$G$2:$G$166,MATCH([1]Indices!#REF!,[1]Indices!$E$2:$E$166)):INDEX([1]Indices!$G$2:$G$166,MATCH([1]Indices!#REF!,[1]Indices!$E$2:$E$166))</definedName>
    <definedName name="BSE" localSheetId="39">INDEX([1]Indices!$G$2:$G$166,MATCH([1]Indices!#REF!,[1]Indices!$E$2:$E$166)):INDEX([1]Indices!$G$2:$G$166,MATCH([1]Indices!#REF!,[1]Indices!$E$2:$E$166))</definedName>
    <definedName name="BSE" localSheetId="40">INDEX([1]Indices!$G$2:$G$166,MATCH([1]Indices!#REF!,[1]Indices!$E$2:$E$166)):INDEX([1]Indices!$G$2:$G$166,MATCH([1]Indices!#REF!,[1]Indices!$E$2:$E$166))</definedName>
    <definedName name="BSE" localSheetId="58">INDEX([1]Indices!$G$2:$G$166,MATCH([1]Indices!#REF!,[1]Indices!$E$2:$E$166)):INDEX([1]Indices!$G$2:$G$166,MATCH([1]Indices!#REF!,[1]Indices!$E$2:$E$166))</definedName>
    <definedName name="BSE">INDEX([1]Indices!$G$2:$G$166,MATCH([1]Indices!#REF!,[1]Indices!$E$2:$E$166)):INDEX([1]Indices!$G$2:$G$166,MATCH([1]Indices!#REF!,[1]Indices!$E$2:$E$166))</definedName>
    <definedName name="Date" localSheetId="32">INDEX([1]Indices!$E$2:$E$166,MATCH([1]Indices!#REF!,[1]Indices!$E$2:$E$166)):INDEX([1]Indices!$E$2:$E$166,MATCH([1]Indices!#REF!,[1]Indices!$E$2:$E$166))</definedName>
    <definedName name="Date" localSheetId="39">INDEX([1]Indices!$E$2:$E$166,MATCH([1]Indices!#REF!,[1]Indices!$E$2:$E$166)):INDEX([1]Indices!$E$2:$E$166,MATCH([1]Indices!#REF!,[1]Indices!$E$2:$E$166))</definedName>
    <definedName name="Date" localSheetId="40">INDEX([1]Indices!$E$2:$E$166,MATCH([1]Indices!#REF!,[1]Indices!$E$2:$E$166)):INDEX([1]Indices!$E$2:$E$166,MATCH([1]Indices!#REF!,[1]Indices!$E$2:$E$166))</definedName>
    <definedName name="Date" localSheetId="58">INDEX([1]Indices!$E$2:$E$166,MATCH([1]Indices!#REF!,[1]Indices!$E$2:$E$166)):INDEX([1]Indices!$E$2:$E$166,MATCH([1]Indices!#REF!,[1]Indices!$E$2:$E$166))</definedName>
    <definedName name="Date">INDEX([1]Indices!$E$2:$E$166,MATCH([1]Indices!#REF!,[1]Indices!$E$2:$E$166)):INDEX([1]Indices!$E$2:$E$166,MATCH([1]Indices!#REF!,[1]Indices!$E$2:$E$166))</definedName>
    <definedName name="fa" localSheetId="32" hidden="1">#REF!</definedName>
    <definedName name="fa" localSheetId="39" hidden="1">#REF!</definedName>
    <definedName name="fa" localSheetId="40" hidden="1">#REF!</definedName>
    <definedName name="fa" localSheetId="58" hidden="1">#REF!</definedName>
    <definedName name="fa" hidden="1">#REF!</definedName>
    <definedName name="NSE" localSheetId="32">INDEX([1]Indices!$F$2:$F$166,MATCH([1]Indices!#REF!,[1]Indices!$E$2:$E$166)):INDEX([1]Indices!$F$2:$F$166,MATCH([1]Indices!#REF!,[1]Indices!$E$2:$E$166))</definedName>
    <definedName name="NSE" localSheetId="39">INDEX([1]Indices!$F$2:$F$166,MATCH([1]Indices!#REF!,[1]Indices!$E$2:$E$166)):INDEX([1]Indices!$F$2:$F$166,MATCH([1]Indices!#REF!,[1]Indices!$E$2:$E$166))</definedName>
    <definedName name="NSE" localSheetId="40">INDEX([1]Indices!$F$2:$F$166,MATCH([1]Indices!#REF!,[1]Indices!$E$2:$E$166)):INDEX([1]Indices!$F$2:$F$166,MATCH([1]Indices!#REF!,[1]Indices!$E$2:$E$166))</definedName>
    <definedName name="NSE" localSheetId="58">INDEX([1]Indices!$F$2:$F$166,MATCH([1]Indices!#REF!,[1]Indices!$E$2:$E$166)):INDEX([1]Indices!$F$2:$F$166,MATCH([1]Indices!#REF!,[1]Indices!$E$2:$E$166))</definedName>
    <definedName name="NSE">INDEX([1]Indices!$F$2:$F$166,MATCH([1]Indices!#REF!,[1]Indices!$E$2:$E$166)):INDEX([1]Indices!$F$2:$F$166,MATCH([1]Indices!#REF!,[1]Indices!$E$2:$E$166))</definedName>
    <definedName name="_xlnm.Print_Area" localSheetId="1">'1'!$A$1:$C$64</definedName>
    <definedName name="_xlnm.Print_Area" localSheetId="10">'10'!$A$1:$K$22</definedName>
    <definedName name="_xlnm.Print_Area" localSheetId="11">'11'!$A$1:$K$21</definedName>
    <definedName name="_xlnm.Print_Area" localSheetId="12">'12'!$A$1:$I$20</definedName>
    <definedName name="_xlnm.Print_Area" localSheetId="14">'14'!$A$1:$D$9</definedName>
    <definedName name="_xlnm.Print_Area" localSheetId="15">'15'!$A$1:$P$21</definedName>
    <definedName name="_xlnm.Print_Area" localSheetId="16">'16'!$A$1:$Q$23</definedName>
    <definedName name="_xlnm.Print_Area" localSheetId="17">'17'!$A$1:$P$22</definedName>
    <definedName name="_xlnm.Print_Area" localSheetId="18">'18'!$A$1:$H$32</definedName>
    <definedName name="_xlnm.Print_Area" localSheetId="19">'19'!$A$1:$F$20</definedName>
    <definedName name="_xlnm.Print_Area" localSheetId="2">'2'!$A$1:$Q$29</definedName>
    <definedName name="_xlnm.Print_Area" localSheetId="22">'22'!$A$1:$J$39</definedName>
    <definedName name="_xlnm.Print_Area" localSheetId="23">'23'!$A$1:$J$60</definedName>
    <definedName name="_xlnm.Print_Area" localSheetId="3">'3'!$A$1:$J$11</definedName>
    <definedName name="_xlnm.Print_Area" localSheetId="32">'32'!$A$1:$W$31</definedName>
    <definedName name="_xlnm.Print_Area" localSheetId="33">'33'!$A$1:$W$31</definedName>
    <definedName name="_xlnm.Print_Area" localSheetId="38">'38'!$A$1:$E$22</definedName>
    <definedName name="_xlnm.Print_Area" localSheetId="4">'4'!$A$1:$I$24</definedName>
    <definedName name="_xlnm.Print_Area" localSheetId="40">'40'!$A$1:$O$22</definedName>
    <definedName name="_xlnm.Print_Area" localSheetId="42">'42'!$A$1:$K$24</definedName>
    <definedName name="_xlnm.Print_Area" localSheetId="46">'46'!$A$1:$K$21</definedName>
    <definedName name="_xlnm.Print_Area" localSheetId="47">'47'!$A$1:$K$25</definedName>
    <definedName name="_xlnm.Print_Area" localSheetId="49">'49'!$A$1:$J$21</definedName>
    <definedName name="_xlnm.Print_Area" localSheetId="5">'5'!$A$1:$BE$56</definedName>
    <definedName name="_xlnm.Print_Area" localSheetId="50">'50'!$A$1:$G$23</definedName>
    <definedName name="_xlnm.Print_Area" localSheetId="51">'51'!$A$1:$F$20</definedName>
    <definedName name="_xlnm.Print_Area" localSheetId="52">'52'!$A$1:$F$17</definedName>
    <definedName name="_xlnm.Print_Area" localSheetId="53">'53'!$A$1:$AC$22</definedName>
    <definedName name="_xlnm.Print_Area" localSheetId="55">'55'!$A$1:$K$24</definedName>
    <definedName name="_xlnm.Print_Area" localSheetId="56">'56'!$A$1:$N$95</definedName>
    <definedName name="_xlnm.Print_Area" localSheetId="57">'57'!$A$1:$J$22</definedName>
    <definedName name="_xlnm.Print_Area" localSheetId="58">'58'!$A$1:$K$23</definedName>
    <definedName name="_xlnm.Print_Area" localSheetId="59">'59'!$A$1:$L$24</definedName>
    <definedName name="_xlnm.Print_Area" localSheetId="60">'60'!$A$1:$K$22</definedName>
    <definedName name="_xlnm.Print_Area" localSheetId="62">'62'!$A$1:$L$18</definedName>
    <definedName name="_xlnm.Print_Area" localSheetId="63">'63'!$A$1:$G$39</definedName>
    <definedName name="_xlnm.Print_Area" localSheetId="64">'64'!$A$1:$T$47</definedName>
    <definedName name="_xlnm.Print_Area" localSheetId="65">'65'!$A$1:$T$24</definedName>
    <definedName name="_xlnm.Print_Area" localSheetId="66">'66'!$A$1:$N$46</definedName>
    <definedName name="_xlnm.Print_Area" localSheetId="67">'67'!$A$1:$N$43</definedName>
    <definedName name="_xlnm.Print_Area" localSheetId="68">'68'!$A$1:$G$75</definedName>
    <definedName name="_xlnm.Print_Area" localSheetId="69">'69'!$A$1:$O$63</definedName>
    <definedName name="_xlnm.Print_Area" localSheetId="7">'7'!$A$1:$AE$66</definedName>
    <definedName name="_xlnm.Print_Area" localSheetId="70">'70'!$A$1:$P$56</definedName>
    <definedName name="_xlnm.Print_Area" localSheetId="71">'71'!$A$1:$O$75</definedName>
    <definedName name="_xlnm.Print_Area" localSheetId="72">'72'!$A$1:$M$46</definedName>
    <definedName name="_xlnm.Print_Area" localSheetId="8">'8'!$A$1:$Q$22</definedName>
    <definedName name="_xlnm.Print_Area" localSheetId="9">'9'!$A$1:$O$21</definedName>
    <definedName name="rDate">[2]Raw!$C$2</definedName>
    <definedName name="sDate">[3]Raw!$C$2</definedName>
    <definedName name="SpreadsheetBuilder_1" hidden="1">'[4]PE &amp;VOL'!$A$1:$Q$7</definedName>
    <definedName name="SpreadsheetBuilder_2" hidden="1">'[5]PE &amp;VOL'!$A$1:$Q$7</definedName>
    <definedName name="TRNR_6531c5328a1948209f1e3286516358c5_1_0" localSheetId="32" hidden="1">#REF!</definedName>
    <definedName name="TRNR_6531c5328a1948209f1e3286516358c5_1_0" localSheetId="33" hidden="1">#REF!</definedName>
    <definedName name="TRNR_6531c5328a1948209f1e3286516358c5_1_0" localSheetId="34" hidden="1">#REF!</definedName>
    <definedName name="TRNR_6531c5328a1948209f1e3286516358c5_1_0" localSheetId="35" hidden="1">#REF!</definedName>
    <definedName name="TRNR_6531c5328a1948209f1e3286516358c5_1_0" localSheetId="36" hidden="1">#REF!</definedName>
    <definedName name="TRNR_6531c5328a1948209f1e3286516358c5_1_0" localSheetId="37" hidden="1">#REF!</definedName>
    <definedName name="TRNR_6531c5328a1948209f1e3286516358c5_1_0" localSheetId="38" hidden="1">#REF!</definedName>
    <definedName name="TRNR_6531c5328a1948209f1e3286516358c5_1_0" localSheetId="39" hidden="1">#REF!</definedName>
    <definedName name="TRNR_6531c5328a1948209f1e3286516358c5_1_0" localSheetId="40" hidden="1">#REF!</definedName>
    <definedName name="TRNR_6531c5328a1948209f1e3286516358c5_1_0" localSheetId="41" hidden="1">#REF!</definedName>
    <definedName name="TRNR_6531c5328a1948209f1e3286516358c5_1_0" localSheetId="42" hidden="1">#REF!</definedName>
    <definedName name="TRNR_6531c5328a1948209f1e3286516358c5_1_0" localSheetId="43" hidden="1">#REF!</definedName>
    <definedName name="TRNR_6531c5328a1948209f1e3286516358c5_1_0" localSheetId="44" hidden="1">#REF!</definedName>
    <definedName name="TRNR_6531c5328a1948209f1e3286516358c5_1_0" localSheetId="45" hidden="1">#REF!</definedName>
    <definedName name="TRNR_6531c5328a1948209f1e3286516358c5_1_0" localSheetId="46" hidden="1">#REF!</definedName>
    <definedName name="TRNR_6531c5328a1948209f1e3286516358c5_1_0" localSheetId="47" hidden="1">#REF!</definedName>
    <definedName name="TRNR_6531c5328a1948209f1e3286516358c5_1_0" localSheetId="48" hidden="1">#REF!</definedName>
    <definedName name="TRNR_6531c5328a1948209f1e3286516358c5_1_0" localSheetId="49" hidden="1">#REF!</definedName>
    <definedName name="TRNR_6531c5328a1948209f1e3286516358c5_1_0" localSheetId="50" hidden="1">#REF!</definedName>
    <definedName name="TRNR_6531c5328a1948209f1e3286516358c5_1_0" localSheetId="51" hidden="1">#REF!</definedName>
    <definedName name="TRNR_6531c5328a1948209f1e3286516358c5_1_0" localSheetId="52" hidden="1">#REF!</definedName>
    <definedName name="TRNR_6531c5328a1948209f1e3286516358c5_1_0" localSheetId="53" hidden="1">#REF!</definedName>
    <definedName name="TRNR_6531c5328a1948209f1e3286516358c5_1_0" localSheetId="54" hidden="1">#REF!</definedName>
    <definedName name="TRNR_6531c5328a1948209f1e3286516358c5_1_0" localSheetId="55" hidden="1">#REF!</definedName>
    <definedName name="TRNR_6531c5328a1948209f1e3286516358c5_1_0" localSheetId="56" hidden="1">#REF!</definedName>
    <definedName name="TRNR_6531c5328a1948209f1e3286516358c5_1_0" localSheetId="57" hidden="1">#REF!</definedName>
    <definedName name="TRNR_6531c5328a1948209f1e3286516358c5_1_0" localSheetId="58" hidden="1">#REF!</definedName>
    <definedName name="TRNR_6531c5328a1948209f1e3286516358c5_1_0" localSheetId="59" hidden="1">#REF!</definedName>
    <definedName name="TRNR_6531c5328a1948209f1e3286516358c5_1_0" localSheetId="60" hidden="1">#REF!</definedName>
    <definedName name="TRNR_6531c5328a1948209f1e3286516358c5_1_0" localSheetId="61" hidden="1">#REF!</definedName>
    <definedName name="TRNR_6531c5328a1948209f1e3286516358c5_1_0" localSheetId="62" hidden="1">#REF!</definedName>
    <definedName name="TRNR_6531c5328a1948209f1e3286516358c5_1_0" localSheetId="63" hidden="1">#REF!</definedName>
    <definedName name="TRNR_6531c5328a1948209f1e3286516358c5_1_0" localSheetId="64" hidden="1">#REF!</definedName>
    <definedName name="TRNR_6531c5328a1948209f1e3286516358c5_1_0" localSheetId="65" hidden="1">#REF!</definedName>
    <definedName name="TRNR_6531c5328a1948209f1e3286516358c5_1_0" localSheetId="66" hidden="1">#REF!</definedName>
    <definedName name="TRNR_6531c5328a1948209f1e3286516358c5_1_0" localSheetId="67" hidden="1">#REF!</definedName>
    <definedName name="TRNR_6531c5328a1948209f1e3286516358c5_1_0" localSheetId="68" hidden="1">#REF!</definedName>
    <definedName name="TRNR_6531c5328a1948209f1e3286516358c5_1_0" localSheetId="69" hidden="1">#REF!</definedName>
    <definedName name="TRNR_6531c5328a1948209f1e3286516358c5_1_0" localSheetId="70" hidden="1">#REF!</definedName>
    <definedName name="TRNR_6531c5328a1948209f1e3286516358c5_1_0" localSheetId="71" hidden="1">#REF!</definedName>
    <definedName name="TRNR_6531c5328a1948209f1e3286516358c5_1_0" localSheetId="72" hidden="1">#REF!</definedName>
    <definedName name="TRNR_6531c5328a1948209f1e3286516358c5_1_0" hidden="1">#REF!</definedName>
    <definedName name="TRNR_66fc5e9b2a8143859bb0bf5a6edf55aa_9_0" localSheetId="32" hidden="1">#REF!</definedName>
    <definedName name="TRNR_66fc5e9b2a8143859bb0bf5a6edf55aa_9_0" localSheetId="33" hidden="1">#REF!</definedName>
    <definedName name="TRNR_66fc5e9b2a8143859bb0bf5a6edf55aa_9_0" localSheetId="34" hidden="1">#REF!</definedName>
    <definedName name="TRNR_66fc5e9b2a8143859bb0bf5a6edf55aa_9_0" localSheetId="35" hidden="1">#REF!</definedName>
    <definedName name="TRNR_66fc5e9b2a8143859bb0bf5a6edf55aa_9_0" localSheetId="36" hidden="1">#REF!</definedName>
    <definedName name="TRNR_66fc5e9b2a8143859bb0bf5a6edf55aa_9_0" localSheetId="37" hidden="1">#REF!</definedName>
    <definedName name="TRNR_66fc5e9b2a8143859bb0bf5a6edf55aa_9_0" localSheetId="38" hidden="1">#REF!</definedName>
    <definedName name="TRNR_66fc5e9b2a8143859bb0bf5a6edf55aa_9_0" localSheetId="39" hidden="1">#REF!</definedName>
    <definedName name="TRNR_66fc5e9b2a8143859bb0bf5a6edf55aa_9_0" localSheetId="40" hidden="1">#REF!</definedName>
    <definedName name="TRNR_66fc5e9b2a8143859bb0bf5a6edf55aa_9_0" localSheetId="41" hidden="1">#REF!</definedName>
    <definedName name="TRNR_66fc5e9b2a8143859bb0bf5a6edf55aa_9_0" localSheetId="42" hidden="1">#REF!</definedName>
    <definedName name="TRNR_66fc5e9b2a8143859bb0bf5a6edf55aa_9_0" localSheetId="43" hidden="1">#REF!</definedName>
    <definedName name="TRNR_66fc5e9b2a8143859bb0bf5a6edf55aa_9_0" localSheetId="44" hidden="1">#REF!</definedName>
    <definedName name="TRNR_66fc5e9b2a8143859bb0bf5a6edf55aa_9_0" localSheetId="45" hidden="1">#REF!</definedName>
    <definedName name="TRNR_66fc5e9b2a8143859bb0bf5a6edf55aa_9_0" localSheetId="46" hidden="1">#REF!</definedName>
    <definedName name="TRNR_66fc5e9b2a8143859bb0bf5a6edf55aa_9_0" localSheetId="47" hidden="1">#REF!</definedName>
    <definedName name="TRNR_66fc5e9b2a8143859bb0bf5a6edf55aa_9_0" localSheetId="48" hidden="1">#REF!</definedName>
    <definedName name="TRNR_66fc5e9b2a8143859bb0bf5a6edf55aa_9_0" localSheetId="49" hidden="1">#REF!</definedName>
    <definedName name="TRNR_66fc5e9b2a8143859bb0bf5a6edf55aa_9_0" localSheetId="50" hidden="1">#REF!</definedName>
    <definedName name="TRNR_66fc5e9b2a8143859bb0bf5a6edf55aa_9_0" localSheetId="51" hidden="1">#REF!</definedName>
    <definedName name="TRNR_66fc5e9b2a8143859bb0bf5a6edf55aa_9_0" localSheetId="52" hidden="1">#REF!</definedName>
    <definedName name="TRNR_66fc5e9b2a8143859bb0bf5a6edf55aa_9_0" localSheetId="53" hidden="1">#REF!</definedName>
    <definedName name="TRNR_66fc5e9b2a8143859bb0bf5a6edf55aa_9_0" localSheetId="54" hidden="1">#REF!</definedName>
    <definedName name="TRNR_66fc5e9b2a8143859bb0bf5a6edf55aa_9_0" localSheetId="55" hidden="1">#REF!</definedName>
    <definedName name="TRNR_66fc5e9b2a8143859bb0bf5a6edf55aa_9_0" localSheetId="56" hidden="1">#REF!</definedName>
    <definedName name="TRNR_66fc5e9b2a8143859bb0bf5a6edf55aa_9_0" localSheetId="57" hidden="1">#REF!</definedName>
    <definedName name="TRNR_66fc5e9b2a8143859bb0bf5a6edf55aa_9_0" localSheetId="58" hidden="1">#REF!</definedName>
    <definedName name="TRNR_66fc5e9b2a8143859bb0bf5a6edf55aa_9_0" localSheetId="59" hidden="1">#REF!</definedName>
    <definedName name="TRNR_66fc5e9b2a8143859bb0bf5a6edf55aa_9_0" localSheetId="60" hidden="1">#REF!</definedName>
    <definedName name="TRNR_66fc5e9b2a8143859bb0bf5a6edf55aa_9_0" localSheetId="61" hidden="1">#REF!</definedName>
    <definedName name="TRNR_66fc5e9b2a8143859bb0bf5a6edf55aa_9_0" localSheetId="62" hidden="1">#REF!</definedName>
    <definedName name="TRNR_66fc5e9b2a8143859bb0bf5a6edf55aa_9_0" localSheetId="63" hidden="1">#REF!</definedName>
    <definedName name="TRNR_66fc5e9b2a8143859bb0bf5a6edf55aa_9_0" localSheetId="64" hidden="1">#REF!</definedName>
    <definedName name="TRNR_66fc5e9b2a8143859bb0bf5a6edf55aa_9_0" localSheetId="65" hidden="1">#REF!</definedName>
    <definedName name="TRNR_66fc5e9b2a8143859bb0bf5a6edf55aa_9_0" localSheetId="66" hidden="1">#REF!</definedName>
    <definedName name="TRNR_66fc5e9b2a8143859bb0bf5a6edf55aa_9_0" localSheetId="67" hidden="1">#REF!</definedName>
    <definedName name="TRNR_66fc5e9b2a8143859bb0bf5a6edf55aa_9_0" localSheetId="68" hidden="1">#REF!</definedName>
    <definedName name="TRNR_66fc5e9b2a8143859bb0bf5a6edf55aa_9_0" localSheetId="69" hidden="1">#REF!</definedName>
    <definedName name="TRNR_66fc5e9b2a8143859bb0bf5a6edf55aa_9_0" localSheetId="70" hidden="1">#REF!</definedName>
    <definedName name="TRNR_66fc5e9b2a8143859bb0bf5a6edf55aa_9_0" localSheetId="71" hidden="1">#REF!</definedName>
    <definedName name="TRNR_66fc5e9b2a8143859bb0bf5a6edf55aa_9_0" localSheetId="72" hidden="1">#REF!</definedName>
    <definedName name="TRNR_66fc5e9b2a8143859bb0bf5a6edf55aa_9_0" hidden="1">#REF!</definedName>
    <definedName name="TRNR_70d05a7930e64010b93feb78615fc9a1_1_0" localSheetId="32" hidden="1">#REF!</definedName>
    <definedName name="TRNR_70d05a7930e64010b93feb78615fc9a1_1_0" localSheetId="33" hidden="1">#REF!</definedName>
    <definedName name="TRNR_70d05a7930e64010b93feb78615fc9a1_1_0" localSheetId="34" hidden="1">#REF!</definedName>
    <definedName name="TRNR_70d05a7930e64010b93feb78615fc9a1_1_0" localSheetId="35" hidden="1">#REF!</definedName>
    <definedName name="TRNR_70d05a7930e64010b93feb78615fc9a1_1_0" localSheetId="36" hidden="1">#REF!</definedName>
    <definedName name="TRNR_70d05a7930e64010b93feb78615fc9a1_1_0" localSheetId="37" hidden="1">#REF!</definedName>
    <definedName name="TRNR_70d05a7930e64010b93feb78615fc9a1_1_0" localSheetId="38" hidden="1">#REF!</definedName>
    <definedName name="TRNR_70d05a7930e64010b93feb78615fc9a1_1_0" localSheetId="39" hidden="1">#REF!</definedName>
    <definedName name="TRNR_70d05a7930e64010b93feb78615fc9a1_1_0" localSheetId="40" hidden="1">#REF!</definedName>
    <definedName name="TRNR_70d05a7930e64010b93feb78615fc9a1_1_0" localSheetId="41" hidden="1">#REF!</definedName>
    <definedName name="TRNR_70d05a7930e64010b93feb78615fc9a1_1_0" localSheetId="42" hidden="1">#REF!</definedName>
    <definedName name="TRNR_70d05a7930e64010b93feb78615fc9a1_1_0" localSheetId="43" hidden="1">#REF!</definedName>
    <definedName name="TRNR_70d05a7930e64010b93feb78615fc9a1_1_0" localSheetId="44" hidden="1">#REF!</definedName>
    <definedName name="TRNR_70d05a7930e64010b93feb78615fc9a1_1_0" localSheetId="45" hidden="1">#REF!</definedName>
    <definedName name="TRNR_70d05a7930e64010b93feb78615fc9a1_1_0" localSheetId="46" hidden="1">#REF!</definedName>
    <definedName name="TRNR_70d05a7930e64010b93feb78615fc9a1_1_0" localSheetId="47" hidden="1">#REF!</definedName>
    <definedName name="TRNR_70d05a7930e64010b93feb78615fc9a1_1_0" localSheetId="48" hidden="1">#REF!</definedName>
    <definedName name="TRNR_70d05a7930e64010b93feb78615fc9a1_1_0" localSheetId="49" hidden="1">#REF!</definedName>
    <definedName name="TRNR_70d05a7930e64010b93feb78615fc9a1_1_0" localSheetId="50" hidden="1">#REF!</definedName>
    <definedName name="TRNR_70d05a7930e64010b93feb78615fc9a1_1_0" localSheetId="51" hidden="1">#REF!</definedName>
    <definedName name="TRNR_70d05a7930e64010b93feb78615fc9a1_1_0" localSheetId="52" hidden="1">#REF!</definedName>
    <definedName name="TRNR_70d05a7930e64010b93feb78615fc9a1_1_0" localSheetId="53" hidden="1">#REF!</definedName>
    <definedName name="TRNR_70d05a7930e64010b93feb78615fc9a1_1_0" localSheetId="54" hidden="1">#REF!</definedName>
    <definedName name="TRNR_70d05a7930e64010b93feb78615fc9a1_1_0" localSheetId="55" hidden="1">#REF!</definedName>
    <definedName name="TRNR_70d05a7930e64010b93feb78615fc9a1_1_0" localSheetId="56" hidden="1">#REF!</definedName>
    <definedName name="TRNR_70d05a7930e64010b93feb78615fc9a1_1_0" localSheetId="57" hidden="1">#REF!</definedName>
    <definedName name="TRNR_70d05a7930e64010b93feb78615fc9a1_1_0" localSheetId="58" hidden="1">#REF!</definedName>
    <definedName name="TRNR_70d05a7930e64010b93feb78615fc9a1_1_0" localSheetId="59" hidden="1">#REF!</definedName>
    <definedName name="TRNR_70d05a7930e64010b93feb78615fc9a1_1_0" localSheetId="60" hidden="1">#REF!</definedName>
    <definedName name="TRNR_70d05a7930e64010b93feb78615fc9a1_1_0" localSheetId="61" hidden="1">#REF!</definedName>
    <definedName name="TRNR_70d05a7930e64010b93feb78615fc9a1_1_0" localSheetId="62" hidden="1">#REF!</definedName>
    <definedName name="TRNR_70d05a7930e64010b93feb78615fc9a1_1_0" localSheetId="63" hidden="1">#REF!</definedName>
    <definedName name="TRNR_70d05a7930e64010b93feb78615fc9a1_1_0" localSheetId="64" hidden="1">#REF!</definedName>
    <definedName name="TRNR_70d05a7930e64010b93feb78615fc9a1_1_0" localSheetId="65" hidden="1">#REF!</definedName>
    <definedName name="TRNR_70d05a7930e64010b93feb78615fc9a1_1_0" localSheetId="66" hidden="1">#REF!</definedName>
    <definedName name="TRNR_70d05a7930e64010b93feb78615fc9a1_1_0" localSheetId="67" hidden="1">#REF!</definedName>
    <definedName name="TRNR_70d05a7930e64010b93feb78615fc9a1_1_0" localSheetId="68" hidden="1">#REF!</definedName>
    <definedName name="TRNR_70d05a7930e64010b93feb78615fc9a1_1_0" localSheetId="69" hidden="1">#REF!</definedName>
    <definedName name="TRNR_70d05a7930e64010b93feb78615fc9a1_1_0" localSheetId="70" hidden="1">#REF!</definedName>
    <definedName name="TRNR_70d05a7930e64010b93feb78615fc9a1_1_0" localSheetId="71" hidden="1">#REF!</definedName>
    <definedName name="TRNR_70d05a7930e64010b93feb78615fc9a1_1_0" localSheetId="72" hidden="1">#REF!</definedName>
    <definedName name="TRNR_70d05a7930e64010b93feb78615fc9a1_1_0" hidden="1">#REF!</definedName>
    <definedName name="TRNR_7703dcd31ba94dc3b5f94a2b004d0246_1_0" localSheetId="32" hidden="1">#REF!</definedName>
    <definedName name="TRNR_7703dcd31ba94dc3b5f94a2b004d0246_1_0" localSheetId="33" hidden="1">#REF!</definedName>
    <definedName name="TRNR_7703dcd31ba94dc3b5f94a2b004d0246_1_0" localSheetId="34" hidden="1">#REF!</definedName>
    <definedName name="TRNR_7703dcd31ba94dc3b5f94a2b004d0246_1_0" localSheetId="35" hidden="1">#REF!</definedName>
    <definedName name="TRNR_7703dcd31ba94dc3b5f94a2b004d0246_1_0" localSheetId="36" hidden="1">#REF!</definedName>
    <definedName name="TRNR_7703dcd31ba94dc3b5f94a2b004d0246_1_0" localSheetId="37" hidden="1">#REF!</definedName>
    <definedName name="TRNR_7703dcd31ba94dc3b5f94a2b004d0246_1_0" localSheetId="38" hidden="1">#REF!</definedName>
    <definedName name="TRNR_7703dcd31ba94dc3b5f94a2b004d0246_1_0" localSheetId="39" hidden="1">#REF!</definedName>
    <definedName name="TRNR_7703dcd31ba94dc3b5f94a2b004d0246_1_0" localSheetId="40" hidden="1">#REF!</definedName>
    <definedName name="TRNR_7703dcd31ba94dc3b5f94a2b004d0246_1_0" localSheetId="41" hidden="1">#REF!</definedName>
    <definedName name="TRNR_7703dcd31ba94dc3b5f94a2b004d0246_1_0" localSheetId="42" hidden="1">#REF!</definedName>
    <definedName name="TRNR_7703dcd31ba94dc3b5f94a2b004d0246_1_0" localSheetId="43" hidden="1">#REF!</definedName>
    <definedName name="TRNR_7703dcd31ba94dc3b5f94a2b004d0246_1_0" localSheetId="44" hidden="1">#REF!</definedName>
    <definedName name="TRNR_7703dcd31ba94dc3b5f94a2b004d0246_1_0" localSheetId="45" hidden="1">#REF!</definedName>
    <definedName name="TRNR_7703dcd31ba94dc3b5f94a2b004d0246_1_0" localSheetId="46" hidden="1">#REF!</definedName>
    <definedName name="TRNR_7703dcd31ba94dc3b5f94a2b004d0246_1_0" localSheetId="47" hidden="1">#REF!</definedName>
    <definedName name="TRNR_7703dcd31ba94dc3b5f94a2b004d0246_1_0" localSheetId="48" hidden="1">#REF!</definedName>
    <definedName name="TRNR_7703dcd31ba94dc3b5f94a2b004d0246_1_0" localSheetId="49" hidden="1">#REF!</definedName>
    <definedName name="TRNR_7703dcd31ba94dc3b5f94a2b004d0246_1_0" localSheetId="50" hidden="1">#REF!</definedName>
    <definedName name="TRNR_7703dcd31ba94dc3b5f94a2b004d0246_1_0" localSheetId="51" hidden="1">#REF!</definedName>
    <definedName name="TRNR_7703dcd31ba94dc3b5f94a2b004d0246_1_0" localSheetId="52" hidden="1">#REF!</definedName>
    <definedName name="TRNR_7703dcd31ba94dc3b5f94a2b004d0246_1_0" localSheetId="53" hidden="1">#REF!</definedName>
    <definedName name="TRNR_7703dcd31ba94dc3b5f94a2b004d0246_1_0" localSheetId="54" hidden="1">#REF!</definedName>
    <definedName name="TRNR_7703dcd31ba94dc3b5f94a2b004d0246_1_0" localSheetId="55" hidden="1">#REF!</definedName>
    <definedName name="TRNR_7703dcd31ba94dc3b5f94a2b004d0246_1_0" localSheetId="56" hidden="1">#REF!</definedName>
    <definedName name="TRNR_7703dcd31ba94dc3b5f94a2b004d0246_1_0" localSheetId="57" hidden="1">#REF!</definedName>
    <definedName name="TRNR_7703dcd31ba94dc3b5f94a2b004d0246_1_0" localSheetId="58" hidden="1">#REF!</definedName>
    <definedName name="TRNR_7703dcd31ba94dc3b5f94a2b004d0246_1_0" localSheetId="59" hidden="1">#REF!</definedName>
    <definedName name="TRNR_7703dcd31ba94dc3b5f94a2b004d0246_1_0" localSheetId="60" hidden="1">#REF!</definedName>
    <definedName name="TRNR_7703dcd31ba94dc3b5f94a2b004d0246_1_0" localSheetId="61" hidden="1">#REF!</definedName>
    <definedName name="TRNR_7703dcd31ba94dc3b5f94a2b004d0246_1_0" localSheetId="62" hidden="1">#REF!</definedName>
    <definedName name="TRNR_7703dcd31ba94dc3b5f94a2b004d0246_1_0" localSheetId="63" hidden="1">#REF!</definedName>
    <definedName name="TRNR_7703dcd31ba94dc3b5f94a2b004d0246_1_0" localSheetId="64" hidden="1">#REF!</definedName>
    <definedName name="TRNR_7703dcd31ba94dc3b5f94a2b004d0246_1_0" localSheetId="65" hidden="1">#REF!</definedName>
    <definedName name="TRNR_7703dcd31ba94dc3b5f94a2b004d0246_1_0" localSheetId="66" hidden="1">#REF!</definedName>
    <definedName name="TRNR_7703dcd31ba94dc3b5f94a2b004d0246_1_0" localSheetId="67" hidden="1">#REF!</definedName>
    <definedName name="TRNR_7703dcd31ba94dc3b5f94a2b004d0246_1_0" localSheetId="68" hidden="1">#REF!</definedName>
    <definedName name="TRNR_7703dcd31ba94dc3b5f94a2b004d0246_1_0" localSheetId="69" hidden="1">#REF!</definedName>
    <definedName name="TRNR_7703dcd31ba94dc3b5f94a2b004d0246_1_0" localSheetId="70" hidden="1">#REF!</definedName>
    <definedName name="TRNR_7703dcd31ba94dc3b5f94a2b004d0246_1_0" localSheetId="71" hidden="1">#REF!</definedName>
    <definedName name="TRNR_7703dcd31ba94dc3b5f94a2b004d0246_1_0" localSheetId="72" hidden="1">#REF!</definedName>
    <definedName name="TRNR_7703dcd31ba94dc3b5f94a2b004d0246_1_0" hidden="1">#REF!</definedName>
    <definedName name="TRNR_78d1153e1e7347b9ae17b308bc65aca5_1_0" localSheetId="32" hidden="1">#REF!</definedName>
    <definedName name="TRNR_78d1153e1e7347b9ae17b308bc65aca5_1_0" localSheetId="33" hidden="1">#REF!</definedName>
    <definedName name="TRNR_78d1153e1e7347b9ae17b308bc65aca5_1_0" localSheetId="34" hidden="1">#REF!</definedName>
    <definedName name="TRNR_78d1153e1e7347b9ae17b308bc65aca5_1_0" localSheetId="35" hidden="1">#REF!</definedName>
    <definedName name="TRNR_78d1153e1e7347b9ae17b308bc65aca5_1_0" localSheetId="36" hidden="1">#REF!</definedName>
    <definedName name="TRNR_78d1153e1e7347b9ae17b308bc65aca5_1_0" localSheetId="37" hidden="1">#REF!</definedName>
    <definedName name="TRNR_78d1153e1e7347b9ae17b308bc65aca5_1_0" localSheetId="38" hidden="1">#REF!</definedName>
    <definedName name="TRNR_78d1153e1e7347b9ae17b308bc65aca5_1_0" localSheetId="39" hidden="1">#REF!</definedName>
    <definedName name="TRNR_78d1153e1e7347b9ae17b308bc65aca5_1_0" localSheetId="40" hidden="1">#REF!</definedName>
    <definedName name="TRNR_78d1153e1e7347b9ae17b308bc65aca5_1_0" localSheetId="41" hidden="1">#REF!</definedName>
    <definedName name="TRNR_78d1153e1e7347b9ae17b308bc65aca5_1_0" localSheetId="42" hidden="1">#REF!</definedName>
    <definedName name="TRNR_78d1153e1e7347b9ae17b308bc65aca5_1_0" localSheetId="43" hidden="1">#REF!</definedName>
    <definedName name="TRNR_78d1153e1e7347b9ae17b308bc65aca5_1_0" localSheetId="44" hidden="1">#REF!</definedName>
    <definedName name="TRNR_78d1153e1e7347b9ae17b308bc65aca5_1_0" localSheetId="45" hidden="1">#REF!</definedName>
    <definedName name="TRNR_78d1153e1e7347b9ae17b308bc65aca5_1_0" localSheetId="46" hidden="1">#REF!</definedName>
    <definedName name="TRNR_78d1153e1e7347b9ae17b308bc65aca5_1_0" localSheetId="47" hidden="1">#REF!</definedName>
    <definedName name="TRNR_78d1153e1e7347b9ae17b308bc65aca5_1_0" localSheetId="48" hidden="1">#REF!</definedName>
    <definedName name="TRNR_78d1153e1e7347b9ae17b308bc65aca5_1_0" localSheetId="49" hidden="1">#REF!</definedName>
    <definedName name="TRNR_78d1153e1e7347b9ae17b308bc65aca5_1_0" localSheetId="50" hidden="1">#REF!</definedName>
    <definedName name="TRNR_78d1153e1e7347b9ae17b308bc65aca5_1_0" localSheetId="51" hidden="1">#REF!</definedName>
    <definedName name="TRNR_78d1153e1e7347b9ae17b308bc65aca5_1_0" localSheetId="52" hidden="1">#REF!</definedName>
    <definedName name="TRNR_78d1153e1e7347b9ae17b308bc65aca5_1_0" localSheetId="53" hidden="1">#REF!</definedName>
    <definedName name="TRNR_78d1153e1e7347b9ae17b308bc65aca5_1_0" localSheetId="54" hidden="1">#REF!</definedName>
    <definedName name="TRNR_78d1153e1e7347b9ae17b308bc65aca5_1_0" localSheetId="55" hidden="1">#REF!</definedName>
    <definedName name="TRNR_78d1153e1e7347b9ae17b308bc65aca5_1_0" localSheetId="56" hidden="1">#REF!</definedName>
    <definedName name="TRNR_78d1153e1e7347b9ae17b308bc65aca5_1_0" localSheetId="57" hidden="1">#REF!</definedName>
    <definedName name="TRNR_78d1153e1e7347b9ae17b308bc65aca5_1_0" localSheetId="58" hidden="1">#REF!</definedName>
    <definedName name="TRNR_78d1153e1e7347b9ae17b308bc65aca5_1_0" localSheetId="59" hidden="1">#REF!</definedName>
    <definedName name="TRNR_78d1153e1e7347b9ae17b308bc65aca5_1_0" localSheetId="60" hidden="1">#REF!</definedName>
    <definedName name="TRNR_78d1153e1e7347b9ae17b308bc65aca5_1_0" localSheetId="61" hidden="1">#REF!</definedName>
    <definedName name="TRNR_78d1153e1e7347b9ae17b308bc65aca5_1_0" localSheetId="62" hidden="1">#REF!</definedName>
    <definedName name="TRNR_78d1153e1e7347b9ae17b308bc65aca5_1_0" localSheetId="63" hidden="1">#REF!</definedName>
    <definedName name="TRNR_78d1153e1e7347b9ae17b308bc65aca5_1_0" localSheetId="64" hidden="1">#REF!</definedName>
    <definedName name="TRNR_78d1153e1e7347b9ae17b308bc65aca5_1_0" localSheetId="65" hidden="1">#REF!</definedName>
    <definedName name="TRNR_78d1153e1e7347b9ae17b308bc65aca5_1_0" localSheetId="66" hidden="1">#REF!</definedName>
    <definedName name="TRNR_78d1153e1e7347b9ae17b308bc65aca5_1_0" localSheetId="67" hidden="1">#REF!</definedName>
    <definedName name="TRNR_78d1153e1e7347b9ae17b308bc65aca5_1_0" localSheetId="68" hidden="1">#REF!</definedName>
    <definedName name="TRNR_78d1153e1e7347b9ae17b308bc65aca5_1_0" localSheetId="69" hidden="1">#REF!</definedName>
    <definedName name="TRNR_78d1153e1e7347b9ae17b308bc65aca5_1_0" localSheetId="70" hidden="1">#REF!</definedName>
    <definedName name="TRNR_78d1153e1e7347b9ae17b308bc65aca5_1_0" localSheetId="71" hidden="1">#REF!</definedName>
    <definedName name="TRNR_78d1153e1e7347b9ae17b308bc65aca5_1_0" localSheetId="72" hidden="1">#REF!</definedName>
    <definedName name="TRNR_78d1153e1e7347b9ae17b308bc65aca5_1_0" hidden="1">#REF!</definedName>
    <definedName name="TRNR_82966002c5ea4543be04a1398f142f6c_9_0" localSheetId="32" hidden="1">#REF!</definedName>
    <definedName name="TRNR_82966002c5ea4543be04a1398f142f6c_9_0" localSheetId="33" hidden="1">#REF!</definedName>
    <definedName name="TRNR_82966002c5ea4543be04a1398f142f6c_9_0" localSheetId="34" hidden="1">#REF!</definedName>
    <definedName name="TRNR_82966002c5ea4543be04a1398f142f6c_9_0" localSheetId="35" hidden="1">#REF!</definedName>
    <definedName name="TRNR_82966002c5ea4543be04a1398f142f6c_9_0" localSheetId="36" hidden="1">#REF!</definedName>
    <definedName name="TRNR_82966002c5ea4543be04a1398f142f6c_9_0" localSheetId="37" hidden="1">#REF!</definedName>
    <definedName name="TRNR_82966002c5ea4543be04a1398f142f6c_9_0" localSheetId="38" hidden="1">#REF!</definedName>
    <definedName name="TRNR_82966002c5ea4543be04a1398f142f6c_9_0" localSheetId="39" hidden="1">#REF!</definedName>
    <definedName name="TRNR_82966002c5ea4543be04a1398f142f6c_9_0" localSheetId="40" hidden="1">#REF!</definedName>
    <definedName name="TRNR_82966002c5ea4543be04a1398f142f6c_9_0" localSheetId="41" hidden="1">#REF!</definedName>
    <definedName name="TRNR_82966002c5ea4543be04a1398f142f6c_9_0" localSheetId="42" hidden="1">#REF!</definedName>
    <definedName name="TRNR_82966002c5ea4543be04a1398f142f6c_9_0" localSheetId="43" hidden="1">#REF!</definedName>
    <definedName name="TRNR_82966002c5ea4543be04a1398f142f6c_9_0" localSheetId="44" hidden="1">#REF!</definedName>
    <definedName name="TRNR_82966002c5ea4543be04a1398f142f6c_9_0" localSheetId="45" hidden="1">#REF!</definedName>
    <definedName name="TRNR_82966002c5ea4543be04a1398f142f6c_9_0" localSheetId="46" hidden="1">#REF!</definedName>
    <definedName name="TRNR_82966002c5ea4543be04a1398f142f6c_9_0" localSheetId="47" hidden="1">#REF!</definedName>
    <definedName name="TRNR_82966002c5ea4543be04a1398f142f6c_9_0" localSheetId="48" hidden="1">#REF!</definedName>
    <definedName name="TRNR_82966002c5ea4543be04a1398f142f6c_9_0" localSheetId="49" hidden="1">#REF!</definedName>
    <definedName name="TRNR_82966002c5ea4543be04a1398f142f6c_9_0" localSheetId="50" hidden="1">#REF!</definedName>
    <definedName name="TRNR_82966002c5ea4543be04a1398f142f6c_9_0" localSheetId="51" hidden="1">#REF!</definedName>
    <definedName name="TRNR_82966002c5ea4543be04a1398f142f6c_9_0" localSheetId="52" hidden="1">#REF!</definedName>
    <definedName name="TRNR_82966002c5ea4543be04a1398f142f6c_9_0" localSheetId="53" hidden="1">#REF!</definedName>
    <definedName name="TRNR_82966002c5ea4543be04a1398f142f6c_9_0" localSheetId="54" hidden="1">#REF!</definedName>
    <definedName name="TRNR_82966002c5ea4543be04a1398f142f6c_9_0" localSheetId="55" hidden="1">#REF!</definedName>
    <definedName name="TRNR_82966002c5ea4543be04a1398f142f6c_9_0" localSheetId="56" hidden="1">#REF!</definedName>
    <definedName name="TRNR_82966002c5ea4543be04a1398f142f6c_9_0" localSheetId="57" hidden="1">#REF!</definedName>
    <definedName name="TRNR_82966002c5ea4543be04a1398f142f6c_9_0" localSheetId="58" hidden="1">#REF!</definedName>
    <definedName name="TRNR_82966002c5ea4543be04a1398f142f6c_9_0" localSheetId="59" hidden="1">#REF!</definedName>
    <definedName name="TRNR_82966002c5ea4543be04a1398f142f6c_9_0" localSheetId="60" hidden="1">#REF!</definedName>
    <definedName name="TRNR_82966002c5ea4543be04a1398f142f6c_9_0" localSheetId="61" hidden="1">#REF!</definedName>
    <definedName name="TRNR_82966002c5ea4543be04a1398f142f6c_9_0" localSheetId="62" hidden="1">#REF!</definedName>
    <definedName name="TRNR_82966002c5ea4543be04a1398f142f6c_9_0" localSheetId="63" hidden="1">#REF!</definedName>
    <definedName name="TRNR_82966002c5ea4543be04a1398f142f6c_9_0" localSheetId="64" hidden="1">#REF!</definedName>
    <definedName name="TRNR_82966002c5ea4543be04a1398f142f6c_9_0" localSheetId="65" hidden="1">#REF!</definedName>
    <definedName name="TRNR_82966002c5ea4543be04a1398f142f6c_9_0" localSheetId="66" hidden="1">#REF!</definedName>
    <definedName name="TRNR_82966002c5ea4543be04a1398f142f6c_9_0" localSheetId="67" hidden="1">#REF!</definedName>
    <definedName name="TRNR_82966002c5ea4543be04a1398f142f6c_9_0" localSheetId="68" hidden="1">#REF!</definedName>
    <definedName name="TRNR_82966002c5ea4543be04a1398f142f6c_9_0" localSheetId="69" hidden="1">#REF!</definedName>
    <definedName name="TRNR_82966002c5ea4543be04a1398f142f6c_9_0" localSheetId="70" hidden="1">#REF!</definedName>
    <definedName name="TRNR_82966002c5ea4543be04a1398f142f6c_9_0" localSheetId="71" hidden="1">#REF!</definedName>
    <definedName name="TRNR_82966002c5ea4543be04a1398f142f6c_9_0" localSheetId="72" hidden="1">#REF!</definedName>
    <definedName name="TRNR_82966002c5ea4543be04a1398f142f6c_9_0" hidden="1">#REF!</definedName>
    <definedName name="TRNR_8a2c585f2f8c4acd9d5a4d6a1c6ffda3_1_0" localSheetId="32" hidden="1">#REF!</definedName>
    <definedName name="TRNR_8a2c585f2f8c4acd9d5a4d6a1c6ffda3_1_0" localSheetId="33" hidden="1">#REF!</definedName>
    <definedName name="TRNR_8a2c585f2f8c4acd9d5a4d6a1c6ffda3_1_0" localSheetId="34" hidden="1">#REF!</definedName>
    <definedName name="TRNR_8a2c585f2f8c4acd9d5a4d6a1c6ffda3_1_0" localSheetId="35" hidden="1">#REF!</definedName>
    <definedName name="TRNR_8a2c585f2f8c4acd9d5a4d6a1c6ffda3_1_0" localSheetId="36" hidden="1">#REF!</definedName>
    <definedName name="TRNR_8a2c585f2f8c4acd9d5a4d6a1c6ffda3_1_0" localSheetId="37" hidden="1">#REF!</definedName>
    <definedName name="TRNR_8a2c585f2f8c4acd9d5a4d6a1c6ffda3_1_0" localSheetId="38" hidden="1">#REF!</definedName>
    <definedName name="TRNR_8a2c585f2f8c4acd9d5a4d6a1c6ffda3_1_0" localSheetId="39" hidden="1">#REF!</definedName>
    <definedName name="TRNR_8a2c585f2f8c4acd9d5a4d6a1c6ffda3_1_0" localSheetId="40" hidden="1">#REF!</definedName>
    <definedName name="TRNR_8a2c585f2f8c4acd9d5a4d6a1c6ffda3_1_0" localSheetId="41" hidden="1">#REF!</definedName>
    <definedName name="TRNR_8a2c585f2f8c4acd9d5a4d6a1c6ffda3_1_0" localSheetId="42" hidden="1">#REF!</definedName>
    <definedName name="TRNR_8a2c585f2f8c4acd9d5a4d6a1c6ffda3_1_0" localSheetId="43" hidden="1">#REF!</definedName>
    <definedName name="TRNR_8a2c585f2f8c4acd9d5a4d6a1c6ffda3_1_0" localSheetId="44" hidden="1">#REF!</definedName>
    <definedName name="TRNR_8a2c585f2f8c4acd9d5a4d6a1c6ffda3_1_0" localSheetId="45" hidden="1">#REF!</definedName>
    <definedName name="TRNR_8a2c585f2f8c4acd9d5a4d6a1c6ffda3_1_0" localSheetId="46" hidden="1">#REF!</definedName>
    <definedName name="TRNR_8a2c585f2f8c4acd9d5a4d6a1c6ffda3_1_0" localSheetId="47" hidden="1">#REF!</definedName>
    <definedName name="TRNR_8a2c585f2f8c4acd9d5a4d6a1c6ffda3_1_0" localSheetId="48" hidden="1">#REF!</definedName>
    <definedName name="TRNR_8a2c585f2f8c4acd9d5a4d6a1c6ffda3_1_0" localSheetId="49" hidden="1">#REF!</definedName>
    <definedName name="TRNR_8a2c585f2f8c4acd9d5a4d6a1c6ffda3_1_0" localSheetId="50" hidden="1">#REF!</definedName>
    <definedName name="TRNR_8a2c585f2f8c4acd9d5a4d6a1c6ffda3_1_0" localSheetId="51" hidden="1">#REF!</definedName>
    <definedName name="TRNR_8a2c585f2f8c4acd9d5a4d6a1c6ffda3_1_0" localSheetId="52" hidden="1">#REF!</definedName>
    <definedName name="TRNR_8a2c585f2f8c4acd9d5a4d6a1c6ffda3_1_0" localSheetId="53" hidden="1">#REF!</definedName>
    <definedName name="TRNR_8a2c585f2f8c4acd9d5a4d6a1c6ffda3_1_0" localSheetId="54" hidden="1">#REF!</definedName>
    <definedName name="TRNR_8a2c585f2f8c4acd9d5a4d6a1c6ffda3_1_0" localSheetId="55" hidden="1">#REF!</definedName>
    <definedName name="TRNR_8a2c585f2f8c4acd9d5a4d6a1c6ffda3_1_0" localSheetId="56" hidden="1">#REF!</definedName>
    <definedName name="TRNR_8a2c585f2f8c4acd9d5a4d6a1c6ffda3_1_0" localSheetId="57" hidden="1">#REF!</definedName>
    <definedName name="TRNR_8a2c585f2f8c4acd9d5a4d6a1c6ffda3_1_0" localSheetId="58" hidden="1">#REF!</definedName>
    <definedName name="TRNR_8a2c585f2f8c4acd9d5a4d6a1c6ffda3_1_0" localSheetId="59" hidden="1">#REF!</definedName>
    <definedName name="TRNR_8a2c585f2f8c4acd9d5a4d6a1c6ffda3_1_0" localSheetId="60" hidden="1">#REF!</definedName>
    <definedName name="TRNR_8a2c585f2f8c4acd9d5a4d6a1c6ffda3_1_0" localSheetId="61" hidden="1">#REF!</definedName>
    <definedName name="TRNR_8a2c585f2f8c4acd9d5a4d6a1c6ffda3_1_0" localSheetId="62" hidden="1">#REF!</definedName>
    <definedName name="TRNR_8a2c585f2f8c4acd9d5a4d6a1c6ffda3_1_0" localSheetId="63" hidden="1">#REF!</definedName>
    <definedName name="TRNR_8a2c585f2f8c4acd9d5a4d6a1c6ffda3_1_0" localSheetId="64" hidden="1">#REF!</definedName>
    <definedName name="TRNR_8a2c585f2f8c4acd9d5a4d6a1c6ffda3_1_0" localSheetId="65" hidden="1">#REF!</definedName>
    <definedName name="TRNR_8a2c585f2f8c4acd9d5a4d6a1c6ffda3_1_0" localSheetId="66" hidden="1">#REF!</definedName>
    <definedName name="TRNR_8a2c585f2f8c4acd9d5a4d6a1c6ffda3_1_0" localSheetId="67" hidden="1">#REF!</definedName>
    <definedName name="TRNR_8a2c585f2f8c4acd9d5a4d6a1c6ffda3_1_0" localSheetId="68" hidden="1">#REF!</definedName>
    <definedName name="TRNR_8a2c585f2f8c4acd9d5a4d6a1c6ffda3_1_0" localSheetId="69" hidden="1">#REF!</definedName>
    <definedName name="TRNR_8a2c585f2f8c4acd9d5a4d6a1c6ffda3_1_0" localSheetId="70" hidden="1">#REF!</definedName>
    <definedName name="TRNR_8a2c585f2f8c4acd9d5a4d6a1c6ffda3_1_0" localSheetId="71" hidden="1">#REF!</definedName>
    <definedName name="TRNR_8a2c585f2f8c4acd9d5a4d6a1c6ffda3_1_0" localSheetId="72" hidden="1">#REF!</definedName>
    <definedName name="TRNR_8a2c585f2f8c4acd9d5a4d6a1c6ffda3_1_0" hidden="1">#REF!</definedName>
    <definedName name="TRNR_a77c790d917545999f3fd7ce3ef195b4_1_0" localSheetId="32" hidden="1">#REF!</definedName>
    <definedName name="TRNR_a77c790d917545999f3fd7ce3ef195b4_1_0" localSheetId="33" hidden="1">#REF!</definedName>
    <definedName name="TRNR_a77c790d917545999f3fd7ce3ef195b4_1_0" localSheetId="34" hidden="1">#REF!</definedName>
    <definedName name="TRNR_a77c790d917545999f3fd7ce3ef195b4_1_0" localSheetId="35" hidden="1">#REF!</definedName>
    <definedName name="TRNR_a77c790d917545999f3fd7ce3ef195b4_1_0" localSheetId="36" hidden="1">#REF!</definedName>
    <definedName name="TRNR_a77c790d917545999f3fd7ce3ef195b4_1_0" localSheetId="37" hidden="1">#REF!</definedName>
    <definedName name="TRNR_a77c790d917545999f3fd7ce3ef195b4_1_0" localSheetId="38" hidden="1">#REF!</definedName>
    <definedName name="TRNR_a77c790d917545999f3fd7ce3ef195b4_1_0" localSheetId="39" hidden="1">#REF!</definedName>
    <definedName name="TRNR_a77c790d917545999f3fd7ce3ef195b4_1_0" localSheetId="40" hidden="1">#REF!</definedName>
    <definedName name="TRNR_a77c790d917545999f3fd7ce3ef195b4_1_0" localSheetId="41" hidden="1">#REF!</definedName>
    <definedName name="TRNR_a77c790d917545999f3fd7ce3ef195b4_1_0" localSheetId="42" hidden="1">#REF!</definedName>
    <definedName name="TRNR_a77c790d917545999f3fd7ce3ef195b4_1_0" localSheetId="43" hidden="1">#REF!</definedName>
    <definedName name="TRNR_a77c790d917545999f3fd7ce3ef195b4_1_0" localSheetId="44" hidden="1">#REF!</definedName>
    <definedName name="TRNR_a77c790d917545999f3fd7ce3ef195b4_1_0" localSheetId="45" hidden="1">#REF!</definedName>
    <definedName name="TRNR_a77c790d917545999f3fd7ce3ef195b4_1_0" localSheetId="46" hidden="1">#REF!</definedName>
    <definedName name="TRNR_a77c790d917545999f3fd7ce3ef195b4_1_0" localSheetId="47" hidden="1">#REF!</definedName>
    <definedName name="TRNR_a77c790d917545999f3fd7ce3ef195b4_1_0" localSheetId="48" hidden="1">#REF!</definedName>
    <definedName name="TRNR_a77c790d917545999f3fd7ce3ef195b4_1_0" localSheetId="49" hidden="1">#REF!</definedName>
    <definedName name="TRNR_a77c790d917545999f3fd7ce3ef195b4_1_0" localSheetId="50" hidden="1">#REF!</definedName>
    <definedName name="TRNR_a77c790d917545999f3fd7ce3ef195b4_1_0" localSheetId="51" hidden="1">#REF!</definedName>
    <definedName name="TRNR_a77c790d917545999f3fd7ce3ef195b4_1_0" localSheetId="52" hidden="1">#REF!</definedName>
    <definedName name="TRNR_a77c790d917545999f3fd7ce3ef195b4_1_0" localSheetId="53" hidden="1">#REF!</definedName>
    <definedName name="TRNR_a77c790d917545999f3fd7ce3ef195b4_1_0" localSheetId="54" hidden="1">#REF!</definedName>
    <definedName name="TRNR_a77c790d917545999f3fd7ce3ef195b4_1_0" localSheetId="55" hidden="1">#REF!</definedName>
    <definedName name="TRNR_a77c790d917545999f3fd7ce3ef195b4_1_0" localSheetId="56" hidden="1">#REF!</definedName>
    <definedName name="TRNR_a77c790d917545999f3fd7ce3ef195b4_1_0" localSheetId="57" hidden="1">#REF!</definedName>
    <definedName name="TRNR_a77c790d917545999f3fd7ce3ef195b4_1_0" localSheetId="58" hidden="1">#REF!</definedName>
    <definedName name="TRNR_a77c790d917545999f3fd7ce3ef195b4_1_0" localSheetId="59" hidden="1">#REF!</definedName>
    <definedName name="TRNR_a77c790d917545999f3fd7ce3ef195b4_1_0" localSheetId="60" hidden="1">#REF!</definedName>
    <definedName name="TRNR_a77c790d917545999f3fd7ce3ef195b4_1_0" localSheetId="61" hidden="1">#REF!</definedName>
    <definedName name="TRNR_a77c790d917545999f3fd7ce3ef195b4_1_0" localSheetId="62" hidden="1">#REF!</definedName>
    <definedName name="TRNR_a77c790d917545999f3fd7ce3ef195b4_1_0" localSheetId="63" hidden="1">#REF!</definedName>
    <definedName name="TRNR_a77c790d917545999f3fd7ce3ef195b4_1_0" localSheetId="64" hidden="1">#REF!</definedName>
    <definedName name="TRNR_a77c790d917545999f3fd7ce3ef195b4_1_0" localSheetId="65" hidden="1">#REF!</definedName>
    <definedName name="TRNR_a77c790d917545999f3fd7ce3ef195b4_1_0" localSheetId="66" hidden="1">#REF!</definedName>
    <definedName name="TRNR_a77c790d917545999f3fd7ce3ef195b4_1_0" localSheetId="67" hidden="1">#REF!</definedName>
    <definedName name="TRNR_a77c790d917545999f3fd7ce3ef195b4_1_0" localSheetId="68" hidden="1">#REF!</definedName>
    <definedName name="TRNR_a77c790d917545999f3fd7ce3ef195b4_1_0" localSheetId="69" hidden="1">#REF!</definedName>
    <definedName name="TRNR_a77c790d917545999f3fd7ce3ef195b4_1_0" localSheetId="70" hidden="1">#REF!</definedName>
    <definedName name="TRNR_a77c790d917545999f3fd7ce3ef195b4_1_0" localSheetId="71" hidden="1">#REF!</definedName>
    <definedName name="TRNR_a77c790d917545999f3fd7ce3ef195b4_1_0" localSheetId="72" hidden="1">#REF!</definedName>
    <definedName name="TRNR_a77c790d917545999f3fd7ce3ef195b4_1_0" hidden="1">#REF!</definedName>
    <definedName name="TRNR_a788a290182e4000a95044e270ad5579_1_0" localSheetId="32" hidden="1">#REF!</definedName>
    <definedName name="TRNR_a788a290182e4000a95044e270ad5579_1_0" localSheetId="33" hidden="1">#REF!</definedName>
    <definedName name="TRNR_a788a290182e4000a95044e270ad5579_1_0" localSheetId="34" hidden="1">#REF!</definedName>
    <definedName name="TRNR_a788a290182e4000a95044e270ad5579_1_0" localSheetId="35" hidden="1">#REF!</definedName>
    <definedName name="TRNR_a788a290182e4000a95044e270ad5579_1_0" localSheetId="36" hidden="1">#REF!</definedName>
    <definedName name="TRNR_a788a290182e4000a95044e270ad5579_1_0" localSheetId="37" hidden="1">#REF!</definedName>
    <definedName name="TRNR_a788a290182e4000a95044e270ad5579_1_0" localSheetId="38" hidden="1">#REF!</definedName>
    <definedName name="TRNR_a788a290182e4000a95044e270ad5579_1_0" localSheetId="39" hidden="1">#REF!</definedName>
    <definedName name="TRNR_a788a290182e4000a95044e270ad5579_1_0" localSheetId="40" hidden="1">#REF!</definedName>
    <definedName name="TRNR_a788a290182e4000a95044e270ad5579_1_0" localSheetId="41" hidden="1">#REF!</definedName>
    <definedName name="TRNR_a788a290182e4000a95044e270ad5579_1_0" localSheetId="42" hidden="1">#REF!</definedName>
    <definedName name="TRNR_a788a290182e4000a95044e270ad5579_1_0" localSheetId="43" hidden="1">#REF!</definedName>
    <definedName name="TRNR_a788a290182e4000a95044e270ad5579_1_0" localSheetId="44" hidden="1">#REF!</definedName>
    <definedName name="TRNR_a788a290182e4000a95044e270ad5579_1_0" localSheetId="45" hidden="1">#REF!</definedName>
    <definedName name="TRNR_a788a290182e4000a95044e270ad5579_1_0" localSheetId="46" hidden="1">#REF!</definedName>
    <definedName name="TRNR_a788a290182e4000a95044e270ad5579_1_0" localSheetId="47" hidden="1">#REF!</definedName>
    <definedName name="TRNR_a788a290182e4000a95044e270ad5579_1_0" localSheetId="48" hidden="1">#REF!</definedName>
    <definedName name="TRNR_a788a290182e4000a95044e270ad5579_1_0" localSheetId="49" hidden="1">#REF!</definedName>
    <definedName name="TRNR_a788a290182e4000a95044e270ad5579_1_0" localSheetId="50" hidden="1">#REF!</definedName>
    <definedName name="TRNR_a788a290182e4000a95044e270ad5579_1_0" localSheetId="51" hidden="1">#REF!</definedName>
    <definedName name="TRNR_a788a290182e4000a95044e270ad5579_1_0" localSheetId="52" hidden="1">#REF!</definedName>
    <definedName name="TRNR_a788a290182e4000a95044e270ad5579_1_0" localSheetId="53" hidden="1">#REF!</definedName>
    <definedName name="TRNR_a788a290182e4000a95044e270ad5579_1_0" localSheetId="54" hidden="1">#REF!</definedName>
    <definedName name="TRNR_a788a290182e4000a95044e270ad5579_1_0" localSheetId="55" hidden="1">#REF!</definedName>
    <definedName name="TRNR_a788a290182e4000a95044e270ad5579_1_0" localSheetId="56" hidden="1">#REF!</definedName>
    <definedName name="TRNR_a788a290182e4000a95044e270ad5579_1_0" localSheetId="57" hidden="1">#REF!</definedName>
    <definedName name="TRNR_a788a290182e4000a95044e270ad5579_1_0" localSheetId="58" hidden="1">#REF!</definedName>
    <definedName name="TRNR_a788a290182e4000a95044e270ad5579_1_0" localSheetId="59" hidden="1">#REF!</definedName>
    <definedName name="TRNR_a788a290182e4000a95044e270ad5579_1_0" localSheetId="60" hidden="1">#REF!</definedName>
    <definedName name="TRNR_a788a290182e4000a95044e270ad5579_1_0" localSheetId="61" hidden="1">#REF!</definedName>
    <definedName name="TRNR_a788a290182e4000a95044e270ad5579_1_0" localSheetId="62" hidden="1">#REF!</definedName>
    <definedName name="TRNR_a788a290182e4000a95044e270ad5579_1_0" localSheetId="63" hidden="1">#REF!</definedName>
    <definedName name="TRNR_a788a290182e4000a95044e270ad5579_1_0" localSheetId="64" hidden="1">#REF!</definedName>
    <definedName name="TRNR_a788a290182e4000a95044e270ad5579_1_0" localSheetId="65" hidden="1">#REF!</definedName>
    <definedName name="TRNR_a788a290182e4000a95044e270ad5579_1_0" localSheetId="66" hidden="1">#REF!</definedName>
    <definedName name="TRNR_a788a290182e4000a95044e270ad5579_1_0" localSheetId="67" hidden="1">#REF!</definedName>
    <definedName name="TRNR_a788a290182e4000a95044e270ad5579_1_0" localSheetId="68" hidden="1">#REF!</definedName>
    <definedName name="TRNR_a788a290182e4000a95044e270ad5579_1_0" localSheetId="69" hidden="1">#REF!</definedName>
    <definedName name="TRNR_a788a290182e4000a95044e270ad5579_1_0" localSheetId="70" hidden="1">#REF!</definedName>
    <definedName name="TRNR_a788a290182e4000a95044e270ad5579_1_0" localSheetId="71" hidden="1">#REF!</definedName>
    <definedName name="TRNR_a788a290182e4000a95044e270ad5579_1_0" localSheetId="72" hidden="1">#REF!</definedName>
    <definedName name="TRNR_a788a290182e4000a95044e270ad5579_1_0" hidden="1">#REF!</definedName>
    <definedName name="TRNR_d66104a0ac794f7b8f3127e9f50ab578_9_0" localSheetId="32" hidden="1">#REF!</definedName>
    <definedName name="TRNR_d66104a0ac794f7b8f3127e9f50ab578_9_0" localSheetId="33" hidden="1">#REF!</definedName>
    <definedName name="TRNR_d66104a0ac794f7b8f3127e9f50ab578_9_0" localSheetId="34" hidden="1">#REF!</definedName>
    <definedName name="TRNR_d66104a0ac794f7b8f3127e9f50ab578_9_0" localSheetId="35" hidden="1">#REF!</definedName>
    <definedName name="TRNR_d66104a0ac794f7b8f3127e9f50ab578_9_0" localSheetId="36" hidden="1">#REF!</definedName>
    <definedName name="TRNR_d66104a0ac794f7b8f3127e9f50ab578_9_0" localSheetId="37" hidden="1">#REF!</definedName>
    <definedName name="TRNR_d66104a0ac794f7b8f3127e9f50ab578_9_0" localSheetId="38" hidden="1">#REF!</definedName>
    <definedName name="TRNR_d66104a0ac794f7b8f3127e9f50ab578_9_0" localSheetId="39" hidden="1">#REF!</definedName>
    <definedName name="TRNR_d66104a0ac794f7b8f3127e9f50ab578_9_0" localSheetId="40" hidden="1">#REF!</definedName>
    <definedName name="TRNR_d66104a0ac794f7b8f3127e9f50ab578_9_0" localSheetId="41" hidden="1">#REF!</definedName>
    <definedName name="TRNR_d66104a0ac794f7b8f3127e9f50ab578_9_0" localSheetId="42" hidden="1">#REF!</definedName>
    <definedName name="TRNR_d66104a0ac794f7b8f3127e9f50ab578_9_0" localSheetId="43" hidden="1">#REF!</definedName>
    <definedName name="TRNR_d66104a0ac794f7b8f3127e9f50ab578_9_0" localSheetId="44" hidden="1">#REF!</definedName>
    <definedName name="TRNR_d66104a0ac794f7b8f3127e9f50ab578_9_0" localSheetId="45" hidden="1">#REF!</definedName>
    <definedName name="TRNR_d66104a0ac794f7b8f3127e9f50ab578_9_0" localSheetId="46" hidden="1">#REF!</definedName>
    <definedName name="TRNR_d66104a0ac794f7b8f3127e9f50ab578_9_0" localSheetId="47" hidden="1">#REF!</definedName>
    <definedName name="TRNR_d66104a0ac794f7b8f3127e9f50ab578_9_0" localSheetId="48" hidden="1">#REF!</definedName>
    <definedName name="TRNR_d66104a0ac794f7b8f3127e9f50ab578_9_0" localSheetId="49" hidden="1">#REF!</definedName>
    <definedName name="TRNR_d66104a0ac794f7b8f3127e9f50ab578_9_0" localSheetId="50" hidden="1">#REF!</definedName>
    <definedName name="TRNR_d66104a0ac794f7b8f3127e9f50ab578_9_0" localSheetId="51" hidden="1">#REF!</definedName>
    <definedName name="TRNR_d66104a0ac794f7b8f3127e9f50ab578_9_0" localSheetId="52" hidden="1">#REF!</definedName>
    <definedName name="TRNR_d66104a0ac794f7b8f3127e9f50ab578_9_0" localSheetId="53" hidden="1">#REF!</definedName>
    <definedName name="TRNR_d66104a0ac794f7b8f3127e9f50ab578_9_0" localSheetId="54" hidden="1">#REF!</definedName>
    <definedName name="TRNR_d66104a0ac794f7b8f3127e9f50ab578_9_0" localSheetId="55" hidden="1">#REF!</definedName>
    <definedName name="TRNR_d66104a0ac794f7b8f3127e9f50ab578_9_0" localSheetId="56" hidden="1">#REF!</definedName>
    <definedName name="TRNR_d66104a0ac794f7b8f3127e9f50ab578_9_0" localSheetId="57" hidden="1">#REF!</definedName>
    <definedName name="TRNR_d66104a0ac794f7b8f3127e9f50ab578_9_0" localSheetId="58" hidden="1">#REF!</definedName>
    <definedName name="TRNR_d66104a0ac794f7b8f3127e9f50ab578_9_0" localSheetId="59" hidden="1">#REF!</definedName>
    <definedName name="TRNR_d66104a0ac794f7b8f3127e9f50ab578_9_0" localSheetId="60" hidden="1">#REF!</definedName>
    <definedName name="TRNR_d66104a0ac794f7b8f3127e9f50ab578_9_0" localSheetId="61" hidden="1">#REF!</definedName>
    <definedName name="TRNR_d66104a0ac794f7b8f3127e9f50ab578_9_0" localSheetId="62" hidden="1">#REF!</definedName>
    <definedName name="TRNR_d66104a0ac794f7b8f3127e9f50ab578_9_0" localSheetId="63" hidden="1">#REF!</definedName>
    <definedName name="TRNR_d66104a0ac794f7b8f3127e9f50ab578_9_0" localSheetId="64" hidden="1">#REF!</definedName>
    <definedName name="TRNR_d66104a0ac794f7b8f3127e9f50ab578_9_0" localSheetId="65" hidden="1">#REF!</definedName>
    <definedName name="TRNR_d66104a0ac794f7b8f3127e9f50ab578_9_0" localSheetId="66" hidden="1">#REF!</definedName>
    <definedName name="TRNR_d66104a0ac794f7b8f3127e9f50ab578_9_0" localSheetId="67" hidden="1">#REF!</definedName>
    <definedName name="TRNR_d66104a0ac794f7b8f3127e9f50ab578_9_0" localSheetId="68" hidden="1">#REF!</definedName>
    <definedName name="TRNR_d66104a0ac794f7b8f3127e9f50ab578_9_0" localSheetId="69" hidden="1">#REF!</definedName>
    <definedName name="TRNR_d66104a0ac794f7b8f3127e9f50ab578_9_0" localSheetId="70" hidden="1">#REF!</definedName>
    <definedName name="TRNR_d66104a0ac794f7b8f3127e9f50ab578_9_0" localSheetId="71" hidden="1">#REF!</definedName>
    <definedName name="TRNR_d66104a0ac794f7b8f3127e9f50ab578_9_0" localSheetId="72" hidden="1">#REF!</definedName>
    <definedName name="TRNR_d66104a0ac794f7b8f3127e9f50ab578_9_0" hidden="1">#REF!</definedName>
    <definedName name="TRNR_dbbfc746b1744da1ba06fa62b4f510ec_1_0" localSheetId="32" hidden="1">#REF!</definedName>
    <definedName name="TRNR_dbbfc746b1744da1ba06fa62b4f510ec_1_0" localSheetId="33" hidden="1">#REF!</definedName>
    <definedName name="TRNR_dbbfc746b1744da1ba06fa62b4f510ec_1_0" localSheetId="34" hidden="1">#REF!</definedName>
    <definedName name="TRNR_dbbfc746b1744da1ba06fa62b4f510ec_1_0" localSheetId="35" hidden="1">#REF!</definedName>
    <definedName name="TRNR_dbbfc746b1744da1ba06fa62b4f510ec_1_0" localSheetId="36" hidden="1">#REF!</definedName>
    <definedName name="TRNR_dbbfc746b1744da1ba06fa62b4f510ec_1_0" localSheetId="37" hidden="1">#REF!</definedName>
    <definedName name="TRNR_dbbfc746b1744da1ba06fa62b4f510ec_1_0" localSheetId="38" hidden="1">#REF!</definedName>
    <definedName name="TRNR_dbbfc746b1744da1ba06fa62b4f510ec_1_0" localSheetId="39" hidden="1">#REF!</definedName>
    <definedName name="TRNR_dbbfc746b1744da1ba06fa62b4f510ec_1_0" localSheetId="40" hidden="1">#REF!</definedName>
    <definedName name="TRNR_dbbfc746b1744da1ba06fa62b4f510ec_1_0" localSheetId="41" hidden="1">#REF!</definedName>
    <definedName name="TRNR_dbbfc746b1744da1ba06fa62b4f510ec_1_0" localSheetId="42" hidden="1">#REF!</definedName>
    <definedName name="TRNR_dbbfc746b1744da1ba06fa62b4f510ec_1_0" localSheetId="43" hidden="1">#REF!</definedName>
    <definedName name="TRNR_dbbfc746b1744da1ba06fa62b4f510ec_1_0" localSheetId="44" hidden="1">#REF!</definedName>
    <definedName name="TRNR_dbbfc746b1744da1ba06fa62b4f510ec_1_0" localSheetId="45" hidden="1">#REF!</definedName>
    <definedName name="TRNR_dbbfc746b1744da1ba06fa62b4f510ec_1_0" localSheetId="46" hidden="1">#REF!</definedName>
    <definedName name="TRNR_dbbfc746b1744da1ba06fa62b4f510ec_1_0" localSheetId="47" hidden="1">#REF!</definedName>
    <definedName name="TRNR_dbbfc746b1744da1ba06fa62b4f510ec_1_0" localSheetId="48" hidden="1">#REF!</definedName>
    <definedName name="TRNR_dbbfc746b1744da1ba06fa62b4f510ec_1_0" localSheetId="49" hidden="1">#REF!</definedName>
    <definedName name="TRNR_dbbfc746b1744da1ba06fa62b4f510ec_1_0" localSheetId="50" hidden="1">#REF!</definedName>
    <definedName name="TRNR_dbbfc746b1744da1ba06fa62b4f510ec_1_0" localSheetId="51" hidden="1">#REF!</definedName>
    <definedName name="TRNR_dbbfc746b1744da1ba06fa62b4f510ec_1_0" localSheetId="52" hidden="1">#REF!</definedName>
    <definedName name="TRNR_dbbfc746b1744da1ba06fa62b4f510ec_1_0" localSheetId="53" hidden="1">#REF!</definedName>
    <definedName name="TRNR_dbbfc746b1744da1ba06fa62b4f510ec_1_0" localSheetId="54" hidden="1">#REF!</definedName>
    <definedName name="TRNR_dbbfc746b1744da1ba06fa62b4f510ec_1_0" localSheetId="55" hidden="1">#REF!</definedName>
    <definedName name="TRNR_dbbfc746b1744da1ba06fa62b4f510ec_1_0" localSheetId="56" hidden="1">#REF!</definedName>
    <definedName name="TRNR_dbbfc746b1744da1ba06fa62b4f510ec_1_0" localSheetId="57" hidden="1">#REF!</definedName>
    <definedName name="TRNR_dbbfc746b1744da1ba06fa62b4f510ec_1_0" localSheetId="58" hidden="1">#REF!</definedName>
    <definedName name="TRNR_dbbfc746b1744da1ba06fa62b4f510ec_1_0" localSheetId="59" hidden="1">#REF!</definedName>
    <definedName name="TRNR_dbbfc746b1744da1ba06fa62b4f510ec_1_0" localSheetId="60" hidden="1">#REF!</definedName>
    <definedName name="TRNR_dbbfc746b1744da1ba06fa62b4f510ec_1_0" localSheetId="61" hidden="1">#REF!</definedName>
    <definedName name="TRNR_dbbfc746b1744da1ba06fa62b4f510ec_1_0" localSheetId="62" hidden="1">#REF!</definedName>
    <definedName name="TRNR_dbbfc746b1744da1ba06fa62b4f510ec_1_0" localSheetId="63" hidden="1">#REF!</definedName>
    <definedName name="TRNR_dbbfc746b1744da1ba06fa62b4f510ec_1_0" localSheetId="64" hidden="1">#REF!</definedName>
    <definedName name="TRNR_dbbfc746b1744da1ba06fa62b4f510ec_1_0" localSheetId="65" hidden="1">#REF!</definedName>
    <definedName name="TRNR_dbbfc746b1744da1ba06fa62b4f510ec_1_0" localSheetId="66" hidden="1">#REF!</definedName>
    <definedName name="TRNR_dbbfc746b1744da1ba06fa62b4f510ec_1_0" localSheetId="67" hidden="1">#REF!</definedName>
    <definedName name="TRNR_dbbfc746b1744da1ba06fa62b4f510ec_1_0" localSheetId="68" hidden="1">#REF!</definedName>
    <definedName name="TRNR_dbbfc746b1744da1ba06fa62b4f510ec_1_0" localSheetId="69" hidden="1">#REF!</definedName>
    <definedName name="TRNR_dbbfc746b1744da1ba06fa62b4f510ec_1_0" localSheetId="70" hidden="1">#REF!</definedName>
    <definedName name="TRNR_dbbfc746b1744da1ba06fa62b4f510ec_1_0" localSheetId="71" hidden="1">#REF!</definedName>
    <definedName name="TRNR_dbbfc746b1744da1ba06fa62b4f510ec_1_0" localSheetId="72" hidden="1">#REF!</definedName>
    <definedName name="TRNR_dbbfc746b1744da1ba06fa62b4f510ec_1_0" hidden="1">#REF!</definedName>
    <definedName name="TRNR_dc51d34d3bb44ebe85294c9ecab50790_9_0" localSheetId="32" hidden="1">#REF!</definedName>
    <definedName name="TRNR_dc51d34d3bb44ebe85294c9ecab50790_9_0" localSheetId="33" hidden="1">#REF!</definedName>
    <definedName name="TRNR_dc51d34d3bb44ebe85294c9ecab50790_9_0" localSheetId="34" hidden="1">#REF!</definedName>
    <definedName name="TRNR_dc51d34d3bb44ebe85294c9ecab50790_9_0" localSheetId="35" hidden="1">#REF!</definedName>
    <definedName name="TRNR_dc51d34d3bb44ebe85294c9ecab50790_9_0" localSheetId="36" hidden="1">#REF!</definedName>
    <definedName name="TRNR_dc51d34d3bb44ebe85294c9ecab50790_9_0" localSheetId="37" hidden="1">#REF!</definedName>
    <definedName name="TRNR_dc51d34d3bb44ebe85294c9ecab50790_9_0" localSheetId="38" hidden="1">#REF!</definedName>
    <definedName name="TRNR_dc51d34d3bb44ebe85294c9ecab50790_9_0" localSheetId="39" hidden="1">#REF!</definedName>
    <definedName name="TRNR_dc51d34d3bb44ebe85294c9ecab50790_9_0" localSheetId="40" hidden="1">#REF!</definedName>
    <definedName name="TRNR_dc51d34d3bb44ebe85294c9ecab50790_9_0" localSheetId="41" hidden="1">#REF!</definedName>
    <definedName name="TRNR_dc51d34d3bb44ebe85294c9ecab50790_9_0" localSheetId="42" hidden="1">#REF!</definedName>
    <definedName name="TRNR_dc51d34d3bb44ebe85294c9ecab50790_9_0" localSheetId="43" hidden="1">#REF!</definedName>
    <definedName name="TRNR_dc51d34d3bb44ebe85294c9ecab50790_9_0" localSheetId="44" hidden="1">#REF!</definedName>
    <definedName name="TRNR_dc51d34d3bb44ebe85294c9ecab50790_9_0" localSheetId="45" hidden="1">#REF!</definedName>
    <definedName name="TRNR_dc51d34d3bb44ebe85294c9ecab50790_9_0" localSheetId="46" hidden="1">#REF!</definedName>
    <definedName name="TRNR_dc51d34d3bb44ebe85294c9ecab50790_9_0" localSheetId="47" hidden="1">#REF!</definedName>
    <definedName name="TRNR_dc51d34d3bb44ebe85294c9ecab50790_9_0" localSheetId="48" hidden="1">#REF!</definedName>
    <definedName name="TRNR_dc51d34d3bb44ebe85294c9ecab50790_9_0" localSheetId="49" hidden="1">#REF!</definedName>
    <definedName name="TRNR_dc51d34d3bb44ebe85294c9ecab50790_9_0" localSheetId="50" hidden="1">#REF!</definedName>
    <definedName name="TRNR_dc51d34d3bb44ebe85294c9ecab50790_9_0" localSheetId="51" hidden="1">#REF!</definedName>
    <definedName name="TRNR_dc51d34d3bb44ebe85294c9ecab50790_9_0" localSheetId="52" hidden="1">#REF!</definedName>
    <definedName name="TRNR_dc51d34d3bb44ebe85294c9ecab50790_9_0" localSheetId="53" hidden="1">#REF!</definedName>
    <definedName name="TRNR_dc51d34d3bb44ebe85294c9ecab50790_9_0" localSheetId="54" hidden="1">#REF!</definedName>
    <definedName name="TRNR_dc51d34d3bb44ebe85294c9ecab50790_9_0" localSheetId="55" hidden="1">#REF!</definedName>
    <definedName name="TRNR_dc51d34d3bb44ebe85294c9ecab50790_9_0" localSheetId="56" hidden="1">#REF!</definedName>
    <definedName name="TRNR_dc51d34d3bb44ebe85294c9ecab50790_9_0" localSheetId="57" hidden="1">#REF!</definedName>
    <definedName name="TRNR_dc51d34d3bb44ebe85294c9ecab50790_9_0" localSheetId="58" hidden="1">#REF!</definedName>
    <definedName name="TRNR_dc51d34d3bb44ebe85294c9ecab50790_9_0" localSheetId="59" hidden="1">#REF!</definedName>
    <definedName name="TRNR_dc51d34d3bb44ebe85294c9ecab50790_9_0" localSheetId="60" hidden="1">#REF!</definedName>
    <definedName name="TRNR_dc51d34d3bb44ebe85294c9ecab50790_9_0" localSheetId="61" hidden="1">#REF!</definedName>
    <definedName name="TRNR_dc51d34d3bb44ebe85294c9ecab50790_9_0" localSheetId="62" hidden="1">#REF!</definedName>
    <definedName name="TRNR_dc51d34d3bb44ebe85294c9ecab50790_9_0" localSheetId="63" hidden="1">#REF!</definedName>
    <definedName name="TRNR_dc51d34d3bb44ebe85294c9ecab50790_9_0" localSheetId="64" hidden="1">#REF!</definedName>
    <definedName name="TRNR_dc51d34d3bb44ebe85294c9ecab50790_9_0" localSheetId="65" hidden="1">#REF!</definedName>
    <definedName name="TRNR_dc51d34d3bb44ebe85294c9ecab50790_9_0" localSheetId="66" hidden="1">#REF!</definedName>
    <definedName name="TRNR_dc51d34d3bb44ebe85294c9ecab50790_9_0" localSheetId="67" hidden="1">#REF!</definedName>
    <definedName name="TRNR_dc51d34d3bb44ebe85294c9ecab50790_9_0" localSheetId="68" hidden="1">#REF!</definedName>
    <definedName name="TRNR_dc51d34d3bb44ebe85294c9ecab50790_9_0" localSheetId="69" hidden="1">#REF!</definedName>
    <definedName name="TRNR_dc51d34d3bb44ebe85294c9ecab50790_9_0" localSheetId="70" hidden="1">#REF!</definedName>
    <definedName name="TRNR_dc51d34d3bb44ebe85294c9ecab50790_9_0" localSheetId="71" hidden="1">#REF!</definedName>
    <definedName name="TRNR_dc51d34d3bb44ebe85294c9ecab50790_9_0" localSheetId="72" hidden="1">#REF!</definedName>
    <definedName name="TRNR_dc51d34d3bb44ebe85294c9ecab50790_9_0" hidden="1">#REF!</definedName>
    <definedName name="TRNR_ddba629b237349b68875a21ec04fd3c1_2_0" localSheetId="32" hidden="1">#REF!</definedName>
    <definedName name="TRNR_ddba629b237349b68875a21ec04fd3c1_2_0" localSheetId="33" hidden="1">#REF!</definedName>
    <definedName name="TRNR_ddba629b237349b68875a21ec04fd3c1_2_0" localSheetId="34" hidden="1">#REF!</definedName>
    <definedName name="TRNR_ddba629b237349b68875a21ec04fd3c1_2_0" localSheetId="35" hidden="1">#REF!</definedName>
    <definedName name="TRNR_ddba629b237349b68875a21ec04fd3c1_2_0" localSheetId="36" hidden="1">#REF!</definedName>
    <definedName name="TRNR_ddba629b237349b68875a21ec04fd3c1_2_0" localSheetId="37" hidden="1">#REF!</definedName>
    <definedName name="TRNR_ddba629b237349b68875a21ec04fd3c1_2_0" localSheetId="38" hidden="1">#REF!</definedName>
    <definedName name="TRNR_ddba629b237349b68875a21ec04fd3c1_2_0" localSheetId="39" hidden="1">#REF!</definedName>
    <definedName name="TRNR_ddba629b237349b68875a21ec04fd3c1_2_0" localSheetId="40" hidden="1">#REF!</definedName>
    <definedName name="TRNR_ddba629b237349b68875a21ec04fd3c1_2_0" localSheetId="41" hidden="1">#REF!</definedName>
    <definedName name="TRNR_ddba629b237349b68875a21ec04fd3c1_2_0" localSheetId="42" hidden="1">#REF!</definedName>
    <definedName name="TRNR_ddba629b237349b68875a21ec04fd3c1_2_0" localSheetId="43" hidden="1">#REF!</definedName>
    <definedName name="TRNR_ddba629b237349b68875a21ec04fd3c1_2_0" localSheetId="44" hidden="1">#REF!</definedName>
    <definedName name="TRNR_ddba629b237349b68875a21ec04fd3c1_2_0" localSheetId="45" hidden="1">#REF!</definedName>
    <definedName name="TRNR_ddba629b237349b68875a21ec04fd3c1_2_0" localSheetId="46" hidden="1">#REF!</definedName>
    <definedName name="TRNR_ddba629b237349b68875a21ec04fd3c1_2_0" localSheetId="47" hidden="1">#REF!</definedName>
    <definedName name="TRNR_ddba629b237349b68875a21ec04fd3c1_2_0" localSheetId="48" hidden="1">#REF!</definedName>
    <definedName name="TRNR_ddba629b237349b68875a21ec04fd3c1_2_0" localSheetId="49" hidden="1">#REF!</definedName>
    <definedName name="TRNR_ddba629b237349b68875a21ec04fd3c1_2_0" localSheetId="50" hidden="1">#REF!</definedName>
    <definedName name="TRNR_ddba629b237349b68875a21ec04fd3c1_2_0" localSheetId="51" hidden="1">#REF!</definedName>
    <definedName name="TRNR_ddba629b237349b68875a21ec04fd3c1_2_0" localSheetId="52" hidden="1">#REF!</definedName>
    <definedName name="TRNR_ddba629b237349b68875a21ec04fd3c1_2_0" localSheetId="53" hidden="1">#REF!</definedName>
    <definedName name="TRNR_ddba629b237349b68875a21ec04fd3c1_2_0" localSheetId="54" hidden="1">#REF!</definedName>
    <definedName name="TRNR_ddba629b237349b68875a21ec04fd3c1_2_0" localSheetId="55" hidden="1">#REF!</definedName>
    <definedName name="TRNR_ddba629b237349b68875a21ec04fd3c1_2_0" localSheetId="56" hidden="1">#REF!</definedName>
    <definedName name="TRNR_ddba629b237349b68875a21ec04fd3c1_2_0" localSheetId="57" hidden="1">#REF!</definedName>
    <definedName name="TRNR_ddba629b237349b68875a21ec04fd3c1_2_0" localSheetId="58" hidden="1">#REF!</definedName>
    <definedName name="TRNR_ddba629b237349b68875a21ec04fd3c1_2_0" localSheetId="59" hidden="1">#REF!</definedName>
    <definedName name="TRNR_ddba629b237349b68875a21ec04fd3c1_2_0" localSheetId="60" hidden="1">#REF!</definedName>
    <definedName name="TRNR_ddba629b237349b68875a21ec04fd3c1_2_0" localSheetId="61" hidden="1">#REF!</definedName>
    <definedName name="TRNR_ddba629b237349b68875a21ec04fd3c1_2_0" localSheetId="62" hidden="1">#REF!</definedName>
    <definedName name="TRNR_ddba629b237349b68875a21ec04fd3c1_2_0" localSheetId="63" hidden="1">#REF!</definedName>
    <definedName name="TRNR_ddba629b237349b68875a21ec04fd3c1_2_0" localSheetId="64" hidden="1">#REF!</definedName>
    <definedName name="TRNR_ddba629b237349b68875a21ec04fd3c1_2_0" localSheetId="65" hidden="1">#REF!</definedName>
    <definedName name="TRNR_ddba629b237349b68875a21ec04fd3c1_2_0" localSheetId="66" hidden="1">#REF!</definedName>
    <definedName name="TRNR_ddba629b237349b68875a21ec04fd3c1_2_0" localSheetId="67" hidden="1">#REF!</definedName>
    <definedName name="TRNR_ddba629b237349b68875a21ec04fd3c1_2_0" localSheetId="68" hidden="1">#REF!</definedName>
    <definedName name="TRNR_ddba629b237349b68875a21ec04fd3c1_2_0" localSheetId="69" hidden="1">#REF!</definedName>
    <definedName name="TRNR_ddba629b237349b68875a21ec04fd3c1_2_0" localSheetId="70" hidden="1">#REF!</definedName>
    <definedName name="TRNR_ddba629b237349b68875a21ec04fd3c1_2_0" localSheetId="71" hidden="1">#REF!</definedName>
    <definedName name="TRNR_ddba629b237349b68875a21ec04fd3c1_2_0" localSheetId="72" hidden="1">#REF!</definedName>
    <definedName name="TRNR_ddba629b237349b68875a21ec04fd3c1_2_0" hidden="1">#REF!</definedName>
    <definedName name="XX" localSheetId="32" hidden="1">#REF!</definedName>
    <definedName name="XX" localSheetId="33" hidden="1">#REF!</definedName>
    <definedName name="XX" localSheetId="34" hidden="1">#REF!</definedName>
    <definedName name="XX" localSheetId="35" hidden="1">#REF!</definedName>
    <definedName name="XX" localSheetId="36" hidden="1">#REF!</definedName>
    <definedName name="XX" localSheetId="37" hidden="1">#REF!</definedName>
    <definedName name="XX" localSheetId="38" hidden="1">#REF!</definedName>
    <definedName name="XX" localSheetId="39" hidden="1">#REF!</definedName>
    <definedName name="XX" localSheetId="40" hidden="1">#REF!</definedName>
    <definedName name="XX" localSheetId="41" hidden="1">#REF!</definedName>
    <definedName name="XX" localSheetId="42" hidden="1">#REF!</definedName>
    <definedName name="XX" localSheetId="43" hidden="1">#REF!</definedName>
    <definedName name="XX" localSheetId="44" hidden="1">#REF!</definedName>
    <definedName name="XX" localSheetId="45" hidden="1">#REF!</definedName>
    <definedName name="XX" localSheetId="46" hidden="1">#REF!</definedName>
    <definedName name="XX" localSheetId="47" hidden="1">#REF!</definedName>
    <definedName name="XX" localSheetId="48" hidden="1">#REF!</definedName>
    <definedName name="XX" localSheetId="49" hidden="1">#REF!</definedName>
    <definedName name="XX" localSheetId="50" hidden="1">#REF!</definedName>
    <definedName name="XX" localSheetId="51" hidden="1">#REF!</definedName>
    <definedName name="XX" localSheetId="52" hidden="1">#REF!</definedName>
    <definedName name="XX" localSheetId="53" hidden="1">#REF!</definedName>
    <definedName name="XX" localSheetId="54" hidden="1">#REF!</definedName>
    <definedName name="XX" localSheetId="55" hidden="1">#REF!</definedName>
    <definedName name="XX" localSheetId="56" hidden="1">#REF!</definedName>
    <definedName name="XX" localSheetId="57" hidden="1">#REF!</definedName>
    <definedName name="XX" localSheetId="58" hidden="1">#REF!</definedName>
    <definedName name="XX" localSheetId="59" hidden="1">#REF!</definedName>
    <definedName name="XX" localSheetId="60" hidden="1">#REF!</definedName>
    <definedName name="XX" localSheetId="61" hidden="1">#REF!</definedName>
    <definedName name="XX" localSheetId="62" hidden="1">#REF!</definedName>
    <definedName name="XX" localSheetId="63" hidden="1">#REF!</definedName>
    <definedName name="XX" localSheetId="64" hidden="1">#REF!</definedName>
    <definedName name="XX" localSheetId="65" hidden="1">#REF!</definedName>
    <definedName name="XX" localSheetId="66" hidden="1">#REF!</definedName>
    <definedName name="XX" localSheetId="67" hidden="1">#REF!</definedName>
    <definedName name="XX" localSheetId="68" hidden="1">#REF!</definedName>
    <definedName name="XX" localSheetId="69" hidden="1">#REF!</definedName>
    <definedName name="XX" localSheetId="70" hidden="1">#REF!</definedName>
    <definedName name="XX" localSheetId="71" hidden="1">#REF!</definedName>
    <definedName name="XX" localSheetId="72" hidden="1">#REF!</definedName>
    <definedName name="XX" hidden="1">#REF!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4" i="4" l="1"/>
  <c r="Q5" i="4"/>
  <c r="Q6" i="4"/>
  <c r="Q7" i="4"/>
  <c r="Q8" i="4"/>
  <c r="Q9" i="4"/>
  <c r="Q10" i="4"/>
  <c r="Q11" i="4"/>
  <c r="Q12" i="4"/>
  <c r="Q13" i="4"/>
  <c r="Q14" i="4"/>
  <c r="Q15" i="4"/>
  <c r="Q16" i="4"/>
  <c r="Q17" i="4"/>
  <c r="Q18" i="4"/>
  <c r="Q19" i="4"/>
  <c r="Q20" i="4"/>
  <c r="Q21" i="4"/>
  <c r="Q22" i="4"/>
  <c r="Q23" i="4"/>
  <c r="Q24" i="4"/>
  <c r="N26" i="195" l="1"/>
  <c r="T10" i="160"/>
  <c r="T11" i="160"/>
  <c r="T12" i="160"/>
  <c r="T13" i="160"/>
  <c r="T14" i="160"/>
  <c r="T15" i="160"/>
  <c r="T16" i="160"/>
  <c r="T17" i="160"/>
  <c r="T18" i="160"/>
  <c r="T19" i="160"/>
  <c r="T20" i="160"/>
  <c r="T9" i="160"/>
  <c r="D9" i="160" l="1"/>
  <c r="M19" i="168" l="1"/>
  <c r="M7" i="168"/>
  <c r="L7" i="168"/>
  <c r="K7" i="168"/>
  <c r="B6" i="200" l="1"/>
  <c r="K26" i="194"/>
  <c r="G23" i="191"/>
  <c r="E23" i="191"/>
  <c r="C23" i="191"/>
  <c r="F40" i="200" l="1"/>
  <c r="E40" i="200"/>
  <c r="D40" i="200"/>
  <c r="C40" i="200"/>
  <c r="B40" i="200"/>
  <c r="G29" i="200"/>
  <c r="C29" i="200"/>
  <c r="L21" i="200"/>
  <c r="G12" i="200"/>
  <c r="G11" i="200"/>
  <c r="G10" i="200"/>
  <c r="M26" i="195"/>
  <c r="J26" i="195"/>
  <c r="I26" i="195"/>
  <c r="H26" i="195"/>
  <c r="G26" i="195"/>
  <c r="F26" i="195"/>
  <c r="L26" i="195" s="1"/>
  <c r="E26" i="195"/>
  <c r="K26" i="195" s="1"/>
  <c r="D26" i="195"/>
  <c r="C26" i="195"/>
  <c r="B26" i="195"/>
  <c r="N6" i="195"/>
  <c r="M6" i="195"/>
  <c r="J6" i="195"/>
  <c r="I6" i="195"/>
  <c r="H6" i="195"/>
  <c r="G6" i="195"/>
  <c r="F6" i="195"/>
  <c r="E6" i="195"/>
  <c r="D6" i="195"/>
  <c r="L6" i="195" s="1"/>
  <c r="C6" i="195"/>
  <c r="K6" i="195" s="1"/>
  <c r="B6" i="195"/>
  <c r="L31" i="194"/>
  <c r="L30" i="194"/>
  <c r="L29" i="194"/>
  <c r="K29" i="194"/>
  <c r="L28" i="194"/>
  <c r="K28" i="194"/>
  <c r="L27" i="194"/>
  <c r="K27" i="194"/>
  <c r="N26" i="194"/>
  <c r="M26" i="194"/>
  <c r="J26" i="194"/>
  <c r="I26" i="194"/>
  <c r="H26" i="194"/>
  <c r="G26" i="194"/>
  <c r="F26" i="194"/>
  <c r="E26" i="194"/>
  <c r="D26" i="194"/>
  <c r="L26" i="194" s="1"/>
  <c r="C26" i="194"/>
  <c r="B26" i="194"/>
  <c r="L9" i="194"/>
  <c r="K9" i="194"/>
  <c r="K6" i="194" s="1"/>
  <c r="L8" i="194"/>
  <c r="K8" i="194"/>
  <c r="L7" i="194"/>
  <c r="K7" i="194"/>
  <c r="N6" i="194"/>
  <c r="M6" i="194"/>
  <c r="J6" i="194"/>
  <c r="I6" i="194"/>
  <c r="H6" i="194"/>
  <c r="G6" i="194"/>
  <c r="F6" i="194"/>
  <c r="E6" i="194"/>
  <c r="D6" i="194"/>
  <c r="L6" i="194" s="1"/>
  <c r="C6" i="194"/>
  <c r="B6" i="194"/>
  <c r="R9" i="193"/>
  <c r="Q9" i="193"/>
  <c r="J9" i="193"/>
  <c r="I9" i="193"/>
  <c r="I6" i="193" s="1"/>
  <c r="R8" i="193"/>
  <c r="Q8" i="193"/>
  <c r="J8" i="193"/>
  <c r="I8" i="193"/>
  <c r="R7" i="193"/>
  <c r="Q7" i="193"/>
  <c r="J7" i="193"/>
  <c r="I7" i="193"/>
  <c r="T6" i="193"/>
  <c r="S6" i="193"/>
  <c r="P6" i="193"/>
  <c r="R6" i="193" s="1"/>
  <c r="O6" i="193"/>
  <c r="N6" i="193"/>
  <c r="M6" i="193"/>
  <c r="Q6" i="193" s="1"/>
  <c r="L6" i="193"/>
  <c r="K6" i="193"/>
  <c r="J6" i="193"/>
  <c r="H6" i="193"/>
  <c r="G6" i="193"/>
  <c r="F6" i="193"/>
  <c r="E6" i="193"/>
  <c r="D6" i="193"/>
  <c r="C6" i="193"/>
  <c r="B6" i="193"/>
  <c r="P29" i="192"/>
  <c r="O29" i="192"/>
  <c r="P28" i="192"/>
  <c r="O28" i="192"/>
  <c r="P27" i="192"/>
  <c r="O27" i="192"/>
  <c r="R26" i="192"/>
  <c r="Q26" i="192"/>
  <c r="P26" i="192"/>
  <c r="O26" i="192"/>
  <c r="N26" i="192"/>
  <c r="M26" i="192"/>
  <c r="L26" i="192"/>
  <c r="K26" i="192"/>
  <c r="J26" i="192"/>
  <c r="I26" i="192"/>
  <c r="H26" i="192"/>
  <c r="G26" i="192"/>
  <c r="F26" i="192"/>
  <c r="E26" i="192"/>
  <c r="D26" i="192"/>
  <c r="C26" i="192"/>
  <c r="B26" i="192"/>
  <c r="R9" i="192"/>
  <c r="Q9" i="192"/>
  <c r="R8" i="192"/>
  <c r="Q8" i="192"/>
  <c r="R7" i="192"/>
  <c r="Q7" i="192"/>
  <c r="T6" i="192"/>
  <c r="S6" i="192"/>
  <c r="R6" i="192"/>
  <c r="Q6" i="192"/>
  <c r="P6" i="192"/>
  <c r="O6" i="192"/>
  <c r="N6" i="192"/>
  <c r="M6" i="192"/>
  <c r="L6" i="192"/>
  <c r="K6" i="192"/>
  <c r="J6" i="192"/>
  <c r="I6" i="192"/>
  <c r="H6" i="192"/>
  <c r="G6" i="192"/>
  <c r="F6" i="192"/>
  <c r="E6" i="192"/>
  <c r="D6" i="192"/>
  <c r="C6" i="192"/>
  <c r="B6" i="192"/>
  <c r="F15" i="188"/>
  <c r="F14" i="188"/>
  <c r="K5" i="188"/>
  <c r="J5" i="188"/>
  <c r="I5" i="188"/>
  <c r="H5" i="188"/>
  <c r="G5" i="188"/>
  <c r="F5" i="188"/>
  <c r="E5" i="188"/>
  <c r="D5" i="188"/>
  <c r="C5" i="188"/>
  <c r="B5" i="188"/>
  <c r="L17" i="187"/>
  <c r="K17" i="187"/>
  <c r="G17" i="187"/>
  <c r="F17" i="187"/>
  <c r="L16" i="187"/>
  <c r="F16" i="187"/>
  <c r="L15" i="187"/>
  <c r="K15" i="187"/>
  <c r="G15" i="187"/>
  <c r="F15" i="187"/>
  <c r="L14" i="187"/>
  <c r="K14" i="187"/>
  <c r="G14" i="187"/>
  <c r="F14" i="187"/>
  <c r="L13" i="187"/>
  <c r="K13" i="187"/>
  <c r="G13" i="187"/>
  <c r="F13" i="187"/>
  <c r="L12" i="187"/>
  <c r="K12" i="187"/>
  <c r="G12" i="187"/>
  <c r="F12" i="187"/>
  <c r="L11" i="187"/>
  <c r="K11" i="187"/>
  <c r="G11" i="187"/>
  <c r="F11" i="187"/>
  <c r="L10" i="187"/>
  <c r="K10" i="187"/>
  <c r="G10" i="187"/>
  <c r="F10" i="187"/>
  <c r="L9" i="187"/>
  <c r="K9" i="187"/>
  <c r="G9" i="187"/>
  <c r="F9" i="187"/>
  <c r="L8" i="187"/>
  <c r="K8" i="187"/>
  <c r="G8" i="187"/>
  <c r="F8" i="187"/>
  <c r="L7" i="187"/>
  <c r="K7" i="187"/>
  <c r="G7" i="187"/>
  <c r="F7" i="187"/>
  <c r="L6" i="187"/>
  <c r="K6" i="187"/>
  <c r="G6" i="187"/>
  <c r="F6" i="187"/>
  <c r="L5" i="187"/>
  <c r="K5" i="187"/>
  <c r="G5" i="187"/>
  <c r="F5" i="187"/>
  <c r="L4" i="187"/>
  <c r="K4" i="187"/>
  <c r="G4" i="187"/>
  <c r="F4" i="187"/>
  <c r="I17" i="185"/>
  <c r="H17" i="185"/>
  <c r="J17" i="185" s="1"/>
  <c r="G17" i="185"/>
  <c r="D17" i="185"/>
  <c r="J16" i="185"/>
  <c r="I16" i="185"/>
  <c r="H16" i="185"/>
  <c r="J15" i="185"/>
  <c r="I15" i="185"/>
  <c r="H15" i="185"/>
  <c r="J14" i="185"/>
  <c r="I14" i="185"/>
  <c r="H14" i="185"/>
  <c r="J13" i="185"/>
  <c r="I13" i="185"/>
  <c r="H13" i="185"/>
  <c r="J12" i="185"/>
  <c r="I12" i="185"/>
  <c r="H12" i="185"/>
  <c r="J11" i="185"/>
  <c r="I11" i="185"/>
  <c r="H11" i="185"/>
  <c r="J10" i="185"/>
  <c r="I10" i="185"/>
  <c r="H10" i="185"/>
  <c r="J9" i="185"/>
  <c r="I9" i="185"/>
  <c r="H9" i="185"/>
  <c r="J8" i="185"/>
  <c r="I8" i="185"/>
  <c r="H8" i="185"/>
  <c r="H5" i="185" s="1"/>
  <c r="J7" i="185"/>
  <c r="I7" i="185"/>
  <c r="I5" i="185" s="1"/>
  <c r="H7" i="185"/>
  <c r="I6" i="185"/>
  <c r="H6" i="185"/>
  <c r="G6" i="185"/>
  <c r="D6" i="185"/>
  <c r="J6" i="185" s="1"/>
  <c r="G5" i="185"/>
  <c r="F5" i="185"/>
  <c r="E5" i="185"/>
  <c r="D5" i="185"/>
  <c r="C5" i="185"/>
  <c r="B5" i="185"/>
  <c r="N87" i="184"/>
  <c r="M87" i="184"/>
  <c r="L87" i="184"/>
  <c r="K87" i="184"/>
  <c r="J87" i="184"/>
  <c r="N85" i="184"/>
  <c r="M85" i="184"/>
  <c r="L85" i="184"/>
  <c r="K85" i="184"/>
  <c r="J85" i="184"/>
  <c r="I85" i="184"/>
  <c r="N59" i="184"/>
  <c r="M59" i="184"/>
  <c r="L59" i="184"/>
  <c r="K59" i="184"/>
  <c r="J59" i="184"/>
  <c r="I59" i="184"/>
  <c r="I87" i="184" s="1"/>
  <c r="J5" i="183"/>
  <c r="I5" i="183"/>
  <c r="H5" i="183"/>
  <c r="G5" i="183"/>
  <c r="F5" i="183"/>
  <c r="E5" i="183"/>
  <c r="D5" i="183"/>
  <c r="C5" i="183"/>
  <c r="B5" i="183"/>
  <c r="J12" i="182"/>
  <c r="I12" i="182"/>
  <c r="G12" i="182"/>
  <c r="F12" i="182"/>
  <c r="E12" i="182"/>
  <c r="D12" i="182"/>
  <c r="C12" i="182"/>
  <c r="B12" i="182"/>
  <c r="AC17" i="181"/>
  <c r="AB17" i="181"/>
  <c r="AC8" i="181"/>
  <c r="AB8" i="181"/>
  <c r="AC5" i="181"/>
  <c r="AB5" i="181"/>
  <c r="AA5" i="181"/>
  <c r="Z5" i="181"/>
  <c r="Y5" i="181"/>
  <c r="X5" i="181"/>
  <c r="W5" i="181"/>
  <c r="V5" i="181"/>
  <c r="U5" i="181"/>
  <c r="T5" i="181"/>
  <c r="S5" i="181"/>
  <c r="R5" i="181"/>
  <c r="Q5" i="181"/>
  <c r="P5" i="181"/>
  <c r="O5" i="181"/>
  <c r="N5" i="181"/>
  <c r="M5" i="181"/>
  <c r="L5" i="181"/>
  <c r="K5" i="181"/>
  <c r="J5" i="181"/>
  <c r="I5" i="181"/>
  <c r="H5" i="181"/>
  <c r="G5" i="181"/>
  <c r="F5" i="181"/>
  <c r="E5" i="181"/>
  <c r="D5" i="181"/>
  <c r="C5" i="181"/>
  <c r="B5" i="181"/>
  <c r="F8" i="180"/>
  <c r="E8" i="180"/>
  <c r="F7" i="180"/>
  <c r="E7" i="180"/>
  <c r="F6" i="180"/>
  <c r="E6" i="180"/>
  <c r="F5" i="180"/>
  <c r="E5" i="180"/>
  <c r="F16" i="179"/>
  <c r="F4" i="179" s="1"/>
  <c r="F14" i="179"/>
  <c r="F5" i="179"/>
  <c r="F6" i="179" s="1"/>
  <c r="F7" i="179" s="1"/>
  <c r="F8" i="179" s="1"/>
  <c r="F9" i="179" s="1"/>
  <c r="F10" i="179" s="1"/>
  <c r="F11" i="179" s="1"/>
  <c r="F12" i="179" s="1"/>
  <c r="E4" i="179"/>
  <c r="D4" i="179"/>
  <c r="C4" i="179"/>
  <c r="B4" i="179"/>
  <c r="G5" i="178"/>
  <c r="F5" i="178"/>
  <c r="H6" i="177"/>
  <c r="G6" i="177"/>
  <c r="F6" i="177"/>
  <c r="E6" i="177"/>
  <c r="D6" i="177"/>
  <c r="C6" i="177"/>
  <c r="B6" i="177"/>
  <c r="K5" i="176"/>
  <c r="J5" i="176"/>
  <c r="I5" i="176"/>
  <c r="H5" i="176"/>
  <c r="G5" i="176"/>
  <c r="F5" i="176"/>
  <c r="E5" i="176"/>
  <c r="D5" i="176"/>
  <c r="C5" i="176"/>
  <c r="B5" i="176"/>
  <c r="K5" i="175"/>
  <c r="J5" i="175"/>
  <c r="I5" i="175"/>
  <c r="H5" i="175"/>
  <c r="G5" i="175"/>
  <c r="F5" i="175"/>
  <c r="E5" i="175"/>
  <c r="D5" i="175"/>
  <c r="C5" i="175"/>
  <c r="B5" i="175"/>
  <c r="K5" i="174"/>
  <c r="J5" i="174"/>
  <c r="I5" i="174"/>
  <c r="H5" i="174"/>
  <c r="G5" i="174"/>
  <c r="F5" i="174"/>
  <c r="E5" i="174"/>
  <c r="D5" i="174"/>
  <c r="C5" i="174"/>
  <c r="B5" i="174"/>
  <c r="I5" i="173"/>
  <c r="H5" i="173"/>
  <c r="G5" i="173"/>
  <c r="F5" i="173"/>
  <c r="E5" i="173"/>
  <c r="D5" i="173"/>
  <c r="C5" i="173"/>
  <c r="B5" i="173"/>
  <c r="O5" i="172"/>
  <c r="N5" i="172"/>
  <c r="M5" i="172"/>
  <c r="L5" i="172"/>
  <c r="K5" i="172"/>
  <c r="J5" i="172"/>
  <c r="I5" i="172"/>
  <c r="H5" i="172"/>
  <c r="G5" i="172"/>
  <c r="F5" i="172"/>
  <c r="E5" i="172"/>
  <c r="D5" i="172"/>
  <c r="C5" i="172"/>
  <c r="B5" i="172"/>
  <c r="H5" i="171"/>
  <c r="G5" i="171"/>
  <c r="F5" i="171"/>
  <c r="E5" i="171"/>
  <c r="D5" i="171"/>
  <c r="C5" i="171"/>
  <c r="B5" i="171"/>
  <c r="K6" i="170"/>
  <c r="J6" i="170"/>
  <c r="I6" i="170"/>
  <c r="H6" i="170"/>
  <c r="G6" i="170"/>
  <c r="F6" i="170"/>
  <c r="E6" i="170"/>
  <c r="D6" i="170"/>
  <c r="C6" i="170"/>
  <c r="B6" i="170"/>
  <c r="L6" i="169"/>
  <c r="K6" i="169"/>
  <c r="J6" i="169"/>
  <c r="I6" i="169"/>
  <c r="H6" i="169"/>
  <c r="G6" i="169"/>
  <c r="F6" i="169"/>
  <c r="E6" i="169"/>
  <c r="D6" i="169"/>
  <c r="C6" i="169"/>
  <c r="B6" i="169"/>
  <c r="K19" i="168"/>
  <c r="M18" i="168"/>
  <c r="L18" i="168"/>
  <c r="K18" i="168"/>
  <c r="M17" i="168"/>
  <c r="L17" i="168"/>
  <c r="K17" i="168"/>
  <c r="M16" i="168"/>
  <c r="L16" i="168"/>
  <c r="K16" i="168"/>
  <c r="M15" i="168"/>
  <c r="L15" i="168"/>
  <c r="K15" i="168"/>
  <c r="M14" i="168"/>
  <c r="L14" i="168"/>
  <c r="K14" i="168"/>
  <c r="M13" i="168"/>
  <c r="L13" i="168"/>
  <c r="K13" i="168"/>
  <c r="M12" i="168"/>
  <c r="L12" i="168"/>
  <c r="K12" i="168"/>
  <c r="M11" i="168"/>
  <c r="L11" i="168"/>
  <c r="K11" i="168"/>
  <c r="M10" i="168"/>
  <c r="L10" i="168"/>
  <c r="K10" i="168"/>
  <c r="M9" i="168"/>
  <c r="L9" i="168"/>
  <c r="K9" i="168"/>
  <c r="M8" i="168"/>
  <c r="L8" i="168"/>
  <c r="K8" i="168"/>
  <c r="O7" i="168"/>
  <c r="N7" i="168"/>
  <c r="J7" i="168"/>
  <c r="I7" i="168"/>
  <c r="H7" i="168"/>
  <c r="G7" i="168"/>
  <c r="F7" i="168"/>
  <c r="E7" i="168"/>
  <c r="D7" i="168"/>
  <c r="C7" i="168"/>
  <c r="B7" i="168"/>
  <c r="M6" i="168"/>
  <c r="L6" i="168"/>
  <c r="M19" i="167"/>
  <c r="L19" i="167"/>
  <c r="M18" i="167"/>
  <c r="L18" i="167"/>
  <c r="M17" i="167"/>
  <c r="L17" i="167"/>
  <c r="M16" i="167"/>
  <c r="L16" i="167"/>
  <c r="M15" i="167"/>
  <c r="M7" i="167" s="1"/>
  <c r="L15" i="167"/>
  <c r="L7" i="167" s="1"/>
  <c r="M14" i="167"/>
  <c r="L14" i="167"/>
  <c r="M13" i="167"/>
  <c r="L13" i="167"/>
  <c r="M12" i="167"/>
  <c r="L12" i="167"/>
  <c r="M11" i="167"/>
  <c r="L11" i="167"/>
  <c r="M10" i="167"/>
  <c r="L10" i="167"/>
  <c r="M9" i="167"/>
  <c r="L9" i="167"/>
  <c r="M8" i="167"/>
  <c r="L8" i="167"/>
  <c r="K7" i="167"/>
  <c r="J7" i="167"/>
  <c r="I7" i="167"/>
  <c r="H7" i="167"/>
  <c r="G7" i="167"/>
  <c r="F7" i="167"/>
  <c r="E7" i="167"/>
  <c r="D7" i="167"/>
  <c r="C7" i="167"/>
  <c r="B7" i="167"/>
  <c r="N6" i="162"/>
  <c r="M6" i="162"/>
  <c r="L6" i="162"/>
  <c r="K6" i="162"/>
  <c r="J6" i="162"/>
  <c r="I6" i="162"/>
  <c r="H6" i="162"/>
  <c r="G6" i="162"/>
  <c r="F6" i="162"/>
  <c r="E6" i="162"/>
  <c r="D6" i="162"/>
  <c r="C6" i="162"/>
  <c r="B6" i="162"/>
  <c r="T14" i="161"/>
  <c r="T8" i="161" s="1"/>
  <c r="T13" i="161"/>
  <c r="T12" i="161"/>
  <c r="T11" i="161"/>
  <c r="T10" i="161"/>
  <c r="T9" i="161"/>
  <c r="U8" i="161"/>
  <c r="S8" i="161"/>
  <c r="R8" i="161"/>
  <c r="Q8" i="161"/>
  <c r="P8" i="161"/>
  <c r="O8" i="161"/>
  <c r="N8" i="161"/>
  <c r="M8" i="161"/>
  <c r="L8" i="161"/>
  <c r="K8" i="161"/>
  <c r="J8" i="161"/>
  <c r="I8" i="161"/>
  <c r="H8" i="161"/>
  <c r="G8" i="161"/>
  <c r="F8" i="161"/>
  <c r="E8" i="161"/>
  <c r="D8" i="161"/>
  <c r="C8" i="161"/>
  <c r="B8" i="161"/>
  <c r="U8" i="160"/>
  <c r="T8" i="160"/>
  <c r="S8" i="160"/>
  <c r="R8" i="160"/>
  <c r="Q8" i="160"/>
  <c r="P8" i="160"/>
  <c r="O8" i="160"/>
  <c r="N8" i="160"/>
  <c r="M8" i="160"/>
  <c r="L8" i="160"/>
  <c r="K8" i="160"/>
  <c r="J8" i="160"/>
  <c r="I8" i="160"/>
  <c r="H8" i="160"/>
  <c r="G8" i="160"/>
  <c r="F8" i="160"/>
  <c r="E8" i="160"/>
  <c r="D8" i="160"/>
  <c r="C8" i="160"/>
  <c r="B8" i="160"/>
  <c r="A6" i="160"/>
  <c r="B6" i="160" s="1"/>
  <c r="C6" i="160" s="1"/>
  <c r="D6" i="160" s="1"/>
  <c r="E6" i="160" s="1"/>
  <c r="F6" i="160" s="1"/>
  <c r="G6" i="160" s="1"/>
  <c r="H6" i="160" s="1"/>
  <c r="I6" i="160" s="1"/>
  <c r="J6" i="160" s="1"/>
  <c r="K6" i="160" s="1"/>
  <c r="L6" i="160" s="1"/>
  <c r="M6" i="160" s="1"/>
  <c r="N6" i="160" s="1"/>
  <c r="O6" i="160" s="1"/>
  <c r="P6" i="160" s="1"/>
  <c r="Q6" i="160" s="1"/>
  <c r="R6" i="160" s="1"/>
  <c r="S6" i="160" s="1"/>
  <c r="T6" i="160" s="1"/>
  <c r="U6" i="160" s="1"/>
  <c r="V6" i="160" s="1"/>
  <c r="W6" i="160" s="1"/>
  <c r="J5" i="185" l="1"/>
  <c r="I17" i="14" l="1"/>
  <c r="I48" i="79" l="1"/>
  <c r="Q7" i="141" l="1"/>
  <c r="P7" i="141"/>
  <c r="P8" i="141"/>
  <c r="Q8" i="141"/>
  <c r="P9" i="141"/>
  <c r="Q9" i="141"/>
  <c r="P10" i="141"/>
  <c r="Q10" i="141"/>
  <c r="P11" i="141"/>
  <c r="Q11" i="141"/>
  <c r="P12" i="141"/>
  <c r="Q12" i="141"/>
  <c r="P13" i="141"/>
  <c r="Q13" i="141"/>
  <c r="P14" i="141"/>
  <c r="Q14" i="141"/>
  <c r="P15" i="141"/>
  <c r="Q15" i="141"/>
  <c r="P16" i="141"/>
  <c r="Q16" i="141"/>
  <c r="P17" i="141"/>
  <c r="Q17" i="141"/>
  <c r="P18" i="141"/>
  <c r="Q18" i="141"/>
  <c r="G17" i="154" l="1"/>
  <c r="J17" i="154"/>
  <c r="D17" i="154"/>
  <c r="D5" i="154"/>
  <c r="G17" i="153" l="1"/>
  <c r="J17" i="153"/>
  <c r="D17" i="153"/>
  <c r="B5" i="144" l="1"/>
  <c r="H19" i="140" l="1"/>
  <c r="I19" i="140"/>
  <c r="B17" i="11"/>
  <c r="C17" i="11"/>
  <c r="B18" i="10"/>
  <c r="C18" i="10"/>
  <c r="AD63" i="9"/>
  <c r="AE63" i="9"/>
  <c r="C18" i="8"/>
  <c r="B18" i="8"/>
  <c r="I18" i="8"/>
  <c r="H18" i="8"/>
  <c r="H17" i="14" l="1"/>
  <c r="J17" i="12" l="1"/>
  <c r="K17" i="12"/>
  <c r="J17" i="13"/>
  <c r="K17" i="13"/>
  <c r="BE9" i="79" l="1"/>
  <c r="BE6" i="79"/>
  <c r="BC9" i="79"/>
  <c r="B5" i="11" l="1"/>
  <c r="B4" i="158" l="1"/>
  <c r="C17" i="8"/>
  <c r="H18" i="140" l="1"/>
  <c r="H17" i="140"/>
  <c r="H16" i="140"/>
  <c r="I18" i="140"/>
  <c r="I17" i="140"/>
  <c r="I16" i="140"/>
  <c r="G5" i="154"/>
  <c r="G16" i="154"/>
  <c r="J16" i="154"/>
  <c r="D16" i="154"/>
  <c r="J16" i="153"/>
  <c r="G16" i="153"/>
  <c r="D16" i="153"/>
  <c r="I16" i="14" l="1"/>
  <c r="I15" i="14"/>
  <c r="H16" i="14"/>
  <c r="J16" i="12" l="1"/>
  <c r="K16" i="12"/>
  <c r="J16" i="13"/>
  <c r="K16" i="13"/>
  <c r="B16" i="11" l="1"/>
  <c r="C16" i="11"/>
  <c r="B17" i="10"/>
  <c r="C17" i="10"/>
  <c r="AB63" i="9"/>
  <c r="AC63" i="9"/>
  <c r="B17" i="8"/>
  <c r="H17" i="8"/>
  <c r="I17" i="8"/>
  <c r="AX18" i="79" l="1"/>
  <c r="AY18" i="79"/>
  <c r="AZ18" i="79"/>
  <c r="BA18" i="79"/>
  <c r="AY9" i="79"/>
  <c r="BA6" i="79"/>
  <c r="BA9" i="79"/>
  <c r="H15" i="14" l="1"/>
  <c r="G7" i="79" l="1"/>
  <c r="I29" i="79"/>
  <c r="H29" i="79"/>
  <c r="B7" i="8" l="1"/>
  <c r="AW6" i="79"/>
  <c r="AW9" i="79"/>
  <c r="AU9" i="79"/>
  <c r="B15" i="11" l="1"/>
  <c r="C15" i="11"/>
  <c r="B16" i="10"/>
  <c r="C16" i="10"/>
  <c r="Z63" i="9"/>
  <c r="AA63" i="9"/>
  <c r="B16" i="8"/>
  <c r="C16" i="8"/>
  <c r="I16" i="8"/>
  <c r="H16" i="8"/>
  <c r="B6" i="141" l="1"/>
  <c r="H48" i="79" l="1"/>
  <c r="J15" i="154" l="1"/>
  <c r="D15" i="154"/>
  <c r="G15" i="154"/>
  <c r="G14" i="154"/>
  <c r="G15" i="153"/>
  <c r="J15" i="153"/>
  <c r="D15" i="153"/>
  <c r="E5" i="145"/>
  <c r="M5" i="145"/>
  <c r="O5" i="145"/>
  <c r="P5" i="145"/>
  <c r="J15" i="13" l="1"/>
  <c r="K15" i="13"/>
  <c r="J15" i="12"/>
  <c r="K15" i="12"/>
  <c r="I7" i="79" l="1"/>
  <c r="AO6" i="79"/>
  <c r="AE6" i="79"/>
  <c r="AC6" i="79"/>
  <c r="Y6" i="79"/>
  <c r="U6" i="79"/>
  <c r="O6" i="79"/>
  <c r="M6" i="79"/>
  <c r="Y9" i="79"/>
  <c r="AC9" i="79"/>
  <c r="AO9" i="79" l="1"/>
  <c r="AM9" i="79"/>
  <c r="AK9" i="79"/>
  <c r="AI9" i="79"/>
  <c r="AG9" i="79"/>
  <c r="AE9" i="79"/>
  <c r="AA9" i="79"/>
  <c r="W9" i="79"/>
  <c r="U9" i="79"/>
  <c r="S9" i="79"/>
  <c r="Q9" i="79"/>
  <c r="O9" i="79"/>
  <c r="M9" i="79"/>
  <c r="K9" i="79"/>
  <c r="AM6" i="79"/>
  <c r="AK6" i="79"/>
  <c r="AI6" i="79"/>
  <c r="AG6" i="79"/>
  <c r="AA6" i="79"/>
  <c r="W6" i="79"/>
  <c r="S6" i="79"/>
  <c r="Q6" i="79"/>
  <c r="K5" i="11" l="1"/>
  <c r="M5" i="11"/>
  <c r="O5" i="11"/>
  <c r="U63" i="9"/>
  <c r="X63" i="9"/>
  <c r="Y63" i="9"/>
  <c r="P6" i="141" l="1"/>
  <c r="C6" i="141" l="1"/>
  <c r="D6" i="141"/>
  <c r="E6" i="141"/>
  <c r="F6" i="141"/>
  <c r="G6" i="141"/>
  <c r="H6" i="141"/>
  <c r="I6" i="141"/>
  <c r="J6" i="141"/>
  <c r="K6" i="141"/>
  <c r="L6" i="141"/>
  <c r="M6" i="141"/>
  <c r="N6" i="141"/>
  <c r="O6" i="141"/>
  <c r="Q6" i="141"/>
  <c r="I5" i="11" l="1"/>
  <c r="E5" i="11"/>
  <c r="B14" i="11"/>
  <c r="C14" i="11"/>
  <c r="B15" i="10"/>
  <c r="C15" i="10"/>
  <c r="H15" i="8"/>
  <c r="B15" i="8" s="1"/>
  <c r="I15" i="8"/>
  <c r="C15" i="8" s="1"/>
  <c r="AS13" i="79" l="1"/>
  <c r="AS14" i="79"/>
  <c r="AQ14" i="79"/>
  <c r="AQ13" i="79"/>
  <c r="AS9" i="79"/>
  <c r="AQ9" i="79"/>
  <c r="G8" i="79"/>
  <c r="AQ6" i="79"/>
  <c r="G6" i="79" s="1"/>
  <c r="AS6" i="79"/>
  <c r="AS12" i="79" s="1"/>
  <c r="AQ12" i="79" l="1"/>
  <c r="J14" i="154"/>
  <c r="D14" i="154"/>
  <c r="G14" i="153"/>
  <c r="J14" i="153"/>
  <c r="D14" i="153"/>
  <c r="N5" i="145"/>
  <c r="B5" i="145"/>
  <c r="B5" i="143"/>
  <c r="H14" i="14" l="1"/>
  <c r="I14" i="14"/>
  <c r="J14" i="12"/>
  <c r="K14" i="12"/>
  <c r="J14" i="13"/>
  <c r="K14" i="13"/>
  <c r="J13" i="13"/>
  <c r="K13" i="13"/>
  <c r="K12" i="13"/>
  <c r="K11" i="13"/>
  <c r="J12" i="13"/>
  <c r="I15" i="140" l="1"/>
  <c r="H15" i="140"/>
  <c r="G43" i="79" l="1"/>
  <c r="I13" i="14"/>
  <c r="H13" i="14"/>
  <c r="AL36" i="79" l="1"/>
  <c r="AM36" i="79"/>
  <c r="AN36" i="79"/>
  <c r="AO36" i="79"/>
  <c r="G13" i="154" l="1"/>
  <c r="J13" i="154"/>
  <c r="D13" i="154"/>
  <c r="G13" i="153"/>
  <c r="J13" i="153"/>
  <c r="D13" i="153"/>
  <c r="C13" i="11" l="1"/>
  <c r="B13" i="11"/>
  <c r="C14" i="10"/>
  <c r="B14" i="10"/>
  <c r="V63" i="9"/>
  <c r="W63" i="9"/>
  <c r="H14" i="8"/>
  <c r="B14" i="8" s="1"/>
  <c r="I14" i="8"/>
  <c r="C14" i="8" s="1"/>
  <c r="K13" i="12" l="1"/>
  <c r="J13" i="12"/>
  <c r="AM27" i="79" l="1"/>
  <c r="AO27" i="79"/>
  <c r="AM12" i="79"/>
  <c r="AM14" i="79"/>
  <c r="AO14" i="79"/>
  <c r="AO13" i="79"/>
  <c r="AM13" i="79"/>
  <c r="AO12" i="79"/>
  <c r="AM15" i="79" l="1"/>
  <c r="AO18" i="79"/>
  <c r="I9" i="79"/>
  <c r="C13" i="10" l="1"/>
  <c r="B13" i="10"/>
  <c r="G11" i="9"/>
  <c r="G4" i="9"/>
  <c r="T63" i="9"/>
  <c r="I13" i="8"/>
  <c r="C12" i="11" l="1"/>
  <c r="B12" i="11"/>
  <c r="C12" i="10"/>
  <c r="C11" i="10"/>
  <c r="C10" i="10"/>
  <c r="B12" i="10"/>
  <c r="B11" i="10"/>
  <c r="B10" i="10"/>
  <c r="C13" i="8"/>
  <c r="H13" i="8"/>
  <c r="B13" i="8" s="1"/>
  <c r="I14" i="140" l="1"/>
  <c r="H14" i="140"/>
  <c r="AH27" i="79" l="1"/>
  <c r="AI27" i="79"/>
  <c r="AK27" i="79"/>
  <c r="AJ27" i="79"/>
  <c r="H5" i="144"/>
  <c r="H5" i="143"/>
  <c r="AK14" i="79"/>
  <c r="AK13" i="79"/>
  <c r="AK12" i="79"/>
  <c r="AJ12" i="79"/>
  <c r="AF12" i="79"/>
  <c r="AG12" i="79"/>
  <c r="AG13" i="79"/>
  <c r="AG14" i="79"/>
  <c r="AE14" i="79"/>
  <c r="AE13" i="79"/>
  <c r="AE12" i="79"/>
  <c r="J12" i="12" l="1"/>
  <c r="K12" i="12"/>
  <c r="G12" i="154" l="1"/>
  <c r="D7" i="154"/>
  <c r="D8" i="154"/>
  <c r="D9" i="154"/>
  <c r="D10" i="154"/>
  <c r="D11" i="154"/>
  <c r="D12" i="154"/>
  <c r="D6" i="154"/>
  <c r="J8" i="154"/>
  <c r="J9" i="154"/>
  <c r="J10" i="154"/>
  <c r="J11" i="154"/>
  <c r="J7" i="154"/>
  <c r="J6" i="154"/>
  <c r="J5" i="154"/>
  <c r="J12" i="154"/>
  <c r="J5" i="153"/>
  <c r="J12" i="153"/>
  <c r="G5" i="153"/>
  <c r="G12" i="153"/>
  <c r="D5" i="153"/>
  <c r="D11" i="153"/>
  <c r="D12" i="153"/>
  <c r="I6" i="145" l="1"/>
  <c r="I7" i="145"/>
  <c r="I8" i="145"/>
  <c r="I9" i="145"/>
  <c r="I10" i="145"/>
  <c r="I11" i="145"/>
  <c r="I12" i="145"/>
  <c r="G5" i="145"/>
  <c r="H5" i="145"/>
  <c r="F5" i="145"/>
  <c r="K5" i="13"/>
  <c r="J5" i="13"/>
  <c r="I5" i="13"/>
  <c r="H5" i="13"/>
  <c r="G5" i="13"/>
  <c r="E5" i="13"/>
  <c r="D5" i="13"/>
  <c r="C5" i="13"/>
  <c r="B5" i="13"/>
  <c r="J5" i="145" l="1"/>
  <c r="I5" i="145"/>
  <c r="I17" i="79" l="1"/>
  <c r="I8" i="79"/>
  <c r="I6" i="79"/>
  <c r="I12" i="79" s="1"/>
  <c r="AD45" i="79"/>
  <c r="AE45" i="79"/>
  <c r="AF45" i="79"/>
  <c r="AG45" i="79"/>
  <c r="G11" i="154" l="1"/>
  <c r="M5" i="144"/>
  <c r="C5" i="144"/>
  <c r="E5" i="144"/>
  <c r="F5" i="144"/>
  <c r="G5" i="144"/>
  <c r="I5" i="144"/>
  <c r="K5" i="144"/>
  <c r="L5" i="144"/>
  <c r="N5" i="144"/>
  <c r="O5" i="144"/>
  <c r="P5" i="144"/>
  <c r="B5" i="142"/>
  <c r="J5" i="144" l="1"/>
  <c r="AG33" i="79"/>
  <c r="J11" i="12"/>
  <c r="K11" i="12"/>
  <c r="J11" i="13" l="1"/>
  <c r="H11" i="14" l="1"/>
  <c r="I11" i="14"/>
  <c r="AG36" i="79" l="1"/>
  <c r="AG27" i="79" l="1"/>
  <c r="B11" i="11" l="1"/>
  <c r="C11" i="11"/>
  <c r="D6" i="10"/>
  <c r="E6" i="10"/>
  <c r="G62" i="9"/>
  <c r="R63" i="9"/>
  <c r="S63" i="9"/>
  <c r="F4" i="9"/>
  <c r="H12" i="8" l="1"/>
  <c r="B12" i="8" s="1"/>
  <c r="I12" i="8"/>
  <c r="C12" i="8" s="1"/>
  <c r="I10" i="14" l="1"/>
  <c r="H10" i="14"/>
  <c r="J10" i="13"/>
  <c r="Q4" i="158" l="1"/>
  <c r="P4" i="158"/>
  <c r="O4" i="158"/>
  <c r="M4" i="158"/>
  <c r="K4" i="158"/>
  <c r="I4" i="158"/>
  <c r="G4" i="158"/>
  <c r="F4" i="158"/>
  <c r="D4" i="158"/>
  <c r="C4" i="158"/>
  <c r="Q4" i="157"/>
  <c r="P4" i="157"/>
  <c r="O4" i="157"/>
  <c r="M4" i="157"/>
  <c r="K4" i="157"/>
  <c r="I4" i="157"/>
  <c r="G4" i="157"/>
  <c r="F4" i="157"/>
  <c r="D4" i="157"/>
  <c r="C4" i="157"/>
  <c r="B4" i="157"/>
  <c r="H9" i="155"/>
  <c r="G10" i="154"/>
  <c r="G9" i="154"/>
  <c r="G8" i="154"/>
  <c r="G7" i="154"/>
  <c r="G6" i="154"/>
  <c r="J8" i="143"/>
  <c r="I8" i="143"/>
  <c r="P5" i="143"/>
  <c r="O5" i="143"/>
  <c r="N5" i="143"/>
  <c r="M5" i="143"/>
  <c r="L5" i="143"/>
  <c r="K5" i="143"/>
  <c r="G5" i="143"/>
  <c r="F5" i="143"/>
  <c r="E5" i="143"/>
  <c r="C5" i="143"/>
  <c r="B4" i="142"/>
  <c r="B3" i="142"/>
  <c r="L4" i="158" l="1"/>
  <c r="H4" i="158"/>
  <c r="N4" i="158"/>
  <c r="E4" i="157"/>
  <c r="N4" i="157"/>
  <c r="H4" i="157"/>
  <c r="E4" i="158"/>
  <c r="J4" i="157"/>
  <c r="L4" i="157"/>
  <c r="J4" i="158"/>
  <c r="I5" i="143"/>
  <c r="J5" i="143"/>
  <c r="B7" i="140" l="1"/>
  <c r="C7" i="140"/>
  <c r="D7" i="140"/>
  <c r="E7" i="140"/>
  <c r="F7" i="140"/>
  <c r="G7" i="140"/>
  <c r="H8" i="140"/>
  <c r="I8" i="140"/>
  <c r="H10" i="140"/>
  <c r="I10" i="140"/>
  <c r="H11" i="140"/>
  <c r="I11" i="140"/>
  <c r="H12" i="140"/>
  <c r="I12" i="140"/>
  <c r="H13" i="140"/>
  <c r="I13" i="140"/>
  <c r="I7" i="140" l="1"/>
  <c r="H7" i="140"/>
  <c r="N63" i="9"/>
  <c r="O63" i="9"/>
  <c r="P63" i="9"/>
  <c r="Q63" i="9"/>
  <c r="H10" i="8"/>
  <c r="I10" i="8"/>
  <c r="H11" i="8"/>
  <c r="I11" i="8"/>
  <c r="C11" i="8" s="1"/>
  <c r="S27" i="79" l="1"/>
  <c r="R27" i="79"/>
  <c r="Q27" i="79"/>
  <c r="P27" i="79"/>
  <c r="G28" i="79"/>
  <c r="F28" i="79"/>
  <c r="BE49" i="79"/>
  <c r="BD49" i="79"/>
  <c r="BC49" i="79"/>
  <c r="BB49" i="79"/>
  <c r="BA49" i="79"/>
  <c r="AZ49" i="79"/>
  <c r="AY49" i="79"/>
  <c r="AX49" i="79"/>
  <c r="AW49" i="79"/>
  <c r="AV49" i="79"/>
  <c r="AU49" i="79"/>
  <c r="AT49" i="79"/>
  <c r="AS49" i="79"/>
  <c r="AR49" i="79"/>
  <c r="AQ49" i="79"/>
  <c r="AP49" i="79"/>
  <c r="AO49" i="79"/>
  <c r="AN49" i="79"/>
  <c r="AM49" i="79"/>
  <c r="AL49" i="79"/>
  <c r="AK49" i="79"/>
  <c r="AJ49" i="79"/>
  <c r="AI49" i="79"/>
  <c r="AH49" i="79"/>
  <c r="AG49" i="79"/>
  <c r="AF49" i="79"/>
  <c r="AE49" i="79"/>
  <c r="AD49" i="79"/>
  <c r="AC49" i="79"/>
  <c r="AB49" i="79"/>
  <c r="AA49" i="79"/>
  <c r="Z49" i="79"/>
  <c r="Y49" i="79"/>
  <c r="X49" i="79"/>
  <c r="W49" i="79"/>
  <c r="V49" i="79"/>
  <c r="U49" i="79"/>
  <c r="T49" i="79"/>
  <c r="S49" i="79"/>
  <c r="R49" i="79"/>
  <c r="Q49" i="79"/>
  <c r="P49" i="79"/>
  <c r="O49" i="79"/>
  <c r="N49" i="79"/>
  <c r="M49" i="79"/>
  <c r="L49" i="79"/>
  <c r="K49" i="79"/>
  <c r="J49" i="79"/>
  <c r="E49" i="79"/>
  <c r="D49" i="79"/>
  <c r="C49" i="79"/>
  <c r="B49" i="79"/>
  <c r="I49" i="79"/>
  <c r="H49" i="79"/>
  <c r="G48" i="79"/>
  <c r="F48" i="79"/>
  <c r="I47" i="79"/>
  <c r="H47" i="79"/>
  <c r="G47" i="79"/>
  <c r="F47" i="79"/>
  <c r="BE45" i="79"/>
  <c r="BD45" i="79"/>
  <c r="BC45" i="79"/>
  <c r="BB45" i="79"/>
  <c r="BA45" i="79"/>
  <c r="AZ45" i="79"/>
  <c r="AY45" i="79"/>
  <c r="AX45" i="79"/>
  <c r="AW45" i="79"/>
  <c r="AV45" i="79"/>
  <c r="AU45" i="79"/>
  <c r="AT45" i="79"/>
  <c r="AS45" i="79"/>
  <c r="AR45" i="79"/>
  <c r="AQ45" i="79"/>
  <c r="AP45" i="79"/>
  <c r="AO45" i="79"/>
  <c r="AN45" i="79"/>
  <c r="AM45" i="79"/>
  <c r="AL45" i="79"/>
  <c r="AK45" i="79"/>
  <c r="AJ45" i="79"/>
  <c r="AI45" i="79"/>
  <c r="AH45" i="79"/>
  <c r="AC45" i="79"/>
  <c r="AB45" i="79"/>
  <c r="AA45" i="79"/>
  <c r="Z45" i="79"/>
  <c r="Y45" i="79"/>
  <c r="X45" i="79"/>
  <c r="W45" i="79"/>
  <c r="V45" i="79"/>
  <c r="U45" i="79"/>
  <c r="T45" i="79"/>
  <c r="S45" i="79"/>
  <c r="R45" i="79"/>
  <c r="Q45" i="79"/>
  <c r="P45" i="79"/>
  <c r="O45" i="79"/>
  <c r="N45" i="79"/>
  <c r="M45" i="79"/>
  <c r="L45" i="79"/>
  <c r="K45" i="79"/>
  <c r="J45" i="79"/>
  <c r="E45" i="79"/>
  <c r="D45" i="79"/>
  <c r="C45" i="79"/>
  <c r="B45" i="79"/>
  <c r="I44" i="79"/>
  <c r="H44" i="79"/>
  <c r="G44" i="79"/>
  <c r="G45" i="79" s="1"/>
  <c r="F44" i="79"/>
  <c r="I43" i="79"/>
  <c r="H43" i="79"/>
  <c r="F43" i="79"/>
  <c r="I38" i="79"/>
  <c r="H38" i="79"/>
  <c r="G38" i="79"/>
  <c r="F38" i="79"/>
  <c r="I37" i="79"/>
  <c r="H37" i="79"/>
  <c r="G37" i="79"/>
  <c r="F37" i="79"/>
  <c r="BE36" i="79"/>
  <c r="BD36" i="79"/>
  <c r="BC36" i="79"/>
  <c r="BB36" i="79"/>
  <c r="BA36" i="79"/>
  <c r="AZ36" i="79"/>
  <c r="AY36" i="79"/>
  <c r="AX36" i="79"/>
  <c r="AW36" i="79"/>
  <c r="AV36" i="79"/>
  <c r="AU36" i="79"/>
  <c r="AT36" i="79"/>
  <c r="AS36" i="79"/>
  <c r="AR36" i="79"/>
  <c r="AQ36" i="79"/>
  <c r="AP36" i="79"/>
  <c r="AK36" i="79"/>
  <c r="AJ36" i="79"/>
  <c r="AI36" i="79"/>
  <c r="AH36" i="79"/>
  <c r="AF36" i="79"/>
  <c r="AE36" i="79"/>
  <c r="AD36" i="79"/>
  <c r="AC36" i="79"/>
  <c r="AB36" i="79"/>
  <c r="AA36" i="79"/>
  <c r="Z36" i="79"/>
  <c r="Y36" i="79"/>
  <c r="X36" i="79"/>
  <c r="W36" i="79"/>
  <c r="V36" i="79"/>
  <c r="U36" i="79"/>
  <c r="T36" i="79"/>
  <c r="S36" i="79"/>
  <c r="R36" i="79"/>
  <c r="Q36" i="79"/>
  <c r="P36" i="79"/>
  <c r="O36" i="79"/>
  <c r="N36" i="79"/>
  <c r="M36" i="79"/>
  <c r="L36" i="79"/>
  <c r="K36" i="79"/>
  <c r="J36" i="79"/>
  <c r="I35" i="79"/>
  <c r="H35" i="79"/>
  <c r="G35" i="79"/>
  <c r="F35" i="79"/>
  <c r="I34" i="79"/>
  <c r="H34" i="79"/>
  <c r="G34" i="79"/>
  <c r="F34" i="79"/>
  <c r="BE33" i="79"/>
  <c r="BD33" i="79"/>
  <c r="BC33" i="79"/>
  <c r="BB33" i="79"/>
  <c r="BA33" i="79"/>
  <c r="AZ33" i="79"/>
  <c r="AY33" i="79"/>
  <c r="AX33" i="79"/>
  <c r="AW33" i="79"/>
  <c r="AV33" i="79"/>
  <c r="AU33" i="79"/>
  <c r="AT33" i="79"/>
  <c r="AS33" i="79"/>
  <c r="AR33" i="79"/>
  <c r="AQ33" i="79"/>
  <c r="AP33" i="79"/>
  <c r="AO33" i="79"/>
  <c r="AN33" i="79"/>
  <c r="AM33" i="79"/>
  <c r="AL33" i="79"/>
  <c r="AK33" i="79"/>
  <c r="AJ33" i="79"/>
  <c r="AI33" i="79"/>
  <c r="AH33" i="79"/>
  <c r="AF33" i="79"/>
  <c r="AE33" i="79"/>
  <c r="AD33" i="79"/>
  <c r="AC33" i="79"/>
  <c r="AB33" i="79"/>
  <c r="AA33" i="79"/>
  <c r="Z33" i="79"/>
  <c r="Y33" i="79"/>
  <c r="X33" i="79"/>
  <c r="W33" i="79"/>
  <c r="V33" i="79"/>
  <c r="U33" i="79"/>
  <c r="T33" i="79"/>
  <c r="S33" i="79"/>
  <c r="R33" i="79"/>
  <c r="Q33" i="79"/>
  <c r="P33" i="79"/>
  <c r="O33" i="79"/>
  <c r="N33" i="79"/>
  <c r="M33" i="79"/>
  <c r="L33" i="79"/>
  <c r="K33" i="79"/>
  <c r="J33" i="79"/>
  <c r="I32" i="79"/>
  <c r="H32" i="79"/>
  <c r="G32" i="79"/>
  <c r="F32" i="79"/>
  <c r="I31" i="79"/>
  <c r="H31" i="79"/>
  <c r="G31" i="79"/>
  <c r="F31" i="79"/>
  <c r="BE30" i="79"/>
  <c r="BD30" i="79"/>
  <c r="BC30" i="79"/>
  <c r="BB30" i="79"/>
  <c r="BA30" i="79"/>
  <c r="AZ30" i="79"/>
  <c r="AY30" i="79"/>
  <c r="AX30" i="79"/>
  <c r="AW30" i="79"/>
  <c r="AV30" i="79"/>
  <c r="AU30" i="79"/>
  <c r="AT30" i="79"/>
  <c r="AS30" i="79"/>
  <c r="AR30" i="79"/>
  <c r="AQ30" i="79"/>
  <c r="AP30" i="79"/>
  <c r="AO30" i="79"/>
  <c r="AN30" i="79"/>
  <c r="AM30" i="79"/>
  <c r="AL30" i="79"/>
  <c r="AK30" i="79"/>
  <c r="AJ30" i="79"/>
  <c r="AI30" i="79"/>
  <c r="AH30" i="79"/>
  <c r="AG30" i="79"/>
  <c r="AF30" i="79"/>
  <c r="AE30" i="79"/>
  <c r="AD30" i="79"/>
  <c r="AC30" i="79"/>
  <c r="AB30" i="79"/>
  <c r="AA30" i="79"/>
  <c r="Z30" i="79"/>
  <c r="Y30" i="79"/>
  <c r="X30" i="79"/>
  <c r="W30" i="79"/>
  <c r="V30" i="79"/>
  <c r="U30" i="79"/>
  <c r="T30" i="79"/>
  <c r="S30" i="79"/>
  <c r="R30" i="79"/>
  <c r="Q30" i="79"/>
  <c r="P30" i="79"/>
  <c r="O30" i="79"/>
  <c r="N30" i="79"/>
  <c r="M30" i="79"/>
  <c r="L30" i="79"/>
  <c r="K30" i="79"/>
  <c r="J30" i="79"/>
  <c r="G29" i="79"/>
  <c r="F29" i="79"/>
  <c r="I28" i="79"/>
  <c r="H28" i="79"/>
  <c r="BE27" i="79"/>
  <c r="BD27" i="79"/>
  <c r="BC27" i="79"/>
  <c r="BB27" i="79"/>
  <c r="BA27" i="79"/>
  <c r="AZ27" i="79"/>
  <c r="AY27" i="79"/>
  <c r="AX27" i="79"/>
  <c r="AW27" i="79"/>
  <c r="AV27" i="79"/>
  <c r="AU27" i="79"/>
  <c r="AT27" i="79"/>
  <c r="AS27" i="79"/>
  <c r="AR27" i="79"/>
  <c r="AQ27" i="79"/>
  <c r="AP27" i="79"/>
  <c r="AN27" i="79"/>
  <c r="AL27" i="79"/>
  <c r="AF27" i="79"/>
  <c r="AE27" i="79"/>
  <c r="AD27" i="79"/>
  <c r="AC27" i="79"/>
  <c r="AB27" i="79"/>
  <c r="AA27" i="79"/>
  <c r="Z27" i="79"/>
  <c r="Y27" i="79"/>
  <c r="X27" i="79"/>
  <c r="W27" i="79"/>
  <c r="V27" i="79"/>
  <c r="U27" i="79"/>
  <c r="T27" i="79"/>
  <c r="M27" i="79"/>
  <c r="L27" i="79"/>
  <c r="K27" i="79"/>
  <c r="J27" i="79"/>
  <c r="E26" i="79"/>
  <c r="E41" i="79" s="1"/>
  <c r="C26" i="79"/>
  <c r="C41" i="79" s="1"/>
  <c r="E25" i="79"/>
  <c r="E40" i="79" s="1"/>
  <c r="C25" i="79"/>
  <c r="C40" i="79" s="1"/>
  <c r="E24" i="79"/>
  <c r="E39" i="79" s="1"/>
  <c r="D24" i="79"/>
  <c r="D39" i="79" s="1"/>
  <c r="C24" i="79"/>
  <c r="C39" i="79" s="1"/>
  <c r="B24" i="79"/>
  <c r="B39" i="79" s="1"/>
  <c r="BA23" i="79"/>
  <c r="AZ23" i="79"/>
  <c r="AY23" i="79"/>
  <c r="AX23" i="79"/>
  <c r="AW23" i="79"/>
  <c r="AV23" i="79"/>
  <c r="AU23" i="79"/>
  <c r="AT23" i="79"/>
  <c r="AS23" i="79"/>
  <c r="AR23" i="79"/>
  <c r="AQ23" i="79"/>
  <c r="AP23" i="79"/>
  <c r="AO23" i="79"/>
  <c r="AN23" i="79"/>
  <c r="AM23" i="79"/>
  <c r="AL23" i="79"/>
  <c r="AK23" i="79"/>
  <c r="AJ23" i="79"/>
  <c r="AI23" i="79"/>
  <c r="AH23" i="79"/>
  <c r="AG23" i="79"/>
  <c r="AG26" i="79" s="1"/>
  <c r="AF23" i="79"/>
  <c r="AE23" i="79"/>
  <c r="AE26" i="79" s="1"/>
  <c r="AD23" i="79"/>
  <c r="AC23" i="79"/>
  <c r="AC26" i="79" s="1"/>
  <c r="AB23" i="79"/>
  <c r="AA23" i="79"/>
  <c r="Z23" i="79"/>
  <c r="Y23" i="79"/>
  <c r="X23" i="79"/>
  <c r="W23" i="79"/>
  <c r="V23" i="79"/>
  <c r="U23" i="79"/>
  <c r="T23" i="79"/>
  <c r="S23" i="79"/>
  <c r="R23" i="79"/>
  <c r="Q23" i="79"/>
  <c r="P23" i="79"/>
  <c r="O23" i="79"/>
  <c r="N23" i="79"/>
  <c r="M23" i="79"/>
  <c r="L23" i="79"/>
  <c r="K23" i="79"/>
  <c r="J23" i="79"/>
  <c r="BE22" i="79"/>
  <c r="BD22" i="79"/>
  <c r="BC22" i="79"/>
  <c r="BB22" i="79"/>
  <c r="BA22" i="79"/>
  <c r="AZ22" i="79"/>
  <c r="AY22" i="79"/>
  <c r="AX22" i="79"/>
  <c r="AW22" i="79"/>
  <c r="AV22" i="79"/>
  <c r="AU22" i="79"/>
  <c r="AT22" i="79"/>
  <c r="AS22" i="79"/>
  <c r="AR22" i="79"/>
  <c r="AQ22" i="79"/>
  <c r="AP22" i="79"/>
  <c r="AO22" i="79"/>
  <c r="AN22" i="79"/>
  <c r="AM22" i="79"/>
  <c r="AM25" i="79" s="1"/>
  <c r="AL22" i="79"/>
  <c r="AK22" i="79"/>
  <c r="AJ22" i="79"/>
  <c r="AI22" i="79"/>
  <c r="AH22" i="79"/>
  <c r="AG22" i="79"/>
  <c r="AF22" i="79"/>
  <c r="AE22" i="79"/>
  <c r="AD22" i="79"/>
  <c r="AC22" i="79"/>
  <c r="AB22" i="79"/>
  <c r="AA22" i="79"/>
  <c r="Z22" i="79"/>
  <c r="Y22" i="79"/>
  <c r="X22" i="79"/>
  <c r="W22" i="79"/>
  <c r="V22" i="79"/>
  <c r="U22" i="79"/>
  <c r="T22" i="79"/>
  <c r="S22" i="79"/>
  <c r="R22" i="79"/>
  <c r="Q22" i="79"/>
  <c r="P22" i="79"/>
  <c r="O22" i="79"/>
  <c r="N22" i="79"/>
  <c r="M22" i="79"/>
  <c r="L22" i="79"/>
  <c r="K22" i="79"/>
  <c r="J22" i="79"/>
  <c r="I19" i="79"/>
  <c r="H19" i="79"/>
  <c r="G19" i="79"/>
  <c r="F19" i="79"/>
  <c r="AW18" i="79"/>
  <c r="AV18" i="79"/>
  <c r="AU18" i="79"/>
  <c r="AU21" i="79" s="1"/>
  <c r="AT18" i="79"/>
  <c r="AS18" i="79"/>
  <c r="AR18" i="79"/>
  <c r="AQ18" i="79"/>
  <c r="AP18" i="79"/>
  <c r="AN18" i="79"/>
  <c r="AM18" i="79"/>
  <c r="AL18" i="79"/>
  <c r="AK18" i="79"/>
  <c r="AJ18" i="79"/>
  <c r="AI18" i="79"/>
  <c r="AH18" i="79"/>
  <c r="AG18" i="79"/>
  <c r="AF18" i="79"/>
  <c r="AE18" i="79"/>
  <c r="AD18" i="79"/>
  <c r="AC18" i="79"/>
  <c r="AB18" i="79"/>
  <c r="AA18" i="79"/>
  <c r="AA21" i="79" s="1"/>
  <c r="Z18" i="79"/>
  <c r="Z21" i="79" s="1"/>
  <c r="Y18" i="79"/>
  <c r="X18" i="79"/>
  <c r="W18" i="79"/>
  <c r="V18" i="79"/>
  <c r="U18" i="79"/>
  <c r="T18" i="79"/>
  <c r="S18" i="79"/>
  <c r="R18" i="79"/>
  <c r="Q18" i="79"/>
  <c r="P18" i="79"/>
  <c r="O18" i="79"/>
  <c r="N18" i="79"/>
  <c r="M18" i="79"/>
  <c r="M21" i="79" s="1"/>
  <c r="L18" i="79"/>
  <c r="L21" i="79" s="1"/>
  <c r="K18" i="79"/>
  <c r="J18" i="79"/>
  <c r="H17" i="79"/>
  <c r="G17" i="79"/>
  <c r="F17" i="79"/>
  <c r="I16" i="79"/>
  <c r="H16" i="79"/>
  <c r="G16" i="79"/>
  <c r="F16" i="79"/>
  <c r="BE15" i="79"/>
  <c r="BD15" i="79"/>
  <c r="BC15" i="79"/>
  <c r="BB15" i="79"/>
  <c r="BA15" i="79"/>
  <c r="AZ15" i="79"/>
  <c r="AY15" i="79"/>
  <c r="AX15" i="79"/>
  <c r="AW15" i="79"/>
  <c r="AV15" i="79"/>
  <c r="AU15" i="79"/>
  <c r="AT15" i="79"/>
  <c r="AS15" i="79"/>
  <c r="AR15" i="79"/>
  <c r="AQ15" i="79"/>
  <c r="AP15" i="79"/>
  <c r="AO15" i="79"/>
  <c r="AN15" i="79"/>
  <c r="AL15" i="79"/>
  <c r="AK15" i="79"/>
  <c r="AJ15" i="79"/>
  <c r="AI15" i="79"/>
  <c r="AH15" i="79"/>
  <c r="AG15" i="79"/>
  <c r="AF15" i="79"/>
  <c r="AE15" i="79"/>
  <c r="AD15" i="79"/>
  <c r="AC15" i="79"/>
  <c r="AB15" i="79"/>
  <c r="AA15" i="79"/>
  <c r="Z15" i="79"/>
  <c r="Y15" i="79"/>
  <c r="X15" i="79"/>
  <c r="W15" i="79"/>
  <c r="V15" i="79"/>
  <c r="U15" i="79"/>
  <c r="T15" i="79"/>
  <c r="S15" i="79"/>
  <c r="R15" i="79"/>
  <c r="Q15" i="79"/>
  <c r="P15" i="79"/>
  <c r="O15" i="79"/>
  <c r="N15" i="79"/>
  <c r="K15" i="79"/>
  <c r="J15" i="79"/>
  <c r="BE14" i="79"/>
  <c r="BC14" i="79"/>
  <c r="BA14" i="79"/>
  <c r="AY14" i="79"/>
  <c r="AW14" i="79"/>
  <c r="AU14" i="79"/>
  <c r="AI14" i="79"/>
  <c r="AA14" i="79"/>
  <c r="Y14" i="79"/>
  <c r="W14" i="79"/>
  <c r="M14" i="79"/>
  <c r="K14" i="79"/>
  <c r="BE13" i="79"/>
  <c r="BC13" i="79"/>
  <c r="BA13" i="79"/>
  <c r="AY13" i="79"/>
  <c r="AW13" i="79"/>
  <c r="AU13" i="79"/>
  <c r="AK25" i="79"/>
  <c r="AI13" i="79"/>
  <c r="AC13" i="79"/>
  <c r="AA13" i="79"/>
  <c r="Y13" i="79"/>
  <c r="Y25" i="79" s="1"/>
  <c r="W13" i="79"/>
  <c r="M13" i="79"/>
  <c r="K13" i="79"/>
  <c r="BE12" i="79"/>
  <c r="BD12" i="79"/>
  <c r="BC12" i="79"/>
  <c r="BB12" i="79"/>
  <c r="BA12" i="79"/>
  <c r="AZ12" i="79"/>
  <c r="AY12" i="79"/>
  <c r="AX12" i="79"/>
  <c r="AW12" i="79"/>
  <c r="AV12" i="79"/>
  <c r="AU12" i="79"/>
  <c r="AT12" i="79"/>
  <c r="AR12" i="79"/>
  <c r="AP12" i="79"/>
  <c r="AN12" i="79"/>
  <c r="AL12" i="79"/>
  <c r="AI12" i="79"/>
  <c r="AH12" i="79"/>
  <c r="AD12" i="79"/>
  <c r="AC12" i="79"/>
  <c r="AB12" i="79"/>
  <c r="AA12" i="79"/>
  <c r="Z12" i="79"/>
  <c r="Y12" i="79"/>
  <c r="X12" i="79"/>
  <c r="W12" i="79"/>
  <c r="V12" i="79"/>
  <c r="M12" i="79"/>
  <c r="L12" i="79"/>
  <c r="K12" i="79"/>
  <c r="J12" i="79"/>
  <c r="AW21" i="79" l="1"/>
  <c r="AL21" i="79"/>
  <c r="AT21" i="79"/>
  <c r="J21" i="79"/>
  <c r="AW26" i="79"/>
  <c r="AW41" i="79" s="1"/>
  <c r="N21" i="79"/>
  <c r="AH21" i="79"/>
  <c r="AH24" i="79" s="1"/>
  <c r="AH39" i="79" s="1"/>
  <c r="BE25" i="79"/>
  <c r="BE40" i="79" s="1"/>
  <c r="AV21" i="79"/>
  <c r="AV24" i="79" s="1"/>
  <c r="AV39" i="79" s="1"/>
  <c r="AU26" i="79"/>
  <c r="AW25" i="79"/>
  <c r="AW40" i="79" s="1"/>
  <c r="AQ21" i="79"/>
  <c r="AQ24" i="79" s="1"/>
  <c r="AQ39" i="79" s="1"/>
  <c r="F45" i="79"/>
  <c r="AQ26" i="79"/>
  <c r="AQ41" i="79" s="1"/>
  <c r="AC21" i="79"/>
  <c r="AC24" i="79" s="1"/>
  <c r="AC39" i="79" s="1"/>
  <c r="AS26" i="79"/>
  <c r="AS41" i="79" s="1"/>
  <c r="AD21" i="79"/>
  <c r="AD24" i="79" s="1"/>
  <c r="AD39" i="79" s="1"/>
  <c r="AX21" i="79"/>
  <c r="AX24" i="79" s="1"/>
  <c r="AX39" i="79" s="1"/>
  <c r="K21" i="79"/>
  <c r="K24" i="79" s="1"/>
  <c r="K39" i="79" s="1"/>
  <c r="AE21" i="79"/>
  <c r="AE24" i="79" s="1"/>
  <c r="AE39" i="79" s="1"/>
  <c r="AY21" i="79"/>
  <c r="AY24" i="79" s="1"/>
  <c r="AY39" i="79" s="1"/>
  <c r="AF21" i="79"/>
  <c r="AF24" i="79" s="1"/>
  <c r="AF39" i="79" s="1"/>
  <c r="AZ21" i="79"/>
  <c r="AY26" i="79"/>
  <c r="AY41" i="79" s="1"/>
  <c r="BA21" i="79"/>
  <c r="BA24" i="79" s="1"/>
  <c r="BA39" i="79" s="1"/>
  <c r="I27" i="79"/>
  <c r="AO26" i="79"/>
  <c r="AO41" i="79" s="1"/>
  <c r="S21" i="79"/>
  <c r="AA25" i="79"/>
  <c r="AA40" i="79" s="1"/>
  <c r="AM21" i="79"/>
  <c r="AM24" i="79" s="1"/>
  <c r="AM39" i="79" s="1"/>
  <c r="AI26" i="79"/>
  <c r="AI41" i="79" s="1"/>
  <c r="AN21" i="79"/>
  <c r="AN24" i="79" s="1"/>
  <c r="AN39" i="79" s="1"/>
  <c r="K26" i="79"/>
  <c r="K41" i="79" s="1"/>
  <c r="AO21" i="79"/>
  <c r="AO24" i="79" s="1"/>
  <c r="AO39" i="79" s="1"/>
  <c r="I45" i="79"/>
  <c r="H45" i="79"/>
  <c r="AG21" i="79"/>
  <c r="AG24" i="79" s="1"/>
  <c r="AG39" i="79" s="1"/>
  <c r="AK40" i="79"/>
  <c r="AQ25" i="79"/>
  <c r="AQ40" i="79" s="1"/>
  <c r="BA26" i="79"/>
  <c r="BA41" i="79" s="1"/>
  <c r="AM40" i="79"/>
  <c r="AO25" i="79"/>
  <c r="AO40" i="79" s="1"/>
  <c r="AS25" i="79"/>
  <c r="AS40" i="79" s="1"/>
  <c r="AM26" i="79"/>
  <c r="AM41" i="79" s="1"/>
  <c r="P21" i="79"/>
  <c r="AJ21" i="79"/>
  <c r="AJ24" i="79" s="1"/>
  <c r="AJ39" i="79" s="1"/>
  <c r="Q21" i="79"/>
  <c r="AK21" i="79"/>
  <c r="AK24" i="79" s="1"/>
  <c r="AK39" i="79" s="1"/>
  <c r="AP21" i="79"/>
  <c r="AP24" i="79" s="1"/>
  <c r="AP39" i="79" s="1"/>
  <c r="AC41" i="79"/>
  <c r="AB21" i="79"/>
  <c r="AB24" i="79" s="1"/>
  <c r="AB39" i="79" s="1"/>
  <c r="AA26" i="79"/>
  <c r="AA41" i="79" s="1"/>
  <c r="M25" i="79"/>
  <c r="M40" i="79" s="1"/>
  <c r="AY25" i="79"/>
  <c r="AY40" i="79" s="1"/>
  <c r="O21" i="79"/>
  <c r="AI21" i="79"/>
  <c r="AI24" i="79" s="1"/>
  <c r="AI39" i="79" s="1"/>
  <c r="K25" i="79"/>
  <c r="K40" i="79" s="1"/>
  <c r="M26" i="79"/>
  <c r="M41" i="79" s="1"/>
  <c r="W25" i="79"/>
  <c r="W40" i="79" s="1"/>
  <c r="W26" i="79"/>
  <c r="W41" i="79" s="1"/>
  <c r="F36" i="79"/>
  <c r="AW24" i="79"/>
  <c r="AW39" i="79" s="1"/>
  <c r="Y26" i="79"/>
  <c r="Y41" i="79" s="1"/>
  <c r="AC25" i="79"/>
  <c r="AC40" i="79" s="1"/>
  <c r="AE25" i="79"/>
  <c r="AE40" i="79" s="1"/>
  <c r="AL24" i="79"/>
  <c r="AL39" i="79" s="1"/>
  <c r="V21" i="79"/>
  <c r="V24" i="79" s="1"/>
  <c r="V39" i="79" s="1"/>
  <c r="AG25" i="79"/>
  <c r="AG40" i="79" s="1"/>
  <c r="W21" i="79"/>
  <c r="W24" i="79" s="1"/>
  <c r="W39" i="79" s="1"/>
  <c r="AK26" i="79"/>
  <c r="AK41" i="79" s="1"/>
  <c r="AE41" i="79"/>
  <c r="AU41" i="79"/>
  <c r="AT24" i="79"/>
  <c r="AT39" i="79" s="1"/>
  <c r="AI25" i="79"/>
  <c r="AI40" i="79" s="1"/>
  <c r="X21" i="79"/>
  <c r="X24" i="79" s="1"/>
  <c r="X39" i="79" s="1"/>
  <c r="AR21" i="79"/>
  <c r="AR24" i="79" s="1"/>
  <c r="AR39" i="79" s="1"/>
  <c r="BA25" i="79"/>
  <c r="BA40" i="79" s="1"/>
  <c r="BC25" i="79"/>
  <c r="BC40" i="79" s="1"/>
  <c r="Y40" i="79"/>
  <c r="G36" i="79"/>
  <c r="H36" i="79"/>
  <c r="Z24" i="79"/>
  <c r="Z39" i="79" s="1"/>
  <c r="AA24" i="79"/>
  <c r="AA39" i="79" s="1"/>
  <c r="AU24" i="79"/>
  <c r="AU39" i="79" s="1"/>
  <c r="Y21" i="79"/>
  <c r="Y24" i="79" s="1"/>
  <c r="Y39" i="79" s="1"/>
  <c r="AS21" i="79"/>
  <c r="AS24" i="79" s="1"/>
  <c r="AS39" i="79" s="1"/>
  <c r="AU25" i="79"/>
  <c r="AU40" i="79" s="1"/>
  <c r="AG41" i="79"/>
  <c r="F49" i="79"/>
  <c r="G49" i="79"/>
  <c r="I36" i="79"/>
  <c r="F33" i="79"/>
  <c r="G33" i="79"/>
  <c r="H33" i="79"/>
  <c r="I33" i="79"/>
  <c r="F30" i="79"/>
  <c r="H30" i="79"/>
  <c r="G30" i="79"/>
  <c r="I30" i="79"/>
  <c r="H27" i="79"/>
  <c r="N27" i="79"/>
  <c r="F27" i="79" s="1"/>
  <c r="O27" i="79"/>
  <c r="G27" i="79" s="1"/>
  <c r="G22" i="79"/>
  <c r="H22" i="79"/>
  <c r="I22" i="79"/>
  <c r="F22" i="79"/>
  <c r="I15" i="79"/>
  <c r="G15" i="79"/>
  <c r="H15" i="79"/>
  <c r="F15" i="79"/>
  <c r="R12" i="79"/>
  <c r="S12" i="79"/>
  <c r="S24" i="79" s="1"/>
  <c r="S39" i="79" s="1"/>
  <c r="H6" i="79"/>
  <c r="T12" i="79"/>
  <c r="I10" i="79"/>
  <c r="O14" i="79"/>
  <c r="O26" i="79" s="1"/>
  <c r="S14" i="79"/>
  <c r="S26" i="79" s="1"/>
  <c r="S41" i="79" s="1"/>
  <c r="N12" i="79"/>
  <c r="F9" i="79"/>
  <c r="G9" i="79"/>
  <c r="G12" i="79" s="1"/>
  <c r="O12" i="79"/>
  <c r="P12" i="79"/>
  <c r="H9" i="79"/>
  <c r="Q12" i="79"/>
  <c r="F6" i="79"/>
  <c r="U12" i="79"/>
  <c r="G10" i="79"/>
  <c r="G13" i="79" s="1"/>
  <c r="G25" i="79" s="1"/>
  <c r="G11" i="79"/>
  <c r="G14" i="79" s="1"/>
  <c r="Q13" i="79"/>
  <c r="Q25" i="79" s="1"/>
  <c r="Q40" i="79" s="1"/>
  <c r="I11" i="79"/>
  <c r="I14" i="79" s="1"/>
  <c r="Q14" i="79"/>
  <c r="Q26" i="79" s="1"/>
  <c r="Q41" i="79" s="1"/>
  <c r="O13" i="79"/>
  <c r="O25" i="79" s="1"/>
  <c r="O40" i="79" s="1"/>
  <c r="S13" i="79"/>
  <c r="S25" i="79" s="1"/>
  <c r="S40" i="79" s="1"/>
  <c r="U13" i="79"/>
  <c r="U25" i="79" s="1"/>
  <c r="U40" i="79" s="1"/>
  <c r="U14" i="79"/>
  <c r="U26" i="79" s="1"/>
  <c r="U41" i="79" s="1"/>
  <c r="J24" i="79"/>
  <c r="J39" i="79" s="1"/>
  <c r="L24" i="79"/>
  <c r="L39" i="79" s="1"/>
  <c r="AZ24" i="79"/>
  <c r="AZ39" i="79" s="1"/>
  <c r="M24" i="79"/>
  <c r="M39" i="79" s="1"/>
  <c r="R21" i="79"/>
  <c r="T21" i="79"/>
  <c r="U21" i="79"/>
  <c r="O24" i="79" l="1"/>
  <c r="O39" i="79" s="1"/>
  <c r="N24" i="79"/>
  <c r="R24" i="79"/>
  <c r="R39" i="79" s="1"/>
  <c r="G40" i="79"/>
  <c r="N39" i="79"/>
  <c r="H12" i="79"/>
  <c r="Q24" i="79"/>
  <c r="Q39" i="79" s="1"/>
  <c r="P24" i="79"/>
  <c r="P39" i="79" s="1"/>
  <c r="T24" i="79"/>
  <c r="T39" i="79" s="1"/>
  <c r="F12" i="79"/>
  <c r="O41" i="79"/>
  <c r="U24" i="79"/>
  <c r="U39" i="79" s="1"/>
  <c r="I13" i="79"/>
  <c r="I25" i="79" s="1"/>
  <c r="I40" i="79" s="1"/>
  <c r="N6" i="8" l="1"/>
  <c r="J6" i="8"/>
  <c r="D6" i="8"/>
  <c r="F5" i="9"/>
  <c r="G5" i="9"/>
  <c r="F6" i="9"/>
  <c r="G6" i="9"/>
  <c r="F7" i="9"/>
  <c r="G7" i="9"/>
  <c r="F8" i="9"/>
  <c r="G8" i="9"/>
  <c r="F9" i="9"/>
  <c r="G9" i="9"/>
  <c r="F10" i="9"/>
  <c r="G10" i="9"/>
  <c r="F11" i="9"/>
  <c r="F12" i="9"/>
  <c r="G12" i="9"/>
  <c r="F13" i="9"/>
  <c r="G13" i="9"/>
  <c r="F14" i="9"/>
  <c r="G14" i="9"/>
  <c r="F15" i="9"/>
  <c r="G15" i="9"/>
  <c r="F16" i="9"/>
  <c r="G16" i="9"/>
  <c r="F17" i="9"/>
  <c r="G17" i="9"/>
  <c r="F18" i="9"/>
  <c r="G18" i="9"/>
  <c r="F19" i="9"/>
  <c r="G19" i="9"/>
  <c r="F20" i="9"/>
  <c r="G20" i="9"/>
  <c r="F21" i="9"/>
  <c r="G21" i="9"/>
  <c r="F22" i="9"/>
  <c r="G22" i="9"/>
  <c r="F23" i="9"/>
  <c r="G23" i="9"/>
  <c r="F24" i="9"/>
  <c r="G24" i="9"/>
  <c r="F25" i="9"/>
  <c r="G25" i="9"/>
  <c r="F26" i="9"/>
  <c r="G26" i="9"/>
  <c r="F27" i="9"/>
  <c r="G27" i="9"/>
  <c r="F28" i="9"/>
  <c r="G28" i="9"/>
  <c r="F29" i="9"/>
  <c r="G29" i="9"/>
  <c r="F30" i="9"/>
  <c r="G30" i="9"/>
  <c r="F31" i="9"/>
  <c r="G31" i="9"/>
  <c r="F32" i="9"/>
  <c r="G32" i="9"/>
  <c r="F33" i="9"/>
  <c r="G33" i="9"/>
  <c r="F34" i="9"/>
  <c r="G34" i="9"/>
  <c r="F35" i="9"/>
  <c r="G35" i="9"/>
  <c r="F36" i="9"/>
  <c r="G36" i="9"/>
  <c r="F37" i="9"/>
  <c r="G37" i="9"/>
  <c r="F38" i="9"/>
  <c r="G38" i="9"/>
  <c r="F39" i="9"/>
  <c r="G39" i="9"/>
  <c r="F40" i="9"/>
  <c r="G40" i="9"/>
  <c r="F41" i="9"/>
  <c r="G41" i="9"/>
  <c r="F42" i="9"/>
  <c r="G42" i="9"/>
  <c r="F43" i="9"/>
  <c r="G43" i="9"/>
  <c r="F44" i="9"/>
  <c r="G44" i="9"/>
  <c r="F45" i="9"/>
  <c r="G45" i="9"/>
  <c r="F46" i="9"/>
  <c r="G46" i="9"/>
  <c r="F47" i="9"/>
  <c r="G47" i="9"/>
  <c r="F48" i="9"/>
  <c r="G48" i="9"/>
  <c r="F49" i="9"/>
  <c r="G49" i="9"/>
  <c r="F50" i="9"/>
  <c r="G50" i="9"/>
  <c r="F51" i="9"/>
  <c r="G51" i="9"/>
  <c r="F52" i="9"/>
  <c r="G52" i="9"/>
  <c r="F53" i="9"/>
  <c r="G53" i="9"/>
  <c r="F54" i="9"/>
  <c r="G54" i="9"/>
  <c r="F55" i="9"/>
  <c r="G55" i="9"/>
  <c r="F56" i="9"/>
  <c r="G56" i="9"/>
  <c r="F57" i="9"/>
  <c r="G57" i="9"/>
  <c r="F58" i="9"/>
  <c r="G58" i="9"/>
  <c r="F59" i="9"/>
  <c r="G59" i="9"/>
  <c r="F60" i="9"/>
  <c r="G60" i="9"/>
  <c r="F61" i="9"/>
  <c r="G61" i="9"/>
  <c r="F62" i="9"/>
  <c r="G63" i="9" l="1"/>
  <c r="F63" i="9"/>
  <c r="L63" i="9"/>
  <c r="M63" i="9"/>
  <c r="H9" i="8"/>
  <c r="B9" i="8" s="1"/>
  <c r="I9" i="8"/>
  <c r="J63" i="9" l="1"/>
  <c r="K63" i="9"/>
  <c r="I8" i="8"/>
  <c r="H8" i="8"/>
  <c r="B8" i="8" s="1"/>
  <c r="I7" i="8"/>
  <c r="H7" i="8"/>
  <c r="K7" i="13" l="1"/>
  <c r="J7" i="13"/>
  <c r="J6" i="12" l="1"/>
  <c r="E63" i="9" l="1"/>
  <c r="H63" i="9"/>
  <c r="I63" i="9"/>
  <c r="D63" i="9"/>
  <c r="I9" i="14" l="1"/>
  <c r="H9" i="14"/>
  <c r="I8" i="14"/>
  <c r="H8" i="14"/>
  <c r="I6" i="14"/>
  <c r="H6" i="14"/>
  <c r="G5" i="14"/>
  <c r="F5" i="14"/>
  <c r="E5" i="14"/>
  <c r="D5" i="14"/>
  <c r="C5" i="14"/>
  <c r="B5" i="14"/>
  <c r="K10" i="13"/>
  <c r="K9" i="13"/>
  <c r="J9" i="13"/>
  <c r="K8" i="13"/>
  <c r="J8" i="13"/>
  <c r="K6" i="13"/>
  <c r="J6" i="13"/>
  <c r="F5" i="13"/>
  <c r="K10" i="12"/>
  <c r="J10" i="12"/>
  <c r="K9" i="12"/>
  <c r="J9" i="12"/>
  <c r="K8" i="12"/>
  <c r="J8" i="12"/>
  <c r="K7" i="12"/>
  <c r="J7" i="12"/>
  <c r="K6" i="12"/>
  <c r="I5" i="12"/>
  <c r="H5" i="12"/>
  <c r="G5" i="12"/>
  <c r="F5" i="12"/>
  <c r="E5" i="12"/>
  <c r="D5" i="12"/>
  <c r="C5" i="12"/>
  <c r="B5" i="12"/>
  <c r="C10" i="11"/>
  <c r="B10" i="11"/>
  <c r="C9" i="11"/>
  <c r="B9" i="11"/>
  <c r="C8" i="11"/>
  <c r="B8" i="11"/>
  <c r="C7" i="11"/>
  <c r="B7" i="11"/>
  <c r="C6" i="11"/>
  <c r="B6" i="11"/>
  <c r="N5" i="11"/>
  <c r="L5" i="11"/>
  <c r="J5" i="11"/>
  <c r="H5" i="11"/>
  <c r="G5" i="11"/>
  <c r="F5" i="11"/>
  <c r="D5" i="11"/>
  <c r="C9" i="10"/>
  <c r="B9" i="10"/>
  <c r="C8" i="10"/>
  <c r="B8" i="10"/>
  <c r="C7" i="10"/>
  <c r="B7" i="10"/>
  <c r="Q6" i="10"/>
  <c r="P6" i="10"/>
  <c r="O6" i="10"/>
  <c r="N6" i="10"/>
  <c r="M6" i="10"/>
  <c r="L6" i="10"/>
  <c r="K6" i="10"/>
  <c r="J6" i="10"/>
  <c r="I6" i="10"/>
  <c r="H6" i="10"/>
  <c r="B6" i="10" s="1"/>
  <c r="G6" i="10"/>
  <c r="F6" i="10"/>
  <c r="B11" i="8"/>
  <c r="C10" i="8"/>
  <c r="B10" i="8"/>
  <c r="C8" i="8"/>
  <c r="C7" i="8"/>
  <c r="M6" i="8"/>
  <c r="L6" i="8"/>
  <c r="K6" i="8"/>
  <c r="G6" i="8"/>
  <c r="F6" i="8"/>
  <c r="H6" i="8" s="1"/>
  <c r="E6" i="8"/>
  <c r="C6" i="10" l="1"/>
  <c r="I6" i="8"/>
  <c r="H5" i="14"/>
  <c r="B6" i="8"/>
  <c r="J5" i="12"/>
  <c r="K5" i="12"/>
  <c r="I5" i="14"/>
  <c r="C5" i="11"/>
  <c r="C9" i="8"/>
  <c r="C6" i="8" s="1"/>
  <c r="O6" i="8"/>
  <c r="BD23" i="79" l="1"/>
  <c r="BB23" i="79"/>
  <c r="BE23" i="79"/>
  <c r="BE26" i="79" s="1"/>
  <c r="BE41" i="79" s="1"/>
  <c r="BD18" i="79"/>
  <c r="BD21" i="79" s="1"/>
  <c r="BD24" i="79" s="1"/>
  <c r="BD39" i="79" s="1"/>
  <c r="H20" i="79"/>
  <c r="H23" i="79" s="1"/>
  <c r="BE18" i="79"/>
  <c r="I18" i="79" s="1"/>
  <c r="I21" i="79" s="1"/>
  <c r="I24" i="79" s="1"/>
  <c r="I39" i="79" s="1"/>
  <c r="I20" i="79"/>
  <c r="I23" i="79" s="1"/>
  <c r="I26" i="79" s="1"/>
  <c r="I41" i="79" s="1"/>
  <c r="G20" i="79"/>
  <c r="G23" i="79" s="1"/>
  <c r="G26" i="79" s="1"/>
  <c r="G41" i="79" s="1"/>
  <c r="BC18" i="79"/>
  <c r="G18" i="79" s="1"/>
  <c r="G21" i="79" s="1"/>
  <c r="G24" i="79" s="1"/>
  <c r="G39" i="79" s="1"/>
  <c r="BC23" i="79"/>
  <c r="BC26" i="79" s="1"/>
  <c r="BC41" i="79" s="1"/>
  <c r="BB18" i="79"/>
  <c r="BB21" i="79" s="1"/>
  <c r="BB24" i="79" s="1"/>
  <c r="BB39" i="79" s="1"/>
  <c r="F20" i="79"/>
  <c r="F23" i="79" s="1"/>
  <c r="BC21" i="79" l="1"/>
  <c r="BC24" i="79" s="1"/>
  <c r="BC39" i="79" s="1"/>
  <c r="F18" i="79"/>
  <c r="F21" i="79" s="1"/>
  <c r="F24" i="79" s="1"/>
  <c r="F39" i="79" s="1"/>
  <c r="H18" i="79"/>
  <c r="H21" i="79" s="1"/>
  <c r="H24" i="79" s="1"/>
  <c r="H39" i="79" s="1"/>
  <c r="BE21" i="79"/>
  <c r="BE24" i="79" s="1"/>
  <c r="BE39" i="79" s="1"/>
</calcChain>
</file>

<file path=xl/sharedStrings.xml><?xml version="1.0" encoding="utf-8"?>
<sst xmlns="http://schemas.openxmlformats.org/spreadsheetml/2006/main" count="3789" uniqueCount="1303">
  <si>
    <t>Year/ Month</t>
  </si>
  <si>
    <t>NA</t>
  </si>
  <si>
    <t>-</t>
  </si>
  <si>
    <t>Top</t>
  </si>
  <si>
    <t>5</t>
  </si>
  <si>
    <t>10</t>
  </si>
  <si>
    <t>25</t>
  </si>
  <si>
    <t>50</t>
  </si>
  <si>
    <t>100</t>
  </si>
  <si>
    <t>Securities</t>
  </si>
  <si>
    <t>2023-24</t>
  </si>
  <si>
    <t>2024-25$</t>
  </si>
  <si>
    <t>0</t>
  </si>
  <si>
    <t xml:space="preserve"> -</t>
  </si>
  <si>
    <t>2024-25</t>
  </si>
  <si>
    <t xml:space="preserve">2024-25 </t>
  </si>
  <si>
    <t>I</t>
  </si>
  <si>
    <t>II</t>
  </si>
  <si>
    <t>III</t>
  </si>
  <si>
    <t>IV</t>
  </si>
  <si>
    <t>V</t>
  </si>
  <si>
    <t>i</t>
  </si>
  <si>
    <t>ii</t>
  </si>
  <si>
    <t>iii</t>
  </si>
  <si>
    <t>iv</t>
  </si>
  <si>
    <t>(numbers)</t>
  </si>
  <si>
    <t>(lakhs)</t>
  </si>
  <si>
    <t>(Rs.Crore)</t>
  </si>
  <si>
    <t>(Lakh)</t>
  </si>
  <si>
    <t>(Rs.Crores)</t>
  </si>
  <si>
    <t>(lakh)</t>
  </si>
  <si>
    <t>(Rs.crore)</t>
  </si>
  <si>
    <t>2 </t>
  </si>
  <si>
    <t xml:space="preserve"> </t>
  </si>
  <si>
    <t>https://rbidocs.rbi.org.in/rdocs/Wss/PDFs/5T_11042025B524E898264B4845A38B2C7E4912756B.PDF</t>
  </si>
  <si>
    <t>2,72,087^^^</t>
  </si>
  <si>
    <t>https://rbidocs.rbi.org.in/rdocs/Wss/PDFs/6T_11042025FDE7120D3A18413C998EF3DE185B0B2A.PDF</t>
  </si>
  <si>
    <t>2,25,750^^^</t>
  </si>
  <si>
    <t>https://rbidocs.rbi.org.in/rdocs/Wss/PDFs/4T_1104202523BEC448DBB14642AAE6E1637BD4E4D4.PDF</t>
  </si>
  <si>
    <t>1,82,439^^^</t>
  </si>
  <si>
    <t>``</t>
  </si>
  <si>
    <t>9.10/10.25</t>
  </si>
  <si>
    <t>9.10/10.40</t>
  </si>
  <si>
    <t>6.00/7.25</t>
  </si>
  <si>
    <t>6.00/7.30</t>
  </si>
  <si>
    <t>https://rbidocs.rbi.org.in/rdocs/Wss/PDFs/2T_04042025136D2659A7534C668B6D833A1F45A192.PDF</t>
  </si>
  <si>
    <t>https://rbidocs.rbi.org.in/rdocs/Wss/PDFs/14T_040420253F05A4565D8F41D6BABCA6C2A64BA859.PDF</t>
  </si>
  <si>
    <t>https://pib.gov.in/PressReleasePage.aspx?PRID=2121751</t>
  </si>
  <si>
    <t>https://pib.gov.in/PressReleasePage.aspx?PRID=2121843</t>
  </si>
  <si>
    <t>https://pib.gov.in/PressReleaseIframePage.aspx?PRID=2120934</t>
  </si>
  <si>
    <t>https://pib.gov.in/PressReleasePage.aspx?PRID=2122016</t>
  </si>
  <si>
    <t>वर्तमान आँकड़े</t>
  </si>
  <si>
    <t xml:space="preserve">सारणी 1: सेबी से रजिस्टर बाजार मध्यवर्ती (मार्केट इंटरमीडियरी)/संस्थाएँ </t>
  </si>
  <si>
    <t xml:space="preserve">सारणी 2: सार्वजनिक निर्गमों (पब्लिक इश्यू) और राइट्स इश्यू के माध्यम से जुटाई गई पूंजी (कंपनी के अनुसार) </t>
  </si>
  <si>
    <t xml:space="preserve">बाजार मध्यवर्ती / संस्थान </t>
  </si>
  <si>
    <t xml:space="preserve">i) बीएसई </t>
  </si>
  <si>
    <t xml:space="preserve">ii) एनएसई </t>
  </si>
  <si>
    <t xml:space="preserve">iii) एमएसईआई </t>
  </si>
  <si>
    <t>i) एमसीएक्स ^</t>
  </si>
  <si>
    <t xml:space="preserve">ii) एनसीडीईएक्स </t>
  </si>
  <si>
    <t>iii) आईसीईएक्स*</t>
  </si>
  <si>
    <t xml:space="preserve">iv) बीएसई </t>
  </si>
  <si>
    <t xml:space="preserve">v) एनएसई </t>
  </si>
  <si>
    <t>निक्षेपागार सहभागी (i+ii)</t>
  </si>
  <si>
    <t xml:space="preserve">i) एनएसडीएल </t>
  </si>
  <si>
    <t xml:space="preserve">ii) सीडीएसएल </t>
  </si>
  <si>
    <t xml:space="preserve">अन्य मध्यवर्ती </t>
  </si>
  <si>
    <t>विदेशी पोर्टफोलियो निवेशक (एफ़पीआई)</t>
  </si>
  <si>
    <t>अभिरक्षक</t>
  </si>
  <si>
    <t>नामनिर्दिष्ट निक्षेपागार सहभागी (डीडीपी)</t>
  </si>
  <si>
    <t xml:space="preserve">निक्षेपागार </t>
  </si>
  <si>
    <t xml:space="preserve">मर्चेंट बैंकर </t>
  </si>
  <si>
    <t xml:space="preserve">निर्गमन बैंककार </t>
  </si>
  <si>
    <t xml:space="preserve">डिबेंचर न्यासी </t>
  </si>
  <si>
    <t>क्रेडिट रेटिंग एजेंसी</t>
  </si>
  <si>
    <t>केवाईसी रजिस्ट्रीकरण एजेंसी (केआरए)</t>
  </si>
  <si>
    <t>निर्गम रजिस्ट्रार और शेयर अंतरण अभिकर्ता</t>
  </si>
  <si>
    <t>जोखिम पूँजी निधियाँ</t>
  </si>
  <si>
    <t xml:space="preserve">विदेशी जोखिम पूँजी निवेशक </t>
  </si>
  <si>
    <t xml:space="preserve">आनुकल्पिक निवेश निधियाँ </t>
  </si>
  <si>
    <t xml:space="preserve">पोर्टफोलियो प्रबंधक </t>
  </si>
  <si>
    <t xml:space="preserve">म्यूचुअल फंड </t>
  </si>
  <si>
    <t>निवेश सलाहकार</t>
  </si>
  <si>
    <t xml:space="preserve">अनुसंधान विश्लेषक </t>
  </si>
  <si>
    <t xml:space="preserve">अवसंरचना निवेश न्यास </t>
  </si>
  <si>
    <t xml:space="preserve">रियल इस्टेट निवेश न्यास </t>
  </si>
  <si>
    <t xml:space="preserve">छोटे और मध्यम रीट </t>
  </si>
  <si>
    <t>ईएसजी रेटिंग प्रदाता (ईआरपी)</t>
  </si>
  <si>
    <t>सामूहिक निवेश स्कीम</t>
  </si>
  <si>
    <t>अनुमोदित मध्यवर्ती (स्टॉक उधार स्कीम)</t>
  </si>
  <si>
    <t>एसटीपी (केंद्रीकृत हब)</t>
  </si>
  <si>
    <t>एसटीपी सेवा प्रदाता</t>
  </si>
  <si>
    <t xml:space="preserve">स्रोत: सेबी, एनएसडीएल, सीडीएसएल </t>
  </si>
  <si>
    <t>बीजासन एक्सप्लोटेक लिमिटेड</t>
  </si>
  <si>
    <t>न्यूक्लियस ऑफिस सॉल्यूशंस लिमिटेड</t>
  </si>
  <si>
    <t>कैलिफ़ोर्निया सॉफ्टवेयर कंपनी लिमिटेड</t>
  </si>
  <si>
    <t>श्रीनाथ पेपर प्रोडक्ट्स लिमिटेड</t>
  </si>
  <si>
    <t>बालाजी फॉस्फेट्स लिमिटेड</t>
  </si>
  <si>
    <t>एनएपीएस ग्लोबल इंडिया लिमिटेड</t>
  </si>
  <si>
    <t>आईईएल लिमिटेड</t>
  </si>
  <si>
    <t>गणेश होल्डिंग लिमिटेड</t>
  </si>
  <si>
    <t>थंगामयिल ज्वेलरी लिमिटेड</t>
  </si>
  <si>
    <t>पीडीपी शिपिंग एंड प्रोजेक्ट्स लिमिटेड</t>
  </si>
  <si>
    <t>जीटीटी डेटा सॉल्यूशंस लिमिटेड</t>
  </si>
  <si>
    <t>सुपर आयरन फाउंड्री लिमिटेड</t>
  </si>
  <si>
    <t>कैरोसॉफ्ट एआई सॉल्यूशंस लिमिटेड</t>
  </si>
  <si>
    <t>डिवाइन हीरा ज्वैलर्स लिमिटेड</t>
  </si>
  <si>
    <t>ज्योति स्ट्रक्चर्स लिमिटेड</t>
  </si>
  <si>
    <t>पारादीप परिवहन लिमिटेड</t>
  </si>
  <si>
    <t>ईटीटी लिमिटेड</t>
  </si>
  <si>
    <t>ग्रैंड कॉन्टिनेंट होटल्स लिमिटेड</t>
  </si>
  <si>
    <t>वेलस्पन स्पेशलिटी सॉल्यूशंस लिमिटेड</t>
  </si>
  <si>
    <t>एक्टिव इंफ्रास्ट्रक्चर्स लिमिटेड</t>
  </si>
  <si>
    <t>रैपिड फ्लीट मैनेजमेंट सर्विसेज लिमिटेड</t>
  </si>
  <si>
    <t xml:space="preserve">बीएसई एसएमई आईपीओ </t>
  </si>
  <si>
    <t xml:space="preserve">एनएसई एसएमई आईपीओ </t>
  </si>
  <si>
    <t>राइट्स</t>
  </si>
  <si>
    <t xml:space="preserve">सारणी 2: सार्वजनिक निर्गमों (पब्लिक इश्यू) और साधिकार निर्गमों (राइट्स इश्यू) के माध्यम से जुटाई पूंजी (कंपनी के अनुसार) (मार्च 2025 के महीने के दौरान) </t>
  </si>
  <si>
    <t xml:space="preserve">क्र.सं. </t>
  </si>
  <si>
    <t xml:space="preserve">निर्गमकर्ता / कंपनी का नाम </t>
  </si>
  <si>
    <t>सूचीबद्ध होने की तारीख</t>
  </si>
  <si>
    <t>निर्गम का प्रकार</t>
  </si>
  <si>
    <t>जारी किए गए शेयरों की संख्या</t>
  </si>
  <si>
    <t xml:space="preserve">अंकित मूल्य (रू. </t>
  </si>
  <si>
    <t xml:space="preserve">प्रीमियम मूल्य (रू. </t>
  </si>
  <si>
    <t xml:space="preserve">निर्गम मूल्य (रू. </t>
  </si>
  <si>
    <t xml:space="preserve">जुटाई गई रकम (करोड़ रुपये में) </t>
  </si>
  <si>
    <t>अतिअभिदान (कितना गुना)</t>
  </si>
  <si>
    <t xml:space="preserve">जनता को किए गए शुद्ध प्रस्ताव और 'अन्यों' की श्रेणी के तहत किया गया आबंटन (शेयरों की सं.) </t>
  </si>
  <si>
    <t>जनता को किया गया शुद्ध प्रस्ताव*</t>
  </si>
  <si>
    <t>नए निर्गम से</t>
  </si>
  <si>
    <t>ओएफएस</t>
  </si>
  <si>
    <t xml:space="preserve">कुल </t>
  </si>
  <si>
    <t>क्यूआईबी</t>
  </si>
  <si>
    <t>एनआईआई</t>
  </si>
  <si>
    <t>आरआईआई</t>
  </si>
  <si>
    <t>अन्य, यदि कोई हो [बाजार निर्माता (मार्केट मेकर) एवं आरक्षित]</t>
  </si>
  <si>
    <t xml:space="preserve">*कंपनी द्वारा जारी किए गए शेयर अंशत: समादत्त हैं, कितुं इन्हें पूर्णत: समादत्त मानकर ही जानकारी प्रस्तुत की गई है । </t>
  </si>
  <si>
    <t xml:space="preserve">जनता को किया गया शुद्ध प्रस्ताव = क्यूआईबी (एंकर निवेशक सहित)+ आरआईआई+ एनआईआई [किंतु इसमें शामिल नहीं है: कर्मचारियों का हिस्सा + शेयरधारकों का हिस्सा + बाजार निर्माता (मार्केट मेकर) का हिस्सा] </t>
  </si>
  <si>
    <t xml:space="preserve">स्रोत: एक्सचेंज </t>
  </si>
  <si>
    <t xml:space="preserve">लक्षित कंपनी </t>
  </si>
  <si>
    <t xml:space="preserve">अर्जनकर्ता/सामान्य मति से कार्य करने वाले व्यक्ति (पीएसी) </t>
  </si>
  <si>
    <t>सार्वजनिक घोषणा की तारीख</t>
  </si>
  <si>
    <t>प्रस्ताव के खुलने की तारीख</t>
  </si>
  <si>
    <t>प्रस्ताव के बंद होने की तारीख</t>
  </si>
  <si>
    <t>प्रस्ताव का आकार</t>
  </si>
  <si>
    <t>प्रति शेयर प्रस्ताव की कीमत (₹)</t>
  </si>
  <si>
    <t xml:space="preserve">प्रस्ताव का आकार (करोड़ ₹ में) </t>
  </si>
  <si>
    <t>शेयरों की सं.</t>
  </si>
  <si>
    <t xml:space="preserve">इक्विटी पूँजी का प्रतिशत </t>
  </si>
  <si>
    <t>सारणी 3: भारतीय प्रतिभूति और विनिमय बोर्ड (शेयरों का पर्याप्त अर्जन और अधिग्रहण) विनियम, 2011 के तहत मार्च 2025 के दौरान बंद हुए प्रस्ताव (ऑफर)</t>
  </si>
  <si>
    <t>सिंधु वैली टेक्नोलॉजीज लिमिटेड</t>
  </si>
  <si>
    <t>कोरे फूड्स लिमिटेड</t>
  </si>
  <si>
    <t>आवास फाइनेंसर्स लिमिटेड</t>
  </si>
  <si>
    <t>डेक्कन बियरिंग्स लिमिटेड</t>
  </si>
  <si>
    <t>अरुणिस एबोड लिमिटेड</t>
  </si>
  <si>
    <t>श्री कृष्णा इंफ्रास्ट्रक्चर लि.</t>
  </si>
  <si>
    <r>
      <t>श्री जाहिदमोहम्मद एच. विजापुरा</t>
    </r>
    <r>
      <rPr>
        <sz val="11"/>
        <color rgb="FF000000"/>
        <rFont val="Arial"/>
        <family val="2"/>
      </rPr>
      <t xml:space="preserve">, </t>
    </r>
    <r>
      <rPr>
        <sz val="10"/>
        <color rgb="FF000000"/>
        <rFont val="Mangal"/>
        <family val="1"/>
      </rPr>
      <t>जेएचवी कमर्शियल्स एलएलपी</t>
    </r>
  </si>
  <si>
    <t>श्री प्रशांत लखानी</t>
  </si>
  <si>
    <t>टीम24 फूड्स एंड बेवरेजेज प्राइवेट लिमिटेड</t>
  </si>
  <si>
    <r>
      <t>एक्विलो हाउस प्राइवेट लिमिटेड</t>
    </r>
    <r>
      <rPr>
        <sz val="11"/>
        <color rgb="FF000000"/>
        <rFont val="Arial"/>
        <family val="2"/>
      </rPr>
      <t xml:space="preserve">, </t>
    </r>
    <r>
      <rPr>
        <sz val="10"/>
        <color rgb="FF000000"/>
        <rFont val="Mangal"/>
        <family val="1"/>
      </rPr>
      <t xml:space="preserve">सीवीसी कैपिटल पार्टनर्स एशिया </t>
    </r>
    <r>
      <rPr>
        <sz val="11"/>
        <color rgb="FF000000"/>
        <rFont val="Times New Roman"/>
        <family val="1"/>
      </rPr>
      <t>VI</t>
    </r>
    <r>
      <rPr>
        <sz val="11"/>
        <color rgb="FF000000"/>
        <rFont val="Arial"/>
        <family val="2"/>
      </rPr>
      <t xml:space="preserve"> (</t>
    </r>
    <r>
      <rPr>
        <sz val="10"/>
        <color rgb="FF000000"/>
        <rFont val="Mangal"/>
        <family val="1"/>
      </rPr>
      <t>ए) एल.पी.</t>
    </r>
    <r>
      <rPr>
        <sz val="11"/>
        <color rgb="FF000000"/>
        <rFont val="Arial"/>
        <family val="2"/>
      </rPr>
      <t xml:space="preserve">, </t>
    </r>
    <r>
      <rPr>
        <sz val="10"/>
        <color rgb="FF000000"/>
        <rFont val="Mangal"/>
        <family val="1"/>
      </rPr>
      <t xml:space="preserve">सीवीसी कैपिटल पार्टनर्स इन्वेस्टमेंट एशिया </t>
    </r>
    <r>
      <rPr>
        <sz val="11"/>
        <color rgb="FF000000"/>
        <rFont val="Times New Roman"/>
        <family val="1"/>
      </rPr>
      <t>VI</t>
    </r>
    <r>
      <rPr>
        <sz val="11"/>
        <color rgb="FF000000"/>
        <rFont val="Arial"/>
        <family val="2"/>
      </rPr>
      <t xml:space="preserve"> </t>
    </r>
    <r>
      <rPr>
        <sz val="10"/>
        <color rgb="FF000000"/>
        <rFont val="Mangal"/>
        <family val="1"/>
      </rPr>
      <t>एल.पी.</t>
    </r>
    <r>
      <rPr>
        <sz val="11"/>
        <color rgb="FF000000"/>
        <rFont val="Arial"/>
        <family val="2"/>
      </rPr>
      <t xml:space="preserve">, </t>
    </r>
    <r>
      <rPr>
        <sz val="10"/>
        <color rgb="FF000000"/>
        <rFont val="Mangal"/>
        <family val="1"/>
      </rPr>
      <t xml:space="preserve">सीवीसी कैपिटल पार्टनर्स एशिया </t>
    </r>
    <r>
      <rPr>
        <sz val="11"/>
        <color rgb="FF000000"/>
        <rFont val="Times New Roman"/>
        <family val="1"/>
      </rPr>
      <t xml:space="preserve">VI </t>
    </r>
    <r>
      <rPr>
        <sz val="11"/>
        <color rgb="FF000000"/>
        <rFont val="Arial"/>
        <family val="2"/>
      </rPr>
      <t>(</t>
    </r>
    <r>
      <rPr>
        <sz val="10"/>
        <color rgb="FF000000"/>
        <rFont val="Mangal"/>
        <family val="1"/>
      </rPr>
      <t>बी) एससीएसपी</t>
    </r>
    <r>
      <rPr>
        <sz val="11"/>
        <color rgb="FF000000"/>
        <rFont val="Arial"/>
        <family val="2"/>
      </rPr>
      <t xml:space="preserve">, </t>
    </r>
    <r>
      <rPr>
        <sz val="10"/>
        <color rgb="FF000000"/>
        <rFont val="Mangal"/>
        <family val="1"/>
      </rPr>
      <t>एक्विलो टॉपको प्राइवेट लिमिटेड</t>
    </r>
    <r>
      <rPr>
        <sz val="11"/>
        <color rgb="FF000000"/>
        <rFont val="Arial"/>
        <family val="2"/>
      </rPr>
      <t xml:space="preserve">, </t>
    </r>
    <r>
      <rPr>
        <sz val="10"/>
        <color rgb="FF000000"/>
        <rFont val="Mangal"/>
        <family val="1"/>
      </rPr>
      <t>एक्विलो यूनिवर्स प्राइवेट लिमिटेड</t>
    </r>
    <r>
      <rPr>
        <sz val="11"/>
        <color rgb="FF000000"/>
        <rFont val="Arial"/>
        <family val="2"/>
      </rPr>
      <t xml:space="preserve">, </t>
    </r>
    <r>
      <rPr>
        <sz val="10"/>
        <color rgb="FF000000"/>
        <rFont val="Mangal"/>
        <family val="1"/>
      </rPr>
      <t xml:space="preserve">सीवीसी कैपिटल पार्टनर्स एशिया </t>
    </r>
    <r>
      <rPr>
        <sz val="11"/>
        <color rgb="FF000000"/>
        <rFont val="Times New Roman"/>
        <family val="1"/>
      </rPr>
      <t xml:space="preserve">VI </t>
    </r>
    <r>
      <rPr>
        <sz val="10"/>
        <color rgb="FF000000"/>
        <rFont val="Mangal"/>
        <family val="1"/>
      </rPr>
      <t>एसोसिएट्स (ए) एल.पी.</t>
    </r>
    <r>
      <rPr>
        <sz val="11"/>
        <color rgb="FF000000"/>
        <rFont val="Arial"/>
        <family val="2"/>
      </rPr>
      <t xml:space="preserve">, </t>
    </r>
    <r>
      <rPr>
        <sz val="10"/>
        <color rgb="FF000000"/>
        <rFont val="Mangal"/>
        <family val="1"/>
      </rPr>
      <t xml:space="preserve">सीवीसी कैपिटल पार्टनर्स एशिया </t>
    </r>
    <r>
      <rPr>
        <sz val="11"/>
        <color rgb="FF000000"/>
        <rFont val="Times New Roman"/>
        <family val="1"/>
      </rPr>
      <t xml:space="preserve">VI </t>
    </r>
    <r>
      <rPr>
        <sz val="11"/>
        <color rgb="FF000000"/>
        <rFont val="Arial"/>
        <family val="2"/>
      </rPr>
      <t>(</t>
    </r>
    <r>
      <rPr>
        <sz val="10"/>
        <color rgb="FF000000"/>
        <rFont val="Mangal"/>
        <family val="1"/>
      </rPr>
      <t>बी) एसोसिएट्स एससीएसपी</t>
    </r>
    <r>
      <rPr>
        <sz val="11"/>
        <color rgb="FF000000"/>
        <rFont val="Arial"/>
        <family val="2"/>
      </rPr>
      <t xml:space="preserve">, </t>
    </r>
    <r>
      <rPr>
        <sz val="10"/>
        <color rgb="FF000000"/>
        <rFont val="Mangal"/>
        <family val="1"/>
      </rPr>
      <t>एक्विलो कोइनवेस्टमेंट एल.पी. और एक्विलो मिडको प्राइवेट लिमिटेड</t>
    </r>
  </si>
  <si>
    <t>श्री सत्यजीत मिश्र</t>
  </si>
  <si>
    <r>
      <t>आयुष धर्मेंद्रभाई जसानी</t>
    </r>
    <r>
      <rPr>
        <sz val="11"/>
        <color rgb="FF000000"/>
        <rFont val="Arial"/>
        <family val="2"/>
      </rPr>
      <t xml:space="preserve">, </t>
    </r>
    <r>
      <rPr>
        <sz val="10"/>
        <color rgb="FF000000"/>
        <rFont val="Mangal"/>
        <family val="1"/>
      </rPr>
      <t>धर्मेंद्रभाई बेचारभाई जसानी और याग्निक भरतकुमार टैंक</t>
    </r>
  </si>
  <si>
    <t>सारणी 4: भारतीय प्रतिभूति और विनिमय बोर्ड (शेयरों का पर्याप्त अर्जन और अधिग्रहण) विनियम, 2011 के तहत बंद हुए प्रस्तावों के रूख</t>
  </si>
  <si>
    <t>वर्ष /महीना</t>
  </si>
  <si>
    <t>खुले प्रस्ताव</t>
  </si>
  <si>
    <t>उद्देश्य</t>
  </si>
  <si>
    <t>प्रबंध-मंडल के नियंत्रण में बदलाव</t>
  </si>
  <si>
    <t xml:space="preserve">हिस्सेदारी बढ़ाना </t>
  </si>
  <si>
    <t>पर्याप्त अर्जन</t>
  </si>
  <si>
    <t>प्रस्तावों की सं.</t>
  </si>
  <si>
    <t xml:space="preserve">राशि (₹ करोड़) </t>
  </si>
  <si>
    <t>जनवरी-25*</t>
  </si>
  <si>
    <t xml:space="preserve">$ 31 मार्च, 2025 तक की स्थिति के अनुसार </t>
  </si>
  <si>
    <t>*संशोधित</t>
  </si>
  <si>
    <t xml:space="preserve">*ऐसे मामलों में जहाँ प्रस्ताव (ऑफर) के एक से अधिक उद्देश्य हैं, वहाँ निर्गम को उन उद्देश्यों में से किसी एक के तहत ही दर्शाया गया है । </t>
  </si>
  <si>
    <t xml:space="preserve">ये आँकड़े प्रस्ताव के बंद होने की तारीख के आधार पर तैयार किए गए हैं । </t>
  </si>
  <si>
    <t xml:space="preserve">स्रोत: सेबी </t>
  </si>
  <si>
    <t xml:space="preserve">सारणी 5: प्राथमिक बाजारों (प्राइमरी मार्केट) के माध्यम से कुल कितना पैसा जुटाया गया  </t>
  </si>
  <si>
    <t>पैसा कैसे जुटाया गया</t>
  </si>
  <si>
    <t xml:space="preserve">इक्विटी निर्गम (इश्यू) </t>
  </si>
  <si>
    <t>क. आईपीओ (मुख्य बोर्ड)</t>
  </si>
  <si>
    <t>i) ओएफएस के जरिए</t>
  </si>
  <si>
    <t>ii) नई पूँजी (कैपिटल) जुटाकर</t>
  </si>
  <si>
    <t>ख. आईपीओ (एसएमई)</t>
  </si>
  <si>
    <t>ग. आईपीओ (कुल) [क+ख]</t>
  </si>
  <si>
    <t>i) नई पूँजी (कैपिटल) जुटाकर</t>
  </si>
  <si>
    <t>ii) नई पूँजी (कैपिटल) जुटाकर (कुल)</t>
  </si>
  <si>
    <t>घ. एफपीओ - मुख्य बोर्ड में</t>
  </si>
  <si>
    <t>ङ. एफपीओ - एसएमई खंड में</t>
  </si>
  <si>
    <t>च. एफपीओ (कुल) [घ+ङ]</t>
  </si>
  <si>
    <t>छ. इक्विटी वाले कुल सार्वजनिक निर्गम (ग+च)</t>
  </si>
  <si>
    <t>i) ओएफएस के जरिए (कुल)</t>
  </si>
  <si>
    <t xml:space="preserve">ज. राइट्स निर्गम </t>
  </si>
  <si>
    <t>i) मुख्य बोर्ड की कंपनियाँ</t>
  </si>
  <si>
    <t>ii) एसएमई / आईजीपी कंपनियाँ</t>
  </si>
  <si>
    <t>झ. अधिमानी निर्गम</t>
  </si>
  <si>
    <t>ञ. क्यूआईपी / आईपीपी</t>
  </si>
  <si>
    <t>ट. एक्सचेंजों के माध्यम से ओएफएस</t>
  </si>
  <si>
    <t>ठ. जुटाई गई कुल इक्विटी</t>
  </si>
  <si>
    <t>i) ओएफएस के जरिए (कुल) छ(i)+ट</t>
  </si>
  <si>
    <t>ii) नई पूंजी (कैपिटल) जुटाकर (कुल) छ(ii)+ज+झ+ञ</t>
  </si>
  <si>
    <t>बॉण्ड बाज़ार</t>
  </si>
  <si>
    <t>ड. कारपोरेट बॉण्ड बाजार (सीबीएम) में प्राइवेट प्लेसमेंट के माध्यम से जुटाया गया पैसा</t>
  </si>
  <si>
    <t>ढ. धकारपोरेट बॉण्ड बाजार में सार्वजनिक निर्गम (पब्लिक इश्यू) के माध्यम से जुटाया गया पैसा</t>
  </si>
  <si>
    <t xml:space="preserve">ण. कारपोरेट बॉण्ड बाजार के माध्यम से जुटाया गया कुल पैसा (ड+ढ) </t>
  </si>
  <si>
    <t>व्यापार न्यास</t>
  </si>
  <si>
    <t xml:space="preserve">त. रियल इस्टेट निवेश न्यास द्वारा जुटाया गया कुल पैसा </t>
  </si>
  <si>
    <t>थ. अवसंरचना निवेश न्यास द्वारा जुटाया गया कुल पैसा</t>
  </si>
  <si>
    <t>द. रियल इस्टेट निवेश न्यास एवं अवसंरचना निवेश न्यास द्वारा जुटाया गया कुल पैसा (त+थ)</t>
  </si>
  <si>
    <t>टिप्पणी</t>
  </si>
  <si>
    <t>1.इसमें सार्वजनिक निर्गम, प्राइवेट प्लेसमेंट, अधिमानी निर्गम, इंस्टिट्यूश्नल प्लेसमेंट, राइट्स इश्यू के माध्यम से जुटाया गया पैसा भी शामिल है ।</t>
  </si>
  <si>
    <t xml:space="preserve">2.आईपीओ के आँकड़े सूचीबद्धता (लिस्टिंग) की तारीख के अनुसार और जनता के लिए लाए गए ऋण निर्गम (डैट इश्यू) के आँकड़े निर्गम (इश्यू) के बंद होने की तारीख के अनुसार लिए गए हैं । </t>
  </si>
  <si>
    <t xml:space="preserve">3.सारणी 5 में जो आकड़े दिए गए हैं वे वित्तीय क्षेत्र के आकडे और गैर वित्तीय क्षेत्र के रूप में दिखाए जाएंगे । </t>
  </si>
  <si>
    <t xml:space="preserve">4.चूंकि, कुछ निर्गमों (इश्यू) के लिए नए निर्गमों और ओएफएस के कुछ आकड़ों का इस्तेमाल किया गया है, कितने नए निर्गम हुए और कितने नए ओएफएस हुए इसका आकड़ा नहीं दिया गया है । </t>
  </si>
  <si>
    <t>5.नए निर्गम (इश्यू) और ओएफएस के जरिए जो रकम जुटाई गई है उन्हें शेयरों की संख्या और निर्गम (इश्यू) की कीमत को आपस में गुना करके निकाला गया है ।</t>
  </si>
  <si>
    <t>वित्तीय खंड</t>
  </si>
  <si>
    <t>गैर-वित्तीय खंड</t>
  </si>
  <si>
    <t>निर्गमों की संख्या</t>
  </si>
  <si>
    <t xml:space="preserve">राशि (करोड़ रुपये में) </t>
  </si>
  <si>
    <t xml:space="preserve">अप्रैल-24 </t>
  </si>
  <si>
    <t xml:space="preserve">मई-24 </t>
  </si>
  <si>
    <t xml:space="preserve">जून-24 </t>
  </si>
  <si>
    <t xml:space="preserve">जुलाई-24 </t>
  </si>
  <si>
    <t xml:space="preserve">अगस्त-24 </t>
  </si>
  <si>
    <t xml:space="preserve">सितम्बर-24 </t>
  </si>
  <si>
    <t xml:space="preserve">अक्तूबर-24 </t>
  </si>
  <si>
    <t xml:space="preserve">नवम्बर-24 </t>
  </si>
  <si>
    <t xml:space="preserve">दिसम्बर-24 </t>
  </si>
  <si>
    <t xml:space="preserve">जनवरी-25 </t>
  </si>
  <si>
    <t>फरवरी-25</t>
  </si>
  <si>
    <t>मार्च-25</t>
  </si>
  <si>
    <t>सारणी 6: सार्वजनिक निर्गमों (पब्लिक इश्यू) और राइट्स इश्यू के माध्यम से प्राथमिक बाजार के जरिए जुटाई गई पूँजी</t>
  </si>
  <si>
    <t xml:space="preserve">कुल (इक्विटी + ऋण) </t>
  </si>
  <si>
    <t>इक्विटी</t>
  </si>
  <si>
    <t xml:space="preserve">ऋण </t>
  </si>
  <si>
    <t>आईपीओ (मुख्य बोर्ड)</t>
  </si>
  <si>
    <t>आईपीओ (एसएमई निर्गम)</t>
  </si>
  <si>
    <t>आईपीओ (कुल)</t>
  </si>
  <si>
    <t xml:space="preserve">एफपीओ </t>
  </si>
  <si>
    <t xml:space="preserve">सार्वजनिक निर्गम </t>
  </si>
  <si>
    <t xml:space="preserve">राशि (करोड़ ₹ में) </t>
  </si>
  <si>
    <t xml:space="preserve">1.आईपीओ निर्गम के इक्विटी वाले आँकड़ों को सूचीबद्ध होने की तारीख के आधार पर वर्गीकृत किया गया है । </t>
  </si>
  <si>
    <t xml:space="preserve">2.ऋण निर्गमों (डैट इश्यू) के आँकड़े निर्गम (इश्यू) के बंद होने के अनुसार लिए गए हैं । </t>
  </si>
  <si>
    <t xml:space="preserve">दिसम्बर-24, जनवरी-25 और फरवरी-25 के आँकड़ों को संशोधित किया गया है । </t>
  </si>
  <si>
    <t>सारणी 7: सार्वजनिक निर्गमों (पब्लिक इश्यू) और राइट्स इश्यू (इक्विटी) के माध्यम से जुटाई गई रकम का वर्गीकरण (उद्योग के अनुसार)</t>
  </si>
  <si>
    <t>समष्टि आर्थिक क्षेत्र</t>
  </si>
  <si>
    <t xml:space="preserve">क्षेत्र </t>
  </si>
  <si>
    <t>उद्योग</t>
  </si>
  <si>
    <t>कमोडिटी</t>
  </si>
  <si>
    <t>रासायनिक</t>
  </si>
  <si>
    <t>रासायनिक पदार्थ एवं पेट्रो रासायनिक पदार्थ</t>
  </si>
  <si>
    <t xml:space="preserve">रासायनिक खाद और कृषि में इस्तेमाल होने वाले रासायनिक पदार्थ </t>
  </si>
  <si>
    <t>निर्माण-कार्य में लगने वाला सामान</t>
  </si>
  <si>
    <t>सीमेंट और सीमेंट से बना सामान आदि</t>
  </si>
  <si>
    <t>निर्माण-कार्य में लगने वाला दूसरा सामान</t>
  </si>
  <si>
    <t>धातु एवं खनन</t>
  </si>
  <si>
    <t>लोहे से बनी धातुएँ</t>
  </si>
  <si>
    <t>लोहे से बनी धातुओं से भिन्न धातुएँ</t>
  </si>
  <si>
    <t xml:space="preserve">विविध धातुएँ </t>
  </si>
  <si>
    <t>खनिज एवं खनन</t>
  </si>
  <si>
    <t>धातु एवं खनिज ट्रेडिंग</t>
  </si>
  <si>
    <t xml:space="preserve">जंगलों से मिलने वाली सामग्री </t>
  </si>
  <si>
    <t xml:space="preserve">कागज से बनी वस्तुएं, जंगलों से मिलने वाली सामग्री और जूट से बनी वस्तुएँ </t>
  </si>
  <si>
    <t>उपभोक्ता वस्तुएं</t>
  </si>
  <si>
    <t xml:space="preserve">ऑटोमोबाइल और गाड़ियों के पुर्जे आदि </t>
  </si>
  <si>
    <t>ऑटोमोबाइल</t>
  </si>
  <si>
    <t>गाड़ियों के पुर्जे</t>
  </si>
  <si>
    <t xml:space="preserve">टिकाऊ उपभोक्ता वस्तुएँ </t>
  </si>
  <si>
    <t>वस्त्र</t>
  </si>
  <si>
    <t>वस्त्र एवं परिधान</t>
  </si>
  <si>
    <t>मीडिया, मनोरंजन एवं प्रकाशन</t>
  </si>
  <si>
    <t>मीडिया</t>
  </si>
  <si>
    <t xml:space="preserve">मनोरंजन </t>
  </si>
  <si>
    <t>मुद्रण एवं प्रकाशन</t>
  </si>
  <si>
    <t xml:space="preserve">रियल्टी </t>
  </si>
  <si>
    <t>उपभोक्ता सेवाएं</t>
  </si>
  <si>
    <t>आमोद-प्रमोद से जुड़ी सेवाएं</t>
  </si>
  <si>
    <t>अन्य उपभोक्ता सेवाएँ</t>
  </si>
  <si>
    <t>खुदरा बिक्री</t>
  </si>
  <si>
    <t xml:space="preserve">ऊर्जा </t>
  </si>
  <si>
    <t>तेल, गैस और ईंधन आदि</t>
  </si>
  <si>
    <t xml:space="preserve">गैस </t>
  </si>
  <si>
    <t xml:space="preserve">तेल </t>
  </si>
  <si>
    <t xml:space="preserve">पेट्रोलियम उत्पाद </t>
  </si>
  <si>
    <t xml:space="preserve">ईंधन आदि </t>
  </si>
  <si>
    <t>रोजमर्रा की जरूरत की चीजें</t>
  </si>
  <si>
    <t xml:space="preserve">कृषि से जुड़े खाद्य पदार्थ एवं अन्य उत्पाद </t>
  </si>
  <si>
    <t>पेय पदार्थ</t>
  </si>
  <si>
    <t>सिगरेट और तंबाकू से बनी चीजें</t>
  </si>
  <si>
    <t xml:space="preserve">खाने-पीने का सामान </t>
  </si>
  <si>
    <t>निजी इस्तेमाल का सामान</t>
  </si>
  <si>
    <t>घरों में इस्तेमाल होने वाला सामान</t>
  </si>
  <si>
    <t>रोजमर्रा की जरूरत की कई चीजें</t>
  </si>
  <si>
    <t xml:space="preserve">वित्तीय सेवाएँ </t>
  </si>
  <si>
    <t>वित्तीय विवरण</t>
  </si>
  <si>
    <t>बैंक</t>
  </si>
  <si>
    <t>पूँजी बाजार</t>
  </si>
  <si>
    <t>बीमा</t>
  </si>
  <si>
    <t>फिनटेक</t>
  </si>
  <si>
    <t>स्वास्थ्य सेवाएं</t>
  </si>
  <si>
    <t xml:space="preserve">फार्मास्युटिकल्स एवं बायोटेक्नोलॉजी </t>
  </si>
  <si>
    <t xml:space="preserve">स्वास्थ्य सेवाओं हेतु इस्तेमाल होने वाला समान </t>
  </si>
  <si>
    <t xml:space="preserve">स्वास्थ्य संबंधी सेवाएँ </t>
  </si>
  <si>
    <t>औद्योगिक</t>
  </si>
  <si>
    <t>निर्माण</t>
  </si>
  <si>
    <t xml:space="preserve">पूंजीगत वस्तुएं </t>
  </si>
  <si>
    <t xml:space="preserve">विमानन एवं रक्षा </t>
  </si>
  <si>
    <t>कृषि, वाणिज्यिक एवं निर्माण-क्षेत्र में इस्तेमाल होने वाले वाहन</t>
  </si>
  <si>
    <t>विद्युत उपकरण</t>
  </si>
  <si>
    <t>उद्योगों हेतु बनने वाली मशीनें आदि</t>
  </si>
  <si>
    <t>उद्योगों हेतु बनने वाला दूसरा सामान</t>
  </si>
  <si>
    <t xml:space="preserve">सूचना प्रौद्योगिकी </t>
  </si>
  <si>
    <t>सूचना प्रौद्योगिकी - सॉफ्टवेयर</t>
  </si>
  <si>
    <t xml:space="preserve">सूचना प्रौद्योगिकी - सेवाएं </t>
  </si>
  <si>
    <t>सूचना प्रौद्योगिकी - हार्डवेयर</t>
  </si>
  <si>
    <t xml:space="preserve">सेवाएं </t>
  </si>
  <si>
    <t>इंजीनियरिंग क्षेत्र से जुड़ी सेवाएँ</t>
  </si>
  <si>
    <t>परिवहन संबंधी सेवाएं</t>
  </si>
  <si>
    <t>परिवहन क्षेत्र हेतु बुनियादी ढाँचा</t>
  </si>
  <si>
    <t xml:space="preserve">वाणिज्यिक सेवाएं और आपूर्ति </t>
  </si>
  <si>
    <t>जनसेवाएं</t>
  </si>
  <si>
    <t>दूरसंचार</t>
  </si>
  <si>
    <t xml:space="preserve">दूरसंचार संबंधी सेवाएँ </t>
  </si>
  <si>
    <t>दूरसंचार - उपकरण और दूसरा समान</t>
  </si>
  <si>
    <t xml:space="preserve">यूटिलिटीज </t>
  </si>
  <si>
    <t>विद्युत</t>
  </si>
  <si>
    <t>अन्य यूटिलिटी</t>
  </si>
  <si>
    <t>विविध</t>
  </si>
  <si>
    <t xml:space="preserve">टिप्पणी : उद्योगों का वर्गीकरण सेबी द्वारा निर्धारित चार स्तरों के आधार पर किया गया है । </t>
  </si>
  <si>
    <t xml:space="preserve">दिसम्बर -24 </t>
  </si>
  <si>
    <t xml:space="preserve">फरवरी-25 </t>
  </si>
  <si>
    <t xml:space="preserve">मार्च-25 </t>
  </si>
  <si>
    <t xml:space="preserve">सारणी 8: सार्वजनिक निर्गमों (पब्लिक इश्यू) और राइट्स इश्यू (इक्विटी) के माध्यम से जुटाई गई पूँजी (क्षेत्र और प्रदेश के अनुसार) </t>
  </si>
  <si>
    <t>वर्ष / महीना</t>
  </si>
  <si>
    <t>क्षेत्र के अनुसार</t>
  </si>
  <si>
    <t>प्रदेश के अनुसार</t>
  </si>
  <si>
    <t xml:space="preserve">निजी </t>
  </si>
  <si>
    <t xml:space="preserve">सार्वजनिक </t>
  </si>
  <si>
    <t>उत्तरी</t>
  </si>
  <si>
    <t>पूर्वी</t>
  </si>
  <si>
    <t xml:space="preserve">पश्चिमी </t>
  </si>
  <si>
    <t>दक्षिणी</t>
  </si>
  <si>
    <t>मध्य</t>
  </si>
  <si>
    <t xml:space="preserve">टिप्पणी - अप्रैल 2020 के बाद से, आईपीओ के निर्गम से संबंधित ऑकड़ों को सूचीबद्ध होने की तारीख के आधार पर वर्गीकृत किया गया है । </t>
  </si>
  <si>
    <t>सारणी 9: सार्वजनिक निर्गमों (पब्लिक इश्यू) और राइट्स इश्यू (इक्विटी) के माध्यम से जुटाई गई पूँजी (रकम के अनुसार)</t>
  </si>
  <si>
    <t xml:space="preserve">&lt;5 करोड़ </t>
  </si>
  <si>
    <t xml:space="preserve">≥ 5 करोड़ – &lt;10 करोड़ </t>
  </si>
  <si>
    <t xml:space="preserve">≥ 10 करोड़ – &lt;50 करोड़ </t>
  </si>
  <si>
    <t xml:space="preserve">≥ 50 करोड़ – &lt;100 करोड़ </t>
  </si>
  <si>
    <t xml:space="preserve">≥ 100 करोड़ – &lt;500 करोड़ </t>
  </si>
  <si>
    <t xml:space="preserve">&gt;=₹500 करोड़ </t>
  </si>
  <si>
    <t xml:space="preserve">सारणी 10: क्यूआईपी के माध्यम से सूचीबद्ध (लिस्टिंग) कंपनियों द्वारा प्राथमिक बाजार से जुटाई गई पूँजी </t>
  </si>
  <si>
    <t>केवल बीएसई में</t>
  </si>
  <si>
    <t>केवल एनएसई में</t>
  </si>
  <si>
    <t>केवल एमएसईआई में</t>
  </si>
  <si>
    <t>एनएसई और बीएसई दोनों में</t>
  </si>
  <si>
    <t>टिप्पणी: 1. उपरोक्त ऑकड़ों में "निर्गमों की संख्या"दी गई है और क्यूआईपी के जरिए जारी की गई संपरिवर्तनीय प्रतिभूतियों (सिक्यूरिटीज़) के संपरिवर्तन के माध्यम से जुटाई गई "रकम" का उल्लेख किया गया है । null</t>
  </si>
  <si>
    <t xml:space="preserve">एसईपी-24, एनएसई और बीएसई दोनों राशि में रुपये के 150000 के सीसीडी शामिल हैं। 100000 (रुपये का निर्गम आकार 1500 करोड़) </t>
  </si>
  <si>
    <t>स्रोत: बीएसई, एनएसई और एमएसईआई</t>
  </si>
  <si>
    <t># किन्हीं दो या तीनों एक्सचेंजों में सूचीबद्ध</t>
  </si>
  <si>
    <t>सारणी 11: बीएसई और एनएसई में सूचीबद्ध (लिस्ट) हुए अधिमानी आबंटन (प्रेफरेंशियल अलॉटमेंट)</t>
  </si>
  <si>
    <t xml:space="preserve">किन्हीं दो या तीनों में </t>
  </si>
  <si>
    <t>सारणी 12: बीएसई और एनएसई पर सूचित किए गए कंपनी ऋण (कारपोरेट डैट) के प्राइवेट प्लेसमेंट के ब्यौरे</t>
  </si>
  <si>
    <t xml:space="preserve">स्रोत: बीएसई और एनएसई </t>
  </si>
  <si>
    <t>सारणी 13: कंपनी ऋण बाजार (कारपोरेट डैट मार्केट) में निपटाए (सेटलमेंट) गए सौदौं से संबंधित ब्यौरे</t>
  </si>
  <si>
    <t xml:space="preserve">बीएसई / आईसीसीएल [ओटीसी + आरएफक्यू + गुमनाम प्लेटफॉर्म पर निष्पादित और आईसीसीएल के माध्यम से निपटाए गए] </t>
  </si>
  <si>
    <t xml:space="preserve">एनएसई/एनएससीसीएल [ओटीसी + आरएफक्यू + गुमनाम प्लेटफॉर्म पर निष्पादित और एनएससीसीएल के माध्यम से निपटाए गए] </t>
  </si>
  <si>
    <t xml:space="preserve">एमसीएक्स-एसएक्स/एमएसई समाशोधन </t>
  </si>
  <si>
    <t xml:space="preserve">ऑफ मार्केट निपटाए गए ट्रेड </t>
  </si>
  <si>
    <t>कुल निपटाए गए ट्रेड</t>
  </si>
  <si>
    <t xml:space="preserve">सूचीबद्ध कॉर्पोरेट बॉन्ड </t>
  </si>
  <si>
    <t xml:space="preserve">असूचीबद्ध कॉर्पोरेट बॉन्ड </t>
  </si>
  <si>
    <t xml:space="preserve">कितने ट्रेड निपटाए गए </t>
  </si>
  <si>
    <t xml:space="preserve">स्रोत: आईसीसीएल, एनएससीसीएल, एमएसई समाशोधन, एनएसडीएल और सीडीएसएल </t>
  </si>
  <si>
    <t xml:space="preserve">टिपन्नी: दिसम्बर-24, जनवरी-25 और फरवरी-25 के लिए गए आंकड़ें संशोधित हैं </t>
  </si>
  <si>
    <t>इसमें एक्सचेंज में कंपनी द्वारा जारी किए गए बॉण्डों में हुई ट्रेडिंग के व्यापारावर्त (ट्रेडिंग) के आँकड़े शामिल हैं ।</t>
  </si>
  <si>
    <t xml:space="preserve">स्टॉक एक्सचेंज </t>
  </si>
  <si>
    <t xml:space="preserve">बीएसई </t>
  </si>
  <si>
    <t>एमएसईआई</t>
  </si>
  <si>
    <t xml:space="preserve">एनएसई </t>
  </si>
  <si>
    <t>सूचीबद्ध हुई कंपनियों की संख्या</t>
  </si>
  <si>
    <t xml:space="preserve">अनुमत कंपनियों की संख्या </t>
  </si>
  <si>
    <t xml:space="preserve">जिन कंपनियों में ट्रेडिंग हुई उनकी संख्या </t>
  </si>
  <si>
    <t>कितने दिन ट्रेडिंग हुई</t>
  </si>
  <si>
    <t>कितने ट्रेड हुए (लाख में)</t>
  </si>
  <si>
    <t>कितने प्रतिभूतियों की ट्रेडिंग हुई (लाख में)</t>
  </si>
  <si>
    <t>व्यापारावर्त (करोड़ ₹ में)</t>
  </si>
  <si>
    <t>औसत दैनिक व्यापारावर्त (करोड़ ₹ में)</t>
  </si>
  <si>
    <t xml:space="preserve">ट्रेड का औसत आकार (₹ में) </t>
  </si>
  <si>
    <t>कितनी डीमैट प्रतिभूतियों में ट्रेडिंग हुई (लाख में)</t>
  </si>
  <si>
    <t xml:space="preserve">डीमैट प्रतिभूतियों का व्यापारावर्त (करोड़ ₹ में) </t>
  </si>
  <si>
    <t xml:space="preserve">बाजार पूँजीकरण (करोड़ ₹ में) </t>
  </si>
  <si>
    <t xml:space="preserve">एस एंड पी बीएसई सेंसेक्स </t>
  </si>
  <si>
    <t xml:space="preserve">सबसे अधिक कितना रहा </t>
  </si>
  <si>
    <t>सबसे कम कितना रहा</t>
  </si>
  <si>
    <t>कितने पर बंद हुआ</t>
  </si>
  <si>
    <t xml:space="preserve">टिप्पणी: बीएसई के पास सूचीबद्ध कंपनियों की संख्या में वे कंपनियाँ शामिल हैं जो फिलहाल चल रही हैं और वे भी जो बंद हो चुकी हैं । </t>
  </si>
  <si>
    <t>जितने ट्रेड हुए और जितना व्यापारावर्त रहा उसके जो आँकड़े दिए हुए हैं, उनमें कंपनी द्वारा जारी किए गए बाण्डों में एक्सचेंज में हुई ट्रेडिंग के आँकडें भी शामिल हैं ।</t>
  </si>
  <si>
    <t xml:space="preserve">स्रोत: बीएसई </t>
  </si>
  <si>
    <t xml:space="preserve">औसतन कितने की ट्रेडिंग हुई (₹ में) </t>
  </si>
  <si>
    <t xml:space="preserve">निफ्टी 50 सूचकांक </t>
  </si>
  <si>
    <t xml:space="preserve">व्यापारावर्त (टर्नओवर) के आँकड़ों में सभी (ऑक्शन मार्केट से संबंधित आँकड़ों को छोड़कर) बाजारों से संबंधित आँकड़े शामिल हैं । </t>
  </si>
  <si>
    <t>जितने ट्रेड हुए और जितना व्यापारावर्त रहा उसके जो आँकड़े दिए हुए हैं, उनमें कारपोरेट बाण्डों में एक्सचेंज में हुई ट्रेडिंग के आँकडें भी शामिल हैं ।</t>
  </si>
  <si>
    <t xml:space="preserve"># जितनी कंपनियों में ट्रेडिंग हुई उनके आँकड़ों में सरकारी प्रतिभूतियों, कारपोरेट बॉण्ड, रीट, इनविट, एनएसई में सूचीबद्ध कंपनियों के साथ-साथ "ट्रेड के लिए अनुमत कंपनियों" के आँकड़े भी शामिल हैं परंतु इसमें ईटीएफ एवं म्यूचुअल फंडों के आँकड़ें शामिल नहीं हैं । </t>
  </si>
  <si>
    <t>बाजार पूँजीकरण (करोड़ ₹ में)</t>
  </si>
  <si>
    <t xml:space="preserve">एसएक्स 40 सूचकांक </t>
  </si>
  <si>
    <t>लागू नहीं</t>
  </si>
  <si>
    <t>टिप्पणी: सभी सूचीबद्ध और अनुमत कंपनियों के बाजार पूंजीकरण के आकड़ों का ब्यौरा दिया गया है ।</t>
  </si>
  <si>
    <t xml:space="preserve"># "अनुमत कंपनियों" की श्रेणी में उन कंपनियों का ब्यौरा भी है जो अभी चालू हैं । </t>
  </si>
  <si>
    <t>स्रोत: एमएसईआई</t>
  </si>
  <si>
    <t>व्यापारावर्त में हिस्सेदारी (प्रतिशत में)</t>
  </si>
  <si>
    <t>शहर</t>
  </si>
  <si>
    <t xml:space="preserve">अहमदाबाद </t>
  </si>
  <si>
    <t xml:space="preserve">बंगलुरु </t>
  </si>
  <si>
    <t>वडोदरा</t>
  </si>
  <si>
    <t xml:space="preserve">भुवनेश्वर </t>
  </si>
  <si>
    <t>चेन्नई</t>
  </si>
  <si>
    <t xml:space="preserve">एर्नाकुलम </t>
  </si>
  <si>
    <t>कोयम्बत्तूर</t>
  </si>
  <si>
    <t xml:space="preserve">नई दिल्ली </t>
  </si>
  <si>
    <t>गुवाहाटी</t>
  </si>
  <si>
    <t>हैदराबाद</t>
  </si>
  <si>
    <t>इंदौर</t>
  </si>
  <si>
    <t>जयपुर</t>
  </si>
  <si>
    <t>कानपुर</t>
  </si>
  <si>
    <t>कोलकाता</t>
  </si>
  <si>
    <t>लुधियाना</t>
  </si>
  <si>
    <t>मंगलूरू</t>
  </si>
  <si>
    <t>मुंबई</t>
  </si>
  <si>
    <t xml:space="preserve">पटना </t>
  </si>
  <si>
    <t>पुणे</t>
  </si>
  <si>
    <t>राजकोट</t>
  </si>
  <si>
    <t xml:space="preserve">अन्य </t>
  </si>
  <si>
    <t xml:space="preserve">1. शहरों के अनुसार व्यापारावर्त (टर्नओवर) के जो आँकड़ें दिए गए हैं, उनमें ग्राहकों की ओर से किए गए ट्रेड के आँकड़े एक्सचेंज के यूसीसी डेटाबेस में शामिल शहरों के अनुसार लिए गए हैं और प्रोप्राइटरी ट्रेड के आँकड़े सदस्यों (मेम्बर) के पंजीकृत कार्यालयों के अनुसार लिए गए हैं । </t>
  </si>
  <si>
    <t>प्रोपराइटरी</t>
  </si>
  <si>
    <t xml:space="preserve">एफपीआई </t>
  </si>
  <si>
    <t>स्रोत: एनएसई</t>
  </si>
  <si>
    <t>स्रोत: एनएसई, बीएसई और एमएसईआई</t>
  </si>
  <si>
    <t>स्रोत: बीएसई</t>
  </si>
  <si>
    <t xml:space="preserve">प्रतिभूति का नाम </t>
  </si>
  <si>
    <t>निर्गमित पूँजी (करोड़ ₹ में)</t>
  </si>
  <si>
    <t>फ्री फ्लोट बाजार पूँजीकरण (करोड़ ₹ में)</t>
  </si>
  <si>
    <t>भारिता (प्रतिशत में)</t>
  </si>
  <si>
    <t xml:space="preserve">बीटा </t>
  </si>
  <si>
    <t xml:space="preserve">आर 2 </t>
  </si>
  <si>
    <t xml:space="preserve">दैनिक उतार-चढ़ाव (प्रतिशत में) </t>
  </si>
  <si>
    <t xml:space="preserve">मासिक नफा-नुकसान (प्रतिशत में) </t>
  </si>
  <si>
    <t>इम्पैक्ट कॉस्ट (प्रतिशत में)</t>
  </si>
  <si>
    <t xml:space="preserve">बजाज फाइनेंस </t>
  </si>
  <si>
    <t xml:space="preserve">स्टेट बैंक </t>
  </si>
  <si>
    <t xml:space="preserve">टाइटन </t>
  </si>
  <si>
    <t xml:space="preserve">एचडीएफसी बैंक </t>
  </si>
  <si>
    <t>इन्फोसिस लि.</t>
  </si>
  <si>
    <t>कोटक महिंद्रा बैंक</t>
  </si>
  <si>
    <t xml:space="preserve">रिलायंस </t>
  </si>
  <si>
    <t xml:space="preserve">टाटा स्टील </t>
  </si>
  <si>
    <t xml:space="preserve">लार्सेन एंड टुर्बो </t>
  </si>
  <si>
    <t xml:space="preserve">महिंद्रा एंड महिद्रा </t>
  </si>
  <si>
    <t>टाटा मोटर्स</t>
  </si>
  <si>
    <t xml:space="preserve">हिंदुस्तान यूनिलिवर लि. </t>
  </si>
  <si>
    <t>नेस्ले (आई)</t>
  </si>
  <si>
    <t xml:space="preserve">एशियन पेंट्स </t>
  </si>
  <si>
    <t>आईटीसी लि.</t>
  </si>
  <si>
    <t xml:space="preserve">सन फार्मा </t>
  </si>
  <si>
    <t xml:space="preserve">आईसीआईसीआई बैंक </t>
  </si>
  <si>
    <t xml:space="preserve">इंडसइंड बैंक </t>
  </si>
  <si>
    <t xml:space="preserve">एक्सिस बैंक </t>
  </si>
  <si>
    <t xml:space="preserve">एचसीएल टेक्नो </t>
  </si>
  <si>
    <t xml:space="preserve">भारती एअरटेल </t>
  </si>
  <si>
    <t xml:space="preserve">मारुति सुज़ुकी </t>
  </si>
  <si>
    <t xml:space="preserve">अल्ट्राटेक सीएम </t>
  </si>
  <si>
    <t>टीसीएस लि.</t>
  </si>
  <si>
    <t>एनटीपीसी लि.</t>
  </si>
  <si>
    <t xml:space="preserve">टेक महिंद्रा </t>
  </si>
  <si>
    <t xml:space="preserve">पावर ग्रिड </t>
  </si>
  <si>
    <t xml:space="preserve">अदानी पोर्ट </t>
  </si>
  <si>
    <t xml:space="preserve">बजाज फाइनेशियल सर्विसेज़ </t>
  </si>
  <si>
    <t xml:space="preserve">जोमेटो </t>
  </si>
  <si>
    <t xml:space="preserve">1. बीटा एवं आर2 की गणना पिछले 12 महीनों के आँकड़ों के आधार पर की गई है । बीटा से यह पता चलता है कि समग्र बाजार पर पड़े असर की तुलना में किसी स्टॉक के पोर्टफोलियों पर कितना असर पड़ा है । </t>
  </si>
  <si>
    <t>2. आर2 से यह पता चलता है कि किसी प्रतिभूति (सिक्यूरिटीज़) से होने वाले नफा-नुकसान और बाजार से होने वाले नफा-नुकसान के बीच कितना गहरा संबंध है ।</t>
  </si>
  <si>
    <t xml:space="preserve">3. उतार-चढ़ाव पिछले 12 महीनों के दौरान रोजाना हुए नफा-नुकसान का मानक विचलन (स्टैडर्ड डेविएशन) है । </t>
  </si>
  <si>
    <t xml:space="preserve">4. इम्पैक्ट कॉस्ट निकालने के लिए वास्तविक खरीद कीमत और उचित खरीद कीमत के बीच के अंतर को उचित खरीद कीमत से भाग दिया जाता है और फिर उसे 100 से गुणा किया जाता है । इसीलिए, उचित कीमत इस प्रकार निकाली जाती है: (सबसे कम कीमत पर की गई खरीद + सबसे अधिक कीमत पर की गई बिक्री)/2 </t>
  </si>
  <si>
    <t>5. 5 लाख रुपये के पोर्टफोलियो के संबंध में इम्पैक्ट कॉस्ट की गणना एक महीने के आँकड़ों के आधार पर की गई है ।</t>
  </si>
  <si>
    <t xml:space="preserve">नोट: 1. बीटा एवं आर2 की गणना पिछले 12 महीनों के आँकड़ों के आधार पर की गई है । बीटा से यह पता चलता है कि समग्र बाजार पर पड़े असर की तुलना में किसी स्टॉक के पोर्टफोलियों पर कितना असर पड़ा है । </t>
  </si>
  <si>
    <t xml:space="preserve">5. निफ्टी 50 के संबंध में इम्पैक्ट कॉस्ट ₹50 लाख के पोर्टफोलियों पर निकाला गया है और यह भारित औसत इम्पैक्ट कॉस्ट है । </t>
  </si>
  <si>
    <t>6. निफ्टी 50 सूचकांक में यूपीएल लि. के स्थान पर (28 मार्च से लागू) श्रीराम फ़ाइनेंस लि. आ गया ।</t>
  </si>
  <si>
    <t xml:space="preserve">अदानी एंटरप्राइजेज़ लि. </t>
  </si>
  <si>
    <t xml:space="preserve">अदानी पोर्ट्स एंड स्पेशल इकोनॉमिक ज़ोन लि. </t>
  </si>
  <si>
    <t xml:space="preserve">अपोलो हॉस्पिटल एंटरप्राइजेज़ लि. </t>
  </si>
  <si>
    <t>एशियन पेंट्स लि.</t>
  </si>
  <si>
    <t>एक्सिस बैंक लि.</t>
  </si>
  <si>
    <t>बजाज ऑटो लि.</t>
  </si>
  <si>
    <t>बजाज फाइनेंस लि.</t>
  </si>
  <si>
    <t>बजाज फिनसर्व लि.</t>
  </si>
  <si>
    <t>भारत इलेक्ट्रॉनिक्स लिमिटेड</t>
  </si>
  <si>
    <t>भारती एयरटेल लि.</t>
  </si>
  <si>
    <t>सिप्ला लि.</t>
  </si>
  <si>
    <t>कोल इंडिया लि.</t>
  </si>
  <si>
    <t>डॉ. रेड्डीज लैबोरेटरीज लि.</t>
  </si>
  <si>
    <t xml:space="preserve">आइशर मोटर्स लि. </t>
  </si>
  <si>
    <t>ग्रासिम इंडस्ट्रीज़ लि.</t>
  </si>
  <si>
    <t>एचसीएल टेक्नोलॉजीज़ लि.</t>
  </si>
  <si>
    <t>एचडीएफसी बैंक लि.</t>
  </si>
  <si>
    <t>एचडीएफसी लाइफ इंश्योरेंस कंपनी लि.</t>
  </si>
  <si>
    <t>हीरो मोटोकॉर्प लि.</t>
  </si>
  <si>
    <t>हिंडाल्को इंडस्ट्रीज लि.</t>
  </si>
  <si>
    <t>हिंदुस्तान यूनिलीवर लि.</t>
  </si>
  <si>
    <t>आईसीआईसीआई बैंक लि.</t>
  </si>
  <si>
    <t>इंडसइंड बैंक लि.</t>
  </si>
  <si>
    <t>इंफोसिस लि.</t>
  </si>
  <si>
    <t>जेएसडब्ल्यू स्टील लि.</t>
  </si>
  <si>
    <t xml:space="preserve">कोटक महिंद्रा बैंक लि. </t>
  </si>
  <si>
    <t>लार्सन एंड टुब्रो लि.</t>
  </si>
  <si>
    <t xml:space="preserve">महिंद्रा एंड महिंद्रा लि. </t>
  </si>
  <si>
    <t>मारुति सुजुकी इंडिया लि.</t>
  </si>
  <si>
    <t>नेस्ले इंडिया लि.</t>
  </si>
  <si>
    <t>ऑयल एवं नेचुरल गैस कारपोरेशन लि.</t>
  </si>
  <si>
    <t>पावर ग्रिड कॉरपोरेशन ऑफ इंडिया लि.</t>
  </si>
  <si>
    <t>रिलायंस इंडस्ट्रीज लि.</t>
  </si>
  <si>
    <t>एसबीआई लाइफ इंश्योरेंस कंपनी लि.</t>
  </si>
  <si>
    <t xml:space="preserve">श्रीराम फ़ाइनेंस लि. </t>
  </si>
  <si>
    <t xml:space="preserve">भारतीय स्टेट बैंक </t>
  </si>
  <si>
    <t>सन फार्मास्युटिकल इंडस्ट्रीज लि.</t>
  </si>
  <si>
    <t>टाटा कंसल्टेंसी सर्विसेज लि.</t>
  </si>
  <si>
    <t>टाटा कंज्यूमर प्रोडक्ट्स लि.</t>
  </si>
  <si>
    <t>टाटा मोटर्स लि.</t>
  </si>
  <si>
    <t>टाटा स्टील लि.</t>
  </si>
  <si>
    <t>टेक महिंद्रा लि.</t>
  </si>
  <si>
    <t xml:space="preserve">टाइटन कंपनी लि. </t>
  </si>
  <si>
    <t xml:space="preserve">ट्रेंट लिमिटेड </t>
  </si>
  <si>
    <t>अल्ट्राटेक सीमेंट लि.</t>
  </si>
  <si>
    <t>विप्रो लि.</t>
  </si>
  <si>
    <t xml:space="preserve">इटरनल लि. </t>
  </si>
  <si>
    <t>जियो फाइनेंशियल सर्विसेज लि.</t>
  </si>
  <si>
    <t xml:space="preserve">क्र.सं. नहीं </t>
  </si>
  <si>
    <t xml:space="preserve">सारणी 14: स्टॉक एक्सचेंजों के नकदी खंड (कैश सेगमेंट) के व्यापारावर्त (टर्नओवर) का ब्यौरा (करोड़ ₹ में) </t>
  </si>
  <si>
    <t xml:space="preserve">सारणी 15: बीएसई के कैश सेगमेंट (नकदी खंड) के रूख </t>
  </si>
  <si>
    <t xml:space="preserve">सारणी 16: एनएसई के नकदी खंड के रूख </t>
  </si>
  <si>
    <t xml:space="preserve">सारणी 17: एमएसईआई के नकदी खंड के रूख </t>
  </si>
  <si>
    <t>सारणी 18: बीएसई और एनएसई के नकदी खंड (कैश सेगमेंट) का व्यापारावर्त (टर्नओवर) [अलग-अलग शहरों के अनुसार]</t>
  </si>
  <si>
    <t xml:space="preserve">सारणी 19: बीएसई के नकदी खंड (कैश सेगमेंट) के व्यापारावर्त (टर्न-ओवर) में श्रेणी के अनुसार हिस्सेदारी </t>
  </si>
  <si>
    <t xml:space="preserve">सारणी 20: एनएसई के नकदी खंड (कैश सेगमेंट) के व्यापारावर्त (टर्नओवर) में श्रेणी के अनुसार हिस्सेदारी </t>
  </si>
  <si>
    <t>सारणी 21: एमएसईआई के नकदी खंड (कैश सेगमेंट) के व्यापारावर्त (टर्नओवर) में श्रेणी के अनुसार हिस्सेदारी</t>
  </si>
  <si>
    <t>सारणी 22: मार्च 2025 के दौरान एस एंड पी बीएसई सेंसेक्स में शामिल स्टॉक</t>
  </si>
  <si>
    <t>सारणी 23: मार्च 2025 के दौरान निफ्टी 50 इंडेक्स में शामिल स्टॉक</t>
  </si>
  <si>
    <r>
      <t>निर्गमित पूँजी (करोड़</t>
    </r>
    <r>
      <rPr>
        <sz val="11"/>
        <color rgb="FF000000"/>
        <rFont val="Garamond"/>
        <family val="1"/>
      </rPr>
      <t xml:space="preserve"> ₹ </t>
    </r>
    <r>
      <rPr>
        <b/>
        <sz val="11"/>
        <color rgb="FF000000"/>
        <rFont val="Garamond"/>
        <family val="1"/>
      </rPr>
      <t>में)</t>
    </r>
  </si>
  <si>
    <r>
      <t xml:space="preserve">फ्री फ्लोट बाजार पूँजीकरण (करोड़ </t>
    </r>
    <r>
      <rPr>
        <sz val="11"/>
        <color rgb="FF000000"/>
        <rFont val="Garamond"/>
        <family val="1"/>
      </rPr>
      <t>₹</t>
    </r>
    <r>
      <rPr>
        <b/>
        <sz val="11"/>
        <color rgb="FF000000"/>
        <rFont val="Garamond"/>
        <family val="1"/>
      </rPr>
      <t xml:space="preserve"> में)</t>
    </r>
  </si>
  <si>
    <t xml:space="preserve">आर2 </t>
  </si>
  <si>
    <t>इम्पैक्ट कॉस्ट (प्रतिशत में)*</t>
  </si>
  <si>
    <t>एचडीएफसी बैंक लिमिटेड</t>
  </si>
  <si>
    <t>रिलायंस इंडस्ट्रीज लिमिटेड</t>
  </si>
  <si>
    <t>आईसीआईसीआई बैंक लिमिटेड</t>
  </si>
  <si>
    <t>इन्फोसिस लिमिटेड</t>
  </si>
  <si>
    <t>आईटीसी लिमिटेड</t>
  </si>
  <si>
    <t>भारती एयरटेल लिमिटेड</t>
  </si>
  <si>
    <t>लार्सन एंड टुब्रो लिमिटेड</t>
  </si>
  <si>
    <t>टाटा कंसल्टेंसी सर्विसेज लिमिटेड</t>
  </si>
  <si>
    <t>कोटक महिंद्रा बैंक लिमिटेड</t>
  </si>
  <si>
    <t>एक्सिस बैंक लिमिटेड</t>
  </si>
  <si>
    <t>भारतीय स्टेट बैंक</t>
  </si>
  <si>
    <t>महिंद्रा एंड महिंद्रा लिमिटेड</t>
  </si>
  <si>
    <t>बजाज फाइनेंस लिमिटेड</t>
  </si>
  <si>
    <t>हिंदुस्तान यूनिलीवर लिमिटेड</t>
  </si>
  <si>
    <t>सन फार्मास्यूटिकल्स इंडस्ट्रीज लिमिटेड</t>
  </si>
  <si>
    <t>एनटीपीसी लिमिटेड</t>
  </si>
  <si>
    <t>एचसीएल टेक्नोलॉजीज लिमिटेड</t>
  </si>
  <si>
    <t>मारुति सुजुकी इंडिया लिमिटेड</t>
  </si>
  <si>
    <t>टाटा मोटर्स लिमिटेड</t>
  </si>
  <si>
    <t>अल्ट्राटेक सीमेंट लिमिटेड</t>
  </si>
  <si>
    <t>पावर ग्रिड कॉर्पोरेशन ऑफ इंडिया लिमिटेड</t>
  </si>
  <si>
    <t>टाइटन कंपनी लिमिटेड</t>
  </si>
  <si>
    <t>टाटा स्टील लिमिटेड</t>
  </si>
  <si>
    <t>बजाज फिनसर्व लिमिटेड</t>
  </si>
  <si>
    <t>ट्रेंट लिमिटेड</t>
  </si>
  <si>
    <t>श्रीराम फाइनेंस लिमिटेड</t>
  </si>
  <si>
    <t>एशियन पेंट्स लिमिटेड</t>
  </si>
  <si>
    <t>हिंडाल्को इंडस्ट्रीज लिमिटेड</t>
  </si>
  <si>
    <t>बजाज ऑटो लिमिटेड</t>
  </si>
  <si>
    <t>तेल एवं प्राकृतिक गैस निगम लिमिटेड</t>
  </si>
  <si>
    <t>कोल इंडिया लिमिटेड</t>
  </si>
  <si>
    <t>टेक महिंद्रा लिमिटेड</t>
  </si>
  <si>
    <t>अदानी पोर्ट्स एंड स्पेशल इकोनॉमिक ज़ोन लिमिटेड</t>
  </si>
  <si>
    <t>हिंदुस्तान एयरोनॉटिक्स लिमिटेड</t>
  </si>
  <si>
    <t>जियो फाइनेंशियल सर्विसेज लिमिटेड</t>
  </si>
  <si>
    <t>विप्रो लिमिटेड</t>
  </si>
  <si>
    <t>अदानी एंटरप्राइजेज लिमिटेड</t>
  </si>
  <si>
    <t>टाटा पावर कंपनी लिमिटेड</t>
  </si>
  <si>
    <t>इंडसइंड बैंक लिमिटेड</t>
  </si>
  <si>
    <t>1. बाजार पूँजीकरण, बीटा और आर2 के आँकड़ें महीने के अंतिम दिन तक की स्थिति के अनुसार है ।</t>
  </si>
  <si>
    <t>2. बीटा एवं आर2 पिछले 12 महीने के आँकड़ों के आधार पर निकाला गया है ।</t>
  </si>
  <si>
    <t xml:space="preserve">3. उतार-चढ़ाव का प्रतिशत वर्तमान महीने का है । </t>
  </si>
  <si>
    <t xml:space="preserve">4. *चूँकि एसएक्स40 में शामिल शेयरों में कोई ट्रेडिंग नहीं हुई है, इसलिए उपरोक्त स्टॉक का इम्पैक्ट कॉस्ट शून्य है । </t>
  </si>
  <si>
    <t>5.समाशोधन निगमों की इंटरऑपरेबिलिटी को देखते हुए कॉलम 'एच' और 'आई' के संबंध में डेटा</t>
  </si>
  <si>
    <t>बढ़त</t>
  </si>
  <si>
    <t>गिरावट</t>
  </si>
  <si>
    <t>बढ़त / गिरावट का अनुपात</t>
  </si>
  <si>
    <t xml:space="preserve">सारणी 25: बीएसई, एनएसई और एमएसईआई के नकदी खंड में हुई बढ़त/गिरावट </t>
  </si>
  <si>
    <t xml:space="preserve">टिप्पणी: बढ़त/गिरावट के अनुपात की गणना औसत कीमत निकालने की पद्धति के आधार पर की गई है । </t>
  </si>
  <si>
    <t>महीना</t>
  </si>
  <si>
    <t>सूचीबद्ध कंपनियों की तुलना में जिन कंपनियों में ट्रेडिंग हुई उनका प्रतिशत</t>
  </si>
  <si>
    <t>सूचीबद्ध हुई कंपनियों की संख्या #</t>
  </si>
  <si>
    <t>बीएसई सूचकांक</t>
  </si>
  <si>
    <t xml:space="preserve">बीएसई 100 </t>
  </si>
  <si>
    <t xml:space="preserve">बीएसई 500 </t>
  </si>
  <si>
    <t xml:space="preserve">निफ्टी 50 </t>
  </si>
  <si>
    <t xml:space="preserve">निफ्टी नेक्स्ट 50 </t>
  </si>
  <si>
    <t xml:space="preserve">एसएक्स 40 </t>
  </si>
  <si>
    <t xml:space="preserve">टिप्पणी: उतार-चढाव की गणना संबंधित अवधि के दौरान सूचकांकों में रोजाना हुए नफा-नुकसान के नैचुरल लॉग के मानक विचलन (स्टैडर्ड डेविएशन) के रूप में की गई है । </t>
  </si>
  <si>
    <t xml:space="preserve">सारणी 27: प्रमुख सूचकांकों में रोजाना हुए उतार-चढ़ाव (प्रतिशत में) </t>
  </si>
  <si>
    <t xml:space="preserve">सारणी 26: बीएसई, एनएसई और एमएसईआई के नकदी खंड में कितनी बार ट्रेडिंग की गई </t>
  </si>
  <si>
    <t xml:space="preserve">सारणी 28: नकदी खंड के व्यापारावर्त (टर्नओवर) में शीर्ष प्रतिभूतियों / सदस्यों की हिस्सेदारी (प्रतिशत में) </t>
  </si>
  <si>
    <t xml:space="preserve">सदस्य </t>
  </si>
  <si>
    <t xml:space="preserve">नोट: 1. शीर्ष "एन" की स्क्रिपों के ऑकड़ों में ऑक्शन मार्केट एवं रिटेल डैट मार्केट के आँकड़ों को छोड़क सभी बाजारों (मार्केट) के आँकड़ों को शामिल किया गया है और जिनमें ईक्यू, बीई, बीटी, बीएल और आईएल से संबंधित आँकड़ें भी शामिल हैं । </t>
  </si>
  <si>
    <t xml:space="preserve">कितनी प्रतिभूतियों की डिलीवरी हुई (लाख में) </t>
  </si>
  <si>
    <t xml:space="preserve">जितनी प्रतिभूतियों में ट्रेडिंग हुई उनकी तुलना में कितनी प्रतिभूतियों की डिलीवरी हुई उसका प्रतिशत </t>
  </si>
  <si>
    <t xml:space="preserve">जितनी प्रतिभूतियों की डिलीवरी हुई, उनका मूल्य (करोड़ ₹ में) </t>
  </si>
  <si>
    <t xml:space="preserve">कुल व्यापारावर्त की तुलना में जितने मूल्य की प्रतिभूतियों की डिलीवरी हुई उसका प्रतिशत </t>
  </si>
  <si>
    <t xml:space="preserve">कितनी डीमैट प्रतिभूतियों की डिलीवरी हुई (लाख में) </t>
  </si>
  <si>
    <t xml:space="preserve">जितनी प्रतिभूतियाँ डिलीवर की गई थीं उनमें से डीमैट रूप में डिलीवर की गई प्रतिभूतियों का प्रतिशत </t>
  </si>
  <si>
    <t xml:space="preserve">डीमैट रुप में डिलीवर की गई प्रतिभूतियों का मूल्य (करोड़ ₹ में) </t>
  </si>
  <si>
    <t xml:space="preserve">जितने मूल्य की प्रतिभूतियाँ डिलीवर की गई हैं उनमें से डीमैट रूप में डिलीवर की गई प्रतिभूतियों के मूल्य का प्रतिशत </t>
  </si>
  <si>
    <t>डिलीवरी के लिए कितनी प्रतिभूतियाँ कम पड़ी (कितनी प्रतिभूतियों की नीलामी की गई) (लाख में)</t>
  </si>
  <si>
    <t xml:space="preserve">जितनी प्रतिभूतियों की डिलीवरी हुई उनकी तुलना में जितनी प्रतिभूयाँ डिलीवरी के लिए कम पड़ी उनका प्रतिशत </t>
  </si>
  <si>
    <t xml:space="preserve">कितने पैसे आए (करोड़ ₹ में ) </t>
  </si>
  <si>
    <t>कितनी प्रतिभूतियाँ आईं (करोड़ ₹ में )</t>
  </si>
  <si>
    <t xml:space="preserve">निपटान गारंटी निधि (करोड़ ₹ में ) </t>
  </si>
  <si>
    <t>स्रोत: आईसीसीएल</t>
  </si>
  <si>
    <t>कितन ट्रेड हुए (लाख में)</t>
  </si>
  <si>
    <t>व्यापारावर्त (करोड़ ₹ में)</t>
  </si>
  <si>
    <t xml:space="preserve">टाइप 'एन' निपटान के लिए निपटान संबंधी आँकड़ों में 'सीएम' Series 'आईएल' और 'बीएल' शामिल नहीं है । </t>
  </si>
  <si>
    <t>स्रोत: एनएससीसीएल</t>
  </si>
  <si>
    <t xml:space="preserve">महीना/वर्ष </t>
  </si>
  <si>
    <t xml:space="preserve">इंडेक्स फ्यूचर्स </t>
  </si>
  <si>
    <t xml:space="preserve">स्टॉक फ्यूचर्स </t>
  </si>
  <si>
    <t>इंडेक्स ऑप्शन</t>
  </si>
  <si>
    <t xml:space="preserve">स्टॉक ऑप्शन </t>
  </si>
  <si>
    <t xml:space="preserve">कुल व्यापारावर्त </t>
  </si>
  <si>
    <t>दिन के अंत में ओपन इंटरेस्ट</t>
  </si>
  <si>
    <t xml:space="preserve">कॉल </t>
  </si>
  <si>
    <t xml:space="preserve">पुट </t>
  </si>
  <si>
    <t>कॉण्ट्रैक्ट की संख्या</t>
  </si>
  <si>
    <t>मूल्य (करोड़ ₹ में)</t>
  </si>
  <si>
    <t xml:space="preserve">प्रीमियम </t>
  </si>
  <si>
    <t xml:space="preserve">आनुमानिक </t>
  </si>
  <si>
    <t xml:space="preserve">टिप्पणी: </t>
  </si>
  <si>
    <t xml:space="preserve">फ्यूचर्स कॉण्ट्रैक्ट के मामले में माना जाने वाला आनुमानिक व्यापारावर्त। </t>
  </si>
  <si>
    <t xml:space="preserve">कुल प्रीमियम टर्नओवर कुल इंडेक्स विकल्प प्रीमियम टर्नओवर और कुल स्टॉक विकल्प प्रीमियम टर्नओवर का कुल योग है। </t>
  </si>
  <si>
    <t xml:space="preserve">डालना </t>
  </si>
  <si>
    <t>कीमत (करोड़ ₹ में)</t>
  </si>
  <si>
    <t xml:space="preserve">स्रोत: एनएसई </t>
  </si>
  <si>
    <t xml:space="preserve">इंडेक्स / स्टॉक फ्यूचर्स </t>
  </si>
  <si>
    <t>इंडेक्स / स्टॉक ऑप्शन्स</t>
  </si>
  <si>
    <t>निपटान गारंटी निधि</t>
  </si>
  <si>
    <t>एमटीएम निपटान</t>
  </si>
  <si>
    <t>अंतिम निपटान</t>
  </si>
  <si>
    <t>डिलीवरी करके निपटान</t>
  </si>
  <si>
    <t>प्रीमियम पर हुआ निपटान</t>
  </si>
  <si>
    <t>ऑप्शन प्रयोग करने पर हुआ निपटान</t>
  </si>
  <si>
    <t xml:space="preserve">ओपन इंटरेस्ट में हिस्सेदारी (प्रतिशत में) </t>
  </si>
  <si>
    <t>प्रोप्राइटर</t>
  </si>
  <si>
    <t>व्यापारावर्त में हिस्सा (प्रतिशत में)</t>
  </si>
  <si>
    <t>बीएसई 30 सेंसेक्स</t>
  </si>
  <si>
    <t>बीएसई सेंसेक्स 50</t>
  </si>
  <si>
    <t>बीएसई बैंकेक्स</t>
  </si>
  <si>
    <t xml:space="preserve">बीएसई का तैल एवं गैस सूचकांक </t>
  </si>
  <si>
    <t>बीएसई टेक सूचकांक</t>
  </si>
  <si>
    <t>हैंग सेंग इंडेक्स फ्यूचर्स</t>
  </si>
  <si>
    <t xml:space="preserve">एमआईसीईएक्स इंडेक्स फ्यूचर्स </t>
  </si>
  <si>
    <t>एफटीएसई / जेएसई शीर्ष 40 फ्यूचर्स</t>
  </si>
  <si>
    <t>आईबीओवीईएसपीए फ्यूचर्स</t>
  </si>
  <si>
    <t xml:space="preserve">कृपया ध्यान दें कि प्राप्त प्रतिशत कुल सूचकांक व्यापारावर्त (फ्यूचर्स+ऑप्शन) के प्रतिशत के रूप में व्यक्तिगत सूचकांक व्यापारावर्त (फ्यूचर्स+ऑप्शन) को विभाजित करके है। </t>
  </si>
  <si>
    <t xml:space="preserve">निफ्टी </t>
  </si>
  <si>
    <t>बैंकनिफ्टी</t>
  </si>
  <si>
    <t>फिननिफ्टी</t>
  </si>
  <si>
    <t>मिडकैपनिफ्टी</t>
  </si>
  <si>
    <t>सारणी 38: एनएसई के इंडेक्स डेरिवेटिव में व्यापारावर्त (टर्नओवर) [लिखत (इंस्ट्रूमेंट) के अनुसार]</t>
  </si>
  <si>
    <t>करेंसी फ्यूचर्स</t>
  </si>
  <si>
    <t>व्यापारावर्त ( करोड़ ₹ में)</t>
  </si>
  <si>
    <t>करेंसी ऑप्शन्स</t>
  </si>
  <si>
    <t>कॉल</t>
  </si>
  <si>
    <t>पुट</t>
  </si>
  <si>
    <t>प्रीमियम</t>
  </si>
  <si>
    <t>नोशनल</t>
  </si>
  <si>
    <t>कुल</t>
  </si>
  <si>
    <t xml:space="preserve">महीने के अंत में ओपन इंटरेस्ट </t>
  </si>
  <si>
    <t>स्रोत: बीएसई और एनएसई</t>
  </si>
  <si>
    <t>व्यापारावर्त (₹ करोड़ में)</t>
  </si>
  <si>
    <t>महीने के अंतिम दिन में ओपन इंटरेस्ट (लॉट में)</t>
  </si>
  <si>
    <t>अमरीकी डॉलर - भारतीय रुपया</t>
  </si>
  <si>
    <t>यूरो - भारतीय रुपया</t>
  </si>
  <si>
    <t xml:space="preserve">ग्रेट ब्रिटेन पाउंड - भारतीय रुपया </t>
  </si>
  <si>
    <t>जापानी येन - भारतीय रुपया</t>
  </si>
  <si>
    <t>यूरो - अमरीकी डॉलर</t>
  </si>
  <si>
    <t xml:space="preserve">ग्रेट ब्रिटेन पाउंड - अमरीकी डॉलर </t>
  </si>
  <si>
    <t>अमरीकी डॉलर -जापानी येन</t>
  </si>
  <si>
    <t xml:space="preserve">सारणी 43: बीएसई के करेंसी डेरिवेटिव खंड में व्यापारावर्त (टर्नओवर) [लिखत (इंस्ट्रूमेंट) के अनुसार] </t>
  </si>
  <si>
    <t>सारणी 44: एनएसई के करेंसी डेरिवेटिव खंड में व्यापारवर्त (टर्नओवर) [लिखत (इंस्ट्रूमेंट) के अनुसार]</t>
  </si>
  <si>
    <t xml:space="preserve">सितम्बर 2024 के लिए डेटा संशोधित किया गया है </t>
  </si>
  <si>
    <t xml:space="preserve">सारणी 45: एमएसईआई के करेंसी डेरिवेटिव खंड में व्यापारावर्त (टर्नओवर) [लिखत (इंस्ट्रूमेंट) के अनुसार] </t>
  </si>
  <si>
    <t>साप्ताहिक</t>
  </si>
  <si>
    <t xml:space="preserve">1 महीना </t>
  </si>
  <si>
    <t>2 महीना</t>
  </si>
  <si>
    <t>3 महीना</t>
  </si>
  <si>
    <t>&gt; 3 महीना</t>
  </si>
  <si>
    <t xml:space="preserve">सारणी 46:बीएसई के करेंसी डेरिवेटिव खंड में व्यापारावर्त (करोड़ ₹ में) [परिपक्वता अवधि के अनुसार] </t>
  </si>
  <si>
    <t xml:space="preserve">एनएसई में 7 दिसम्बर, 2020 को यूरो-भारतीय रुपये, ग्रेट ब्रिटेन पाउंड-भारतीय रुपये और जापानी येन-भारतीय रुपये के फ्यूचर्स एवं ऑप्शन्स के साप्ताहिक कॉण्ट्रैक्ट्स की शुरुआत की गई और 11 अक्तूबर, 2021 को अमरीकी डॉलर-भारतीय रुपये के साप्ताहिक फ्यूचर्स कॉण्ट्रैक्ट् की शुरुआत की गई थी । </t>
  </si>
  <si>
    <t xml:space="preserve">सारणी 47:एनएसई के करेंसी डेरिवेटिव खंड में व्यापारावर्त (करोड़ ₹ में) (परिपक्वता अवधि के अनुसार) </t>
  </si>
  <si>
    <t xml:space="preserve"> &gt; 3 महीना</t>
  </si>
  <si>
    <t>सारणी 48: एमएसईआई के करेंसी डेरिवेटिव सेगमेंट में व्यापारावर्त (करोड़ ₹ में) (परिपक्वता अवधि के अनुसार)</t>
  </si>
  <si>
    <t xml:space="preserve">इंटरेस्ट रेट फ्यूचर्स </t>
  </si>
  <si>
    <t xml:space="preserve">ओपन इंटरेस्ट (निम्नलिखित अवधि के अंत तक की स्थिति के अनुसार) </t>
  </si>
  <si>
    <t>कितने मूल्य की प्रतिभूतियों में ट्रेडिंग हुई
(करोड़ ₹ में)</t>
  </si>
  <si>
    <t>सारणी 49: बीएसई और एनएसई में इंटरेस्ट रेट (ब्याज दर) फ्यूचर्स में हुई ट्रेडिंग से संबंधित ऑकड़ें</t>
  </si>
  <si>
    <t>सकल खरीद (करोड़ ₹ में)</t>
  </si>
  <si>
    <t>सकल बिक्री (करोड़ ₹ में)</t>
  </si>
  <si>
    <t>शुद्ध निवेश (करोड़ ₹ में)</t>
  </si>
  <si>
    <t>शुद्ध निवेश (अमरीकी मिलियन $ में)</t>
  </si>
  <si>
    <t>कुल-मिलाकर किए गए शुद्ध निवेश (मिलियन अमरीकी $ में)</t>
  </si>
  <si>
    <t>सारणी 51: विदेशी पोर्टफोलियो निवेश के रूख</t>
  </si>
  <si>
    <t>स्रोत: एनएसडीएल</t>
  </si>
  <si>
    <t>इक्विटी, ऋण, हाइब्रिड प्रतिभूतियों एवं डेरिवेटिव पर ऑफशोर डेरिवेटिव इंस्ट्रूमेंट का आनुमानिक मूल्य (करोड़ ₹ में)</t>
  </si>
  <si>
    <t>इक्विटी, ऋण, हाइब्रिड प्रतिभूतियों (डेरिवेटिव को छोड़कर) पर ऑफशोर डेरिवेटिव इंस्ट्रूमेंट का आनुमानिक मूल्य (करोड़ ₹ में)</t>
  </si>
  <si>
    <t xml:space="preserve">विदेशी पोर्टफोलियो निवेशकों की अभिरक्षाधीन आस्तियाँ (करोड़ ₹ में) </t>
  </si>
  <si>
    <t xml:space="preserve">एफपीआई की अभिरक्षाधीन आस्तियों (असेट्स अंडर कस्टडी) के % के रूप में इक्विटी, ऋण एवं डेरिवेटिव प्रतिभूतियों सहित डेरिवेटिव पर ओडीआई का आनुमानिक मूल्य </t>
  </si>
  <si>
    <t>एफपीआई की अभिरक्षाधीन आस्तियों (असेट्स अंडर कस्टडी) के % के रूप में इक्विटी, ऋण एवं हाइब्रिड प्रतिभूतियाँ (डेरिवेटिव को छोड़कर) पर ओडीआई का आनुमानिक मूल्य</t>
  </si>
  <si>
    <t xml:space="preserve">सारणी 52: विदेशी पोर्टफोलियो निवेशकों (एफपीओ) की अभिरक्षाधीन आस्तियों (असेट्स अंडर कस्टडी) की तुलना में ऑफशोर डेरिवेटिव इंस्ट्रूमेंट (ओडीआई) का आनुमानिक मूल्य (करोड़ ₹ में) </t>
  </si>
  <si>
    <t xml:space="preserve">$ 31जनवरी, 2025 तक की स्थिति के अनुसार </t>
  </si>
  <si>
    <r>
      <t>टिप्पणी: 1. ऑफशोर डेरिवेटिव इंस्ट्रूमेंट (ओडीआई) जारी करने वाले एफपीआई/ डीम्ड एफपीआई द्वारा प्रस्तुत की गई रिपोर्टों से ये आंकड़े लिए गए हैं ।
2</t>
    </r>
    <r>
      <rPr>
        <sz val="10"/>
        <color rgb="FFFF0000"/>
        <rFont val="Garamond"/>
        <family val="1"/>
      </rPr>
      <t xml:space="preserve">. </t>
    </r>
    <r>
      <rPr>
        <sz val="10"/>
        <color rgb="FF000000"/>
        <rFont val="Garamond"/>
        <family val="1"/>
      </rPr>
      <t xml:space="preserve">अभिरक्षाधीन आस्तियों (असेट्स अंडर कस्टडी) से संबंधित आंकड़े अभिरक्षकों द्वारा प्रस्तुत की गई रिपोर्टों से लिए गए हैं और इनमें विदेशी पोर्टफोलियो निवेशकों (एफपीआई) द्वारा डेरिवेटिव में लिए गए पोजीशन को शामिल नहीं किया गया है । 
3. ऑफशोर डेरिवेटिव इंस्ट्रूमेंट (ओडीआई) के कुल मूल्य में उन पोजीशनों को शामिल नहीं किया गया है जिनकी हेजिंग नहीं की गई है तथा इनमें उन पोजीशनों को भी शामिल नहीं किया गया है जिनकी हेजिंग ओडीआई जारी करने वाले एफपीआई द्वारा की गई है । </t>
    </r>
  </si>
  <si>
    <t xml:space="preserve">ग्राहक </t>
  </si>
  <si>
    <t xml:space="preserve">विदेशी पोर्टफोलियो निवेशक </t>
  </si>
  <si>
    <t>विदेशी निक्षेपागार</t>
  </si>
  <si>
    <t>प्रत्यक्ष विदेशी निवेशक</t>
  </si>
  <si>
    <t>विदेशी जोखिम पूँजी निवेशक</t>
  </si>
  <si>
    <t>विदेशी कंपनी निकाय (ओसीबी)</t>
  </si>
  <si>
    <t>अनिवासी भारतीय</t>
  </si>
  <si>
    <t>कंपनियाँ</t>
  </si>
  <si>
    <t>बीमा कंपनियाँ</t>
  </si>
  <si>
    <t>स्थानीय पेंशन निधियाँ</t>
  </si>
  <si>
    <t>वित्तीय संस्थाएँ</t>
  </si>
  <si>
    <t xml:space="preserve">सं. </t>
  </si>
  <si>
    <t xml:space="preserve">रकम (करोड़ ₹ में) </t>
  </si>
  <si>
    <t xml:space="preserve">सारणी 53: अभिरक्षक की अभिरक्षाधीन आस्तियाँ (एयूसी) </t>
  </si>
  <si>
    <t>अन्य में शामिल हैं - पोर्टफोलियो प्रबंधक, भागीदारी फर्में, न्यास, निक्षेपागार रसीद जारी करने वाले, एआईएफ, एफसीसीबी, एचयूएफ, दलाल आदि</t>
  </si>
  <si>
    <t xml:space="preserve">स्रोत: अभिरक्षक </t>
  </si>
  <si>
    <t>सारणी 54: विदेशी जोखिम पूँजी निवेशकों (एफवीसीआई) द्वारा किया गया कुल निवेश (करोड़ ₹ में) [क्षेत्र के अनुसार]</t>
  </si>
  <si>
    <t>अर्थव्यवस्था के क्षेत्र</t>
  </si>
  <si>
    <t>औषधि</t>
  </si>
  <si>
    <t xml:space="preserve">जैव प्रौद्यौगिकी </t>
  </si>
  <si>
    <t xml:space="preserve">मीडिया/ मनोरंजन </t>
  </si>
  <si>
    <t xml:space="preserve">सेवा क्षेत्र </t>
  </si>
  <si>
    <t>औद्योगिक उत्पाद</t>
  </si>
  <si>
    <t xml:space="preserve">निम्नलिखित महीनों के अंत तक की स्थिति के अनुसार </t>
  </si>
  <si>
    <t>दिसम्बर-22</t>
  </si>
  <si>
    <t>मार्च-23</t>
  </si>
  <si>
    <t>जून-23</t>
  </si>
  <si>
    <t>सितम्बर-23</t>
  </si>
  <si>
    <t>दिसम्बर-23</t>
  </si>
  <si>
    <t>जून-24</t>
  </si>
  <si>
    <t>मार्च-24</t>
  </si>
  <si>
    <t>सितम्बर-24</t>
  </si>
  <si>
    <t>दिसम्बर-24</t>
  </si>
  <si>
    <t>जुटाई गई कुल रकम</t>
  </si>
  <si>
    <t>कितनी रकम की यूनिटें बेची गईं/ फिर से खरीदी गई</t>
  </si>
  <si>
    <t>कितना पैसा लगाया गया / निकाला गया</t>
  </si>
  <si>
    <t xml:space="preserve">अवधि के अंत तक की स्थिति के अनुसार आस्तियाँ </t>
  </si>
  <si>
    <t>निजी क्षेत्र</t>
  </si>
  <si>
    <t>सार्वजनिक क्षेत्र</t>
  </si>
  <si>
    <t>सारणी 55: म्यूचुअल फंडों द्वारा जुटाई गई रकम से संबंधित आँकड़े (करोड़ ₹ में)</t>
  </si>
  <si>
    <t xml:space="preserve">ऊपर दिए गए आँकड़ों में 31 मार्च, 2025 तक निधियों की निधि स्कीमों से संबंधित 97,260 करोड़ रुपये की शुद्ध आस्तियाँ (असेट्स) शामिल नहीं है । </t>
  </si>
  <si>
    <t>स्कीम की श्रेणी</t>
  </si>
  <si>
    <t xml:space="preserve">2023-24 </t>
  </si>
  <si>
    <t xml:space="preserve">2024-25$ </t>
  </si>
  <si>
    <t xml:space="preserve">31 मार्च, 2024 तक की स्थिति के अनुसार स्कीमों की संख्या </t>
  </si>
  <si>
    <t>31 मार्च, 2024 तक की स्थिति के अनुसार फोलियो की संख्या</t>
  </si>
  <si>
    <t xml:space="preserve">अवधि (01 अप्रैल, 2023 से 31 मार्च, 2024 तक) के दौरान जुटाई गई कुल रकम (करोड़ ₹ में) </t>
  </si>
  <si>
    <t xml:space="preserve">अवधि (01 अप्रैल, 2023 से 31 मार्च, 2024 तक) के दौरान निवेशकों द्वारा फिर से खरीदी गई / बेची गई यूनिटें (करोड़ ₹ में) </t>
  </si>
  <si>
    <t xml:space="preserve">अवधि (01 अप्रैल, 2023 से 31 मार्च, 2024) के दौरान कितने पैसे आए / कितने पैसे निकाल लिए गए) (करोड़ ₹ में) </t>
  </si>
  <si>
    <t xml:space="preserve">31 मार्च, 2024 तक की स्थिति के अनुसार शुद्ध प्रबंधनाधीन आस्तियाँ </t>
  </si>
  <si>
    <t>सारणी 56: स्कीम के अनुसार म्यूचुअल फंडों के ऑकड़े</t>
  </si>
  <si>
    <t xml:space="preserve">31 मार्च, 2025 तक की स्थिति के अनुसार स्कीमों की संख्या </t>
  </si>
  <si>
    <t>31 मार्च, 2025 तक की स्थिति के अनुसार फोलियो की संख्या</t>
  </si>
  <si>
    <t xml:space="preserve">अवधि (1 अप्रैल, 2024 से 31 मार्च, 2025 तक) के दौरान जुटाई गई कुल रकम (करोड़ ₹ में) </t>
  </si>
  <si>
    <t xml:space="preserve">अवधि (01 अप्रैल, 2024 से 31 मार्च, 2025 तक) के दौरान निवेशकों द्वारा फिर से खरीदी गई / बेची गई यूनिटें (करोड़ ₹ में) </t>
  </si>
  <si>
    <t xml:space="preserve">अवधि (01 अप्रैल, 2024 से 31 मार्च, 2025) के दौरान कितने पैसे आए / कितने पैसे निकाल लिए गए) (करोड़ ₹ में) </t>
  </si>
  <si>
    <t xml:space="preserve">31 मार्च 2025 तक की स्थिति के अनुसार शुद्ध प्रबंधनाधीन आस्तियाँ (करोड़ ₹ में) </t>
  </si>
  <si>
    <t xml:space="preserve">असीमित अवधि वाली स्कीमें </t>
  </si>
  <si>
    <t xml:space="preserve">आय/ऋण उन्मुख स्कीमें </t>
  </si>
  <si>
    <t xml:space="preserve">ओवरनाइनट फंड </t>
  </si>
  <si>
    <t>लिक्विड फंड</t>
  </si>
  <si>
    <t>अल्ट्रा शॉर्ट ड्यूरेशन फंड</t>
  </si>
  <si>
    <t>लो शॉर्ट ड्यूरेशन फंड</t>
  </si>
  <si>
    <t>मनी मार्केट फंड</t>
  </si>
  <si>
    <t>शॉर्ट ड्यूरेशन फंड</t>
  </si>
  <si>
    <t>मीडियम ड्यूरेशन फंड</t>
  </si>
  <si>
    <t xml:space="preserve">मीडियम टू लाँग ड्यूरेशन फंड </t>
  </si>
  <si>
    <t xml:space="preserve">लाँग ड्यूरेशन फंड </t>
  </si>
  <si>
    <t>डायनेमिक बॉण्ड फंड</t>
  </si>
  <si>
    <t>कारपोरेट बॉण्ड फंड</t>
  </si>
  <si>
    <t>क्रेडिट रिस्क फंड</t>
  </si>
  <si>
    <t>बैंकिंग एंड पीएसयू फंड</t>
  </si>
  <si>
    <t>गिल्ट फंड</t>
  </si>
  <si>
    <t>गिल्ट फंड (10 वर्ष की सतत अवधि वाली)</t>
  </si>
  <si>
    <t>फ्लोटर फंड</t>
  </si>
  <si>
    <t xml:space="preserve">कुल योग - I </t>
  </si>
  <si>
    <t>संवृद्धि / इक्विटी उन्मुख स्कीमें</t>
  </si>
  <si>
    <t>मल्टी कैप फंड</t>
  </si>
  <si>
    <t xml:space="preserve">लार्ज कैप फंड </t>
  </si>
  <si>
    <t>लार्ज एंड मिड कैप फंड</t>
  </si>
  <si>
    <t>मिड कैप फंड</t>
  </si>
  <si>
    <t>स्मॉल कैप फंड</t>
  </si>
  <si>
    <t>डिविडेंड यील्ड फंड</t>
  </si>
  <si>
    <t>वैल्यू फंड / कॉण्ट्रा फंड</t>
  </si>
  <si>
    <t>फोकस्ड फंड</t>
  </si>
  <si>
    <t>सेक्टोरल / थीमैटिक फंड</t>
  </si>
  <si>
    <t xml:space="preserve">ईएलएसएस </t>
  </si>
  <si>
    <t xml:space="preserve">फ्लेक्सी कैप फंड </t>
  </si>
  <si>
    <t xml:space="preserve">कुल योग - II </t>
  </si>
  <si>
    <t xml:space="preserve">हाइब्रिड स्कीम </t>
  </si>
  <si>
    <t xml:space="preserve">कंजर्वेटिव हाइब्रिड फंड </t>
  </si>
  <si>
    <t>बैलेंस्ड हाइब्रिड फंड / अग्रेसिव हाइब्रिड फंड</t>
  </si>
  <si>
    <t xml:space="preserve">डायनेमिक असेट एलॉकेशन / बैलेंस्ड एडवांटेज </t>
  </si>
  <si>
    <t xml:space="preserve">मल्टी असेट अलॉकेशन </t>
  </si>
  <si>
    <t xml:space="preserve">आर्बिट्रेज फंड </t>
  </si>
  <si>
    <t>इक्विटी सेविंग्स फंड</t>
  </si>
  <si>
    <t xml:space="preserve">कुल योग - III </t>
  </si>
  <si>
    <t>सोल्यूशन ओरियेन्टेड स्कीम</t>
  </si>
  <si>
    <t xml:space="preserve">रिटायरमेंट फंड </t>
  </si>
  <si>
    <t xml:space="preserve">चिल्ड्रन फंड </t>
  </si>
  <si>
    <t xml:space="preserve">कुल योग - IV </t>
  </si>
  <si>
    <t xml:space="preserve">अन्य स्कीम </t>
  </si>
  <si>
    <t xml:space="preserve">इंडेक्स फंड </t>
  </si>
  <si>
    <t xml:space="preserve">गोल्ड ईटीएफ </t>
  </si>
  <si>
    <t xml:space="preserve">अन्य ईटीएफ </t>
  </si>
  <si>
    <t>विदेशों में निवेश करने वाली निधियों की निधि (फंड्स ऑफ फंड्स)</t>
  </si>
  <si>
    <t xml:space="preserve">कुल योग – V </t>
  </si>
  <si>
    <t>कुल क - असीमित अवधि वाली स्कीमें</t>
  </si>
  <si>
    <t xml:space="preserve">सीमित अवधि वाली स्कीमें </t>
  </si>
  <si>
    <t>फिक्स्ड टर्म प्लान</t>
  </si>
  <si>
    <t>कैपिटल प्रोटेक्शन ओरियंटेड स्कीमें</t>
  </si>
  <si>
    <t xml:space="preserve">इंफ्रास्ट्रक्चर डैट फंड </t>
  </si>
  <si>
    <t xml:space="preserve">अन्य ऋण (डैट) </t>
  </si>
  <si>
    <t>कुल योग</t>
  </si>
  <si>
    <t xml:space="preserve">अन्य स्कीमें </t>
  </si>
  <si>
    <t xml:space="preserve">कुल ख - सीमित अवधि वाली स्कीमें </t>
  </si>
  <si>
    <t xml:space="preserve">इंटरवल स्कीमें </t>
  </si>
  <si>
    <t>संवृद्धि उन्मुख स्कीमें</t>
  </si>
  <si>
    <t>कुल ग - इंटरवल स्कीमें</t>
  </si>
  <si>
    <t>कुल (क+ख+ग)</t>
  </si>
  <si>
    <t>निधियों की निधि (फंड ऑफ फंड्स) स्कीम (देश में निवेश करने वाली)</t>
  </si>
  <si>
    <t xml:space="preserve">क </t>
  </si>
  <si>
    <t>ख</t>
  </si>
  <si>
    <t>ग</t>
  </si>
  <si>
    <t>स्कीमों की संख्या में सिरियल प्लान भी शामिल हैं ।</t>
  </si>
  <si>
    <t xml:space="preserve">निधियों की निधि (देश में निवेश करने वाली) से संबंधित आँकड़े केवल सूचनार्थ दिए गए हैं । इन्हें संबंधित अंडरलाइंग स्कीमों में शामिल किया गया है । </t>
  </si>
  <si>
    <t>कुल खरीद</t>
  </si>
  <si>
    <t>कुल बिक्री</t>
  </si>
  <si>
    <t xml:space="preserve">शुद्ध खरीद / बिक्री </t>
  </si>
  <si>
    <t>यह आँकड़ा सेबी के पास अभिरक्षकों द्वारा प्रस्तुत की गई रिपोर्टों के आधार पर तैयार किया गया है ।</t>
  </si>
  <si>
    <t>सारणी 57: स्टॉक एक्सचेंजों में म्यूचुअल फंड द्वारा किए गए निवेश के रुख (करोड़ ₹ में)</t>
  </si>
  <si>
    <t xml:space="preserve">विवरण </t>
  </si>
  <si>
    <t>वैवेकिक#</t>
  </si>
  <si>
    <t>गैर-वैवेकिक</t>
  </si>
  <si>
    <t xml:space="preserve">सह-निवेश </t>
  </si>
  <si>
    <t>सलाहकार</t>
  </si>
  <si>
    <t>वैवेकिक</t>
  </si>
  <si>
    <t>सलाहकार**</t>
  </si>
  <si>
    <t xml:space="preserve">सारणी 58: पोर्टफोलियो प्रबंधकों द्वारा प्रबंधित आस्तियाँ </t>
  </si>
  <si>
    <t xml:space="preserve">ग्राहकों की संख्या </t>
  </si>
  <si>
    <t xml:space="preserve">सूचीबद्ध इक्विटी </t>
  </si>
  <si>
    <t xml:space="preserve">असूचीबद्ध इक्विटी </t>
  </si>
  <si>
    <t>प्लेन डैट लिस्टिड</t>
  </si>
  <si>
    <t>प्लेन डैट अनलिस्टिड</t>
  </si>
  <si>
    <t>स्ट्रक्चर डैट लिस्टिड</t>
  </si>
  <si>
    <t>स्ट्रक्चर डैट अनलिस्टिड</t>
  </si>
  <si>
    <t xml:space="preserve">डेरिवेटिव - इक्विटी </t>
  </si>
  <si>
    <t xml:space="preserve">डेरिवेटिव - कमोडिटी </t>
  </si>
  <si>
    <t xml:space="preserve">डेरिवेटव -अन्य </t>
  </si>
  <si>
    <t xml:space="preserve">कुल * </t>
  </si>
  <si>
    <t>प्रबंधनाधीन आस्ति (करोड़ ₹ में)</t>
  </si>
  <si>
    <t>फरवरी, 2025</t>
  </si>
  <si>
    <t>फरवरी, 2024</t>
  </si>
  <si>
    <t>1.**उन आस्तियों का मूल्य जिनके लिए सलाहकार सेवाएँ दी जा रही हैं ।</t>
  </si>
  <si>
    <t>2.# फरवरी 2024 तक की प्रबंधनाधीन आस्तियों में से, 23,55,171 करोड़ रुपये कर्मचारी भविष्य निधि संगठन / भविष्य निधियों के हैं ।</t>
  </si>
  <si>
    <t>3. फरवरी 2025 तक की प्रबंधनाधीन आस्तियों में से, 27,47,056करोड़ रुपये कर्मचारी भविष्य निधि संगठन / भविष्य निधियों के हैं ।</t>
  </si>
  <si>
    <t>4.उपरोक्त आँकड़े 31 मार्च, 2025 तक एसआई पोर्टल पर पीएमएस (451 पीएमएस) द्वारा प्रस्तुत किए गए आँकड़ों के आधार पर तैयार किए गए हैं ।</t>
  </si>
  <si>
    <t>मानदंड</t>
  </si>
  <si>
    <t>इस रूप में</t>
  </si>
  <si>
    <t>एनएसडीएल (अवधि के अंत तक)</t>
  </si>
  <si>
    <t>सीडीएसएल (अवधि के अंत तक)</t>
  </si>
  <si>
    <t>वर्ष के दौरान % में हुआ परिवर्तन</t>
  </si>
  <si>
    <t xml:space="preserve">महीने के दौरान % में हुआ परिवर्तन </t>
  </si>
  <si>
    <t xml:space="preserve">मार्च-24 </t>
  </si>
  <si>
    <t>कितनी कंपनियों ने अपने शेयर डीमैट करवाए</t>
  </si>
  <si>
    <t>निक्षेपागार सहभागियों की संख्या (रजिस्ट्रीकृत)</t>
  </si>
  <si>
    <t xml:space="preserve">समाशोधन निगमों की संख्या </t>
  </si>
  <si>
    <t xml:space="preserve">निवेशकों के खातों की संख्या </t>
  </si>
  <si>
    <t xml:space="preserve">डीमैट रूप में बदले गए शेयरों की संख्या </t>
  </si>
  <si>
    <t>डीमैट रूप में बदले गए शेयरों का मूल्य</t>
  </si>
  <si>
    <t>डीमैट रूप में बदली गई प्रतिभूतियों की संख्या #</t>
  </si>
  <si>
    <t>डीमैट रूप में बदले गए शेयरों का मूल्य #</t>
  </si>
  <si>
    <t xml:space="preserve">इस महीने के दौरान निपटाए (सेटल किए) गए शेयरों की संख्या </t>
  </si>
  <si>
    <t xml:space="preserve">रोजाना औसतन कितने शेयरों का निपटान किया गया, यह पता लगाने के लिए महीने के दौरान जितने शेयरों के संबंध में निपटान किए गए हैं, उसे उतने दिनों से भाग दिया गया जो निपटान करने में लगा </t>
  </si>
  <si>
    <t>डीमैट रूप में उपलब्ध उन शेयरों का मूल्य जिनके संबध में महीने के दौरान निपटान किए गए</t>
  </si>
  <si>
    <t xml:space="preserve">औसतन रोजाना कितने मूल्य के शेयरों के संबंध में निपटान किया गया यह पता करने के लिए महीने के दौरान जितने मूल्य के शेयरों के संबंध में निपटान किए गए उसे उतने दिनों से भाग दिया गया जो निपटान करने में लगा </t>
  </si>
  <si>
    <t>कंपनियों, निक्षेपागार सहभागियों और दलालों (ब्रोकर) के प्रतिनिधियों के लिए आयोजित किए गए प्रशिक्षण कार्यक्रम</t>
  </si>
  <si>
    <t xml:space="preserve">डीमैट रूप में उपलब्ध इक्विटी शेयरों के बाजार मूल्य का कुल उपलब्ध शेयरों के बाजार मूल्य से अनुपात </t>
  </si>
  <si>
    <t xml:space="preserve">संख्या </t>
  </si>
  <si>
    <t xml:space="preserve">लाख </t>
  </si>
  <si>
    <t xml:space="preserve">करोड़ </t>
  </si>
  <si>
    <t xml:space="preserve">₹ करोड़ </t>
  </si>
  <si>
    <t xml:space="preserve">प्रतिशत </t>
  </si>
  <si>
    <t>टिप्पणी: 1. शेयरों में केवल इक्विटी शेयर ही शामिल हैं ।</t>
  </si>
  <si>
    <t xml:space="preserve">2.प्रतिभूतियों में सामान्य रूप से जारी इक्विटी शेयर, अधिमानी (प्रेफरेंस) शेयर, डिबेंचर, म्यूचुअल फंड की यूनिटें आदि शामिल हैं । </t>
  </si>
  <si>
    <t xml:space="preserve">3.शेयरों की संख्या और उनके मूल्य के आँकड़े एक पक्ष के सौदे (बिक्री पक्ष या खरीद पक्ष) के आधार पर दिए गए हैं । </t>
  </si>
  <si>
    <t xml:space="preserve">4.#सूचीबद्ध प्रतिभूतियों की जानकारी का स्रोत है: निर्गमकर्ता / एनएसई / बीएसई । </t>
  </si>
  <si>
    <t xml:space="preserve">5. * कॉरपोरेट्स, डीपी और ब्रोकरों के प्रतिनिधियों की संख्या के लिए आयोजित प्रशिक्षण कार्यक्रम ऐसे कार्यक्रम में भाग लेने वाले उम्मीदवारों की संख्या को इंगित करता है </t>
  </si>
  <si>
    <t>स्रोत: एनएसडीएल और सीडीएसएल</t>
  </si>
  <si>
    <t>एनएसडीएल</t>
  </si>
  <si>
    <t>सीडीएसएल</t>
  </si>
  <si>
    <t>जिन कंपनियों की प्रतिभूतियों को डीमैट रूप में बदलने हैं, उनकी संख्या</t>
  </si>
  <si>
    <t>सहभागियों की संख्या</t>
  </si>
  <si>
    <t>डीपी कितनी जगह उपलब्ध हैं</t>
  </si>
  <si>
    <t>डीमैट प्रतिभूतियों की सं. (मिलियन में)</t>
  </si>
  <si>
    <t>डीमैट प्रतिभूतियों का मूल्य (करोड़ ₹ में)</t>
  </si>
  <si>
    <t>टिप्पणी: 1. जिन स्थानों से डीपी कार्य कर रहे हैं उनकी संख्या में सेवा केंद्रों की कुल संख्या शामिल है ।</t>
  </si>
  <si>
    <t xml:space="preserve">सूचीबद्ध </t>
  </si>
  <si>
    <t>असूचीबद्ध</t>
  </si>
  <si>
    <t xml:space="preserve">निर्गमकर्ताओं (ऋण/डैट) / कंपनियों (इक्विटी) की संख्या </t>
  </si>
  <si>
    <t xml:space="preserve">सक्रिय लिखतों की संख्या </t>
  </si>
  <si>
    <t>डीमैट प्रतिभूतियों की सं.</t>
  </si>
  <si>
    <t xml:space="preserve">डीमैट प्रतिभूतियों का मूल्य </t>
  </si>
  <si>
    <t>इस माह के दौरान कितनी प्रतिभूतियों के संबंध में निपटान किए गए*</t>
  </si>
  <si>
    <t xml:space="preserve">इस माह के दौरान जितनी प्रतिभूतियों के संबंध में निपटान किए गए उनका मूल्य </t>
  </si>
  <si>
    <t>इस माह के दौरान कितनी प्रतिभूतियों के संबंध में निपटान किए गए</t>
  </si>
  <si>
    <t>इस माह के दौरान जितनी प्रतिभूतियों के संबंध में निपटान किए गए उनका मूल्य**</t>
  </si>
  <si>
    <t xml:space="preserve">टिप्पणी: अन्य में शामिल हैं - अधिमानी शेयर, म्यूचुअल फंड ट्रेस यूनिटें, आईडीआर, एआईएफ, वारंट, पीटीसी, खजाना बिल, डाक बचत प्रमाणपत्र, सीपी, सीडी और सरकारी प्रतिभूतियाँ । </t>
  </si>
  <si>
    <t xml:space="preserve">*जितनी प्रतिभूतियों के संबंध में निपटान किए गए उनकी संख्या और मूल्य में मालगोदाम रसीद/कमोडिटियों के निपटान संबंधी ब्यौरे शामिल नहीं है। </t>
  </si>
  <si>
    <t xml:space="preserve">** मूल्यांकन 31/01/2025 (सूचीबद्ध) / अंकित मूल्य (सूचीबद्ध नहीं) को या उससे पहले अंतिम कारोबार मूल्य पर आधारित है </t>
  </si>
  <si>
    <t xml:space="preserve">एक्सचेंज </t>
  </si>
  <si>
    <t xml:space="preserve">फ्यूचर्स </t>
  </si>
  <si>
    <t xml:space="preserve">ऑप्शन्स # </t>
  </si>
  <si>
    <t>कृषि</t>
  </si>
  <si>
    <t>धातुएँ (बुलियन को छोड़कर)</t>
  </si>
  <si>
    <t xml:space="preserve">बुलियन </t>
  </si>
  <si>
    <t>जवाहरात</t>
  </si>
  <si>
    <t xml:space="preserve">सूचकांक </t>
  </si>
  <si>
    <t>एनसीडीईएक्स</t>
  </si>
  <si>
    <t>ट्रेडिंग करने के लिए अनुमत</t>
  </si>
  <si>
    <t>लाए गए कॉण्ट्रैक्ट</t>
  </si>
  <si>
    <t>कितने कॉण्ट्रैक्ट में ट्रेडिंग हुई</t>
  </si>
  <si>
    <t xml:space="preserve">एमसीएक्स </t>
  </si>
  <si>
    <t xml:space="preserve">टिप्पणी: 1 एक ही कमोडिटी के संबंध में किए गए अलग-अलग कॉण्ट्रैक्ट को एक ही कमोडिटी माना गया है । </t>
  </si>
  <si>
    <t xml:space="preserve">2.# ऑप्शन्स में फ्यूचर्स और वस्तुओं दोनों के ऑप्शन्स शामिल हैं । </t>
  </si>
  <si>
    <t xml:space="preserve">स्रोत: एनसीडीईएक्स, एमसीएक्स, बीएसई और एनएसई </t>
  </si>
  <si>
    <t xml:space="preserve">एमसीएक्स आइकॉमडेक्स कंपोजिट </t>
  </si>
  <si>
    <t>कितने पर खुला</t>
  </si>
  <si>
    <t>सबसे अधिक कितना गया</t>
  </si>
  <si>
    <t>जितने पर रोजाना बंद हुआ उसका औसत#</t>
  </si>
  <si>
    <t>सारणी 63: कमोडिटी सूचकांक के रूख</t>
  </si>
  <si>
    <t xml:space="preserve">एमसीएक्स बुलडेक्स </t>
  </si>
  <si>
    <t xml:space="preserve">एमसीएक्स मेटलडेक्स </t>
  </si>
  <si>
    <t xml:space="preserve">एमसीएक्स एनर्गडेक्स </t>
  </si>
  <si>
    <t xml:space="preserve">अवधि के दौरान बंद होने का औसत </t>
  </si>
  <si>
    <t># अवधि के दौरान औसत</t>
  </si>
  <si>
    <t>स्रोत: एमसीएक्स</t>
  </si>
  <si>
    <t>सारणी 64: एमसीएक्स के कमोडिटी डेरिवेटिव के रूख</t>
  </si>
  <si>
    <t>धातुएँ</t>
  </si>
  <si>
    <t>आईकॉमडेक्स बुलियन</t>
  </si>
  <si>
    <t>आईकॉमडेक्स ऊर्जा</t>
  </si>
  <si>
    <t>आईकॉमडेक्स धातु</t>
  </si>
  <si>
    <t xml:space="preserve">कुल फ्यूचर्स </t>
  </si>
  <si>
    <t>अवधि के अंत तक की स्थिति के अनुसार ओपन इंटरेस्ट</t>
  </si>
  <si>
    <t xml:space="preserve">कुल ऑप्शन्स </t>
  </si>
  <si>
    <t xml:space="preserve">कॉल ऑप्शन्स </t>
  </si>
  <si>
    <t xml:space="preserve">पुट ऑप्शन्स </t>
  </si>
  <si>
    <t>आनुमानिक मूल्य (करोड़ ₹ में)</t>
  </si>
  <si>
    <t xml:space="preserve">विकल्प </t>
  </si>
  <si>
    <t xml:space="preserve">टिप्पणी:  विकल्प टर्नओवर आनुमानिक मूल्य पर आधारित है (अर्थात स्ट्राइक मूल्य + प्रीमियम) </t>
  </si>
  <si>
    <t xml:space="preserve">ऑप्शन्स </t>
  </si>
  <si>
    <t>एग्रीडेक्स सूचकांक</t>
  </si>
  <si>
    <t xml:space="preserve">धातु </t>
  </si>
  <si>
    <t>सारणी 65: एनसीडीईएक्स के कमोडिटी डेरिवेटिव के रूख</t>
  </si>
  <si>
    <t>स्रोत: एनसीडीईएक्स</t>
  </si>
  <si>
    <t>सारणी 66: बीएसई में कमोडिटी डेरिवेटिव के रूख</t>
  </si>
  <si>
    <t>आधार धातु</t>
  </si>
  <si>
    <t xml:space="preserve">टिप्पणी 1. ऊर्जा खंड के ब्रेंट क्रूड ऑयल के लिए रूपांतरण कारक 1 टन = 7.33 बैरल है </t>
  </si>
  <si>
    <t xml:space="preserve">सारणी 67: एनएसई के कमोडिटी डेरिवेटिव के रूख </t>
  </si>
  <si>
    <t xml:space="preserve">कितने कॉण्ट्रैक्ट में ट्रेडिंग हुई </t>
  </si>
  <si>
    <t>सारणी 68: कमोडिटी डेरिवेटिव सेगमेंट के व्यापारावर्त में सहभागी के अनुसार हिस्सेदारी (प्रतिशत में)</t>
  </si>
  <si>
    <t xml:space="preserve">वर्ष </t>
  </si>
  <si>
    <t>किसान / एफपीओ</t>
  </si>
  <si>
    <t xml:space="preserve">वीसीपी / हैजर </t>
  </si>
  <si>
    <t>प्रोप्राइटरी ट्रेडर</t>
  </si>
  <si>
    <t>देश के वित्तीय संस्थागत निवेशक</t>
  </si>
  <si>
    <t>विदेशी सहभागी</t>
  </si>
  <si>
    <t>टिप्पणी:1. 'अन्य' में वे ग्राहक शामिल हैं, जो ऊपर उल्लिखित किसी श्रेणी विशेष में नहीं आते, जैसे कि छोटे ग्राहक, एचयूएफ, प्रोपराइटर, भागीदारी फर्में, पब्लिक और प्राइवेट कंपनियाँ, निगमित निकाय (बॉडी कारपोरेट), आदि ।</t>
  </si>
  <si>
    <t xml:space="preserve">2. एक वित्तीय वर्ष हेतु सहभागियों के प्रतिशत का यहाँ जो आँकड़ा दिया गया है, वह सभी महीनों के आँकड़ों के औसत के आधार पर निकाला गया है । </t>
  </si>
  <si>
    <t xml:space="preserve">स्रोत: एमसीएक्स, एनसीडीईएक्स, बीएसई और एनएसई </t>
  </si>
  <si>
    <t xml:space="preserve">सारणी 69: एमसीएक्स में कमोडिटी के अनुसार व्यापारावर्त और ट्रेडिंग की मात्रा </t>
  </si>
  <si>
    <t>एक्सचेंज एवं खंड</t>
  </si>
  <si>
    <t xml:space="preserve">कमोडिटी का प्रकार </t>
  </si>
  <si>
    <t>कमोडिटी कॉण्ट्रैक्ट का नाम</t>
  </si>
  <si>
    <t xml:space="preserve">कॉण्ट्रैक्ट का आकार </t>
  </si>
  <si>
    <t>भाव</t>
  </si>
  <si>
    <t>बंद भाव</t>
  </si>
  <si>
    <t xml:space="preserve">अगस्त 2024 में दैनिक ओपन इंटरेस्ट का औसत </t>
  </si>
  <si>
    <t>कॉण्ट्रैक्ट की कीमत (करोड़ ₹ में)</t>
  </si>
  <si>
    <t>एमसीएक्स फ्यूचर्स</t>
  </si>
  <si>
    <t xml:space="preserve">सोना </t>
  </si>
  <si>
    <t>गोल्ड मिनी</t>
  </si>
  <si>
    <t>सोने की गिन्नी</t>
  </si>
  <si>
    <t xml:space="preserve">गोल्ड पेटल्स </t>
  </si>
  <si>
    <t>चाँदी</t>
  </si>
  <si>
    <t>सिल्वर मिनी</t>
  </si>
  <si>
    <t>सिल्वर माइक्रो</t>
  </si>
  <si>
    <t xml:space="preserve">बुलियन हेतु कुल </t>
  </si>
  <si>
    <t>आधार धातुएँ</t>
  </si>
  <si>
    <t xml:space="preserve">अल्युमिनियम </t>
  </si>
  <si>
    <t xml:space="preserve">अल्युमिनियम मिनी </t>
  </si>
  <si>
    <t xml:space="preserve">ताम्बा </t>
  </si>
  <si>
    <t>लीड</t>
  </si>
  <si>
    <t>लीड मिनी</t>
  </si>
  <si>
    <t xml:space="preserve">निकल </t>
  </si>
  <si>
    <t>स्टील रीबार</t>
  </si>
  <si>
    <t>जिंक</t>
  </si>
  <si>
    <t>जिंक मिनी</t>
  </si>
  <si>
    <t xml:space="preserve">आधार धातुओं हेतु कुल </t>
  </si>
  <si>
    <t xml:space="preserve">कृषि </t>
  </si>
  <si>
    <t>कॉटन (कपास) कैंडी</t>
  </si>
  <si>
    <t xml:space="preserve">कपास का तेल </t>
  </si>
  <si>
    <t xml:space="preserve">पुदीने का तेल </t>
  </si>
  <si>
    <t>कपास</t>
  </si>
  <si>
    <t>कृषि हेतु कुल</t>
  </si>
  <si>
    <t xml:space="preserve">कच्चा तेल </t>
  </si>
  <si>
    <t>कच्चा तेल मिनी</t>
  </si>
  <si>
    <t xml:space="preserve">प्राकृतिक गैस </t>
  </si>
  <si>
    <t xml:space="preserve">प्राकृतिक गैस मिनी </t>
  </si>
  <si>
    <t>ऊर्जा हेतु कुल</t>
  </si>
  <si>
    <t xml:space="preserve">इंडेक्स फ्यूचर्स हेतु कुल </t>
  </si>
  <si>
    <t xml:space="preserve">कुल एमसीएक्स फ्यूचर्स </t>
  </si>
  <si>
    <t xml:space="preserve">1 'किलो </t>
  </si>
  <si>
    <t xml:space="preserve">100 'ग्राम </t>
  </si>
  <si>
    <t>8 'ग्राम</t>
  </si>
  <si>
    <t xml:space="preserve">1 'ग्राम </t>
  </si>
  <si>
    <t xml:space="preserve">30 'किग्रा </t>
  </si>
  <si>
    <t xml:space="preserve">5 'किग्रा </t>
  </si>
  <si>
    <t xml:space="preserve">1 'किग्रा </t>
  </si>
  <si>
    <t xml:space="preserve">5 एमटी </t>
  </si>
  <si>
    <t xml:space="preserve">1 एमटी </t>
  </si>
  <si>
    <t xml:space="preserve">2.5 एमटी </t>
  </si>
  <si>
    <t xml:space="preserve">1.5 एमटी </t>
  </si>
  <si>
    <t xml:space="preserve">48 कैंडी (355.56 किग्रा/कैंडी) </t>
  </si>
  <si>
    <t xml:space="preserve">360 किलोग्राम </t>
  </si>
  <si>
    <t xml:space="preserve">4 एमटी </t>
  </si>
  <si>
    <t xml:space="preserve">100 बैरल </t>
  </si>
  <si>
    <t xml:space="preserve">10 बैरल </t>
  </si>
  <si>
    <t xml:space="preserve">1250 एमएमबीटीयू </t>
  </si>
  <si>
    <t xml:space="preserve">250 एमएमबीटीयू </t>
  </si>
  <si>
    <t xml:space="preserve">एमसीएक्स विकल्प </t>
  </si>
  <si>
    <t>सिल्वर</t>
  </si>
  <si>
    <t>कुल एमसीएक्स ऑप्शन्स</t>
  </si>
  <si>
    <t xml:space="preserve">₹/10 ग्राम </t>
  </si>
  <si>
    <t xml:space="preserve">/KG </t>
  </si>
  <si>
    <t xml:space="preserve">₹/बैरल </t>
  </si>
  <si>
    <t xml:space="preserve">₹/एमएमबीटीयू </t>
  </si>
  <si>
    <t xml:space="preserve">/20 KG </t>
  </si>
  <si>
    <t xml:space="preserve">₹/यूनिट </t>
  </si>
  <si>
    <t xml:space="preserve">₹/8 ग्राम </t>
  </si>
  <si>
    <t xml:space="preserve">₹/1 ग्राम </t>
  </si>
  <si>
    <t>₹/ कि. ग्रा.</t>
  </si>
  <si>
    <t>₹ मी. ट./ MT</t>
  </si>
  <si>
    <t xml:space="preserve">₹/प्रति कैंडी </t>
  </si>
  <si>
    <t xml:space="preserve">नोट: </t>
  </si>
  <si>
    <t xml:space="preserve">1 यहाँ ऑप्शन्स 'कमोडिटी फ्यूचर्स पर ऑप्शन्स' को संदर्भित करता है </t>
  </si>
  <si>
    <t>2.महीने के अंत तक जिस कॉण्ट्रैक्ट में सबसे अधिक ट्रेडिंग हुई है, उसी का बंद भाव दिया गया है ।</t>
  </si>
  <si>
    <t xml:space="preserve">3.महीने के दौरान जितने दिन ट्रेडिंग हुई उतने दिनों के अंत में जो ओपन इंटरेस्ट रहा उनके योग को ट्रेडिंग के दिनों से भाग देकर दैनिक ओपन इंटरेस्ट का औसत और कॉण्ट्रैक्ट की कीमत निकाली गई । (दीपावली मुहूर्त ट्रेडिंग को ट्रेडिंग डे के रूप में नहीं गिना जाता है) </t>
  </si>
  <si>
    <t xml:space="preserve">4.ऑप्शन का व्यापारवर्त (टर्नओवर) आनुमानिक मूल्य पर आधारित है </t>
  </si>
  <si>
    <t xml:space="preserve">इस रूप में दर्शाया जाता है </t>
  </si>
  <si>
    <t xml:space="preserve">मई 2024 में दैनिक ओपन इंटरेस्ट का औसत </t>
  </si>
  <si>
    <t>एनसीडीईएक्स फ्यूचर्स</t>
  </si>
  <si>
    <t>बाजरा</t>
  </si>
  <si>
    <t>जौ</t>
  </si>
  <si>
    <t xml:space="preserve">जौ जेपीआर </t>
  </si>
  <si>
    <t xml:space="preserve">अरंडी का तेल </t>
  </si>
  <si>
    <t>अरंडी का बीज</t>
  </si>
  <si>
    <t xml:space="preserve">अरंडी </t>
  </si>
  <si>
    <t>चना</t>
  </si>
  <si>
    <t xml:space="preserve">कॉफी </t>
  </si>
  <si>
    <t>धनिया</t>
  </si>
  <si>
    <t>कॉटन (कपास)</t>
  </si>
  <si>
    <t xml:space="preserve">कॉटन वॉश ऑयल </t>
  </si>
  <si>
    <t>बीनौले की खली</t>
  </si>
  <si>
    <t xml:space="preserve">कोकुडकल </t>
  </si>
  <si>
    <t>सीपीओ</t>
  </si>
  <si>
    <t>ग्वार के बीज</t>
  </si>
  <si>
    <t xml:space="preserve">गारसीड 10 </t>
  </si>
  <si>
    <t>ग्वार गम</t>
  </si>
  <si>
    <t>गुरगुम 5</t>
  </si>
  <si>
    <t>मूँगफली</t>
  </si>
  <si>
    <t>गुड़</t>
  </si>
  <si>
    <t>इसबगोल</t>
  </si>
  <si>
    <t>जीरा</t>
  </si>
  <si>
    <t xml:space="preserve">जीरामिनी </t>
  </si>
  <si>
    <t xml:space="preserve">जीरौंझा </t>
  </si>
  <si>
    <t>मक्का</t>
  </si>
  <si>
    <t>रिफाइन सोया तेल</t>
  </si>
  <si>
    <t xml:space="preserve">सूरेफ </t>
  </si>
  <si>
    <t>आरएम बीज</t>
  </si>
  <si>
    <t>आरएमसीड</t>
  </si>
  <si>
    <t>तिल का तेल</t>
  </si>
  <si>
    <t>सोयाबीन</t>
  </si>
  <si>
    <t xml:space="preserve">सिबियानीदर </t>
  </si>
  <si>
    <t xml:space="preserve">सोया मील </t>
  </si>
  <si>
    <t xml:space="preserve">एसबीमिलीदर </t>
  </si>
  <si>
    <t>सूरजमुखी का तेल</t>
  </si>
  <si>
    <t>सनऑइल</t>
  </si>
  <si>
    <t xml:space="preserve">हल्दी </t>
  </si>
  <si>
    <t xml:space="preserve">टीएमसीएफजीआरएनजेडएम </t>
  </si>
  <si>
    <t>गेहूँ</t>
  </si>
  <si>
    <t>व्हीटएफ़एक्यू</t>
  </si>
  <si>
    <t xml:space="preserve">पीला मटर </t>
  </si>
  <si>
    <t>येल्लोपी</t>
  </si>
  <si>
    <t>स्टील लॉन्ग</t>
  </si>
  <si>
    <t xml:space="preserve">स्टील </t>
  </si>
  <si>
    <t xml:space="preserve">धातु हेतु कुल </t>
  </si>
  <si>
    <t>एग्रीडेक्स</t>
  </si>
  <si>
    <t>गौरेक्स</t>
  </si>
  <si>
    <t>सोयडेक्स</t>
  </si>
  <si>
    <t xml:space="preserve">कुल एनसीडीईएक्स फ्यूचर्स </t>
  </si>
  <si>
    <t xml:space="preserve">10 एमटी </t>
  </si>
  <si>
    <t xml:space="preserve">2 एमटी </t>
  </si>
  <si>
    <t xml:space="preserve">3 एमटी </t>
  </si>
  <si>
    <t xml:space="preserve">1 लॉट </t>
  </si>
  <si>
    <t xml:space="preserve">₹/क्विंटल </t>
  </si>
  <si>
    <t xml:space="preserve">/10 KG </t>
  </si>
  <si>
    <t xml:space="preserve">₹/बेल </t>
  </si>
  <si>
    <t xml:space="preserve">/40KG </t>
  </si>
  <si>
    <t xml:space="preserve">/20KG </t>
  </si>
  <si>
    <t xml:space="preserve">/MT </t>
  </si>
  <si>
    <t>एनसीडीईएक्स ऑप्शन</t>
  </si>
  <si>
    <t xml:space="preserve">धनियाई </t>
  </si>
  <si>
    <t>ग्वारगम</t>
  </si>
  <si>
    <t>ग्वारगम 5</t>
  </si>
  <si>
    <t xml:space="preserve">गारसीड </t>
  </si>
  <si>
    <t xml:space="preserve">सोयाबीन </t>
  </si>
  <si>
    <t>मेज़</t>
  </si>
  <si>
    <t>कुल एनसीडीईएक्स ऑप्शन्स</t>
  </si>
  <si>
    <t xml:space="preserve">टिप्पणी: 1. एग्रीडेक्स का कॉण्ट्रैक्ट '0000 लॉट में है और इन्हें पूरा कॉण्ट्रैक्ट (000 टन) निकालने के लिए उपयोग नहीं किया गया है । </t>
  </si>
  <si>
    <t>2.ऑप्शन के मामले में, जितनी ट्रेडिंग दिखाई गई है वह '000 टन में है ।</t>
  </si>
  <si>
    <t>सारणी 71: बीएसई और एनएसई पर कमोडिटी के अनुसार व्यापारावर्त एवं ट्रेड का आकार</t>
  </si>
  <si>
    <t xml:space="preserve">बीएसई फ़्यूचर्स  </t>
  </si>
  <si>
    <t xml:space="preserve">1 किलो </t>
  </si>
  <si>
    <t xml:space="preserve">30 किलोग्राम </t>
  </si>
  <si>
    <t>सोना एम</t>
  </si>
  <si>
    <t xml:space="preserve">100 ग्राम </t>
  </si>
  <si>
    <t>चाँदी केजी</t>
  </si>
  <si>
    <t xml:space="preserve">5 किलो </t>
  </si>
  <si>
    <t xml:space="preserve">चाँदी एम </t>
  </si>
  <si>
    <t xml:space="preserve">कपास 29 </t>
  </si>
  <si>
    <t>बीएसई बादाम</t>
  </si>
  <si>
    <t xml:space="preserve">1000 किलोग्राम </t>
  </si>
  <si>
    <t>कपास J34^</t>
  </si>
  <si>
    <t xml:space="preserve">25 गांठें </t>
  </si>
  <si>
    <t xml:space="preserve">सुफिब्ल्ट (स्टील बिलेट फ्यूचर्स) </t>
  </si>
  <si>
    <t>ब्रेंट क्रूड</t>
  </si>
  <si>
    <t xml:space="preserve">डबल्यूटीआई क्रूड </t>
  </si>
  <si>
    <t>कुल- बीएसई फ्यूचर्स</t>
  </si>
  <si>
    <t>/कि.ग्रा.</t>
  </si>
  <si>
    <t>₹/ कि.ग्रा.</t>
  </si>
  <si>
    <t>₹/ बीबीएल</t>
  </si>
  <si>
    <t xml:space="preserve">₹/ग्राम </t>
  </si>
  <si>
    <t xml:space="preserve">/10 कि. ग्रा. </t>
  </si>
  <si>
    <t>इएनएसई ऑप्शन</t>
  </si>
  <si>
    <t xml:space="preserve">कुल – एनएसई ऑप्शन </t>
  </si>
  <si>
    <t>कुल - एनएसई ऑप्शन</t>
  </si>
  <si>
    <t xml:space="preserve">5 किलोग्राम </t>
  </si>
  <si>
    <t>वन एनएसई नैचुरल गैस फ्यूचर्स कॉण्ट्रैक्ट</t>
  </si>
  <si>
    <t>वन एनएसई डबल्यूटीआई क्रूड ऑयल फ्यूचर्स कॉण्ट्रैक्ट</t>
  </si>
  <si>
    <t xml:space="preserve">1500 किलोग्राम </t>
  </si>
  <si>
    <t xml:space="preserve">1 ग्राम </t>
  </si>
  <si>
    <t xml:space="preserve">8 ग्राम </t>
  </si>
  <si>
    <t xml:space="preserve">एल्युमिनी </t>
  </si>
  <si>
    <t xml:space="preserve">लीडमिनी </t>
  </si>
  <si>
    <t xml:space="preserve">ज़िकमिनी </t>
  </si>
  <si>
    <t>कुल- एनएसई फ्यूचर्स</t>
  </si>
  <si>
    <t xml:space="preserve">क्रूड देगुम्मेद सोयाबीन तेल </t>
  </si>
  <si>
    <t>ब्रेंट क्रूड ऑयल</t>
  </si>
  <si>
    <t>ब्रेंट क्रूड ऑयल मिनी</t>
  </si>
  <si>
    <t>क्रूडऑइलएम</t>
  </si>
  <si>
    <t>नटगैसमिनी</t>
  </si>
  <si>
    <t xml:space="preserve">गोल्ड 1 जी </t>
  </si>
  <si>
    <t>चांदी माइक्रो</t>
  </si>
  <si>
    <t xml:space="preserve">गोल्डगिनी </t>
  </si>
  <si>
    <t xml:space="preserve">सिल्वर किलो </t>
  </si>
  <si>
    <t xml:space="preserve">कुल - बीएसई ऑप्शन्स </t>
  </si>
  <si>
    <t xml:space="preserve">बीएसई ऑप्शन्स </t>
  </si>
  <si>
    <t xml:space="preserve">एनएसई फ्यूचर्स </t>
  </si>
  <si>
    <t>ii. वर्ष 2023-24 के दौरान सकल राष्ट्रीय प्रायोज्य आय के प्रतिशत के रूप में कुल बचत - वर्ष 2022-23 की मौजूदा बाजार कीमत के अनुसार*</t>
  </si>
  <si>
    <t xml:space="preserve">iii. 2024-25 में सकल घरेलू उत्पाद के प्रतिशत के रूप में कुल स्थिर पूंजी निर्माण </t>
  </si>
  <si>
    <t>iv. मौद्रिक एवं बैकिंग सूचक</t>
  </si>
  <si>
    <t>आरक्षित नकदी निधि अनुपात (प्रतिशत में)</t>
  </si>
  <si>
    <t>रेपो दर (प्रतिशत में)</t>
  </si>
  <si>
    <t xml:space="preserve">मुद्रा आपूर्ति (एम3) (बिलियन ₹ में) </t>
  </si>
  <si>
    <t xml:space="preserve">कुल जमा (बिलियन ₹ में) </t>
  </si>
  <si>
    <t>बैंक ऋण (क्रेडिट) (बिलियन ₹ में)</t>
  </si>
  <si>
    <t xml:space="preserve">v. ब्याज दर </t>
  </si>
  <si>
    <t>माँग मुद्रा दर (भारित औसत)</t>
  </si>
  <si>
    <t>91 दिनों वाला खजाना बिल (मुख्य रूप में मिलने वाला प्रतिफल)</t>
  </si>
  <si>
    <t>आधार दर (प्रतिशत)</t>
  </si>
  <si>
    <t xml:space="preserve">मीयादी जमाराशि दर &gt; 1 वर्ष </t>
  </si>
  <si>
    <t>vi. पूँजी बाजार सूचक (करोड़ ₹ में)</t>
  </si>
  <si>
    <t>इक्विटी नकदी व्यापारावर्त (बीएसई + एनएसई)</t>
  </si>
  <si>
    <t>बाजार पूँजीकरण - बीएसई</t>
  </si>
  <si>
    <t>बाजार पूँजीकरण - एनएसीई</t>
  </si>
  <si>
    <t>इक्विटी में विदेशी पोर्टफोलियो निवेशकों द्वारा किया गया शुद्ध निवेश</t>
  </si>
  <si>
    <t>vii. विनिमय दर एवं आरक्षितियाँ</t>
  </si>
  <si>
    <t>विदेशी मुद्रा भंडार (मिलियन अमरीकी डॉलर में)</t>
  </si>
  <si>
    <t xml:space="preserve">रूपया/डॉलर </t>
  </si>
  <si>
    <t xml:space="preserve">रुपया/यूरो </t>
  </si>
  <si>
    <t>अमरीकी डॉलर के फॉरवर्ड प्रीमियम (छमाही)</t>
  </si>
  <si>
    <t>viii. सरकार द्वारा लिए गए उधार एवं महँगाई की दर (वर्ष-दर-वर्ष)</t>
  </si>
  <si>
    <t>केंद्रीय सरकार द्वारा बाजार से लिए गए उधार - कुल (बिलियन ₹ में)</t>
  </si>
  <si>
    <t>थोक मूल्य सूचकांक (2011-12 =100) दर (प्रतिशत में) (वर्ष-दर-वर्ष)</t>
  </si>
  <si>
    <t xml:space="preserve">उपभोक्ता मूल्य सूचकांक (2012 =100) दर (प्रतिशत में) (वर्ष-दर-वर्ष) </t>
  </si>
  <si>
    <t>ix. औद्यौगिक उत्पादन सूचकांक (आधार वर्ष 2011-12= 100)**</t>
  </si>
  <si>
    <t xml:space="preserve">सामान्य जानकारी </t>
  </si>
  <si>
    <t xml:space="preserve">खनन </t>
  </si>
  <si>
    <t>विनिर्माण</t>
  </si>
  <si>
    <t>बिजली</t>
  </si>
  <si>
    <t>x. अंतरराष्ट्रीय वाणिज्य-व्यापार सूचक (बिलियन अमरीकी डॉलर में)</t>
  </si>
  <si>
    <t>निर्यात</t>
  </si>
  <si>
    <t xml:space="preserve">आयात </t>
  </si>
  <si>
    <t>व्यापार शेष</t>
  </si>
  <si>
    <t>#सांख्यिकी और कार्यक्रम कार्यान्वयन मंत्रालय द्वारा तारीख 07 जनवरी, 2025 को जारी की गई प्रेस विज्ञप्ति के अनुसार प्रथम अग्रिम अनुमान</t>
  </si>
  <si>
    <t>* सांख्यिकी और कार्यक्रम कार्यान्वयन मंत्रालय द्वारा तारीख 29 फरवरी, 2024 को जारी की गई प्रेस विज्ञप्ति के अनुसार द्वितीय अग्रिम अनुमान (2023-2024)</t>
  </si>
  <si>
    <t xml:space="preserve">^ 24 जनवरी, 2025 को </t>
  </si>
  <si>
    <t>सीपीआई, डब्ल्यूपीआई, आईआईपी और अंतरराष्ट्रीय वाणिज्य-व्यापार के आँकड़े उपलब्ध जानकारी के आधार पर तैयार किए गए हैं ।</t>
  </si>
  <si>
    <t xml:space="preserve">^^^ 21 मार्च, 2025 तक की स्थिति के अनुसार </t>
  </si>
  <si>
    <t>सारणी 24: मार्च 2025 के दौरान एसएक्स 40 इंडेक्स में शामिल स्टॉक</t>
  </si>
  <si>
    <t xml:space="preserve">सारणी 29: आईसीसीएल के नकदी खंड (कैश सेगमेंट) में निपटान (सेटलमेंट) संबंधी आँकड़े </t>
  </si>
  <si>
    <t>सारणी 30: एनएससीसीएल के नकदी खंड के निपटान संबंधी ऑकड़े</t>
  </si>
  <si>
    <t xml:space="preserve">सारणी 31: एमएसईआई के नकदी खंड के निपटान संबंधी ऑकड़ें </t>
  </si>
  <si>
    <t>सारणी 32: बीएसई के इक्विटी डेरिवेटिव सेगमेंट के रूख (व्यापारवर्त आनुमानिक रूप से दिए गए हैं)</t>
  </si>
  <si>
    <t>सारणी 33: एनएसई के इक्विटी डेरिवेटिव खंड के रूख (व्यापारवर्त आनुमानिक रूप से दिए गए हैं)</t>
  </si>
  <si>
    <t xml:space="preserve">सारणी 34: बीएसई और एनएसई के इक्विटी डेरिवेटिव खंड में हुए निपटान संबंधी आँकड़े </t>
  </si>
  <si>
    <t xml:space="preserve">सारणी 35: बीएसई के इक्विटी डेरिवेटिव सेगमेंट में श्रेणी के अनुसार व्यापारावर्त एवं ओपन इंटरेस्ट </t>
  </si>
  <si>
    <t xml:space="preserve">सारणी 36: एनएसई के इक्विटी डेरिवेटिव खंड में व्यापारावर्त एवं ओपन इंटरेस्ट का श्रेणी के अनुसार हिस्सा </t>
  </si>
  <si>
    <t>सारणी 37: बीएसई के इंडेक्स डेरिवेटिव में व्यापारावर्त (टर्नओवर) [लिखत (इंस्ट्रूमेंट) के अनुसार]</t>
  </si>
  <si>
    <t xml:space="preserve">सारणी 39: बीएसई के करेंसी डेरिवेटिव सेगमेंट (मुद्रा व्युत्पन्नी खंड) के रूख </t>
  </si>
  <si>
    <t>सारणी 40: एनएसई के करेंसी डेरिवेटिव सेगमेंट (मुद्रा व्युत्पन्नी खंड) के रूख</t>
  </si>
  <si>
    <t xml:space="preserve">सारणी 41: एमएसईआई के करेंसी डेरिवेटिव सेगमेंट (मुद्रा व्युत्पन्नी खंड) के रूख </t>
  </si>
  <si>
    <t xml:space="preserve">सारणी 42: करेंसी डेरिवेटिव खंड में हुए निपटान (सेटलमेंट) संबंधी आँकडें (करोड़ ₹ में) </t>
  </si>
  <si>
    <t>सारणी 50: बीएसई, एनएसई और एमएसईआई के इंटरेस्ट रेट (ब्याज दर) फ्यूचर्स में हुए निपटान (सेटलमेंट) संबंधी ऑकड़े (करोड़ ₹ में)</t>
  </si>
  <si>
    <t>सारणी 59: सूचीबद्ध कंपनियों के मामले में एनएसडीएल एवं सीडीएसएल की प्रगति रिपोर्ट</t>
  </si>
  <si>
    <t>सारणी 60: डीमैट की दिशा में एनएसडीएल और सीडीएसएल में हुई प्रगति (सूचीबद्ध और असूचीबद्ध कंपनियाँ)</t>
  </si>
  <si>
    <t xml:space="preserve">सारणी 61: 31 मार्च, 2025 तक की स्थिति के अनुसार निक्षेपागार संबंधी आँकड़ें </t>
  </si>
  <si>
    <t>सारणी 62: महीने के दौरान एक्सचेंजों में जितनी कमोडिटियों में ट्रेड करने की अनुमति प्रदान की गई और जितनी कमोडटियों में ट्रेडिंग की गई, उनकी संख्या (मार्च, 2025)</t>
  </si>
  <si>
    <t xml:space="preserve">सारणी 70: एनसीडीईएक्स में कमोडिटी के अनुसार व्यापारावर्त और ट्रेडिंग की मात्रा </t>
  </si>
  <si>
    <t xml:space="preserve">सारणी 25: नकदी खंड में हुई बढ़त/गिरावट </t>
  </si>
  <si>
    <t xml:space="preserve">सारणी 26: नकदी खंड में कितनी बार ट्रेडिंग की गई </t>
  </si>
  <si>
    <t xml:space="preserve">सारणी 27: प्रमुख सूचकांकों में रोजाना हुए उतार-चढ़ाव </t>
  </si>
  <si>
    <t xml:space="preserve">सारणी 28: नकदी खंड के व्यापारावर्त (टर्नओवर) में शीर्ष प्रतिभूतियों / सदस्यों की हिस्सेदारी </t>
  </si>
  <si>
    <t xml:space="preserve">सारणी 42: करेंसी डेरिवेटिव खंड में हुए निपटान (सेटलमेंट) संबंधी आँकडें </t>
  </si>
  <si>
    <t>सारणी 48: एमएसईआई के करेंसी डेरिवेटिव सेगमेंट में व्यापारावर्त (परिपक्वता अवधि के अनुसार)</t>
  </si>
  <si>
    <t xml:space="preserve">सारणी 46:बीएसई के करेंसी डेरिवेटिव खंड में व्यापारावर्त [परिपक्वता अवधि के अनुसार] </t>
  </si>
  <si>
    <t>सारणी 50: बीएसई, एनएसई और एमएसईआई के इंटरेस्ट रेट (ब्याज दर) फ्यूचर्स में हुए निपटान (सेटलमेंट) संबंधी ऑकड़े</t>
  </si>
  <si>
    <t>सारणी 52: विदेशी पोर्टफोलियो निवेशकों (एफपीओ) की अभिरक्षाधीन आस्तियों (असेट्स अंडर कस्टडी) की तुलना में ऑफशोर डेरिवेटिव इंस्ट्रूमेंट (ओडीआई) का आनुमानिक मूल्य</t>
  </si>
  <si>
    <t xml:space="preserve">सारणी 55: म्यूचुअल फंडों द्वारा जुटाई गई रकम से संबंधित आँकड़े </t>
  </si>
  <si>
    <t>सारणी 57: स्टॉक एक्सचेंजों में म्यूचुअल फंड द्वारा किए गए निवेश के रुख</t>
  </si>
  <si>
    <t xml:space="preserve">सारणी 61: निक्षेपागार संबंधी आँकड़ें </t>
  </si>
  <si>
    <t xml:space="preserve">सारणी 68: कमोडिटी डेरिवेटिव सेगमेंट के व्यापारावर्त में सहभागी के अनुसार हिस्सेदारी </t>
  </si>
  <si>
    <t>सारणी 72: समष्टि आर्थिक सूचक</t>
  </si>
  <si>
    <t xml:space="preserve">सारणी 14: स्टॉक एक्सचेंजों के कैश सेगमेंट के व्यापारावर्त (टर्नओवर) का ब्यौरा (करोड़ ₹ में) </t>
  </si>
  <si>
    <t xml:space="preserve">सारणी 15: बीएसई के कैश सेगमेंट के रूख </t>
  </si>
  <si>
    <t xml:space="preserve">सारणी 16: एनएसई के कैश सेगमेंट के रूख </t>
  </si>
  <si>
    <t xml:space="preserve">सारणी 17: एमएसईआई के कैश सेगमेंट के रूख </t>
  </si>
  <si>
    <t>सारणी 18: बीएसई और एनएसई के कैश सेगमेंट का व्यापारावर्त (टर्नओवर) [अलग-अलग शहरों के अनुसार]</t>
  </si>
  <si>
    <t xml:space="preserve">सारणी 19: बीएसई के कैश सेगमेंट के व्यापारावर्त (टर्न-ओवर) में श्रेणी के अनुसार हिस्सेदारी </t>
  </si>
  <si>
    <t xml:space="preserve">सारणी 20: एनएसई के कैश सेगमेंट के व्यापारावर्त (टर्नओवर) में श्रेणी के अनुसार हिस्सेदारी </t>
  </si>
  <si>
    <t>सारणी 21: एमएसईआई के कैश सेगमेंट के व्यापारावर्त (टर्नओवर) में श्रेणी के अनुसार हिस्सेदारी</t>
  </si>
  <si>
    <t xml:space="preserve">सारणी 29: आईसीसीएल के कैश सेगमेंट में निपटान (सेटलमेंट) संबंधी आँकड़े </t>
  </si>
  <si>
    <t>सारणी 30: एनएससीसीएल के कैश सेगमेंट के निपटान संबंधी आँकड़े</t>
  </si>
  <si>
    <t xml:space="preserve">सारणी 31: एमएसईआई के कैश सेगमेंट के निपटान संबंधी ऑकड़ें </t>
  </si>
  <si>
    <t xml:space="preserve">सारणी 47:एनएसई के करेंसी डेरिवेटिव सेगमेंट में व्यापारावर्त (परिपक्वता अवधि के अनुसार) </t>
  </si>
  <si>
    <t>स्टॉक एक्सचेंज (कैश सेगमेंट)</t>
  </si>
  <si>
    <t>स्टॉक एक्सचेंज (इक्विटी डेरिवेटिव सेगमेंट)</t>
  </si>
  <si>
    <t>स्टॉक एक्सचेंज (करंसी डेरिवेटिव सेगमेंट)</t>
  </si>
  <si>
    <t>स्टॉक एक्सचेंज (कमोडिटी डेरिवेटिव सेगमेंट)</t>
  </si>
  <si>
    <t>दलाल (इक्विटी डेरिवेटिव सेगमेंट) (i+ii+iii)</t>
  </si>
  <si>
    <t>दलाल (करेंसी डेरिवेटिव सेगमेंट) (i+ii+iii)</t>
  </si>
  <si>
    <t xml:space="preserve">ब्रोकर (कमोडिटी डेरिवेटिव सेगमेंट) (i+ii+iii+iv+v) </t>
  </si>
  <si>
    <t xml:space="preserve">दलाल (जो कंपनी हो) [नकदी सेगमेंट] (i+ii+iii) </t>
  </si>
  <si>
    <t>दलाल (कैश सेगमेंट) (i+ii+iii)</t>
  </si>
  <si>
    <t xml:space="preserve">दलाल (डैट सेगमेंट) (i+ii+iii) </t>
  </si>
  <si>
    <t>व्यापारावर्त 
( करोड़ ₹ में)</t>
  </si>
  <si>
    <t>₹/ मी.ट.</t>
  </si>
  <si>
    <t>सारणी 72: समष्टि आर्थिक सूचक # (दूसरा अग्रिम अनुमान)</t>
  </si>
  <si>
    <t xml:space="preserve">i.सकल घरेलू उत्पाद - वर्ष 2024-25 के पहले तिमाही की मौजूदा कीमतों के अनुसार (करोड़ ₹ में) (दूसरा अग्रिम अनुमान)  </t>
  </si>
  <si>
    <t>ii. वित्त वर्ष 2024-25 के लिए वास्तविक सकल घरेलू उत्पाद वृद्धि (दूसरा अग्रिम अनुमान)</t>
  </si>
  <si>
    <t>iii. नाममात्र सकल घरेलू उत्पाद वृद्धि (वित्त वर्ष 2024-25) (दूसरा अग्रिम अनुमान)</t>
  </si>
  <si>
    <t xml:space="preserve">^उन सदस्यों को छोड़कर जिनके ऊपर सेबी ने एनएसईएल के मामले में प्रमाणपत्र रद्द करने/आवेदन खारिज करने के संबंध में आदेश जारी किया है और सैट ने सेबी के आदेश पर रोक नहीं लगाई है । </t>
  </si>
  <si>
    <t xml:space="preserve">*सेबी ने इंडियन कमोडिटी एक्सचेंज (ICEX) की मान्यता रद्द कर दी है और एक्सचेंज को स्वैच्छिक रूप से कारोबार बंद करने के संबंध में मंजूरी दे दी है। इस संबंध में अधिसूचना  26 दिसंबर, 2024 को भारत सरकार के राजपत्र में अधिसूचित की जा चुकी है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</si>
</sst>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5">
    <numFmt numFmtId="43" formatCode="_ * #,##0.00_ ;_ * \-#,##0.00_ ;_ * &quot;-&quot;??_ ;_ @_ "/>
    <numFmt numFmtId="164" formatCode="_(* #,##0.00_);_(* \(#,##0.00\);_(* &quot;-&quot;??_);_(@_)"/>
    <numFmt numFmtId="165" formatCode="#,##0;\-#,##0;0"/>
    <numFmt numFmtId="166" formatCode="[$-F800]dddd\,\ mmmm\ dd\,\ yyyy"/>
    <numFmt numFmtId="167" formatCode="#,##0;\-#,##0;0.0"/>
    <numFmt numFmtId="168" formatCode="_ * #,##0_ ;_ * \-#,##0_ ;_ * &quot;-&quot;??_ ;_ @_ "/>
    <numFmt numFmtId="169" formatCode="[$-409]mmm\-yy;@"/>
    <numFmt numFmtId="170" formatCode="0;\(0\)"/>
    <numFmt numFmtId="171" formatCode="0\,00\,000;\-0\,00\,000;0"/>
    <numFmt numFmtId="172" formatCode="0.0;\(0.0\)"/>
    <numFmt numFmtId="173" formatCode="0\,00\,00\,000;\-0\,00\,00\,000;0"/>
    <numFmt numFmtId="174" formatCode="[$-409]d\-mmm\-yy;@"/>
    <numFmt numFmtId="175" formatCode="#,##0.0;\-#,##0.0;0.0"/>
    <numFmt numFmtId="176" formatCode="#,##0.000000;\-#,##0.000000;0.000000"/>
    <numFmt numFmtId="177" formatCode="0.0;\-0.0;0.0"/>
    <numFmt numFmtId="178" formatCode="0;\-0;0"/>
    <numFmt numFmtId="179" formatCode="0.0"/>
    <numFmt numFmtId="180" formatCode="0.00_);\(0.00\)"/>
    <numFmt numFmtId="181" formatCode="0.0%"/>
    <numFmt numFmtId="182" formatCode="0.0;0.0;0"/>
    <numFmt numFmtId="183" formatCode="0.0;\-0.0;0"/>
    <numFmt numFmtId="184" formatCode="0.0;\(0\);0.0"/>
    <numFmt numFmtId="185" formatCode="0.00;\-0.00;0.0"/>
    <numFmt numFmtId="186" formatCode="#,##0.0"/>
    <numFmt numFmtId="187" formatCode="0.00;\-0.00;0.00"/>
    <numFmt numFmtId="188" formatCode="[$-409]d/mmm/yy;@"/>
    <numFmt numFmtId="189" formatCode="[&gt;=10000000]#.###\,##\,##0;[&gt;=100000]#.###\,##0;##,##0.0"/>
    <numFmt numFmtId="190" formatCode="_(* #,##0_);_(* \(#,##0\);_(* &quot;-&quot;??_);_(@_)"/>
    <numFmt numFmtId="191" formatCode="dd\/mm\/yyyy"/>
    <numFmt numFmtId="192" formatCode="#,##0.00;\-#,##0.00;0.00"/>
    <numFmt numFmtId="193" formatCode="_(* #,##0.00000_);_(* \(#,##0.00000\);_(* &quot;-&quot;??_);_(@_)"/>
    <numFmt numFmtId="194" formatCode="0_);\(0\)"/>
    <numFmt numFmtId="195" formatCode="_-* #,##0.00_-;\-* #,##0.00_-;_-* &quot;-&quot;??_-;_-@_-"/>
    <numFmt numFmtId="196" formatCode="_-* #,##0_-;\-* #,##0_-;_-* &quot;-&quot;??_-;_-@_-"/>
    <numFmt numFmtId="197" formatCode="#,##0.00;\-#,##0.00;0.0"/>
    <numFmt numFmtId="198" formatCode="#,###"/>
    <numFmt numFmtId="199" formatCode="[&gt;=10000000]#\,##\,##\,##0;[&gt;=100000]#\,##\,##0;##,##0"/>
    <numFmt numFmtId="200" formatCode="[&gt;=10000000]#.0\,##\,##\,##0;[&gt;=100000]#.0\,##\,##0;##,##0.0"/>
    <numFmt numFmtId="201" formatCode="_(* #,##0.0_);_(* \(#,##0.0\);_(* &quot;-&quot;??_);_(@_)"/>
    <numFmt numFmtId="202" formatCode="#,##0.00000000_ ;\-#,##0.00000000\ "/>
    <numFmt numFmtId="203" formatCode="#,##0.00000_ ;\-#,##0.00000\ "/>
    <numFmt numFmtId="204" formatCode="#,##0.0000000_ ;\-#,##0.0000000\ "/>
    <numFmt numFmtId="205" formatCode="[$-14009]dd\-mm\-yyyy;@"/>
    <numFmt numFmtId="206" formatCode="[$-1010439]mmmm\ yyyy;@"/>
    <numFmt numFmtId="207" formatCode="[$-1010439]d\ mmm\ yy;@"/>
  </numFmts>
  <fonts count="87">
    <font>
      <sz val="11"/>
      <color theme="1"/>
      <name val="Calibri"/>
      <family val="2"/>
      <scheme val="minor"/>
    </font>
    <font>
      <sz val="11"/>
      <color theme="1"/>
      <name val="Calibri"/>
      <family val="2"/>
      <scheme val="minor"/>
    </font>
    <font>
      <sz val="10"/>
      <name val="Arial"/>
      <family val="2"/>
    </font>
    <font>
      <sz val="6"/>
      <color indexed="8"/>
      <name val="Arial"/>
      <family val="2"/>
    </font>
    <font>
      <sz val="12"/>
      <color indexed="8"/>
      <name val="Garamond"/>
      <family val="1"/>
    </font>
    <font>
      <sz val="12"/>
      <name val="Garamond"/>
      <family val="1"/>
    </font>
    <font>
      <b/>
      <sz val="11"/>
      <color indexed="8"/>
      <name val="Garamond"/>
      <family val="1"/>
    </font>
    <font>
      <sz val="11"/>
      <color indexed="8"/>
      <name val="Garamond"/>
      <family val="1"/>
    </font>
    <font>
      <sz val="11"/>
      <color rgb="FF000000"/>
      <name val="Garamond"/>
      <family val="1"/>
    </font>
    <font>
      <sz val="11"/>
      <color theme="1"/>
      <name val="Garamond"/>
      <family val="1"/>
    </font>
    <font>
      <sz val="11"/>
      <name val="Garamond"/>
      <family val="1"/>
    </font>
    <font>
      <b/>
      <sz val="11"/>
      <name val="Garamond"/>
      <family val="1"/>
    </font>
    <font>
      <b/>
      <sz val="11"/>
      <color rgb="FF000000"/>
      <name val="Garamond"/>
      <family val="1"/>
    </font>
    <font>
      <sz val="10"/>
      <color rgb="FF000000"/>
      <name val="Palatino Linotype"/>
      <family val="1"/>
    </font>
    <font>
      <b/>
      <sz val="11"/>
      <color theme="1"/>
      <name val="Garamond"/>
      <family val="1"/>
    </font>
    <font>
      <sz val="11"/>
      <color theme="1"/>
      <name val="Consolas"/>
      <family val="2"/>
    </font>
    <font>
      <b/>
      <sz val="10"/>
      <color indexed="8"/>
      <name val="Palatino Linotype"/>
      <family val="1"/>
    </font>
    <font>
      <b/>
      <sz val="10"/>
      <name val="Palatino Linotype"/>
      <family val="1"/>
    </font>
    <font>
      <i/>
      <sz val="11"/>
      <color indexed="8"/>
      <name val="Garamond"/>
      <family val="1"/>
    </font>
    <font>
      <sz val="10"/>
      <name val="Garamond"/>
      <family val="1"/>
    </font>
    <font>
      <sz val="10"/>
      <color theme="1"/>
      <name val="Garamond"/>
      <family val="1"/>
    </font>
    <font>
      <sz val="10"/>
      <color indexed="8"/>
      <name val="Garamond"/>
      <family val="1"/>
    </font>
    <font>
      <sz val="9"/>
      <color rgb="FF000000"/>
      <name val="Arial"/>
      <family val="2"/>
    </font>
    <font>
      <b/>
      <sz val="9"/>
      <color indexed="8"/>
      <name val="Garamond"/>
      <family val="1"/>
    </font>
    <font>
      <sz val="9"/>
      <name val="Garamond"/>
      <family val="1"/>
    </font>
    <font>
      <sz val="9"/>
      <color indexed="8"/>
      <name val="Garamond"/>
      <family val="1"/>
    </font>
    <font>
      <sz val="9"/>
      <color indexed="8"/>
      <name val="Arial"/>
      <family val="2"/>
    </font>
    <font>
      <sz val="10"/>
      <color theme="1"/>
      <name val="Garamond"/>
      <family val="2"/>
    </font>
    <font>
      <b/>
      <sz val="10"/>
      <color theme="1"/>
      <name val="Garamond"/>
      <family val="1"/>
    </font>
    <font>
      <sz val="10"/>
      <name val="Times New Roman"/>
      <family val="1"/>
    </font>
    <font>
      <sz val="11"/>
      <color indexed="8"/>
      <name val="Calibri"/>
      <family val="2"/>
    </font>
    <font>
      <u/>
      <sz val="11"/>
      <color theme="10"/>
      <name val="Calibri"/>
      <family val="2"/>
      <scheme val="minor"/>
    </font>
    <font>
      <sz val="10"/>
      <color theme="1"/>
      <name val="Book Antiqua"/>
      <family val="1"/>
    </font>
    <font>
      <sz val="13"/>
      <color rgb="FF333333"/>
      <name val="Segoe UI"/>
      <family val="2"/>
    </font>
    <font>
      <sz val="11"/>
      <name val="Times New Roman"/>
      <family val="1"/>
    </font>
    <font>
      <sz val="11"/>
      <color theme="1"/>
      <name val="Times New Roman"/>
      <family val="1"/>
    </font>
    <font>
      <sz val="10"/>
      <color rgb="FF000000"/>
      <name val="Book Antiqua"/>
      <family val="1"/>
    </font>
    <font>
      <b/>
      <sz val="10"/>
      <color indexed="8"/>
      <name val="Garamond"/>
      <family val="1"/>
    </font>
    <font>
      <sz val="10"/>
      <color indexed="8"/>
      <name val="Garamond"/>
      <family val="2"/>
    </font>
    <font>
      <sz val="11"/>
      <color rgb="FFFF0000"/>
      <name val="Garamond"/>
      <family val="1"/>
    </font>
    <font>
      <b/>
      <sz val="11"/>
      <color theme="1"/>
      <name val="Calibri"/>
      <family val="2"/>
      <scheme val="minor"/>
    </font>
    <font>
      <sz val="8"/>
      <color theme="1"/>
      <name val="Garamond"/>
      <family val="1"/>
    </font>
    <font>
      <b/>
      <sz val="11"/>
      <color indexed="8"/>
      <name val="Calibri Light"/>
      <family val="2"/>
      <scheme val="major"/>
    </font>
    <font>
      <sz val="11"/>
      <name val="Calibri Light"/>
      <family val="2"/>
      <scheme val="major"/>
    </font>
    <font>
      <sz val="11"/>
      <color theme="1"/>
      <name val="Calibri Light"/>
      <family val="2"/>
      <scheme val="major"/>
    </font>
    <font>
      <b/>
      <sz val="10"/>
      <name val="Garamond"/>
      <family val="1"/>
    </font>
    <font>
      <b/>
      <i/>
      <sz val="11"/>
      <color indexed="8"/>
      <name val="Garamond"/>
      <family val="1"/>
    </font>
    <font>
      <sz val="6"/>
      <color indexed="8"/>
      <name val="Garamond"/>
      <family val="1"/>
    </font>
    <font>
      <i/>
      <sz val="11"/>
      <color theme="1"/>
      <name val="Garamond"/>
      <family val="1"/>
    </font>
    <font>
      <sz val="11"/>
      <color theme="1" tint="4.9989318521683403E-2"/>
      <name val="Garamond"/>
      <family val="1"/>
    </font>
    <font>
      <b/>
      <sz val="12"/>
      <color theme="1"/>
      <name val="Garamond"/>
      <family val="1"/>
    </font>
    <font>
      <b/>
      <i/>
      <sz val="11"/>
      <color rgb="FF000000"/>
      <name val="Garamond"/>
      <family val="1"/>
    </font>
    <font>
      <sz val="10"/>
      <color theme="1"/>
      <name val="Calibri"/>
      <family val="2"/>
      <scheme val="minor"/>
    </font>
    <font>
      <b/>
      <i/>
      <sz val="11"/>
      <color theme="1"/>
      <name val="Garamond"/>
      <family val="1"/>
    </font>
    <font>
      <i/>
      <sz val="11"/>
      <color rgb="FF000000"/>
      <name val="Garamond"/>
      <family val="1"/>
    </font>
    <font>
      <i/>
      <sz val="11"/>
      <name val="Garamond"/>
      <family val="1"/>
    </font>
    <font>
      <b/>
      <i/>
      <sz val="11"/>
      <name val="Garamond"/>
      <family val="1"/>
    </font>
    <font>
      <i/>
      <sz val="10"/>
      <color theme="1"/>
      <name val="Calibri"/>
      <family val="2"/>
      <scheme val="minor"/>
    </font>
    <font>
      <sz val="8"/>
      <color theme="1"/>
      <name val="Arial"/>
      <family val="2"/>
    </font>
    <font>
      <sz val="12"/>
      <color rgb="FF000000"/>
      <name val="Garamond"/>
      <family val="1"/>
    </font>
    <font>
      <b/>
      <sz val="8"/>
      <color theme="1"/>
      <name val="Arial"/>
      <family val="2"/>
    </font>
    <font>
      <sz val="10"/>
      <color rgb="FF000000"/>
      <name val="Garamond"/>
      <family val="1"/>
    </font>
    <font>
      <sz val="8"/>
      <color rgb="FF000000"/>
      <name val="Arial"/>
      <family val="2"/>
    </font>
    <font>
      <i/>
      <sz val="10"/>
      <color rgb="FF000000"/>
      <name val="Garamond"/>
      <family val="1"/>
    </font>
    <font>
      <u/>
      <sz val="11"/>
      <color rgb="FF0563C1"/>
      <name val="Calibri"/>
      <family val="2"/>
      <scheme val="minor"/>
    </font>
    <font>
      <b/>
      <sz val="14"/>
      <color rgb="FF1F4E78"/>
      <name val="Garamond"/>
      <family val="1"/>
    </font>
    <font>
      <sz val="6"/>
      <color rgb="FF000000"/>
      <name val="Arial"/>
      <family val="2"/>
    </font>
    <font>
      <sz val="10"/>
      <color rgb="FF000000"/>
      <name val="Mangal"/>
      <family val="1"/>
    </font>
    <font>
      <sz val="8"/>
      <name val="Mangal"/>
      <family val="1"/>
    </font>
    <font>
      <sz val="8"/>
      <color rgb="FF000000"/>
      <name val="Mangal"/>
      <family val="1"/>
    </font>
    <font>
      <sz val="8"/>
      <color rgb="FF000000"/>
      <name val="मंगल"/>
    </font>
    <font>
      <b/>
      <sz val="9"/>
      <color rgb="FF000000"/>
      <name val="Mangal"/>
      <family val="1"/>
    </font>
    <font>
      <b/>
      <sz val="8"/>
      <name val="Mangal"/>
      <family val="1"/>
    </font>
    <font>
      <b/>
      <sz val="8"/>
      <color rgb="FF000000"/>
      <name val="Mangal"/>
      <family val="1"/>
    </font>
    <font>
      <sz val="11"/>
      <color rgb="FF000000"/>
      <name val="Arial"/>
      <family val="2"/>
    </font>
    <font>
      <sz val="11"/>
      <color rgb="FF000000"/>
      <name val="Times New Roman"/>
      <family val="1"/>
    </font>
    <font>
      <b/>
      <sz val="10"/>
      <color rgb="FF000000"/>
      <name val="Palatino Linotype"/>
      <family val="1"/>
    </font>
    <font>
      <b/>
      <sz val="10"/>
      <color rgb="FF000000"/>
      <name val="Garamond"/>
      <family val="1"/>
    </font>
    <font>
      <sz val="9"/>
      <color rgb="FF000000"/>
      <name val="Mangal"/>
      <family val="1"/>
    </font>
    <font>
      <sz val="9"/>
      <color indexed="8"/>
      <name val="Mangal"/>
      <family val="1"/>
    </font>
    <font>
      <b/>
      <sz val="12"/>
      <color rgb="FF000000"/>
      <name val="Garamond"/>
      <family val="1"/>
    </font>
    <font>
      <b/>
      <i/>
      <sz val="10"/>
      <color rgb="FF000000"/>
      <name val="Garamond"/>
      <family val="1"/>
    </font>
    <font>
      <sz val="10"/>
      <color rgb="FFFF0000"/>
      <name val="Garamond"/>
      <family val="1"/>
    </font>
    <font>
      <sz val="11"/>
      <name val="Palatino Linotype"/>
      <family val="1"/>
    </font>
    <font>
      <i/>
      <sz val="11"/>
      <color rgb="FF000000"/>
      <name val="Calibri"/>
      <family val="2"/>
      <scheme val="minor"/>
    </font>
    <font>
      <sz val="10"/>
      <color rgb="FF000000"/>
      <name val="Calibri"/>
      <family val="2"/>
      <scheme val="minor"/>
    </font>
    <font>
      <sz val="8"/>
      <color rgb="FF000000"/>
      <name val="Calibri"/>
      <family val="2"/>
      <scheme val="minor"/>
    </font>
  </fonts>
  <fills count="1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theme="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2" tint="-9.9978637043366805E-2"/>
        <bgColor indexed="64"/>
      </patternFill>
    </fill>
    <fill>
      <patternFill patternType="solid">
        <fgColor theme="0"/>
        <bgColor theme="4" tint="0.79998168889431442"/>
      </patternFill>
    </fill>
    <fill>
      <patternFill patternType="solid">
        <fgColor theme="0" tint="-4.9989318521683403E-2"/>
        <bgColor indexed="64"/>
      </patternFill>
    </fill>
    <fill>
      <patternFill patternType="solid">
        <fgColor rgb="FFFFFFFF"/>
        <bgColor rgb="FF000000"/>
      </patternFill>
    </fill>
    <fill>
      <patternFill patternType="solid">
        <fgColor rgb="FFDDEBF7"/>
        <bgColor rgb="FF000000"/>
      </patternFill>
    </fill>
    <fill>
      <patternFill patternType="solid">
        <fgColor rgb="FF9BC2E6"/>
        <bgColor rgb="FF000000"/>
      </patternFill>
    </fill>
    <fill>
      <patternFill patternType="solid">
        <fgColor rgb="FFE7E6E6"/>
        <bgColor rgb="FF000000"/>
      </patternFill>
    </fill>
    <fill>
      <patternFill patternType="solid">
        <fgColor rgb="FFD9D9D9"/>
        <bgColor rgb="FF000000"/>
      </patternFill>
    </fill>
    <fill>
      <patternFill patternType="solid">
        <fgColor rgb="FFF2F2F2"/>
        <bgColor rgb="FF000000"/>
      </patternFill>
    </fill>
  </fills>
  <borders count="195">
    <border>
      <left/>
      <right/>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style="thin">
        <color indexed="8"/>
      </right>
      <top/>
      <bottom/>
      <diagonal/>
    </border>
    <border>
      <left style="thin">
        <color indexed="8"/>
      </left>
      <right style="thin">
        <color indexed="8"/>
      </right>
      <top/>
      <bottom style="thin">
        <color indexed="8"/>
      </bottom>
      <diagonal/>
    </border>
    <border>
      <left style="thin">
        <color indexed="64"/>
      </left>
      <right style="thin">
        <color indexed="64"/>
      </right>
      <top/>
      <bottom style="thin">
        <color indexed="64"/>
      </bottom>
      <diagonal/>
    </border>
    <border>
      <left/>
      <right/>
      <top style="thin">
        <color indexed="8"/>
      </top>
      <bottom/>
      <diagonal/>
    </border>
    <border>
      <left/>
      <right/>
      <top/>
      <bottom style="thin">
        <color indexed="64"/>
      </bottom>
      <diagonal/>
    </border>
    <border>
      <left style="thin">
        <color indexed="8"/>
      </left>
      <right/>
      <top/>
      <bottom style="thin">
        <color indexed="8"/>
      </bottom>
      <diagonal/>
    </border>
    <border>
      <left/>
      <right style="thin">
        <color indexed="8"/>
      </right>
      <top/>
      <bottom style="thin">
        <color indexed="8"/>
      </bottom>
      <diagonal/>
    </border>
    <border>
      <left style="thin">
        <color indexed="64"/>
      </left>
      <right style="thin">
        <color indexed="64"/>
      </right>
      <top style="thin">
        <color indexed="64"/>
      </top>
      <bottom style="thin">
        <color indexed="64"/>
      </bottom>
      <diagonal/>
    </border>
    <border>
      <left style="double">
        <color indexed="8"/>
      </left>
      <right style="thin">
        <color indexed="8"/>
      </right>
      <top/>
      <bottom style="thin">
        <color indexed="8"/>
      </bottom>
      <diagonal/>
    </border>
    <border>
      <left style="double">
        <color indexed="8"/>
      </left>
      <right style="thin">
        <color indexed="8"/>
      </right>
      <top/>
      <bottom/>
      <diagonal/>
    </border>
    <border>
      <left/>
      <right/>
      <top/>
      <bottom style="thin">
        <color auto="1"/>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auto="1"/>
      </left>
      <right/>
      <top style="thin">
        <color auto="1"/>
      </top>
      <bottom style="thin">
        <color auto="1"/>
      </bottom>
      <diagonal/>
    </border>
    <border>
      <left style="thin">
        <color indexed="64"/>
      </left>
      <right style="thin">
        <color indexed="64"/>
      </right>
      <top style="thin">
        <color indexed="64"/>
      </top>
      <bottom/>
      <diagonal/>
    </border>
    <border>
      <left/>
      <right/>
      <top/>
      <bottom style="thin">
        <color indexed="8"/>
      </bottom>
      <diagonal/>
    </border>
    <border>
      <left/>
      <right/>
      <top style="thin">
        <color auto="1"/>
      </top>
      <bottom style="thin">
        <color auto="1"/>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8"/>
      </left>
      <right style="double">
        <color indexed="8"/>
      </right>
      <top style="thin">
        <color indexed="8"/>
      </top>
      <bottom/>
      <diagonal/>
    </border>
    <border>
      <left style="double">
        <color indexed="8"/>
      </left>
      <right style="thin">
        <color indexed="8"/>
      </right>
      <top style="thin">
        <color indexed="8"/>
      </top>
      <bottom style="thin">
        <color indexed="8"/>
      </bottom>
      <diagonal/>
    </border>
    <border>
      <left/>
      <right/>
      <top style="thin">
        <color indexed="64"/>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diagonal/>
    </border>
    <border>
      <left/>
      <right style="thin">
        <color indexed="8"/>
      </right>
      <top style="thin">
        <color indexed="8"/>
      </top>
      <bottom/>
      <diagonal/>
    </border>
    <border>
      <left style="thin">
        <color indexed="8"/>
      </left>
      <right style="double">
        <color indexed="8"/>
      </right>
      <top/>
      <bottom style="thin">
        <color indexed="64"/>
      </bottom>
      <diagonal/>
    </border>
    <border>
      <left style="thin">
        <color auto="1"/>
      </left>
      <right/>
      <top style="thin">
        <color auto="1"/>
      </top>
      <bottom style="thin">
        <color auto="1"/>
      </bottom>
      <diagonal/>
    </border>
    <border>
      <left style="thin">
        <color indexed="8"/>
      </left>
      <right style="double">
        <color indexed="8"/>
      </right>
      <top style="thin">
        <color indexed="8"/>
      </top>
      <bottom/>
      <diagonal/>
    </border>
    <border>
      <left style="double">
        <color indexed="8"/>
      </left>
      <right style="thin">
        <color indexed="8"/>
      </right>
      <top style="thin">
        <color indexed="8"/>
      </top>
      <bottom style="thin">
        <color indexed="8"/>
      </bottom>
      <diagonal/>
    </border>
    <border>
      <left style="thin">
        <color indexed="8"/>
      </left>
      <right style="double">
        <color indexed="8"/>
      </right>
      <top style="thin">
        <color indexed="8"/>
      </top>
      <bottom/>
      <diagonal/>
    </border>
    <border>
      <left style="double">
        <color indexed="8"/>
      </left>
      <right style="thin">
        <color indexed="8"/>
      </right>
      <top style="thin">
        <color indexed="8"/>
      </top>
      <bottom style="thin">
        <color indexed="8"/>
      </bottom>
      <diagonal/>
    </border>
    <border>
      <left style="thin">
        <color indexed="8"/>
      </left>
      <right style="double">
        <color indexed="8"/>
      </right>
      <top style="thin">
        <color indexed="8"/>
      </top>
      <bottom style="thin">
        <color indexed="64"/>
      </bottom>
      <diagonal/>
    </border>
    <border>
      <left style="double">
        <color indexed="8"/>
      </left>
      <right style="thin">
        <color indexed="8"/>
      </right>
      <top style="thin">
        <color indexed="8"/>
      </top>
      <bottom/>
      <diagonal/>
    </border>
    <border>
      <left style="double">
        <color indexed="8"/>
      </left>
      <right style="thin">
        <color indexed="8"/>
      </right>
      <top style="thin">
        <color indexed="8"/>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right style="thin">
        <color indexed="64"/>
      </right>
      <top/>
      <bottom style="thin">
        <color indexed="64"/>
      </bottom>
      <diagonal/>
    </border>
    <border>
      <left style="thin">
        <color indexed="64"/>
      </left>
      <right/>
      <top/>
      <bottom style="thin">
        <color indexed="64"/>
      </bottom>
      <diagonal/>
    </border>
    <border>
      <left style="thin">
        <color indexed="8"/>
      </left>
      <right style="double">
        <color indexed="8"/>
      </right>
      <top/>
      <bottom/>
      <diagonal/>
    </border>
    <border>
      <left style="thin">
        <color indexed="64"/>
      </left>
      <right style="thin">
        <color indexed="64"/>
      </right>
      <top style="thin">
        <color indexed="64"/>
      </top>
      <bottom style="thin">
        <color indexed="64"/>
      </bottom>
      <diagonal/>
    </border>
    <border>
      <left style="double">
        <color indexed="8"/>
      </left>
      <right/>
      <top style="thin">
        <color indexed="8"/>
      </top>
      <bottom/>
      <diagonal/>
    </border>
    <border>
      <left style="thin">
        <color indexed="64"/>
      </left>
      <right style="thin">
        <color indexed="64"/>
      </right>
      <top style="thin">
        <color indexed="64"/>
      </top>
      <bottom/>
      <diagonal/>
    </border>
    <border>
      <left/>
      <right style="thin">
        <color indexed="8"/>
      </right>
      <top style="thin">
        <color indexed="8"/>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right/>
      <top style="thin">
        <color indexed="8"/>
      </top>
      <bottom/>
      <diagonal/>
    </border>
    <border>
      <left style="thin">
        <color auto="1"/>
      </left>
      <right style="thin">
        <color auto="1"/>
      </right>
      <top style="thin">
        <color auto="1"/>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auto="1"/>
      </top>
      <bottom style="thin">
        <color auto="1"/>
      </bottom>
      <diagonal/>
    </border>
    <border>
      <left style="thin">
        <color indexed="64"/>
      </left>
      <right style="thin">
        <color indexed="64"/>
      </right>
      <top style="thin">
        <color indexed="64"/>
      </top>
      <bottom style="medium">
        <color indexed="64"/>
      </bottom>
      <diagonal/>
    </border>
    <border>
      <left style="thin">
        <color auto="1"/>
      </left>
      <right/>
      <top style="thin">
        <color auto="1"/>
      </top>
      <bottom style="medium">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8"/>
      </top>
      <bottom style="thin">
        <color indexed="64"/>
      </bottom>
      <diagonal/>
    </border>
    <border>
      <left style="thin">
        <color auto="1"/>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top style="medium">
        <color indexed="64"/>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bottom/>
      <diagonal/>
    </border>
    <border>
      <left style="medium">
        <color indexed="64"/>
      </left>
      <right/>
      <top style="thin">
        <color auto="1"/>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auto="1"/>
      </top>
      <bottom style="thin">
        <color auto="1"/>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8"/>
      </right>
      <top style="thin">
        <color indexed="8"/>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rgb="FF000000"/>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indexed="64"/>
      </right>
      <top style="thin">
        <color rgb="FF000000"/>
      </top>
      <bottom/>
      <diagonal/>
    </border>
    <border>
      <left style="thin">
        <color indexed="64"/>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indexed="64"/>
      </bottom>
      <diagonal/>
    </border>
    <border>
      <left style="thin">
        <color indexed="64"/>
      </left>
      <right style="thin">
        <color rgb="FF000000"/>
      </right>
      <top/>
      <bottom style="thin">
        <color indexed="64"/>
      </bottom>
      <diagonal/>
    </border>
    <border>
      <left/>
      <right style="thin">
        <color rgb="FF000000"/>
      </right>
      <top/>
      <bottom/>
      <diagonal/>
    </border>
    <border>
      <left style="thin">
        <color rgb="FF000000"/>
      </left>
      <right style="thin">
        <color indexed="64"/>
      </right>
      <top/>
      <bottom/>
      <diagonal/>
    </border>
    <border>
      <left/>
      <right/>
      <top/>
      <bottom style="thin">
        <color rgb="FF000000"/>
      </bottom>
      <diagonal/>
    </border>
    <border>
      <left/>
      <right/>
      <top style="thin">
        <color rgb="FF000000"/>
      </top>
      <bottom style="thin">
        <color rgb="FF000000"/>
      </bottom>
      <diagonal/>
    </border>
    <border>
      <left style="thin">
        <color rgb="FF000000"/>
      </left>
      <right style="thin">
        <color rgb="FF000000"/>
      </right>
      <top/>
      <bottom/>
      <diagonal/>
    </border>
    <border>
      <left/>
      <right/>
      <top style="thin">
        <color indexed="64"/>
      </top>
      <bottom/>
      <diagonal/>
    </border>
    <border>
      <left style="thin">
        <color indexed="64"/>
      </left>
      <right style="thin">
        <color indexed="64"/>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indexed="64"/>
      </bottom>
      <diagonal/>
    </border>
    <border>
      <left/>
      <right style="thin">
        <color rgb="FF000000"/>
      </right>
      <top style="thin">
        <color rgb="FF000000"/>
      </top>
      <bottom style="thin">
        <color indexed="64"/>
      </bottom>
      <diagonal/>
    </border>
    <border>
      <left/>
      <right/>
      <top style="thin">
        <color rgb="FF000000"/>
      </top>
      <bottom/>
      <diagonal/>
    </border>
    <border>
      <left style="thin">
        <color indexed="8"/>
      </left>
      <right/>
      <top style="thin">
        <color indexed="8"/>
      </top>
      <bottom style="thin">
        <color indexed="8"/>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double">
        <color rgb="FF000000"/>
      </right>
      <top style="thin">
        <color rgb="FF000000"/>
      </top>
      <bottom style="thin">
        <color rgb="FF000000"/>
      </bottom>
      <diagonal/>
    </border>
    <border>
      <left style="double">
        <color rgb="FF000000"/>
      </left>
      <right/>
      <top style="thin">
        <color rgb="FF000000"/>
      </top>
      <bottom style="thin">
        <color rgb="FF000000"/>
      </bottom>
      <diagonal/>
    </border>
    <border>
      <left style="thin">
        <color indexed="64"/>
      </left>
      <right/>
      <top style="thin">
        <color indexed="64"/>
      </top>
      <bottom/>
      <diagonal/>
    </border>
    <border>
      <left/>
      <right style="thin">
        <color indexed="64"/>
      </right>
      <top style="thin">
        <color indexed="64"/>
      </top>
      <bottom/>
      <diagonal/>
    </border>
    <border>
      <left/>
      <right style="thin">
        <color rgb="FF000000"/>
      </right>
      <top style="thin">
        <color indexed="64"/>
      </top>
      <bottom/>
      <diagonal/>
    </border>
    <border>
      <left/>
      <right style="thin">
        <color rgb="FF000000"/>
      </right>
      <top/>
      <bottom style="thin">
        <color indexed="64"/>
      </bottom>
      <diagonal/>
    </border>
    <border>
      <left style="thin">
        <color indexed="64"/>
      </left>
      <right/>
      <top/>
      <bottom style="thin">
        <color rgb="FF000000"/>
      </bottom>
      <diagonal/>
    </border>
    <border>
      <left/>
      <right style="thin">
        <color indexed="64"/>
      </right>
      <top/>
      <bottom style="thin">
        <color rgb="FF000000"/>
      </bottom>
      <diagonal/>
    </border>
    <border>
      <left style="thin">
        <color indexed="64"/>
      </left>
      <right style="thin">
        <color indexed="64"/>
      </right>
      <top style="thin">
        <color rgb="FF000000"/>
      </top>
      <bottom/>
      <diagonal/>
    </border>
    <border>
      <left/>
      <right style="thin">
        <color indexed="64"/>
      </right>
      <top style="thin">
        <color rgb="FF000000"/>
      </top>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rgb="FF000000"/>
      </top>
      <bottom style="thin">
        <color rgb="FF000000"/>
      </bottom>
      <diagonal/>
    </border>
    <border>
      <left/>
      <right/>
      <top style="thin">
        <color indexed="64"/>
      </top>
      <bottom style="thin">
        <color indexed="64"/>
      </bottom>
      <diagonal/>
    </border>
    <border>
      <left/>
      <right/>
      <top/>
      <bottom style="medium">
        <color indexed="64"/>
      </bottom>
      <diagonal/>
    </border>
    <border>
      <left/>
      <right style="medium">
        <color rgb="FF000000"/>
      </right>
      <top style="medium">
        <color indexed="64"/>
      </top>
      <bottom style="medium">
        <color indexed="64"/>
      </bottom>
      <diagonal/>
    </border>
    <border>
      <left style="medium">
        <color indexed="64"/>
      </left>
      <right style="thin">
        <color indexed="64"/>
      </right>
      <top/>
      <bottom style="medium">
        <color rgb="FF000000"/>
      </bottom>
      <diagonal/>
    </border>
    <border>
      <left style="thin">
        <color indexed="64"/>
      </left>
      <right style="medium">
        <color indexed="64"/>
      </right>
      <top/>
      <bottom style="medium">
        <color rgb="FF000000"/>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rgb="FF000000"/>
      </right>
      <top style="thin">
        <color indexed="64"/>
      </top>
      <bottom style="thin">
        <color indexed="64"/>
      </bottom>
      <diagonal/>
    </border>
    <border>
      <left style="thin">
        <color indexed="64"/>
      </left>
      <right style="thin">
        <color rgb="FF000000"/>
      </right>
      <top style="thin">
        <color indexed="64"/>
      </top>
      <bottom style="thin">
        <color rgb="FF000000"/>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style="thin">
        <color rgb="FF000000"/>
      </right>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rgb="FF000000"/>
      </left>
      <right style="thin">
        <color indexed="64"/>
      </right>
      <top/>
      <bottom style="thin">
        <color rgb="FF000000"/>
      </bottom>
      <diagonal/>
    </border>
    <border>
      <left style="thin">
        <color rgb="FF000000"/>
      </left>
      <right style="thin">
        <color indexed="64"/>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rgb="FF000000"/>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rgb="FF000000"/>
      </bottom>
      <diagonal/>
    </border>
    <border>
      <left style="medium">
        <color indexed="64"/>
      </left>
      <right style="thin">
        <color indexed="64"/>
      </right>
      <top style="thin">
        <color rgb="FF000000"/>
      </top>
      <bottom/>
      <diagonal/>
    </border>
    <border>
      <left style="medium">
        <color indexed="64"/>
      </left>
      <right style="thin">
        <color indexed="64"/>
      </right>
      <top style="thin">
        <color indexed="64"/>
      </top>
      <bottom/>
      <diagonal/>
    </border>
    <border>
      <left style="medium">
        <color indexed="64"/>
      </left>
      <right style="medium">
        <color indexed="64"/>
      </right>
      <top/>
      <bottom style="medium">
        <color rgb="FF000000"/>
      </bottom>
      <diagonal/>
    </border>
    <border>
      <left/>
      <right style="thin">
        <color rgb="FF000000"/>
      </right>
      <top style="thin">
        <color indexed="64"/>
      </top>
      <bottom style="medium">
        <color indexed="64"/>
      </bottom>
      <diagonal/>
    </border>
    <border>
      <left style="medium">
        <color indexed="64"/>
      </left>
      <right style="medium">
        <color indexed="64"/>
      </right>
      <top style="medium">
        <color rgb="FF000000"/>
      </top>
      <bottom/>
      <diagonal/>
    </border>
    <border>
      <left style="medium">
        <color indexed="64"/>
      </left>
      <right style="thin">
        <color indexed="64"/>
      </right>
      <top style="medium">
        <color rgb="FF000000"/>
      </top>
      <bottom/>
      <diagonal/>
    </border>
    <border>
      <left style="thin">
        <color indexed="64"/>
      </left>
      <right style="thin">
        <color indexed="64"/>
      </right>
      <top/>
      <bottom style="medium">
        <color rgb="FF000000"/>
      </bottom>
      <diagonal/>
    </border>
    <border>
      <left style="thin">
        <color indexed="64"/>
      </left>
      <right/>
      <top style="medium">
        <color indexed="64"/>
      </top>
      <bottom style="thin">
        <color indexed="64"/>
      </bottom>
      <diagonal/>
    </border>
  </borders>
  <cellStyleXfs count="67">
    <xf numFmtId="0" fontId="0" fillId="0" borderId="0"/>
    <xf numFmtId="43" fontId="1" fillId="0" borderId="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5" fillId="0" borderId="0"/>
    <xf numFmtId="43" fontId="1" fillId="0" borderId="0" applyFont="0" applyFill="0" applyBorder="0" applyAlignment="0" applyProtection="0"/>
    <xf numFmtId="0" fontId="2" fillId="0" borderId="0" applyNumberFormat="0" applyFont="0" applyFill="0" applyBorder="0" applyAlignment="0" applyProtection="0"/>
    <xf numFmtId="174" fontId="1" fillId="0" borderId="0" applyNumberFormat="0" applyFill="0" applyBorder="0" applyAlignment="0" applyProtection="0"/>
    <xf numFmtId="9" fontId="1" fillId="0" borderId="0" applyFont="0" applyFill="0" applyBorder="0" applyAlignment="0" applyProtection="0"/>
    <xf numFmtId="43" fontId="15" fillId="0" borderId="0" applyFont="0" applyFill="0" applyBorder="0" applyAlignment="0" applyProtection="0"/>
    <xf numFmtId="0" fontId="1" fillId="0" borderId="0"/>
    <xf numFmtId="179" fontId="2" fillId="0" borderId="0" applyFont="0" applyFill="0" applyBorder="0" applyAlignment="0" applyProtection="0"/>
    <xf numFmtId="174" fontId="1" fillId="0" borderId="0"/>
    <xf numFmtId="0" fontId="2" fillId="0" borderId="0"/>
    <xf numFmtId="0" fontId="1" fillId="0" borderId="0"/>
    <xf numFmtId="164" fontId="2" fillId="0" borderId="0" applyNumberFormat="0" applyFont="0" applyFill="0" applyBorder="0" applyAlignment="0" applyProtection="0"/>
    <xf numFmtId="0" fontId="27" fillId="0" borderId="0"/>
    <xf numFmtId="174" fontId="1" fillId="0" borderId="0"/>
    <xf numFmtId="188" fontId="1" fillId="0" borderId="0"/>
    <xf numFmtId="174" fontId="2" fillId="0" borderId="0" applyNumberFormat="0" applyFill="0" applyBorder="0" applyAlignment="0" applyProtection="0"/>
    <xf numFmtId="174" fontId="2" fillId="0" borderId="0" applyNumberFormat="0" applyFill="0" applyBorder="0" applyAlignment="0" applyProtection="0"/>
    <xf numFmtId="189" fontId="29" fillId="0" borderId="0">
      <alignment horizontal="right"/>
    </xf>
    <xf numFmtId="0" fontId="2" fillId="0" borderId="0"/>
    <xf numFmtId="164" fontId="1" fillId="0" borderId="0" applyFont="0" applyFill="0" applyBorder="0" applyAlignment="0" applyProtection="0"/>
    <xf numFmtId="43" fontId="1" fillId="0" borderId="0" applyFont="0" applyFill="0" applyBorder="0" applyAlignment="0" applyProtection="0"/>
    <xf numFmtId="179"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3" fontId="2" fillId="0" borderId="0" applyFont="0" applyFill="0" applyBorder="0" applyAlignment="0" applyProtection="0"/>
    <xf numFmtId="0" fontId="1" fillId="0" borderId="0"/>
    <xf numFmtId="164" fontId="30"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0" fontId="31" fillId="0" borderId="0" applyNumberFormat="0" applyFill="0" applyBorder="0" applyAlignment="0" applyProtection="0"/>
    <xf numFmtId="164"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2" fillId="0" borderId="0" applyNumberFormat="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4" fontId="2" fillId="0" borderId="0" applyNumberFormat="0" applyFill="0" applyBorder="0" applyAlignment="0" applyProtection="0"/>
    <xf numFmtId="174" fontId="1" fillId="0" borderId="0" applyNumberFormat="0" applyFill="0" applyBorder="0" applyAlignment="0" applyProtection="0"/>
    <xf numFmtId="164" fontId="38" fillId="0" borderId="0" applyFont="0" applyFill="0" applyBorder="0" applyAlignment="0" applyProtection="0"/>
    <xf numFmtId="188" fontId="1" fillId="0" borderId="0"/>
    <xf numFmtId="188" fontId="1" fillId="0" borderId="0"/>
    <xf numFmtId="188" fontId="2" fillId="0" borderId="0" applyNumberFormat="0" applyFill="0" applyBorder="0" applyAlignment="0" applyProtection="0"/>
    <xf numFmtId="188" fontId="2" fillId="0" borderId="0" applyNumberFormat="0" applyFill="0" applyBorder="0" applyAlignment="0" applyProtection="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9" fontId="38" fillId="0" borderId="0" applyFont="0" applyFill="0" applyBorder="0" applyAlignment="0" applyProtection="0"/>
    <xf numFmtId="174" fontId="27" fillId="0" borderId="0"/>
    <xf numFmtId="0" fontId="1" fillId="0" borderId="0"/>
    <xf numFmtId="43" fontId="15" fillId="0" borderId="0" applyFont="0" applyFill="0" applyBorder="0" applyAlignment="0" applyProtection="0"/>
    <xf numFmtId="9" fontId="1" fillId="0" borderId="0" applyFont="0" applyFill="0" applyBorder="0" applyAlignment="0" applyProtection="0"/>
    <xf numFmtId="188" fontId="2" fillId="0" borderId="0"/>
  </cellStyleXfs>
  <cellXfs count="2245">
    <xf numFmtId="0" fontId="0" fillId="0" borderId="0" xfId="0"/>
    <xf numFmtId="0" fontId="0" fillId="0" borderId="0" xfId="0" applyBorder="1"/>
    <xf numFmtId="0" fontId="9" fillId="0" borderId="2" xfId="0" applyFont="1" applyFill="1" applyBorder="1"/>
    <xf numFmtId="49" fontId="6" fillId="0" borderId="0" xfId="0" applyNumberFormat="1" applyFont="1" applyFill="1" applyBorder="1" applyAlignment="1">
      <alignment vertical="top" wrapText="1"/>
    </xf>
    <xf numFmtId="0" fontId="7" fillId="0" borderId="0" xfId="0" applyFont="1" applyFill="1" applyAlignment="1">
      <alignment vertical="top" wrapText="1"/>
    </xf>
    <xf numFmtId="0" fontId="7" fillId="0" borderId="0" xfId="0" applyFont="1" applyFill="1" applyBorder="1" applyAlignment="1">
      <alignment vertical="top" wrapText="1"/>
    </xf>
    <xf numFmtId="0" fontId="0" fillId="0" borderId="0" xfId="0" applyFill="1" applyBorder="1"/>
    <xf numFmtId="2" fontId="9" fillId="0" borderId="0" xfId="0" applyNumberFormat="1" applyFont="1"/>
    <xf numFmtId="166" fontId="0" fillId="0" borderId="0" xfId="0" applyNumberFormat="1" applyFill="1"/>
    <xf numFmtId="166" fontId="0" fillId="0" borderId="0" xfId="0" applyNumberFormat="1"/>
    <xf numFmtId="0" fontId="0" fillId="0" borderId="0" xfId="0" applyFill="1"/>
    <xf numFmtId="49" fontId="6" fillId="0" borderId="0" xfId="0" applyNumberFormat="1" applyFont="1" applyFill="1" applyAlignment="1">
      <alignment vertical="center"/>
    </xf>
    <xf numFmtId="3" fontId="6" fillId="0" borderId="0" xfId="0" applyNumberFormat="1" applyFont="1" applyFill="1" applyBorder="1" applyAlignment="1">
      <alignment horizontal="right"/>
    </xf>
    <xf numFmtId="3" fontId="0" fillId="0" borderId="0" xfId="0" applyNumberFormat="1"/>
    <xf numFmtId="0" fontId="7" fillId="0" borderId="0" xfId="0" applyFont="1" applyFill="1" applyBorder="1" applyAlignment="1">
      <alignment horizontal="right"/>
    </xf>
    <xf numFmtId="167" fontId="7" fillId="0" borderId="0" xfId="0" applyNumberFormat="1" applyFont="1" applyFill="1" applyBorder="1" applyAlignment="1">
      <alignment horizontal="right"/>
    </xf>
    <xf numFmtId="49" fontId="7" fillId="0" borderId="0" xfId="0" applyNumberFormat="1" applyFont="1" applyFill="1" applyBorder="1" applyAlignment="1">
      <alignment horizontal="left"/>
    </xf>
    <xf numFmtId="165" fontId="7" fillId="0" borderId="0" xfId="0" applyNumberFormat="1" applyFont="1" applyFill="1" applyBorder="1" applyAlignment="1">
      <alignment horizontal="right"/>
    </xf>
    <xf numFmtId="49" fontId="6" fillId="0" borderId="0" xfId="0" applyNumberFormat="1" applyFont="1" applyFill="1" applyAlignment="1"/>
    <xf numFmtId="49" fontId="7" fillId="0" borderId="0" xfId="0" applyNumberFormat="1" applyFont="1" applyFill="1" applyBorder="1" applyAlignment="1">
      <alignment horizontal="left" vertical="center"/>
    </xf>
    <xf numFmtId="1" fontId="7" fillId="0" borderId="0" xfId="0" applyNumberFormat="1" applyFont="1" applyFill="1" applyBorder="1" applyAlignment="1">
      <alignment horizontal="right"/>
    </xf>
    <xf numFmtId="49" fontId="7" fillId="0" borderId="0" xfId="0" applyNumberFormat="1" applyFont="1" applyFill="1" applyBorder="1" applyAlignment="1"/>
    <xf numFmtId="0" fontId="13" fillId="0" borderId="0" xfId="0" applyFont="1" applyBorder="1" applyAlignment="1">
      <alignment horizontal="right" vertical="center" wrapText="1"/>
    </xf>
    <xf numFmtId="3" fontId="13" fillId="0" borderId="0" xfId="0" applyNumberFormat="1" applyFont="1" applyBorder="1" applyAlignment="1">
      <alignment horizontal="right" vertical="center" wrapText="1"/>
    </xf>
    <xf numFmtId="3" fontId="0" fillId="0" borderId="0" xfId="0" applyNumberFormat="1" applyFill="1"/>
    <xf numFmtId="49" fontId="7" fillId="0" borderId="0" xfId="4" applyNumberFormat="1" applyFont="1" applyFill="1" applyBorder="1" applyAlignment="1">
      <alignment horizontal="left" vertical="center"/>
    </xf>
    <xf numFmtId="1" fontId="7" fillId="0" borderId="0" xfId="4" applyNumberFormat="1" applyFont="1" applyFill="1" applyBorder="1" applyAlignment="1">
      <alignment horizontal="right"/>
    </xf>
    <xf numFmtId="17" fontId="7" fillId="0" borderId="0" xfId="4" applyNumberFormat="1" applyFont="1" applyFill="1" applyBorder="1" applyAlignment="1">
      <alignment horizontal="left" vertical="center"/>
    </xf>
    <xf numFmtId="1" fontId="9" fillId="0" borderId="0" xfId="0" applyNumberFormat="1" applyFont="1"/>
    <xf numFmtId="3" fontId="9" fillId="0" borderId="0" xfId="0" applyNumberFormat="1" applyFont="1"/>
    <xf numFmtId="165" fontId="6" fillId="0" borderId="2" xfId="0" applyNumberFormat="1" applyFont="1" applyFill="1" applyBorder="1" applyAlignment="1">
      <alignment horizontal="right" vertical="top"/>
    </xf>
    <xf numFmtId="165" fontId="0" fillId="0" borderId="0" xfId="0" applyNumberFormat="1"/>
    <xf numFmtId="165" fontId="7" fillId="0" borderId="2" xfId="0" applyNumberFormat="1" applyFont="1" applyFill="1" applyBorder="1" applyAlignment="1">
      <alignment horizontal="right" vertical="top"/>
    </xf>
    <xf numFmtId="0" fontId="2" fillId="0" borderId="0" xfId="0" applyFont="1" applyFill="1" applyBorder="1" applyAlignment="1">
      <alignment vertical="center" wrapText="1"/>
    </xf>
    <xf numFmtId="165" fontId="7" fillId="0" borderId="0" xfId="0" applyNumberFormat="1" applyFont="1" applyFill="1" applyAlignment="1">
      <alignment horizontal="left" vertical="top"/>
    </xf>
    <xf numFmtId="169" fontId="7" fillId="0" borderId="0" xfId="0" applyNumberFormat="1" applyFont="1" applyFill="1" applyBorder="1" applyAlignment="1">
      <alignment horizontal="left" vertical="top"/>
    </xf>
    <xf numFmtId="165" fontId="7" fillId="0" borderId="0" xfId="0" applyNumberFormat="1" applyFont="1" applyFill="1" applyBorder="1" applyAlignment="1">
      <alignment horizontal="right" vertical="top"/>
    </xf>
    <xf numFmtId="0" fontId="5" fillId="0" borderId="0" xfId="0" applyFont="1" applyFill="1" applyBorder="1" applyAlignment="1">
      <alignment horizontal="right" vertical="center" wrapText="1"/>
    </xf>
    <xf numFmtId="168" fontId="5" fillId="0" borderId="0" xfId="6" applyNumberFormat="1" applyFont="1" applyFill="1" applyBorder="1" applyAlignment="1">
      <alignment horizontal="right" vertical="center" wrapText="1"/>
    </xf>
    <xf numFmtId="49" fontId="7" fillId="0" borderId="0" xfId="5" applyNumberFormat="1" applyFont="1" applyFill="1" applyBorder="1" applyAlignment="1">
      <alignment horizontal="left" vertical="center"/>
    </xf>
    <xf numFmtId="165" fontId="7" fillId="0" borderId="0" xfId="5" applyNumberFormat="1" applyFont="1" applyFill="1" applyBorder="1" applyAlignment="1">
      <alignment horizontal="right" vertical="center"/>
    </xf>
    <xf numFmtId="168" fontId="10" fillId="0" borderId="0" xfId="6" applyNumberFormat="1" applyFont="1" applyFill="1" applyBorder="1" applyAlignment="1">
      <alignment horizontal="right" vertical="center" wrapText="1"/>
    </xf>
    <xf numFmtId="0" fontId="7" fillId="0" borderId="0" xfId="5" applyFont="1" applyFill="1" applyBorder="1" applyAlignment="1">
      <alignment vertical="center"/>
    </xf>
    <xf numFmtId="1" fontId="7" fillId="0" borderId="0" xfId="5" applyNumberFormat="1" applyFont="1" applyFill="1" applyBorder="1" applyAlignment="1">
      <alignment vertical="center"/>
    </xf>
    <xf numFmtId="2" fontId="2" fillId="0" borderId="0" xfId="0" applyNumberFormat="1" applyFont="1" applyFill="1" applyBorder="1" applyAlignment="1">
      <alignment horizontal="center" wrapText="1"/>
    </xf>
    <xf numFmtId="169" fontId="7" fillId="0" borderId="0" xfId="4" applyNumberFormat="1" applyFont="1" applyFill="1" applyBorder="1" applyAlignment="1">
      <alignment horizontal="left" vertical="top" wrapText="1"/>
    </xf>
    <xf numFmtId="0" fontId="10" fillId="0" borderId="0" xfId="0" applyNumberFormat="1" applyFont="1" applyFill="1" applyBorder="1" applyAlignment="1"/>
    <xf numFmtId="49" fontId="6" fillId="0" borderId="0" xfId="0" applyNumberFormat="1" applyFont="1" applyFill="1" applyBorder="1" applyAlignment="1">
      <alignment vertical="center"/>
    </xf>
    <xf numFmtId="49" fontId="6" fillId="0" borderId="0" xfId="0" applyNumberFormat="1" applyFont="1" applyFill="1" applyBorder="1" applyAlignment="1">
      <alignment horizontal="center" vertical="top" wrapText="1"/>
    </xf>
    <xf numFmtId="0" fontId="6" fillId="0" borderId="0" xfId="0" applyFont="1" applyFill="1" applyBorder="1" applyAlignment="1">
      <alignment horizontal="right"/>
    </xf>
    <xf numFmtId="1" fontId="6" fillId="0" borderId="0" xfId="0" applyNumberFormat="1" applyFont="1" applyFill="1" applyBorder="1" applyAlignment="1">
      <alignment horizontal="right" vertical="top"/>
    </xf>
    <xf numFmtId="1" fontId="9" fillId="0" borderId="0" xfId="4" applyNumberFormat="1" applyFont="1" applyFill="1" applyBorder="1" applyAlignment="1">
      <alignment horizontal="right" vertical="center" wrapText="1"/>
    </xf>
    <xf numFmtId="1" fontId="9" fillId="0" borderId="0" xfId="0" applyNumberFormat="1" applyFont="1" applyFill="1" applyBorder="1" applyAlignment="1">
      <alignment horizontal="right" vertical="top"/>
    </xf>
    <xf numFmtId="165" fontId="9" fillId="0" borderId="0" xfId="0" applyNumberFormat="1" applyFont="1" applyFill="1" applyBorder="1" applyAlignment="1">
      <alignment horizontal="right" vertical="top"/>
    </xf>
    <xf numFmtId="169" fontId="9" fillId="0" borderId="0" xfId="0" applyNumberFormat="1" applyFont="1" applyFill="1" applyBorder="1" applyAlignment="1">
      <alignment horizontal="left" vertical="top"/>
    </xf>
    <xf numFmtId="1" fontId="10" fillId="0" borderId="0" xfId="0" applyNumberFormat="1" applyFont="1" applyFill="1" applyBorder="1" applyAlignment="1">
      <alignment horizontal="right" wrapText="1"/>
    </xf>
    <xf numFmtId="1" fontId="0" fillId="0" borderId="0" xfId="0" applyNumberFormat="1" applyFont="1" applyFill="1" applyBorder="1" applyAlignment="1"/>
    <xf numFmtId="1" fontId="10" fillId="0" borderId="0" xfId="0" applyNumberFormat="1" applyFont="1" applyFill="1" applyBorder="1" applyAlignment="1"/>
    <xf numFmtId="0" fontId="10" fillId="0" borderId="0" xfId="0" applyFont="1" applyFill="1" applyBorder="1" applyAlignment="1">
      <alignment horizontal="right" wrapText="1"/>
    </xf>
    <xf numFmtId="1" fontId="9" fillId="0" borderId="0" xfId="0" applyNumberFormat="1" applyFont="1" applyFill="1" applyBorder="1" applyAlignment="1">
      <alignment horizontal="right"/>
    </xf>
    <xf numFmtId="1" fontId="10" fillId="0" borderId="0" xfId="4" applyNumberFormat="1" applyFont="1" applyFill="1" applyBorder="1" applyAlignment="1">
      <alignment horizontal="right" vertical="center" wrapText="1"/>
    </xf>
    <xf numFmtId="0" fontId="7" fillId="0" borderId="0" xfId="0" applyFont="1" applyFill="1" applyAlignment="1">
      <alignment vertical="center"/>
    </xf>
    <xf numFmtId="3" fontId="6" fillId="0" borderId="2" xfId="0" applyNumberFormat="1" applyFont="1" applyFill="1" applyBorder="1" applyAlignment="1">
      <alignment horizontal="right" vertical="center"/>
    </xf>
    <xf numFmtId="3" fontId="7" fillId="0" borderId="2" xfId="0" applyNumberFormat="1" applyFont="1" applyFill="1" applyBorder="1" applyAlignment="1">
      <alignment horizontal="right" vertical="center"/>
    </xf>
    <xf numFmtId="1" fontId="5" fillId="0" borderId="0" xfId="4" applyNumberFormat="1" applyFont="1" applyFill="1" applyBorder="1" applyAlignment="1">
      <alignment horizontal="right" vertical="center" wrapText="1"/>
    </xf>
    <xf numFmtId="3" fontId="7" fillId="0" borderId="0" xfId="0" applyNumberFormat="1" applyFont="1" applyFill="1" applyBorder="1" applyAlignment="1">
      <alignment horizontal="right" vertical="center"/>
    </xf>
    <xf numFmtId="169" fontId="7" fillId="0" borderId="0" xfId="0" applyNumberFormat="1" applyFont="1" applyFill="1" applyBorder="1" applyAlignment="1">
      <alignment horizontal="left" vertical="center"/>
    </xf>
    <xf numFmtId="169" fontId="7" fillId="0" borderId="0" xfId="4" applyNumberFormat="1" applyFont="1" applyFill="1" applyBorder="1" applyAlignment="1">
      <alignment horizontal="left" vertical="top"/>
    </xf>
    <xf numFmtId="169" fontId="4" fillId="0" borderId="0" xfId="4" applyNumberFormat="1" applyFont="1" applyFill="1" applyBorder="1" applyAlignment="1">
      <alignment horizontal="left" vertical="top" wrapText="1"/>
    </xf>
    <xf numFmtId="3" fontId="6" fillId="2" borderId="7" xfId="0" applyNumberFormat="1" applyFont="1" applyFill="1" applyBorder="1" applyAlignment="1">
      <alignment horizontal="right"/>
    </xf>
    <xf numFmtId="3" fontId="7" fillId="0" borderId="0" xfId="0" applyNumberFormat="1" applyFont="1" applyFill="1" applyBorder="1" applyAlignment="1">
      <alignment horizontal="right"/>
    </xf>
    <xf numFmtId="3" fontId="7" fillId="0" borderId="0" xfId="4" applyNumberFormat="1" applyFont="1" applyFill="1" applyBorder="1" applyAlignment="1">
      <alignment horizontal="right"/>
    </xf>
    <xf numFmtId="1" fontId="9" fillId="0" borderId="0" xfId="0" applyNumberFormat="1" applyFont="1" applyFill="1" applyBorder="1"/>
    <xf numFmtId="1" fontId="8" fillId="0" borderId="0" xfId="0" applyNumberFormat="1" applyFont="1" applyFill="1" applyBorder="1"/>
    <xf numFmtId="1" fontId="9" fillId="0" borderId="0" xfId="4" applyNumberFormat="1" applyFont="1" applyFill="1" applyBorder="1"/>
    <xf numFmtId="167" fontId="7" fillId="0" borderId="0" xfId="4" applyNumberFormat="1" applyFont="1" applyFill="1" applyBorder="1" applyAlignment="1">
      <alignment horizontal="right"/>
    </xf>
    <xf numFmtId="49" fontId="6" fillId="0" borderId="0" xfId="0" applyNumberFormat="1" applyFont="1" applyFill="1" applyBorder="1" applyAlignment="1"/>
    <xf numFmtId="0" fontId="3" fillId="0" borderId="0" xfId="0" applyFont="1" applyFill="1" applyAlignment="1">
      <alignment vertical="center"/>
    </xf>
    <xf numFmtId="0" fontId="10" fillId="0" borderId="0" xfId="7" applyNumberFormat="1" applyFont="1" applyFill="1" applyBorder="1" applyAlignment="1"/>
    <xf numFmtId="0" fontId="7" fillId="2" borderId="0" xfId="7" applyFont="1" applyFill="1" applyAlignment="1">
      <alignment vertical="center"/>
    </xf>
    <xf numFmtId="0" fontId="6" fillId="2" borderId="0" xfId="7" applyFont="1" applyFill="1" applyAlignment="1">
      <alignment vertical="center"/>
    </xf>
    <xf numFmtId="165" fontId="6" fillId="2" borderId="0" xfId="7" applyNumberFormat="1" applyFont="1" applyFill="1" applyAlignment="1">
      <alignment vertical="center"/>
    </xf>
    <xf numFmtId="170" fontId="7" fillId="2" borderId="2" xfId="7" applyNumberFormat="1" applyFont="1" applyFill="1" applyBorder="1" applyAlignment="1">
      <alignment horizontal="right"/>
    </xf>
    <xf numFmtId="165" fontId="7" fillId="2" borderId="2" xfId="7" applyNumberFormat="1" applyFont="1" applyFill="1" applyBorder="1" applyAlignment="1">
      <alignment horizontal="right"/>
    </xf>
    <xf numFmtId="165" fontId="7" fillId="0" borderId="2" xfId="7" applyNumberFormat="1" applyFont="1" applyFill="1" applyBorder="1" applyAlignment="1">
      <alignment horizontal="right"/>
    </xf>
    <xf numFmtId="170" fontId="7" fillId="0" borderId="2" xfId="7" applyNumberFormat="1" applyFont="1" applyFill="1" applyBorder="1" applyAlignment="1">
      <alignment horizontal="right"/>
    </xf>
    <xf numFmtId="165" fontId="7" fillId="2" borderId="0" xfId="7" applyNumberFormat="1" applyFont="1" applyFill="1" applyAlignment="1">
      <alignment vertical="center"/>
    </xf>
    <xf numFmtId="165" fontId="10" fillId="0" borderId="0" xfId="7" applyNumberFormat="1" applyFont="1" applyFill="1" applyBorder="1" applyAlignment="1"/>
    <xf numFmtId="170" fontId="10" fillId="0" borderId="0" xfId="7" applyNumberFormat="1" applyFont="1" applyFill="1" applyBorder="1" applyAlignment="1"/>
    <xf numFmtId="172" fontId="10" fillId="0" borderId="0" xfId="7" applyNumberFormat="1" applyFont="1" applyFill="1" applyBorder="1" applyAlignment="1"/>
    <xf numFmtId="3" fontId="10" fillId="0" borderId="0" xfId="7" applyNumberFormat="1" applyFont="1" applyFill="1" applyBorder="1" applyAlignment="1"/>
    <xf numFmtId="3" fontId="9" fillId="0" borderId="2" xfId="0" applyNumberFormat="1" applyFont="1" applyFill="1" applyBorder="1"/>
    <xf numFmtId="3" fontId="9" fillId="0" borderId="2" xfId="0" applyNumberFormat="1" applyFont="1" applyFill="1" applyBorder="1" applyAlignment="1">
      <alignment horizontal="right"/>
    </xf>
    <xf numFmtId="49" fontId="7" fillId="2" borderId="0" xfId="7" applyNumberFormat="1" applyFont="1" applyFill="1" applyBorder="1" applyAlignment="1">
      <alignment horizontal="left"/>
    </xf>
    <xf numFmtId="171" fontId="7" fillId="2" borderId="0" xfId="7" applyNumberFormat="1" applyFont="1" applyFill="1" applyBorder="1" applyAlignment="1">
      <alignment horizontal="right"/>
    </xf>
    <xf numFmtId="171" fontId="7" fillId="2" borderId="0" xfId="7" applyNumberFormat="1" applyFont="1" applyFill="1" applyAlignment="1">
      <alignment vertical="center"/>
    </xf>
    <xf numFmtId="49" fontId="18" fillId="2" borderId="0" xfId="7" applyNumberFormat="1" applyFont="1" applyFill="1" applyAlignment="1">
      <alignment horizontal="left"/>
    </xf>
    <xf numFmtId="174" fontId="19" fillId="0" borderId="0" xfId="8" applyFont="1" applyFill="1"/>
    <xf numFmtId="173" fontId="7" fillId="2" borderId="0" xfId="7" applyNumberFormat="1" applyFont="1" applyFill="1" applyAlignment="1">
      <alignment vertical="center"/>
    </xf>
    <xf numFmtId="171" fontId="10" fillId="0" borderId="0" xfId="7" applyNumberFormat="1" applyFont="1" applyFill="1" applyBorder="1" applyAlignment="1"/>
    <xf numFmtId="176" fontId="10" fillId="0" borderId="0" xfId="7" applyNumberFormat="1" applyFont="1" applyFill="1" applyBorder="1" applyAlignment="1"/>
    <xf numFmtId="178" fontId="7" fillId="2" borderId="0" xfId="7" applyNumberFormat="1" applyFont="1" applyFill="1" applyBorder="1" applyAlignment="1">
      <alignment horizontal="right"/>
    </xf>
    <xf numFmtId="178" fontId="7" fillId="0" borderId="0" xfId="7" applyNumberFormat="1" applyFont="1" applyFill="1" applyBorder="1" applyAlignment="1">
      <alignment horizontal="right"/>
    </xf>
    <xf numFmtId="177" fontId="6" fillId="2" borderId="0" xfId="7" applyNumberFormat="1" applyFont="1" applyFill="1" applyAlignment="1">
      <alignment vertical="center"/>
    </xf>
    <xf numFmtId="0" fontId="10" fillId="0" borderId="0" xfId="7" applyNumberFormat="1" applyFont="1" applyFill="1" applyBorder="1" applyAlignment="1">
      <alignment vertical="top"/>
    </xf>
    <xf numFmtId="2" fontId="7" fillId="2" borderId="0" xfId="7" applyNumberFormat="1" applyFont="1" applyFill="1" applyAlignment="1">
      <alignment vertical="top"/>
    </xf>
    <xf numFmtId="0" fontId="24" fillId="0" borderId="0" xfId="7" applyNumberFormat="1" applyFont="1" applyFill="1" applyBorder="1" applyAlignment="1">
      <alignment vertical="top"/>
    </xf>
    <xf numFmtId="0" fontId="25" fillId="2" borderId="0" xfId="7" applyFont="1" applyFill="1" applyAlignment="1">
      <alignment vertical="top"/>
    </xf>
    <xf numFmtId="49" fontId="7" fillId="2" borderId="0" xfId="7" applyNumberFormat="1" applyFont="1" applyFill="1" applyAlignment="1"/>
    <xf numFmtId="179" fontId="6" fillId="2" borderId="0" xfId="7" applyNumberFormat="1" applyFont="1" applyFill="1" applyAlignment="1">
      <alignment vertical="center"/>
    </xf>
    <xf numFmtId="3" fontId="7" fillId="0" borderId="2" xfId="7" applyNumberFormat="1" applyFont="1" applyFill="1" applyBorder="1" applyAlignment="1">
      <alignment horizontal="right"/>
    </xf>
    <xf numFmtId="165" fontId="10" fillId="0" borderId="0" xfId="5" applyNumberFormat="1" applyFont="1" applyFill="1" applyBorder="1" applyAlignment="1">
      <alignment horizontal="right" vertical="center" wrapText="1"/>
    </xf>
    <xf numFmtId="1" fontId="0" fillId="0" borderId="0" xfId="0" applyNumberFormat="1"/>
    <xf numFmtId="3" fontId="9" fillId="0" borderId="2" xfId="0" applyNumberFormat="1" applyFont="1" applyFill="1" applyBorder="1" applyAlignment="1">
      <alignment horizontal="right" wrapText="1"/>
    </xf>
    <xf numFmtId="3" fontId="14" fillId="0" borderId="2" xfId="4" applyNumberFormat="1" applyFont="1" applyFill="1" applyBorder="1"/>
    <xf numFmtId="3" fontId="9" fillId="0" borderId="2" xfId="4" applyNumberFormat="1" applyFont="1" applyFill="1" applyBorder="1"/>
    <xf numFmtId="3" fontId="7" fillId="0" borderId="16" xfId="0" applyNumberFormat="1" applyFont="1" applyFill="1" applyBorder="1" applyAlignment="1">
      <alignment horizontal="right" vertical="top"/>
    </xf>
    <xf numFmtId="1" fontId="7" fillId="0" borderId="16" xfId="0" applyNumberFormat="1" applyFont="1" applyFill="1" applyBorder="1" applyAlignment="1">
      <alignment horizontal="right"/>
    </xf>
    <xf numFmtId="1" fontId="10" fillId="0" borderId="0" xfId="7" applyNumberFormat="1" applyFont="1" applyFill="1" applyBorder="1" applyAlignment="1"/>
    <xf numFmtId="185" fontId="6" fillId="2" borderId="16" xfId="7" applyNumberFormat="1" applyFont="1" applyFill="1" applyBorder="1" applyAlignment="1">
      <alignment horizontal="right"/>
    </xf>
    <xf numFmtId="1" fontId="7" fillId="0" borderId="16" xfId="7" applyNumberFormat="1" applyFont="1" applyFill="1" applyBorder="1" applyAlignment="1">
      <alignment horizontal="right"/>
    </xf>
    <xf numFmtId="179" fontId="7" fillId="0" borderId="16" xfId="7" applyNumberFormat="1" applyFont="1" applyFill="1" applyBorder="1" applyAlignment="1">
      <alignment horizontal="right"/>
    </xf>
    <xf numFmtId="165" fontId="6" fillId="2" borderId="16" xfId="7" applyNumberFormat="1" applyFont="1" applyFill="1" applyBorder="1" applyAlignment="1">
      <alignment horizontal="right"/>
    </xf>
    <xf numFmtId="179" fontId="7" fillId="2" borderId="16" xfId="7" applyNumberFormat="1" applyFont="1" applyFill="1" applyBorder="1" applyAlignment="1">
      <alignment horizontal="right" vertical="center" wrapText="1"/>
    </xf>
    <xf numFmtId="178" fontId="7" fillId="2" borderId="16" xfId="7" applyNumberFormat="1" applyFont="1" applyFill="1" applyBorder="1" applyAlignment="1">
      <alignment horizontal="right" vertical="center" wrapText="1"/>
    </xf>
    <xf numFmtId="183" fontId="7" fillId="2" borderId="16" xfId="7" applyNumberFormat="1" applyFont="1" applyFill="1" applyBorder="1" applyAlignment="1">
      <alignment horizontal="right" vertical="center" wrapText="1"/>
    </xf>
    <xf numFmtId="3" fontId="10" fillId="0" borderId="16" xfId="5" applyNumberFormat="1" applyFont="1" applyBorder="1" applyAlignment="1">
      <alignment vertical="center"/>
    </xf>
    <xf numFmtId="3" fontId="10" fillId="0" borderId="16" xfId="5" applyNumberFormat="1" applyFont="1" applyBorder="1" applyAlignment="1">
      <alignment horizontal="right"/>
    </xf>
    <xf numFmtId="3" fontId="9" fillId="0" borderId="16" xfId="0" applyNumberFormat="1" applyFont="1" applyBorder="1"/>
    <xf numFmtId="165" fontId="2" fillId="0" borderId="0" xfId="0" applyNumberFormat="1" applyFont="1" applyFill="1" applyBorder="1" applyAlignment="1">
      <alignment horizontal="center" vertical="center" wrapText="1"/>
    </xf>
    <xf numFmtId="0" fontId="9" fillId="0" borderId="0" xfId="0" applyFont="1" applyBorder="1"/>
    <xf numFmtId="3" fontId="10" fillId="0" borderId="16" xfId="1" applyNumberFormat="1" applyFont="1" applyBorder="1" applyAlignment="1">
      <alignment horizontal="right" vertical="center"/>
    </xf>
    <xf numFmtId="3" fontId="10" fillId="0" borderId="16" xfId="0" applyNumberFormat="1" applyFont="1" applyFill="1" applyBorder="1" applyAlignment="1">
      <alignment vertical="center"/>
    </xf>
    <xf numFmtId="3" fontId="10" fillId="0" borderId="16" xfId="1" applyNumberFormat="1" applyFont="1" applyBorder="1" applyAlignment="1">
      <alignment horizontal="right"/>
    </xf>
    <xf numFmtId="3" fontId="10" fillId="0" borderId="16" xfId="0" applyNumberFormat="1" applyFont="1" applyBorder="1"/>
    <xf numFmtId="3" fontId="10" fillId="0" borderId="16" xfId="0" applyNumberFormat="1" applyFont="1" applyFill="1" applyBorder="1"/>
    <xf numFmtId="3" fontId="9" fillId="0" borderId="16" xfId="1" applyNumberFormat="1" applyFont="1" applyBorder="1" applyAlignment="1">
      <alignment horizontal="right"/>
    </xf>
    <xf numFmtId="3" fontId="10" fillId="0" borderId="16" xfId="5" applyNumberFormat="1" applyFont="1" applyBorder="1"/>
    <xf numFmtId="165" fontId="2" fillId="0" borderId="0" xfId="0" applyNumberFormat="1" applyFont="1" applyFill="1" applyBorder="1" applyAlignment="1">
      <alignment vertical="center" wrapText="1"/>
    </xf>
    <xf numFmtId="0" fontId="8" fillId="0" borderId="16" xfId="0" applyFont="1" applyFill="1" applyBorder="1" applyAlignment="1">
      <alignment horizontal="left" vertical="center"/>
    </xf>
    <xf numFmtId="0" fontId="0" fillId="0" borderId="0" xfId="0" applyFont="1" applyBorder="1"/>
    <xf numFmtId="0" fontId="0" fillId="0" borderId="0" xfId="0" applyFont="1"/>
    <xf numFmtId="0" fontId="33" fillId="0" borderId="0" xfId="0" applyFont="1"/>
    <xf numFmtId="49" fontId="6" fillId="0" borderId="0" xfId="0" applyNumberFormat="1" applyFont="1" applyFill="1" applyBorder="1" applyAlignment="1">
      <alignment horizontal="center"/>
    </xf>
    <xf numFmtId="49" fontId="6" fillId="2" borderId="0" xfId="7" applyNumberFormat="1" applyFont="1" applyFill="1" applyAlignment="1">
      <alignment vertical="top"/>
    </xf>
    <xf numFmtId="177" fontId="7" fillId="0" borderId="18" xfId="7" applyNumberFormat="1" applyFont="1" applyFill="1" applyBorder="1" applyAlignment="1">
      <alignment horizontal="right"/>
    </xf>
    <xf numFmtId="177" fontId="6" fillId="0" borderId="10" xfId="7" applyNumberFormat="1" applyFont="1" applyFill="1" applyBorder="1" applyAlignment="1">
      <alignment horizontal="right"/>
    </xf>
    <xf numFmtId="177" fontId="6" fillId="0" borderId="14" xfId="7" applyNumberFormat="1" applyFont="1" applyFill="1" applyBorder="1" applyAlignment="1">
      <alignment horizontal="right"/>
    </xf>
    <xf numFmtId="1" fontId="6" fillId="0" borderId="10" xfId="7" applyNumberFormat="1" applyFont="1" applyFill="1" applyBorder="1" applyAlignment="1">
      <alignment horizontal="right"/>
    </xf>
    <xf numFmtId="179" fontId="6" fillId="0" borderId="10" xfId="7" applyNumberFormat="1" applyFont="1" applyFill="1" applyBorder="1" applyAlignment="1">
      <alignment horizontal="right"/>
    </xf>
    <xf numFmtId="0" fontId="7" fillId="0" borderId="0" xfId="7" applyFont="1" applyFill="1" applyAlignment="1">
      <alignment vertical="center"/>
    </xf>
    <xf numFmtId="0" fontId="7" fillId="0" borderId="16" xfId="0" applyFont="1" applyFill="1" applyBorder="1" applyAlignment="1">
      <alignment horizontal="right"/>
    </xf>
    <xf numFmtId="3" fontId="7" fillId="0" borderId="16" xfId="0" applyNumberFormat="1" applyFont="1" applyFill="1" applyBorder="1" applyAlignment="1">
      <alignment horizontal="right" vertical="center"/>
    </xf>
    <xf numFmtId="0" fontId="9" fillId="0" borderId="16" xfId="0" applyFont="1" applyFill="1" applyBorder="1"/>
    <xf numFmtId="3" fontId="9" fillId="0" borderId="16" xfId="0" applyNumberFormat="1" applyFont="1" applyFill="1" applyBorder="1"/>
    <xf numFmtId="0" fontId="7" fillId="0" borderId="16" xfId="0" applyFont="1" applyFill="1" applyBorder="1" applyAlignment="1">
      <alignment horizontal="right" vertical="top"/>
    </xf>
    <xf numFmtId="1" fontId="9" fillId="0" borderId="16" xfId="0" applyNumberFormat="1" applyFont="1" applyFill="1" applyBorder="1"/>
    <xf numFmtId="165" fontId="6" fillId="5" borderId="2" xfId="0" applyNumberFormat="1" applyFont="1" applyFill="1" applyBorder="1" applyAlignment="1">
      <alignment horizontal="right" vertical="top"/>
    </xf>
    <xf numFmtId="168" fontId="16" fillId="5" borderId="2" xfId="1" applyNumberFormat="1" applyFont="1" applyFill="1" applyBorder="1" applyAlignment="1">
      <alignment vertical="top" wrapText="1"/>
    </xf>
    <xf numFmtId="3" fontId="6" fillId="5" borderId="16" xfId="0" applyNumberFormat="1" applyFont="1" applyFill="1" applyBorder="1" applyAlignment="1">
      <alignment horizontal="right" vertical="top"/>
    </xf>
    <xf numFmtId="3" fontId="6" fillId="5" borderId="2" xfId="0" applyNumberFormat="1" applyFont="1" applyFill="1" applyBorder="1" applyAlignment="1">
      <alignment horizontal="right" vertical="top"/>
    </xf>
    <xf numFmtId="3" fontId="6" fillId="5" borderId="2" xfId="0" applyNumberFormat="1" applyFont="1" applyFill="1" applyBorder="1" applyAlignment="1">
      <alignment horizontal="right" vertical="center"/>
    </xf>
    <xf numFmtId="3" fontId="6" fillId="5" borderId="2" xfId="0" applyNumberFormat="1" applyFont="1" applyFill="1" applyBorder="1" applyAlignment="1">
      <alignment horizontal="right"/>
    </xf>
    <xf numFmtId="3" fontId="14" fillId="5" borderId="2" xfId="4" applyNumberFormat="1" applyFont="1" applyFill="1" applyBorder="1"/>
    <xf numFmtId="3" fontId="6" fillId="5" borderId="7" xfId="7" applyNumberFormat="1" applyFont="1" applyFill="1" applyBorder="1" applyAlignment="1">
      <alignment horizontal="right"/>
    </xf>
    <xf numFmtId="0" fontId="9" fillId="0" borderId="2" xfId="4" applyFont="1" applyFill="1" applyBorder="1"/>
    <xf numFmtId="49" fontId="6" fillId="0" borderId="0" xfId="0" applyNumberFormat="1" applyFont="1" applyFill="1" applyAlignment="1">
      <alignment horizontal="left" vertical="top"/>
    </xf>
    <xf numFmtId="0" fontId="7" fillId="0" borderId="0" xfId="0" applyFont="1" applyFill="1" applyAlignment="1">
      <alignment horizontal="left" vertical="top"/>
    </xf>
    <xf numFmtId="0" fontId="7" fillId="0" borderId="0" xfId="0" applyFont="1" applyFill="1" applyAlignment="1">
      <alignment horizontal="left" vertical="top"/>
    </xf>
    <xf numFmtId="3" fontId="7" fillId="0" borderId="2" xfId="0" applyNumberFormat="1" applyFont="1" applyFill="1" applyBorder="1" applyAlignment="1">
      <alignment horizontal="right" vertical="top"/>
    </xf>
    <xf numFmtId="3" fontId="10" fillId="0" borderId="2" xfId="0" applyNumberFormat="1" applyFont="1" applyFill="1" applyBorder="1" applyAlignment="1">
      <alignment horizontal="right" vertical="center"/>
    </xf>
    <xf numFmtId="3" fontId="10" fillId="0" borderId="16" xfId="0" applyNumberFormat="1" applyFont="1" applyFill="1" applyBorder="1" applyAlignment="1">
      <alignment horizontal="right" vertical="center"/>
    </xf>
    <xf numFmtId="3" fontId="10" fillId="5" borderId="16" xfId="5" applyNumberFormat="1" applyFont="1" applyFill="1" applyBorder="1" applyAlignment="1">
      <alignment horizontal="right"/>
    </xf>
    <xf numFmtId="3" fontId="9" fillId="5" borderId="16" xfId="1" applyNumberFormat="1" applyFont="1" applyFill="1" applyBorder="1" applyAlignment="1">
      <alignment horizontal="right" vertical="top"/>
    </xf>
    <xf numFmtId="3" fontId="9" fillId="5" borderId="16" xfId="1" applyNumberFormat="1" applyFont="1" applyFill="1" applyBorder="1" applyAlignment="1">
      <alignment horizontal="right"/>
    </xf>
    <xf numFmtId="3" fontId="9" fillId="5" borderId="16" xfId="1" applyNumberFormat="1" applyFont="1" applyFill="1" applyBorder="1" applyAlignment="1"/>
    <xf numFmtId="3" fontId="9" fillId="0" borderId="0" xfId="4" applyNumberFormat="1" applyFont="1" applyFill="1" applyBorder="1" applyAlignment="1">
      <alignment horizontal="right" vertical="center" wrapText="1"/>
    </xf>
    <xf numFmtId="0" fontId="10" fillId="0" borderId="16" xfId="0" applyFont="1" applyFill="1" applyBorder="1" applyAlignment="1">
      <alignment horizontal="center" vertical="center"/>
    </xf>
    <xf numFmtId="0" fontId="9" fillId="0" borderId="16" xfId="4" applyFont="1" applyFill="1" applyBorder="1"/>
    <xf numFmtId="0" fontId="7" fillId="2" borderId="0" xfId="7" applyFont="1" applyFill="1" applyAlignment="1">
      <alignment vertical="top"/>
    </xf>
    <xf numFmtId="0" fontId="20" fillId="0" borderId="0" xfId="7" applyNumberFormat="1" applyFont="1" applyFill="1" applyBorder="1" applyAlignment="1">
      <alignment horizontal="center" vertical="top"/>
    </xf>
    <xf numFmtId="49" fontId="21" fillId="2" borderId="0" xfId="7" applyNumberFormat="1" applyFont="1" applyFill="1" applyBorder="1" applyAlignment="1">
      <alignment horizontal="left" vertical="center" wrapText="1"/>
    </xf>
    <xf numFmtId="3" fontId="20" fillId="0" borderId="0" xfId="7" applyNumberFormat="1" applyFont="1" applyFill="1" applyBorder="1" applyAlignment="1">
      <alignment horizontal="right" vertical="top"/>
    </xf>
    <xf numFmtId="4" fontId="20" fillId="0" borderId="0" xfId="7" applyNumberFormat="1" applyFont="1" applyFill="1" applyBorder="1" applyAlignment="1">
      <alignment horizontal="right" vertical="top"/>
    </xf>
    <xf numFmtId="180" fontId="20" fillId="0" borderId="0" xfId="7" applyNumberFormat="1" applyFont="1" applyFill="1" applyBorder="1" applyAlignment="1">
      <alignment horizontal="right" vertical="top"/>
    </xf>
    <xf numFmtId="2" fontId="20" fillId="0" borderId="0" xfId="7" applyNumberFormat="1" applyFont="1" applyFill="1" applyBorder="1" applyAlignment="1">
      <alignment horizontal="right" vertical="top"/>
    </xf>
    <xf numFmtId="0" fontId="20" fillId="0" borderId="16" xfId="7" applyNumberFormat="1" applyFont="1" applyFill="1" applyBorder="1" applyAlignment="1">
      <alignment horizontal="center" vertical="top"/>
    </xf>
    <xf numFmtId="49" fontId="23" fillId="2" borderId="0" xfId="7" applyNumberFormat="1" applyFont="1" applyFill="1" applyAlignment="1">
      <alignment horizontal="left" vertical="center"/>
    </xf>
    <xf numFmtId="0" fontId="26" fillId="2" borderId="0" xfId="7" applyFont="1" applyFill="1" applyBorder="1" applyAlignment="1">
      <alignment horizontal="center" vertical="center"/>
    </xf>
    <xf numFmtId="49" fontId="26" fillId="2" borderId="0" xfId="7" applyNumberFormat="1" applyFont="1" applyFill="1" applyBorder="1" applyAlignment="1">
      <alignment horizontal="left" vertical="center"/>
    </xf>
    <xf numFmtId="165" fontId="26" fillId="2" borderId="0" xfId="7" applyNumberFormat="1" applyFont="1" applyFill="1" applyBorder="1" applyAlignment="1">
      <alignment horizontal="left" vertical="center"/>
    </xf>
    <xf numFmtId="181" fontId="26" fillId="2" borderId="0" xfId="9" applyNumberFormat="1" applyFont="1" applyFill="1" applyBorder="1" applyAlignment="1">
      <alignment horizontal="left" vertical="center"/>
    </xf>
    <xf numFmtId="0" fontId="26" fillId="2" borderId="0" xfId="7" applyFont="1" applyFill="1" applyBorder="1" applyAlignment="1">
      <alignment horizontal="left" vertical="center"/>
    </xf>
    <xf numFmtId="182" fontId="7" fillId="2" borderId="16" xfId="7" applyNumberFormat="1" applyFont="1" applyFill="1" applyBorder="1" applyAlignment="1">
      <alignment horizontal="right"/>
    </xf>
    <xf numFmtId="182" fontId="7" fillId="0" borderId="16" xfId="7" applyNumberFormat="1" applyFont="1" applyFill="1" applyBorder="1" applyAlignment="1">
      <alignment horizontal="right"/>
    </xf>
    <xf numFmtId="183" fontId="7" fillId="2" borderId="16" xfId="7" applyNumberFormat="1" applyFont="1" applyFill="1" applyBorder="1" applyAlignment="1">
      <alignment horizontal="right"/>
    </xf>
    <xf numFmtId="179" fontId="7" fillId="2" borderId="16" xfId="7" applyNumberFormat="1" applyFont="1" applyFill="1" applyBorder="1" applyAlignment="1">
      <alignment horizontal="right"/>
    </xf>
    <xf numFmtId="185" fontId="7" fillId="2" borderId="16" xfId="7" applyNumberFormat="1" applyFont="1" applyFill="1" applyBorder="1" applyAlignment="1">
      <alignment horizontal="right"/>
    </xf>
    <xf numFmtId="3" fontId="7" fillId="2" borderId="16" xfId="7" applyNumberFormat="1" applyFont="1" applyFill="1" applyBorder="1" applyAlignment="1">
      <alignment horizontal="right"/>
    </xf>
    <xf numFmtId="186" fontId="7" fillId="2" borderId="16" xfId="7" applyNumberFormat="1" applyFont="1" applyFill="1" applyBorder="1" applyAlignment="1">
      <alignment horizontal="right"/>
    </xf>
    <xf numFmtId="177" fontId="7" fillId="0" borderId="16" xfId="7" applyNumberFormat="1" applyFont="1" applyFill="1" applyBorder="1" applyAlignment="1">
      <alignment horizontal="right"/>
    </xf>
    <xf numFmtId="177" fontId="7" fillId="2" borderId="16" xfId="7" applyNumberFormat="1" applyFont="1" applyFill="1" applyBorder="1" applyAlignment="1">
      <alignment horizontal="right"/>
    </xf>
    <xf numFmtId="175" fontId="7" fillId="2" borderId="16" xfId="7" applyNumberFormat="1" applyFont="1" applyFill="1" applyBorder="1" applyAlignment="1">
      <alignment horizontal="right"/>
    </xf>
    <xf numFmtId="0" fontId="7" fillId="2" borderId="16" xfId="7" applyFont="1" applyFill="1" applyBorder="1" applyAlignment="1">
      <alignment horizontal="right"/>
    </xf>
    <xf numFmtId="173" fontId="7" fillId="2" borderId="16" xfId="7" applyNumberFormat="1" applyFont="1" applyFill="1" applyBorder="1" applyAlignment="1">
      <alignment horizontal="right"/>
    </xf>
    <xf numFmtId="3" fontId="8" fillId="0" borderId="16" xfId="7" applyNumberFormat="1" applyFont="1" applyFill="1" applyBorder="1" applyAlignment="1">
      <alignment horizontal="right" vertical="center"/>
    </xf>
    <xf numFmtId="165" fontId="7" fillId="0" borderId="16" xfId="7" applyNumberFormat="1" applyFont="1" applyFill="1" applyBorder="1" applyAlignment="1">
      <alignment horizontal="right"/>
    </xf>
    <xf numFmtId="3" fontId="7" fillId="0" borderId="16" xfId="7" applyNumberFormat="1" applyFont="1" applyFill="1" applyBorder="1" applyAlignment="1">
      <alignment horizontal="right"/>
    </xf>
    <xf numFmtId="3" fontId="8" fillId="4" borderId="16" xfId="7" applyNumberFormat="1" applyFont="1" applyFill="1" applyBorder="1" applyAlignment="1">
      <alignment horizontal="right" vertical="center"/>
    </xf>
    <xf numFmtId="165" fontId="7" fillId="2" borderId="16" xfId="7" applyNumberFormat="1" applyFont="1" applyFill="1" applyBorder="1" applyAlignment="1">
      <alignment horizontal="right"/>
    </xf>
    <xf numFmtId="0" fontId="7" fillId="2" borderId="0" xfId="7" applyFont="1" applyFill="1" applyAlignment="1">
      <alignment vertical="center"/>
    </xf>
    <xf numFmtId="0" fontId="0" fillId="0" borderId="0" xfId="0"/>
    <xf numFmtId="165" fontId="7" fillId="2" borderId="0" xfId="7" applyNumberFormat="1" applyFont="1" applyFill="1" applyBorder="1" applyAlignment="1">
      <alignment horizontal="right"/>
    </xf>
    <xf numFmtId="3" fontId="7" fillId="2" borderId="0" xfId="7" applyNumberFormat="1" applyFont="1" applyFill="1" applyBorder="1" applyAlignment="1">
      <alignment horizontal="right"/>
    </xf>
    <xf numFmtId="0" fontId="9" fillId="0" borderId="0" xfId="0" applyFont="1"/>
    <xf numFmtId="0" fontId="7" fillId="0" borderId="2" xfId="7" applyFont="1" applyFill="1" applyBorder="1" applyAlignment="1">
      <alignment horizontal="right"/>
    </xf>
    <xf numFmtId="1" fontId="7" fillId="0" borderId="2" xfId="7" applyNumberFormat="1" applyFont="1" applyFill="1" applyBorder="1" applyAlignment="1">
      <alignment horizontal="right"/>
    </xf>
    <xf numFmtId="0" fontId="0" fillId="3" borderId="0" xfId="0" applyFill="1"/>
    <xf numFmtId="168" fontId="7" fillId="0" borderId="2" xfId="0" applyNumberFormat="1" applyFont="1" applyFill="1" applyBorder="1" applyAlignment="1">
      <alignment horizontal="right" vertical="top"/>
    </xf>
    <xf numFmtId="186" fontId="8" fillId="4" borderId="16" xfId="7" applyNumberFormat="1" applyFont="1" applyFill="1" applyBorder="1" applyAlignment="1">
      <alignment horizontal="right" vertical="center"/>
    </xf>
    <xf numFmtId="179" fontId="8" fillId="0" borderId="16" xfId="7" applyNumberFormat="1" applyFont="1" applyFill="1" applyBorder="1" applyAlignment="1">
      <alignment horizontal="right" vertical="center"/>
    </xf>
    <xf numFmtId="168" fontId="6" fillId="0" borderId="2" xfId="0" applyNumberFormat="1" applyFont="1" applyFill="1" applyBorder="1" applyAlignment="1">
      <alignment horizontal="right" vertical="top"/>
    </xf>
    <xf numFmtId="168" fontId="6" fillId="0" borderId="16" xfId="0" applyNumberFormat="1" applyFont="1" applyFill="1" applyBorder="1" applyAlignment="1">
      <alignment horizontal="right" vertical="top"/>
    </xf>
    <xf numFmtId="3" fontId="6" fillId="0" borderId="2" xfId="0" applyNumberFormat="1" applyFont="1" applyFill="1" applyBorder="1" applyAlignment="1">
      <alignment horizontal="right" vertical="top"/>
    </xf>
    <xf numFmtId="3" fontId="6" fillId="2" borderId="1" xfId="7" applyNumberFormat="1" applyFont="1" applyFill="1" applyBorder="1" applyAlignment="1">
      <alignment horizontal="right"/>
    </xf>
    <xf numFmtId="3" fontId="6" fillId="0" borderId="1" xfId="7" applyNumberFormat="1" applyFont="1" applyFill="1" applyBorder="1" applyAlignment="1">
      <alignment horizontal="right"/>
    </xf>
    <xf numFmtId="1" fontId="7" fillId="2" borderId="2" xfId="7" applyNumberFormat="1" applyFont="1" applyFill="1" applyBorder="1" applyAlignment="1">
      <alignment horizontal="right"/>
    </xf>
    <xf numFmtId="0" fontId="10" fillId="0" borderId="16" xfId="1" applyNumberFormat="1" applyFont="1" applyBorder="1" applyAlignment="1">
      <alignment horizontal="right"/>
    </xf>
    <xf numFmtId="0" fontId="7" fillId="2" borderId="0" xfId="7" applyFont="1" applyFill="1" applyBorder="1" applyAlignment="1">
      <alignment horizontal="right"/>
    </xf>
    <xf numFmtId="173" fontId="7" fillId="2" borderId="0" xfId="7" applyNumberFormat="1" applyFont="1" applyFill="1" applyBorder="1" applyAlignment="1">
      <alignment horizontal="right"/>
    </xf>
    <xf numFmtId="177" fontId="7" fillId="2" borderId="0" xfId="7" applyNumberFormat="1" applyFont="1" applyFill="1" applyBorder="1" applyAlignment="1">
      <alignment horizontal="right"/>
    </xf>
    <xf numFmtId="179" fontId="7" fillId="2" borderId="0" xfId="7" applyNumberFormat="1" applyFont="1" applyFill="1" applyBorder="1" applyAlignment="1">
      <alignment horizontal="right"/>
    </xf>
    <xf numFmtId="182" fontId="7" fillId="2" borderId="0" xfId="7" applyNumberFormat="1" applyFont="1" applyFill="1" applyBorder="1" applyAlignment="1">
      <alignment horizontal="right"/>
    </xf>
    <xf numFmtId="165" fontId="7" fillId="0" borderId="0" xfId="7" applyNumberFormat="1" applyFont="1" applyFill="1" applyBorder="1" applyAlignment="1">
      <alignment horizontal="right"/>
    </xf>
    <xf numFmtId="182" fontId="7" fillId="0" borderId="0" xfId="7" applyNumberFormat="1" applyFont="1" applyFill="1" applyBorder="1" applyAlignment="1">
      <alignment horizontal="right"/>
    </xf>
    <xf numFmtId="183" fontId="7" fillId="2" borderId="0" xfId="7" applyNumberFormat="1" applyFont="1" applyFill="1" applyBorder="1" applyAlignment="1">
      <alignment horizontal="right"/>
    </xf>
    <xf numFmtId="185" fontId="7" fillId="2" borderId="0" xfId="7" applyNumberFormat="1" applyFont="1" applyFill="1" applyBorder="1" applyAlignment="1">
      <alignment horizontal="right"/>
    </xf>
    <xf numFmtId="177" fontId="7" fillId="0" borderId="20" xfId="7" applyNumberFormat="1" applyFont="1" applyFill="1" applyBorder="1" applyAlignment="1">
      <alignment horizontal="right"/>
    </xf>
    <xf numFmtId="0" fontId="7" fillId="0" borderId="20" xfId="7" applyFont="1" applyFill="1" applyBorder="1" applyAlignment="1">
      <alignment vertical="center"/>
    </xf>
    <xf numFmtId="186" fontId="8" fillId="4" borderId="20" xfId="7" applyNumberFormat="1" applyFont="1" applyFill="1" applyBorder="1" applyAlignment="1">
      <alignment horizontal="right" vertical="center"/>
    </xf>
    <xf numFmtId="179" fontId="7" fillId="0" borderId="20" xfId="7" applyNumberFormat="1" applyFont="1" applyFill="1" applyBorder="1" applyAlignment="1">
      <alignment vertical="center"/>
    </xf>
    <xf numFmtId="186" fontId="7" fillId="0" borderId="16" xfId="7" applyNumberFormat="1" applyFont="1" applyFill="1" applyBorder="1" applyAlignment="1">
      <alignment horizontal="right"/>
    </xf>
    <xf numFmtId="185" fontId="7" fillId="0" borderId="16" xfId="7" applyNumberFormat="1" applyFont="1" applyFill="1" applyBorder="1" applyAlignment="1">
      <alignment horizontal="right"/>
    </xf>
    <xf numFmtId="3" fontId="7" fillId="0" borderId="0" xfId="7" applyNumberFormat="1" applyFont="1" applyFill="1" applyAlignment="1">
      <alignment vertical="center"/>
    </xf>
    <xf numFmtId="1" fontId="7" fillId="0" borderId="16" xfId="7" applyNumberFormat="1" applyFont="1" applyFill="1" applyBorder="1" applyAlignment="1">
      <alignment vertical="center"/>
    </xf>
    <xf numFmtId="186" fontId="7" fillId="2" borderId="0" xfId="7" applyNumberFormat="1" applyFont="1" applyFill="1" applyBorder="1" applyAlignment="1">
      <alignment horizontal="right"/>
    </xf>
    <xf numFmtId="168" fontId="7" fillId="2" borderId="0" xfId="10" applyNumberFormat="1" applyFont="1" applyFill="1" applyBorder="1" applyAlignment="1">
      <alignment horizontal="right"/>
    </xf>
    <xf numFmtId="0" fontId="7" fillId="0" borderId="0" xfId="0" applyFont="1" applyFill="1" applyBorder="1" applyAlignment="1">
      <alignment horizontal="left" vertical="top"/>
    </xf>
    <xf numFmtId="0" fontId="25" fillId="2" borderId="16" xfId="7" applyFont="1" applyFill="1" applyBorder="1" applyAlignment="1">
      <alignment horizontal="center" vertical="center"/>
    </xf>
    <xf numFmtId="1" fontId="9" fillId="0" borderId="16" xfId="0" applyNumberFormat="1" applyFont="1" applyBorder="1"/>
    <xf numFmtId="49" fontId="16" fillId="0" borderId="13" xfId="0" applyNumberFormat="1" applyFont="1" applyFill="1" applyBorder="1" applyAlignment="1">
      <alignment horizontal="left"/>
    </xf>
    <xf numFmtId="0" fontId="17" fillId="0" borderId="0" xfId="0" applyFont="1" applyFill="1" applyBorder="1" applyAlignment="1">
      <alignment horizontal="left" vertical="top"/>
    </xf>
    <xf numFmtId="1" fontId="9" fillId="0" borderId="0" xfId="0" applyNumberFormat="1" applyFont="1" applyBorder="1"/>
    <xf numFmtId="3" fontId="9" fillId="0" borderId="0" xfId="0" applyNumberFormat="1" applyFont="1" applyBorder="1"/>
    <xf numFmtId="0" fontId="9" fillId="3" borderId="16" xfId="0" applyFont="1" applyFill="1" applyBorder="1" applyAlignment="1">
      <alignment horizontal="center"/>
    </xf>
    <xf numFmtId="165" fontId="7" fillId="3" borderId="16" xfId="0" applyNumberFormat="1" applyFont="1" applyFill="1" applyBorder="1" applyAlignment="1">
      <alignment horizontal="center"/>
    </xf>
    <xf numFmtId="17" fontId="19" fillId="0" borderId="0" xfId="18" applyNumberFormat="1" applyFont="1" applyFill="1" applyBorder="1" applyAlignment="1">
      <alignment horizontal="left" vertical="top"/>
    </xf>
    <xf numFmtId="179" fontId="7" fillId="2" borderId="0" xfId="7" applyNumberFormat="1" applyFont="1" applyFill="1" applyAlignment="1">
      <alignment vertical="center"/>
    </xf>
    <xf numFmtId="0" fontId="7" fillId="2" borderId="0" xfId="0" applyFont="1" applyFill="1" applyBorder="1" applyAlignment="1">
      <alignment horizontal="right"/>
    </xf>
    <xf numFmtId="49" fontId="6" fillId="0" borderId="8" xfId="0" applyNumberFormat="1" applyFont="1" applyFill="1" applyBorder="1" applyAlignment="1">
      <alignment horizontal="left"/>
    </xf>
    <xf numFmtId="1" fontId="9" fillId="5" borderId="16" xfId="0" applyNumberFormat="1" applyFont="1" applyFill="1" applyBorder="1"/>
    <xf numFmtId="3" fontId="9" fillId="5" borderId="16" xfId="0" applyNumberFormat="1" applyFont="1" applyFill="1" applyBorder="1"/>
    <xf numFmtId="0" fontId="11" fillId="0" borderId="19" xfId="0" applyFont="1" applyBorder="1" applyAlignment="1">
      <alignment horizontal="left" vertical="top" wrapText="1"/>
    </xf>
    <xf numFmtId="0" fontId="9" fillId="0" borderId="0" xfId="0" applyFont="1" applyBorder="1" applyProtection="1">
      <protection locked="0"/>
    </xf>
    <xf numFmtId="0" fontId="10" fillId="0" borderId="16" xfId="0" applyFont="1" applyBorder="1" applyAlignment="1">
      <alignment horizontal="left"/>
    </xf>
    <xf numFmtId="14" fontId="10" fillId="0" borderId="16" xfId="0" applyNumberFormat="1" applyFont="1" applyBorder="1" applyAlignment="1">
      <alignment horizontal="left"/>
    </xf>
    <xf numFmtId="14" fontId="9" fillId="0" borderId="0" xfId="0" applyNumberFormat="1" applyFont="1" applyBorder="1" applyAlignment="1">
      <alignment horizontal="right"/>
    </xf>
    <xf numFmtId="14" fontId="9" fillId="0" borderId="0" xfId="0" applyNumberFormat="1" applyFont="1" applyFill="1" applyBorder="1" applyAlignment="1">
      <alignment horizontal="right"/>
    </xf>
    <xf numFmtId="14" fontId="9" fillId="0" borderId="0" xfId="0" applyNumberFormat="1" applyFont="1" applyBorder="1"/>
    <xf numFmtId="0" fontId="9" fillId="0" borderId="0" xfId="0" applyFont="1" applyFill="1" applyBorder="1"/>
    <xf numFmtId="3" fontId="35" fillId="0" borderId="16" xfId="0" applyNumberFormat="1" applyFont="1" applyBorder="1" applyAlignment="1">
      <alignment horizontal="right"/>
    </xf>
    <xf numFmtId="167" fontId="0" fillId="0" borderId="0" xfId="0" applyNumberFormat="1"/>
    <xf numFmtId="3" fontId="9" fillId="0" borderId="16" xfId="0" applyNumberFormat="1" applyFont="1" applyBorder="1" applyAlignment="1">
      <alignment horizontal="right" vertical="center"/>
    </xf>
    <xf numFmtId="0" fontId="9" fillId="0" borderId="16" xfId="0" applyFont="1" applyBorder="1" applyAlignment="1">
      <alignment horizontal="right" vertical="center"/>
    </xf>
    <xf numFmtId="43" fontId="9" fillId="0" borderId="16" xfId="1" applyFont="1" applyBorder="1" applyAlignment="1">
      <alignment horizontal="right" vertical="center"/>
    </xf>
    <xf numFmtId="177" fontId="7" fillId="0" borderId="35" xfId="7" applyNumberFormat="1" applyFont="1" applyFill="1" applyBorder="1" applyAlignment="1">
      <alignment horizontal="right"/>
    </xf>
    <xf numFmtId="177" fontId="7" fillId="0" borderId="32" xfId="7" applyNumberFormat="1" applyFont="1" applyFill="1" applyBorder="1" applyAlignment="1">
      <alignment horizontal="right"/>
    </xf>
    <xf numFmtId="177" fontId="7" fillId="0" borderId="37" xfId="7" applyNumberFormat="1" applyFont="1" applyFill="1" applyBorder="1" applyAlignment="1">
      <alignment horizontal="right"/>
    </xf>
    <xf numFmtId="3" fontId="6" fillId="2" borderId="21" xfId="7" applyNumberFormat="1" applyFont="1" applyFill="1" applyBorder="1" applyAlignment="1">
      <alignment horizontal="right"/>
    </xf>
    <xf numFmtId="171" fontId="6" fillId="2" borderId="21" xfId="7" applyNumberFormat="1" applyFont="1" applyFill="1" applyBorder="1" applyAlignment="1">
      <alignment horizontal="right"/>
    </xf>
    <xf numFmtId="175" fontId="6" fillId="2" borderId="21" xfId="7" applyNumberFormat="1" applyFont="1" applyFill="1" applyBorder="1" applyAlignment="1">
      <alignment horizontal="right"/>
    </xf>
    <xf numFmtId="186" fontId="6" fillId="2" borderId="21" xfId="7" applyNumberFormat="1" applyFont="1" applyFill="1" applyBorder="1" applyAlignment="1">
      <alignment horizontal="right"/>
    </xf>
    <xf numFmtId="177" fontId="6" fillId="2" borderId="21" xfId="7" applyNumberFormat="1" applyFont="1" applyFill="1" applyBorder="1" applyAlignment="1">
      <alignment horizontal="right"/>
    </xf>
    <xf numFmtId="165" fontId="6" fillId="2" borderId="21" xfId="7" applyNumberFormat="1" applyFont="1" applyFill="1" applyBorder="1" applyAlignment="1">
      <alignment horizontal="right"/>
    </xf>
    <xf numFmtId="185" fontId="6" fillId="2" borderId="21" xfId="7" applyNumberFormat="1" applyFont="1" applyFill="1" applyBorder="1" applyAlignment="1">
      <alignment horizontal="right"/>
    </xf>
    <xf numFmtId="171" fontId="7" fillId="2" borderId="21" xfId="7" applyNumberFormat="1" applyFont="1" applyFill="1" applyBorder="1" applyAlignment="1">
      <alignment horizontal="right"/>
    </xf>
    <xf numFmtId="171" fontId="7" fillId="0" borderId="21" xfId="7" applyNumberFormat="1" applyFont="1" applyFill="1" applyBorder="1" applyAlignment="1">
      <alignment horizontal="right"/>
    </xf>
    <xf numFmtId="168" fontId="0" fillId="0" borderId="0" xfId="0" applyNumberFormat="1"/>
    <xf numFmtId="49" fontId="6" fillId="0" borderId="39" xfId="0" applyNumberFormat="1" applyFont="1" applyFill="1" applyBorder="1" applyAlignment="1">
      <alignment horizontal="left"/>
    </xf>
    <xf numFmtId="165" fontId="6" fillId="2" borderId="41" xfId="7" applyNumberFormat="1" applyFont="1" applyFill="1" applyBorder="1" applyAlignment="1">
      <alignment horizontal="right"/>
    </xf>
    <xf numFmtId="171" fontId="6" fillId="2" borderId="41" xfId="7" applyNumberFormat="1" applyFont="1" applyFill="1" applyBorder="1" applyAlignment="1">
      <alignment horizontal="right"/>
    </xf>
    <xf numFmtId="3" fontId="9" fillId="0" borderId="0" xfId="0" applyNumberFormat="1" applyFont="1" applyFill="1" applyBorder="1"/>
    <xf numFmtId="0" fontId="39" fillId="0" borderId="0" xfId="0" applyFont="1" applyFill="1" applyBorder="1" applyAlignment="1">
      <alignment horizontal="left" vertical="top"/>
    </xf>
    <xf numFmtId="0" fontId="7" fillId="0" borderId="2" xfId="0" applyFont="1" applyFill="1" applyBorder="1" applyAlignment="1">
      <alignment vertical="top"/>
    </xf>
    <xf numFmtId="0" fontId="7" fillId="0" borderId="2" xfId="0" applyFont="1" applyFill="1" applyBorder="1" applyAlignment="1">
      <alignment horizontal="right" vertical="top"/>
    </xf>
    <xf numFmtId="17" fontId="10" fillId="0" borderId="0" xfId="18" applyNumberFormat="1" applyFont="1" applyFill="1" applyBorder="1" applyAlignment="1">
      <alignment horizontal="left" vertical="top"/>
    </xf>
    <xf numFmtId="165" fontId="10" fillId="0" borderId="16" xfId="5" applyNumberFormat="1" applyFont="1" applyBorder="1" applyAlignment="1">
      <alignment horizontal="right"/>
    </xf>
    <xf numFmtId="190" fontId="10" fillId="0" borderId="16" xfId="0" applyNumberFormat="1" applyFont="1" applyBorder="1" applyAlignment="1">
      <alignment horizontal="right"/>
    </xf>
    <xf numFmtId="49" fontId="6" fillId="6" borderId="16" xfId="0" applyNumberFormat="1" applyFont="1" applyFill="1" applyBorder="1" applyAlignment="1">
      <alignment horizontal="center"/>
    </xf>
    <xf numFmtId="49" fontId="6" fillId="2" borderId="0" xfId="7" applyNumberFormat="1" applyFont="1" applyFill="1" applyAlignment="1">
      <alignment horizontal="left"/>
    </xf>
    <xf numFmtId="49" fontId="6" fillId="2" borderId="0" xfId="7" applyNumberFormat="1" applyFont="1" applyFill="1" applyAlignment="1">
      <alignment horizontal="left" vertical="top" wrapText="1"/>
    </xf>
    <xf numFmtId="165" fontId="7" fillId="0" borderId="16" xfId="0" applyNumberFormat="1" applyFont="1" applyFill="1" applyBorder="1" applyAlignment="1">
      <alignment horizontal="right"/>
    </xf>
    <xf numFmtId="0" fontId="7" fillId="2" borderId="16" xfId="0" applyFont="1" applyFill="1" applyBorder="1" applyAlignment="1">
      <alignment horizontal="right"/>
    </xf>
    <xf numFmtId="0" fontId="7" fillId="0" borderId="35" xfId="0" applyFont="1" applyFill="1" applyBorder="1" applyAlignment="1">
      <alignment horizontal="right"/>
    </xf>
    <xf numFmtId="0" fontId="7" fillId="2" borderId="35" xfId="0" applyFont="1" applyFill="1" applyBorder="1" applyAlignment="1">
      <alignment horizontal="right"/>
    </xf>
    <xf numFmtId="3" fontId="6" fillId="5" borderId="45" xfId="0" applyNumberFormat="1" applyFont="1" applyFill="1" applyBorder="1" applyAlignment="1">
      <alignment horizontal="right"/>
    </xf>
    <xf numFmtId="3" fontId="6" fillId="5" borderId="9" xfId="0" applyNumberFormat="1" applyFont="1" applyFill="1" applyBorder="1" applyAlignment="1">
      <alignment horizontal="right"/>
    </xf>
    <xf numFmtId="49" fontId="6" fillId="0" borderId="16" xfId="0" applyNumberFormat="1" applyFont="1" applyFill="1" applyBorder="1" applyAlignment="1">
      <alignment horizontal="left"/>
    </xf>
    <xf numFmtId="3" fontId="12" fillId="0" borderId="16" xfId="0" applyNumberFormat="1" applyFont="1" applyFill="1" applyBorder="1" applyAlignment="1">
      <alignment horizontal="right" vertical="center" wrapText="1"/>
    </xf>
    <xf numFmtId="49" fontId="6" fillId="0" borderId="42" xfId="0" applyNumberFormat="1" applyFont="1" applyFill="1" applyBorder="1" applyAlignment="1">
      <alignment horizontal="left"/>
    </xf>
    <xf numFmtId="3" fontId="8" fillId="5" borderId="16" xfId="7" applyNumberFormat="1" applyFont="1" applyFill="1" applyBorder="1" applyAlignment="1">
      <alignment horizontal="right" vertical="center"/>
    </xf>
    <xf numFmtId="49" fontId="6" fillId="3" borderId="41" xfId="7" applyNumberFormat="1" applyFont="1" applyFill="1" applyBorder="1" applyAlignment="1">
      <alignment horizontal="left"/>
    </xf>
    <xf numFmtId="165" fontId="7" fillId="2" borderId="41" xfId="7" applyNumberFormat="1" applyFont="1" applyFill="1" applyBorder="1" applyAlignment="1">
      <alignment horizontal="right"/>
    </xf>
    <xf numFmtId="191" fontId="5" fillId="3" borderId="0" xfId="2" applyNumberFormat="1" applyFont="1" applyFill="1" applyBorder="1" applyAlignment="1">
      <alignment horizontal="center"/>
    </xf>
    <xf numFmtId="0" fontId="6" fillId="2" borderId="41" xfId="7" applyFont="1" applyFill="1" applyBorder="1" applyAlignment="1">
      <alignment horizontal="right"/>
    </xf>
    <xf numFmtId="173" fontId="6" fillId="2" borderId="41" xfId="7" applyNumberFormat="1" applyFont="1" applyFill="1" applyBorder="1" applyAlignment="1">
      <alignment horizontal="right"/>
    </xf>
    <xf numFmtId="168" fontId="6" fillId="2" borderId="41" xfId="1" applyNumberFormat="1" applyFont="1" applyFill="1" applyBorder="1" applyAlignment="1">
      <alignment horizontal="right"/>
    </xf>
    <xf numFmtId="165" fontId="6" fillId="2" borderId="40" xfId="7" applyNumberFormat="1" applyFont="1" applyFill="1" applyBorder="1" applyAlignment="1">
      <alignment horizontal="right"/>
    </xf>
    <xf numFmtId="173" fontId="6" fillId="2" borderId="40" xfId="7" applyNumberFormat="1" applyFont="1" applyFill="1" applyBorder="1" applyAlignment="1">
      <alignment horizontal="right"/>
    </xf>
    <xf numFmtId="49" fontId="7" fillId="2" borderId="41" xfId="7" applyNumberFormat="1" applyFont="1" applyFill="1" applyBorder="1" applyAlignment="1">
      <alignment horizontal="left"/>
    </xf>
    <xf numFmtId="2" fontId="19" fillId="0" borderId="16" xfId="61" applyNumberFormat="1" applyFont="1" applyFill="1" applyBorder="1" applyAlignment="1">
      <alignment vertical="top"/>
    </xf>
    <xf numFmtId="2" fontId="28" fillId="0" borderId="16" xfId="62" applyNumberFormat="1" applyFont="1" applyFill="1" applyBorder="1" applyAlignment="1"/>
    <xf numFmtId="177" fontId="6" fillId="2" borderId="41" xfId="7" applyNumberFormat="1" applyFont="1" applyFill="1" applyBorder="1" applyAlignment="1">
      <alignment horizontal="right"/>
    </xf>
    <xf numFmtId="49" fontId="21" fillId="2" borderId="41" xfId="7" applyNumberFormat="1" applyFont="1" applyFill="1" applyBorder="1" applyAlignment="1">
      <alignment horizontal="left" vertical="center" wrapText="1"/>
    </xf>
    <xf numFmtId="187" fontId="7" fillId="2" borderId="16" xfId="7" applyNumberFormat="1" applyFont="1" applyFill="1" applyBorder="1" applyAlignment="1">
      <alignment horizontal="right"/>
    </xf>
    <xf numFmtId="0" fontId="20" fillId="0" borderId="38" xfId="7" applyNumberFormat="1" applyFont="1" applyFill="1" applyBorder="1" applyAlignment="1">
      <alignment horizontal="center" vertical="top"/>
    </xf>
    <xf numFmtId="2" fontId="22" fillId="0" borderId="38" xfId="7" applyNumberFormat="1" applyFont="1" applyBorder="1" applyAlignment="1">
      <alignment vertical="top"/>
    </xf>
    <xf numFmtId="3" fontId="20" fillId="0" borderId="38" xfId="7" applyNumberFormat="1" applyFont="1" applyFill="1" applyBorder="1" applyAlignment="1">
      <alignment horizontal="right" vertical="top"/>
    </xf>
    <xf numFmtId="4" fontId="20" fillId="0" borderId="38" xfId="7" applyNumberFormat="1" applyFont="1" applyFill="1" applyBorder="1" applyAlignment="1">
      <alignment horizontal="center" vertical="top"/>
    </xf>
    <xf numFmtId="4" fontId="20" fillId="0" borderId="38" xfId="7" applyNumberFormat="1" applyFont="1" applyFill="1" applyBorder="1" applyAlignment="1">
      <alignment horizontal="right" vertical="top"/>
    </xf>
    <xf numFmtId="180" fontId="20" fillId="0" borderId="38" xfId="7" applyNumberFormat="1" applyFont="1" applyFill="1" applyBorder="1" applyAlignment="1">
      <alignment horizontal="right" vertical="top"/>
    </xf>
    <xf numFmtId="2" fontId="20" fillId="0" borderId="38" xfId="7" applyNumberFormat="1" applyFont="1" applyFill="1" applyBorder="1" applyAlignment="1">
      <alignment horizontal="right" vertical="top"/>
    </xf>
    <xf numFmtId="0" fontId="25" fillId="2" borderId="41" xfId="7" applyFont="1" applyFill="1" applyBorder="1" applyAlignment="1">
      <alignment horizontal="center" vertical="center"/>
    </xf>
    <xf numFmtId="0" fontId="25" fillId="2" borderId="40" xfId="7" applyFont="1" applyFill="1" applyBorder="1" applyAlignment="1">
      <alignment horizontal="center" vertical="center"/>
    </xf>
    <xf numFmtId="182" fontId="6" fillId="2" borderId="41" xfId="7" applyNumberFormat="1" applyFont="1" applyFill="1" applyBorder="1" applyAlignment="1">
      <alignment horizontal="right"/>
    </xf>
    <xf numFmtId="165" fontId="6" fillId="0" borderId="41" xfId="7" applyNumberFormat="1" applyFont="1" applyFill="1" applyBorder="1" applyAlignment="1">
      <alignment horizontal="right"/>
    </xf>
    <xf numFmtId="182" fontId="6" fillId="0" borderId="41" xfId="7" applyNumberFormat="1" applyFont="1" applyFill="1" applyBorder="1" applyAlignment="1">
      <alignment horizontal="right"/>
    </xf>
    <xf numFmtId="0" fontId="6" fillId="0" borderId="41" xfId="7" applyFont="1" applyFill="1" applyBorder="1" applyAlignment="1">
      <alignment horizontal="right"/>
    </xf>
    <xf numFmtId="183" fontId="6" fillId="0" borderId="41" xfId="7" applyNumberFormat="1" applyFont="1" applyFill="1" applyBorder="1" applyAlignment="1">
      <alignment horizontal="right"/>
    </xf>
    <xf numFmtId="184" fontId="6" fillId="2" borderId="41" xfId="7" applyNumberFormat="1" applyFont="1" applyFill="1" applyBorder="1" applyAlignment="1">
      <alignment horizontal="right"/>
    </xf>
    <xf numFmtId="175" fontId="11" fillId="0" borderId="40" xfId="7" applyNumberFormat="1" applyFont="1" applyFill="1" applyBorder="1" applyAlignment="1">
      <alignment horizontal="right"/>
    </xf>
    <xf numFmtId="185" fontId="6" fillId="2" borderId="40" xfId="7" applyNumberFormat="1" applyFont="1" applyFill="1" applyBorder="1" applyAlignment="1">
      <alignment horizontal="right"/>
    </xf>
    <xf numFmtId="177" fontId="6" fillId="3" borderId="40" xfId="7" applyNumberFormat="1" applyFont="1" applyFill="1" applyBorder="1" applyAlignment="1">
      <alignment horizontal="right"/>
    </xf>
    <xf numFmtId="177" fontId="6" fillId="3" borderId="42" xfId="7" applyNumberFormat="1" applyFont="1" applyFill="1" applyBorder="1" applyAlignment="1">
      <alignment horizontal="right"/>
    </xf>
    <xf numFmtId="177" fontId="6" fillId="3" borderId="37" xfId="7" applyNumberFormat="1" applyFont="1" applyFill="1" applyBorder="1" applyAlignment="1">
      <alignment horizontal="right"/>
    </xf>
    <xf numFmtId="177" fontId="6" fillId="3" borderId="46" xfId="7" applyNumberFormat="1" applyFont="1" applyFill="1" applyBorder="1" applyAlignment="1">
      <alignment horizontal="right"/>
    </xf>
    <xf numFmtId="177" fontId="6" fillId="3" borderId="36" xfId="7" applyNumberFormat="1" applyFont="1" applyFill="1" applyBorder="1" applyAlignment="1">
      <alignment horizontal="right"/>
    </xf>
    <xf numFmtId="177" fontId="7" fillId="0" borderId="48" xfId="7" applyNumberFormat="1" applyFont="1" applyFill="1" applyBorder="1" applyAlignment="1">
      <alignment horizontal="right"/>
    </xf>
    <xf numFmtId="177" fontId="7" fillId="0" borderId="34" xfId="7" applyNumberFormat="1" applyFont="1" applyFill="1" applyBorder="1" applyAlignment="1">
      <alignment horizontal="right"/>
    </xf>
    <xf numFmtId="177" fontId="7" fillId="0" borderId="49" xfId="7" applyNumberFormat="1" applyFont="1" applyFill="1" applyBorder="1" applyAlignment="1">
      <alignment horizontal="right"/>
    </xf>
    <xf numFmtId="177" fontId="7" fillId="0" borderId="50" xfId="7" applyNumberFormat="1" applyFont="1" applyFill="1" applyBorder="1" applyAlignment="1">
      <alignment horizontal="right"/>
    </xf>
    <xf numFmtId="177" fontId="7" fillId="0" borderId="31" xfId="7" applyNumberFormat="1" applyFont="1" applyFill="1" applyBorder="1" applyAlignment="1">
      <alignment horizontal="right"/>
    </xf>
    <xf numFmtId="177" fontId="7" fillId="0" borderId="27" xfId="7" applyNumberFormat="1" applyFont="1" applyFill="1" applyBorder="1" applyAlignment="1">
      <alignment horizontal="right"/>
    </xf>
    <xf numFmtId="177" fontId="7" fillId="0" borderId="51" xfId="7" applyNumberFormat="1" applyFont="1" applyFill="1" applyBorder="1" applyAlignment="1">
      <alignment horizontal="right"/>
    </xf>
    <xf numFmtId="177" fontId="7" fillId="0" borderId="52" xfId="7" applyNumberFormat="1" applyFont="1" applyFill="1" applyBorder="1" applyAlignment="1">
      <alignment horizontal="right"/>
    </xf>
    <xf numFmtId="177" fontId="7" fillId="0" borderId="25" xfId="7" applyNumberFormat="1" applyFont="1" applyFill="1" applyBorder="1" applyAlignment="1">
      <alignment horizontal="right"/>
    </xf>
    <xf numFmtId="177" fontId="9" fillId="0" borderId="16" xfId="7" applyNumberFormat="1" applyFont="1" applyFill="1" applyBorder="1" applyAlignment="1">
      <alignment horizontal="right"/>
    </xf>
    <xf numFmtId="177" fontId="9" fillId="0" borderId="20" xfId="7" applyNumberFormat="1" applyFont="1" applyFill="1" applyBorder="1" applyAlignment="1">
      <alignment horizontal="right"/>
    </xf>
    <xf numFmtId="0" fontId="8" fillId="0" borderId="52" xfId="7" applyNumberFormat="1" applyFont="1" applyFill="1" applyBorder="1" applyAlignment="1">
      <alignment horizontal="right" vertical="center"/>
    </xf>
    <xf numFmtId="3" fontId="8" fillId="0" borderId="25" xfId="7" applyNumberFormat="1" applyFont="1" applyFill="1" applyBorder="1" applyAlignment="1">
      <alignment horizontal="right" vertical="center"/>
    </xf>
    <xf numFmtId="0" fontId="7" fillId="0" borderId="53" xfId="7" applyFont="1" applyFill="1" applyBorder="1" applyAlignment="1">
      <alignment vertical="center"/>
    </xf>
    <xf numFmtId="49" fontId="6" fillId="0" borderId="26" xfId="0" applyNumberFormat="1" applyFont="1" applyFill="1" applyBorder="1" applyAlignment="1">
      <alignment horizontal="left"/>
    </xf>
    <xf numFmtId="177" fontId="6" fillId="0" borderId="52" xfId="7" applyNumberFormat="1" applyFont="1" applyFill="1" applyBorder="1" applyAlignment="1">
      <alignment horizontal="right"/>
    </xf>
    <xf numFmtId="177" fontId="6" fillId="0" borderId="51" xfId="7" applyNumberFormat="1" applyFont="1" applyFill="1" applyBorder="1" applyAlignment="1">
      <alignment horizontal="right"/>
    </xf>
    <xf numFmtId="177" fontId="7" fillId="0" borderId="54" xfId="7" applyNumberFormat="1" applyFont="1" applyFill="1" applyBorder="1" applyAlignment="1">
      <alignment horizontal="right"/>
    </xf>
    <xf numFmtId="179" fontId="8" fillId="0" borderId="55" xfId="7" applyNumberFormat="1" applyFont="1" applyFill="1" applyBorder="1" applyAlignment="1">
      <alignment horizontal="right" vertical="center"/>
    </xf>
    <xf numFmtId="179" fontId="8" fillId="0" borderId="25" xfId="7" applyNumberFormat="1" applyFont="1" applyFill="1" applyBorder="1" applyAlignment="1">
      <alignment horizontal="right" vertical="center"/>
    </xf>
    <xf numFmtId="179" fontId="7" fillId="0" borderId="53" xfId="7" applyNumberFormat="1" applyFont="1" applyFill="1" applyBorder="1" applyAlignment="1">
      <alignment vertical="center"/>
    </xf>
    <xf numFmtId="179" fontId="6" fillId="2" borderId="24" xfId="7" applyNumberFormat="1" applyFont="1" applyFill="1" applyBorder="1" applyAlignment="1">
      <alignment horizontal="right" vertical="center" wrapText="1"/>
    </xf>
    <xf numFmtId="178" fontId="6" fillId="2" borderId="24" xfId="7" applyNumberFormat="1" applyFont="1" applyFill="1" applyBorder="1" applyAlignment="1">
      <alignment horizontal="right" vertical="center" wrapText="1"/>
    </xf>
    <xf numFmtId="183" fontId="6" fillId="2" borderId="24" xfId="7" applyNumberFormat="1" applyFont="1" applyFill="1" applyBorder="1" applyAlignment="1">
      <alignment horizontal="right" vertical="center" wrapText="1"/>
    </xf>
    <xf numFmtId="165" fontId="7" fillId="2" borderId="0" xfId="7" applyNumberFormat="1" applyFont="1" applyFill="1" applyBorder="1" applyAlignment="1">
      <alignment horizontal="left"/>
    </xf>
    <xf numFmtId="3" fontId="7" fillId="0" borderId="0" xfId="0" applyNumberFormat="1" applyFont="1" applyFill="1" applyBorder="1" applyAlignment="1">
      <alignment horizontal="right" vertical="top"/>
    </xf>
    <xf numFmtId="168" fontId="7" fillId="0" borderId="0" xfId="0" applyNumberFormat="1" applyFont="1" applyFill="1" applyBorder="1" applyAlignment="1">
      <alignment horizontal="right" vertical="top"/>
    </xf>
    <xf numFmtId="179" fontId="9" fillId="0" borderId="0" xfId="0" applyNumberFormat="1" applyFont="1"/>
    <xf numFmtId="0" fontId="9" fillId="0" borderId="56" xfId="0" applyFont="1" applyFill="1" applyBorder="1"/>
    <xf numFmtId="1" fontId="9" fillId="0" borderId="56" xfId="0" applyNumberFormat="1" applyFont="1" applyFill="1" applyBorder="1"/>
    <xf numFmtId="3" fontId="9" fillId="0" borderId="56" xfId="0" applyNumberFormat="1" applyFont="1" applyFill="1" applyBorder="1"/>
    <xf numFmtId="3" fontId="9" fillId="0" borderId="56" xfId="0" applyNumberFormat="1" applyFont="1" applyFill="1" applyBorder="1" applyAlignment="1">
      <alignment horizontal="right"/>
    </xf>
    <xf numFmtId="3" fontId="9" fillId="0" borderId="0" xfId="4" applyNumberFormat="1" applyFont="1" applyFill="1" applyBorder="1"/>
    <xf numFmtId="0" fontId="7" fillId="0" borderId="0" xfId="7" applyFont="1" applyFill="1" applyBorder="1" applyAlignment="1">
      <alignment horizontal="right"/>
    </xf>
    <xf numFmtId="1" fontId="7" fillId="0" borderId="0" xfId="7" applyNumberFormat="1" applyFont="1" applyFill="1" applyBorder="1" applyAlignment="1">
      <alignment horizontal="right"/>
    </xf>
    <xf numFmtId="170" fontId="7" fillId="0" borderId="0" xfId="7" applyNumberFormat="1" applyFont="1" applyFill="1" applyBorder="1" applyAlignment="1">
      <alignment horizontal="right"/>
    </xf>
    <xf numFmtId="3" fontId="10" fillId="0" borderId="16" xfId="0" applyNumberFormat="1" applyFont="1" applyBorder="1" applyAlignment="1">
      <alignment horizontal="center"/>
    </xf>
    <xf numFmtId="0" fontId="7" fillId="2" borderId="41" xfId="7" applyFont="1" applyFill="1" applyBorder="1" applyAlignment="1">
      <alignment horizontal="center"/>
    </xf>
    <xf numFmtId="3" fontId="10" fillId="3" borderId="16" xfId="5" applyNumberFormat="1" applyFont="1" applyFill="1" applyBorder="1" applyAlignment="1">
      <alignment horizontal="right"/>
    </xf>
    <xf numFmtId="3" fontId="9" fillId="3" borderId="16" xfId="1" applyNumberFormat="1" applyFont="1" applyFill="1" applyBorder="1" applyAlignment="1">
      <alignment horizontal="right"/>
    </xf>
    <xf numFmtId="3" fontId="10" fillId="3" borderId="16" xfId="5" applyNumberFormat="1" applyFont="1" applyFill="1" applyBorder="1" applyAlignment="1">
      <alignment vertical="center"/>
    </xf>
    <xf numFmtId="3" fontId="10" fillId="3" borderId="16" xfId="0" applyNumberFormat="1" applyFont="1" applyFill="1" applyBorder="1"/>
    <xf numFmtId="165" fontId="7" fillId="3" borderId="2" xfId="0" applyNumberFormat="1" applyFont="1" applyFill="1" applyBorder="1" applyAlignment="1">
      <alignment horizontal="right" vertical="top"/>
    </xf>
    <xf numFmtId="165" fontId="9" fillId="3" borderId="16" xfId="1" applyNumberFormat="1" applyFont="1" applyFill="1" applyBorder="1" applyAlignment="1">
      <alignment horizontal="right"/>
    </xf>
    <xf numFmtId="3" fontId="32" fillId="3" borderId="16" xfId="33" applyNumberFormat="1" applyFont="1" applyFill="1" applyBorder="1" applyAlignment="1">
      <alignment horizontal="right"/>
    </xf>
    <xf numFmtId="3" fontId="32" fillId="3" borderId="16" xfId="0" applyNumberFormat="1" applyFont="1" applyFill="1" applyBorder="1" applyAlignment="1">
      <alignment horizontal="right"/>
    </xf>
    <xf numFmtId="168" fontId="7" fillId="3" borderId="16" xfId="0" applyNumberFormat="1" applyFont="1" applyFill="1" applyBorder="1" applyAlignment="1">
      <alignment horizontal="right" vertical="top"/>
    </xf>
    <xf numFmtId="168" fontId="9" fillId="3" borderId="16" xfId="1" applyNumberFormat="1" applyFont="1" applyFill="1" applyBorder="1" applyAlignment="1">
      <alignment horizontal="right"/>
    </xf>
    <xf numFmtId="1" fontId="9" fillId="0" borderId="2" xfId="0" applyNumberFormat="1" applyFont="1" applyFill="1" applyBorder="1"/>
    <xf numFmtId="3" fontId="9" fillId="3" borderId="16" xfId="0" applyNumberFormat="1" applyFont="1" applyFill="1" applyBorder="1" applyAlignment="1">
      <alignment horizontal="right"/>
    </xf>
    <xf numFmtId="4" fontId="7" fillId="2" borderId="16" xfId="7" applyNumberFormat="1" applyFont="1" applyFill="1" applyBorder="1" applyAlignment="1">
      <alignment horizontal="right"/>
    </xf>
    <xf numFmtId="4" fontId="12" fillId="0" borderId="16" xfId="0" applyNumberFormat="1" applyFont="1" applyFill="1" applyBorder="1" applyAlignment="1">
      <alignment horizontal="right" vertical="center" wrapText="1"/>
    </xf>
    <xf numFmtId="4" fontId="6" fillId="5" borderId="45" xfId="0" applyNumberFormat="1" applyFont="1" applyFill="1" applyBorder="1" applyAlignment="1">
      <alignment horizontal="right"/>
    </xf>
    <xf numFmtId="4" fontId="7" fillId="2" borderId="16" xfId="0" applyNumberFormat="1" applyFont="1" applyFill="1" applyBorder="1" applyAlignment="1">
      <alignment horizontal="right"/>
    </xf>
    <xf numFmtId="4" fontId="7" fillId="0" borderId="16" xfId="0" applyNumberFormat="1" applyFont="1" applyFill="1" applyBorder="1" applyAlignment="1">
      <alignment horizontal="right"/>
    </xf>
    <xf numFmtId="4" fontId="7" fillId="0" borderId="35" xfId="0" applyNumberFormat="1" applyFont="1" applyFill="1" applyBorder="1" applyAlignment="1">
      <alignment horizontal="right"/>
    </xf>
    <xf numFmtId="3" fontId="10" fillId="3" borderId="16" xfId="1" applyNumberFormat="1" applyFont="1" applyFill="1" applyBorder="1" applyAlignment="1">
      <alignment horizontal="right" vertical="center"/>
    </xf>
    <xf numFmtId="3" fontId="9" fillId="3" borderId="16" xfId="0" applyNumberFormat="1" applyFont="1" applyFill="1" applyBorder="1"/>
    <xf numFmtId="3" fontId="34" fillId="3" borderId="16" xfId="5" applyNumberFormat="1" applyFont="1" applyFill="1" applyBorder="1" applyAlignment="1">
      <alignment horizontal="right"/>
    </xf>
    <xf numFmtId="3" fontId="35" fillId="3" borderId="16" xfId="0" applyNumberFormat="1" applyFont="1" applyFill="1" applyBorder="1" applyAlignment="1">
      <alignment horizontal="right"/>
    </xf>
    <xf numFmtId="3" fontId="34" fillId="3" borderId="16" xfId="0" applyNumberFormat="1" applyFont="1" applyFill="1" applyBorder="1" applyAlignment="1">
      <alignment horizontal="right"/>
    </xf>
    <xf numFmtId="3" fontId="10" fillId="3" borderId="2" xfId="4" applyNumberFormat="1" applyFont="1" applyFill="1" applyBorder="1"/>
    <xf numFmtId="0" fontId="10" fillId="3" borderId="2" xfId="4" applyFont="1" applyFill="1" applyBorder="1"/>
    <xf numFmtId="1" fontId="10" fillId="3" borderId="2" xfId="4" applyNumberFormat="1" applyFont="1" applyFill="1" applyBorder="1"/>
    <xf numFmtId="3" fontId="9" fillId="3" borderId="16" xfId="1" applyNumberFormat="1" applyFont="1" applyFill="1" applyBorder="1" applyAlignment="1"/>
    <xf numFmtId="0" fontId="9" fillId="3" borderId="16" xfId="1" applyNumberFormat="1" applyFont="1" applyFill="1" applyBorder="1" applyAlignment="1">
      <alignment horizontal="right"/>
    </xf>
    <xf numFmtId="165" fontId="6" fillId="5" borderId="16" xfId="7" applyNumberFormat="1" applyFont="1" applyFill="1" applyBorder="1" applyAlignment="1">
      <alignment horizontal="right"/>
    </xf>
    <xf numFmtId="0" fontId="3" fillId="3" borderId="0" xfId="2" applyFont="1" applyFill="1" applyAlignment="1">
      <alignment vertical="center"/>
    </xf>
    <xf numFmtId="49" fontId="31" fillId="3" borderId="1" xfId="34" applyNumberFormat="1" applyFill="1" applyBorder="1" applyAlignment="1">
      <alignment horizontal="left"/>
    </xf>
    <xf numFmtId="0" fontId="5" fillId="3" borderId="0" xfId="2" applyNumberFormat="1" applyFont="1" applyFill="1" applyBorder="1" applyAlignment="1"/>
    <xf numFmtId="0" fontId="2" fillId="3" borderId="0" xfId="2" applyNumberFormat="1" applyFont="1" applyFill="1" applyBorder="1" applyAlignment="1"/>
    <xf numFmtId="0" fontId="7" fillId="3" borderId="0" xfId="0" applyFont="1" applyFill="1" applyBorder="1" applyAlignment="1">
      <alignment horizontal="left" vertical="top"/>
    </xf>
    <xf numFmtId="1" fontId="9" fillId="3" borderId="16" xfId="0" applyNumberFormat="1" applyFont="1" applyFill="1" applyBorder="1"/>
    <xf numFmtId="0" fontId="9" fillId="0" borderId="16" xfId="0" applyFont="1" applyFill="1" applyBorder="1" applyAlignment="1">
      <alignment horizontal="center"/>
    </xf>
    <xf numFmtId="3" fontId="9" fillId="3" borderId="16" xfId="0" applyNumberFormat="1" applyFont="1" applyFill="1" applyBorder="1" applyAlignment="1">
      <alignment horizontal="center"/>
    </xf>
    <xf numFmtId="2" fontId="10" fillId="0" borderId="16" xfId="0" applyNumberFormat="1" applyFont="1" applyBorder="1" applyAlignment="1">
      <alignment horizontal="right"/>
    </xf>
    <xf numFmtId="3" fontId="8" fillId="4" borderId="0" xfId="7" applyNumberFormat="1" applyFont="1" applyFill="1" applyBorder="1" applyAlignment="1">
      <alignment horizontal="right" vertical="center"/>
    </xf>
    <xf numFmtId="0" fontId="8" fillId="4" borderId="0" xfId="7" applyNumberFormat="1" applyFont="1" applyFill="1" applyBorder="1" applyAlignment="1">
      <alignment horizontal="right" vertical="center"/>
    </xf>
    <xf numFmtId="3" fontId="8" fillId="0" borderId="0" xfId="7" applyNumberFormat="1" applyFont="1" applyFill="1" applyBorder="1" applyAlignment="1">
      <alignment horizontal="right" vertical="center"/>
    </xf>
    <xf numFmtId="0" fontId="10" fillId="3" borderId="16" xfId="5" applyFont="1" applyFill="1" applyBorder="1" applyAlignment="1">
      <alignment horizontal="right"/>
    </xf>
    <xf numFmtId="0" fontId="9" fillId="3" borderId="16" xfId="0" applyFont="1" applyFill="1" applyBorder="1" applyAlignment="1">
      <alignment horizontal="right"/>
    </xf>
    <xf numFmtId="3" fontId="10" fillId="3" borderId="16" xfId="0" applyNumberFormat="1" applyFont="1" applyFill="1" applyBorder="1" applyAlignment="1">
      <alignment horizontal="right"/>
    </xf>
    <xf numFmtId="168" fontId="10" fillId="3" borderId="16" xfId="1" applyNumberFormat="1" applyFont="1" applyFill="1" applyBorder="1" applyAlignment="1">
      <alignment horizontal="right"/>
    </xf>
    <xf numFmtId="3" fontId="10" fillId="3" borderId="16" xfId="5" applyNumberFormat="1" applyFont="1" applyFill="1" applyBorder="1" applyAlignment="1"/>
    <xf numFmtId="1" fontId="7" fillId="2" borderId="16" xfId="0" applyNumberFormat="1" applyFont="1" applyFill="1" applyBorder="1" applyAlignment="1">
      <alignment horizontal="right"/>
    </xf>
    <xf numFmtId="49" fontId="6" fillId="5" borderId="16" xfId="0" applyNumberFormat="1" applyFont="1" applyFill="1" applyBorder="1" applyAlignment="1">
      <alignment horizontal="left"/>
    </xf>
    <xf numFmtId="0" fontId="14" fillId="6" borderId="16" xfId="0" applyFont="1" applyFill="1" applyBorder="1" applyAlignment="1">
      <alignment horizontal="center" vertical="top"/>
    </xf>
    <xf numFmtId="3" fontId="11" fillId="0" borderId="16" xfId="5" applyNumberFormat="1" applyFont="1" applyBorder="1" applyAlignment="1">
      <alignment vertical="center"/>
    </xf>
    <xf numFmtId="3" fontId="14" fillId="0" borderId="16" xfId="0" applyNumberFormat="1" applyFont="1" applyBorder="1" applyAlignment="1">
      <alignment horizontal="right"/>
    </xf>
    <xf numFmtId="3" fontId="14" fillId="0" borderId="16" xfId="1" applyNumberFormat="1" applyFont="1" applyBorder="1" applyAlignment="1">
      <alignment horizontal="right"/>
    </xf>
    <xf numFmtId="3" fontId="11" fillId="0" borderId="16" xfId="0" applyNumberFormat="1" applyFont="1" applyBorder="1"/>
    <xf numFmtId="0" fontId="40" fillId="0" borderId="0" xfId="0" applyFont="1" applyFill="1"/>
    <xf numFmtId="3" fontId="11" fillId="0" borderId="16" xfId="5" applyNumberFormat="1" applyFont="1" applyBorder="1" applyAlignment="1">
      <alignment horizontal="right"/>
    </xf>
    <xf numFmtId="3" fontId="11" fillId="5" borderId="16" xfId="5" applyNumberFormat="1" applyFont="1" applyFill="1" applyBorder="1" applyAlignment="1">
      <alignment horizontal="right"/>
    </xf>
    <xf numFmtId="3" fontId="11" fillId="5" borderId="16" xfId="1" applyNumberFormat="1" applyFont="1" applyFill="1" applyBorder="1" applyAlignment="1">
      <alignment horizontal="right"/>
    </xf>
    <xf numFmtId="3" fontId="11" fillId="5" borderId="16" xfId="1" applyNumberFormat="1" applyFont="1" applyFill="1" applyBorder="1" applyAlignment="1"/>
    <xf numFmtId="3" fontId="14" fillId="5" borderId="16" xfId="0" applyNumberFormat="1" applyFont="1" applyFill="1" applyBorder="1" applyAlignment="1">
      <alignment horizontal="right"/>
    </xf>
    <xf numFmtId="3" fontId="10" fillId="6" borderId="16" xfId="5" applyNumberFormat="1" applyFont="1" applyFill="1" applyBorder="1" applyAlignment="1">
      <alignment vertical="center"/>
    </xf>
    <xf numFmtId="168" fontId="14" fillId="6" borderId="30" xfId="28" applyNumberFormat="1" applyFont="1" applyFill="1" applyBorder="1" applyAlignment="1">
      <alignment horizontal="center" vertical="top"/>
    </xf>
    <xf numFmtId="168" fontId="14" fillId="6" borderId="31" xfId="28" applyNumberFormat="1" applyFont="1" applyFill="1" applyBorder="1" applyAlignment="1">
      <alignment horizontal="center" vertical="top"/>
    </xf>
    <xf numFmtId="3" fontId="14" fillId="5" borderId="16" xfId="1" applyNumberFormat="1" applyFont="1" applyFill="1" applyBorder="1" applyAlignment="1">
      <alignment horizontal="right"/>
    </xf>
    <xf numFmtId="3" fontId="11" fillId="5" borderId="16" xfId="5" applyNumberFormat="1" applyFont="1" applyFill="1" applyBorder="1" applyAlignment="1">
      <alignment vertical="center"/>
    </xf>
    <xf numFmtId="49" fontId="6" fillId="5" borderId="7" xfId="0" applyNumberFormat="1" applyFont="1" applyFill="1" applyBorder="1" applyAlignment="1">
      <alignment horizontal="left"/>
    </xf>
    <xf numFmtId="49" fontId="11" fillId="5" borderId="7" xfId="0" applyNumberFormat="1" applyFont="1" applyFill="1" applyBorder="1" applyAlignment="1">
      <alignment horizontal="left"/>
    </xf>
    <xf numFmtId="49" fontId="6" fillId="6" borderId="39" xfId="0" applyNumberFormat="1" applyFont="1" applyFill="1" applyBorder="1" applyAlignment="1">
      <alignment horizontal="left"/>
    </xf>
    <xf numFmtId="49" fontId="6" fillId="6" borderId="40" xfId="0" applyNumberFormat="1" applyFont="1" applyFill="1" applyBorder="1" applyAlignment="1">
      <alignment horizontal="left"/>
    </xf>
    <xf numFmtId="49" fontId="6" fillId="5" borderId="40" xfId="0" applyNumberFormat="1" applyFont="1" applyFill="1" applyBorder="1" applyAlignment="1">
      <alignment horizontal="left"/>
    </xf>
    <xf numFmtId="165" fontId="6" fillId="5" borderId="40" xfId="7" applyNumberFormat="1" applyFont="1" applyFill="1" applyBorder="1" applyAlignment="1">
      <alignment horizontal="right"/>
    </xf>
    <xf numFmtId="177" fontId="6" fillId="5" borderId="40" xfId="7" applyNumberFormat="1" applyFont="1" applyFill="1" applyBorder="1" applyAlignment="1">
      <alignment horizontal="right"/>
    </xf>
    <xf numFmtId="177" fontId="6" fillId="5" borderId="41" xfId="7" applyNumberFormat="1" applyFont="1" applyFill="1" applyBorder="1" applyAlignment="1">
      <alignment horizontal="right"/>
    </xf>
    <xf numFmtId="179" fontId="6" fillId="5" borderId="40" xfId="7" applyNumberFormat="1" applyFont="1" applyFill="1" applyBorder="1" applyAlignment="1">
      <alignment horizontal="right"/>
    </xf>
    <xf numFmtId="165" fontId="6" fillId="5" borderId="41" xfId="7" applyNumberFormat="1" applyFont="1" applyFill="1" applyBorder="1" applyAlignment="1">
      <alignment horizontal="right"/>
    </xf>
    <xf numFmtId="175" fontId="6" fillId="5" borderId="40" xfId="7" applyNumberFormat="1" applyFont="1" applyFill="1" applyBorder="1" applyAlignment="1">
      <alignment horizontal="right"/>
    </xf>
    <xf numFmtId="179" fontId="6" fillId="5" borderId="16" xfId="7" applyNumberFormat="1" applyFont="1" applyFill="1" applyBorder="1" applyAlignment="1">
      <alignment horizontal="right"/>
    </xf>
    <xf numFmtId="0" fontId="6" fillId="5" borderId="41" xfId="7" applyFont="1" applyFill="1" applyBorder="1" applyAlignment="1">
      <alignment horizontal="right"/>
    </xf>
    <xf numFmtId="179" fontId="7" fillId="5" borderId="16" xfId="7" applyNumberFormat="1" applyFont="1" applyFill="1" applyBorder="1" applyAlignment="1">
      <alignment horizontal="right"/>
    </xf>
    <xf numFmtId="185" fontId="6" fillId="5" borderId="16" xfId="7" applyNumberFormat="1" applyFont="1" applyFill="1" applyBorder="1" applyAlignment="1">
      <alignment horizontal="right"/>
    </xf>
    <xf numFmtId="49" fontId="6" fillId="7" borderId="41" xfId="7" applyNumberFormat="1" applyFont="1" applyFill="1" applyBorder="1" applyAlignment="1">
      <alignment horizontal="center" vertical="center"/>
    </xf>
    <xf numFmtId="49" fontId="6" fillId="7" borderId="41" xfId="7" applyNumberFormat="1" applyFont="1" applyFill="1" applyBorder="1" applyAlignment="1">
      <alignment horizontal="center"/>
    </xf>
    <xf numFmtId="49" fontId="6" fillId="7" borderId="39" xfId="7" applyNumberFormat="1" applyFont="1" applyFill="1" applyBorder="1" applyAlignment="1">
      <alignment horizontal="center"/>
    </xf>
    <xf numFmtId="49" fontId="6" fillId="7" borderId="17" xfId="7" applyNumberFormat="1" applyFont="1" applyFill="1" applyBorder="1" applyAlignment="1">
      <alignment horizontal="center"/>
    </xf>
    <xf numFmtId="49" fontId="6" fillId="7" borderId="15" xfId="7" applyNumberFormat="1" applyFont="1" applyFill="1" applyBorder="1" applyAlignment="1">
      <alignment horizontal="center"/>
    </xf>
    <xf numFmtId="49" fontId="6" fillId="7" borderId="10" xfId="7" applyNumberFormat="1" applyFont="1" applyFill="1" applyBorder="1" applyAlignment="1">
      <alignment horizontal="center"/>
    </xf>
    <xf numFmtId="49" fontId="6" fillId="7" borderId="47" xfId="7" applyNumberFormat="1" applyFont="1" applyFill="1" applyBorder="1" applyAlignment="1">
      <alignment horizontal="center"/>
    </xf>
    <xf numFmtId="49" fontId="6" fillId="7" borderId="44" xfId="7" applyNumberFormat="1" applyFont="1" applyFill="1" applyBorder="1" applyAlignment="1">
      <alignment horizontal="center"/>
    </xf>
    <xf numFmtId="49" fontId="6" fillId="5" borderId="24" xfId="0" applyNumberFormat="1" applyFont="1" applyFill="1" applyBorder="1" applyAlignment="1">
      <alignment horizontal="left"/>
    </xf>
    <xf numFmtId="177" fontId="14" fillId="5" borderId="24" xfId="7" applyNumberFormat="1" applyFont="1" applyFill="1" applyBorder="1" applyAlignment="1">
      <alignment horizontal="right"/>
    </xf>
    <xf numFmtId="177" fontId="14" fillId="5" borderId="22" xfId="7" applyNumberFormat="1" applyFont="1" applyFill="1" applyBorder="1" applyAlignment="1">
      <alignment horizontal="right"/>
    </xf>
    <xf numFmtId="177" fontId="14" fillId="5" borderId="54" xfId="7" applyNumberFormat="1" applyFont="1" applyFill="1" applyBorder="1" applyAlignment="1">
      <alignment horizontal="right"/>
    </xf>
    <xf numFmtId="177" fontId="14" fillId="5" borderId="23" xfId="7" applyNumberFormat="1" applyFont="1" applyFill="1" applyBorder="1" applyAlignment="1">
      <alignment horizontal="right"/>
    </xf>
    <xf numFmtId="177" fontId="14" fillId="5" borderId="51" xfId="7" applyNumberFormat="1" applyFont="1" applyFill="1" applyBorder="1" applyAlignment="1">
      <alignment horizontal="right"/>
    </xf>
    <xf numFmtId="179" fontId="6" fillId="3" borderId="46" xfId="7" applyNumberFormat="1" applyFont="1" applyFill="1" applyBorder="1" applyAlignment="1">
      <alignment horizontal="right"/>
    </xf>
    <xf numFmtId="179" fontId="6" fillId="3" borderId="40" xfId="7" applyNumberFormat="1" applyFont="1" applyFill="1" applyBorder="1" applyAlignment="1">
      <alignment horizontal="right"/>
    </xf>
    <xf numFmtId="179" fontId="7" fillId="0" borderId="33" xfId="7" applyNumberFormat="1" applyFont="1" applyFill="1" applyBorder="1" applyAlignment="1">
      <alignment horizontal="right"/>
    </xf>
    <xf numFmtId="179" fontId="7" fillId="0" borderId="25" xfId="7" applyNumberFormat="1" applyFont="1" applyFill="1" applyBorder="1" applyAlignment="1">
      <alignment horizontal="right"/>
    </xf>
    <xf numFmtId="179" fontId="9" fillId="0" borderId="25" xfId="7" applyNumberFormat="1" applyFont="1" applyFill="1" applyBorder="1" applyAlignment="1">
      <alignment horizontal="right"/>
    </xf>
    <xf numFmtId="179" fontId="9" fillId="0" borderId="16" xfId="7" applyNumberFormat="1" applyFont="1" applyFill="1" applyBorder="1" applyAlignment="1">
      <alignment horizontal="right"/>
    </xf>
    <xf numFmtId="179" fontId="7" fillId="2" borderId="25" xfId="7" applyNumberFormat="1" applyFont="1" applyFill="1" applyBorder="1" applyAlignment="1">
      <alignment vertical="center"/>
    </xf>
    <xf numFmtId="179" fontId="7" fillId="2" borderId="16" xfId="7" applyNumberFormat="1" applyFont="1" applyFill="1" applyBorder="1" applyAlignment="1">
      <alignment vertical="center"/>
    </xf>
    <xf numFmtId="179" fontId="6" fillId="0" borderId="15" xfId="7" applyNumberFormat="1" applyFont="1" applyFill="1" applyBorder="1" applyAlignment="1">
      <alignment horizontal="right"/>
    </xf>
    <xf numFmtId="179" fontId="14" fillId="5" borderId="23" xfId="7" applyNumberFormat="1" applyFont="1" applyFill="1" applyBorder="1" applyAlignment="1">
      <alignment horizontal="right"/>
    </xf>
    <xf numFmtId="179" fontId="14" fillId="5" borderId="24" xfId="7" applyNumberFormat="1" applyFont="1" applyFill="1" applyBorder="1" applyAlignment="1">
      <alignment horizontal="right"/>
    </xf>
    <xf numFmtId="165" fontId="6" fillId="5" borderId="24" xfId="7" applyNumberFormat="1" applyFont="1" applyFill="1" applyBorder="1" applyAlignment="1">
      <alignment horizontal="right"/>
    </xf>
    <xf numFmtId="175" fontId="6" fillId="5" borderId="24" xfId="7" applyNumberFormat="1" applyFont="1" applyFill="1" applyBorder="1" applyAlignment="1">
      <alignment horizontal="right"/>
    </xf>
    <xf numFmtId="175" fontId="6" fillId="5" borderId="21" xfId="7" applyNumberFormat="1" applyFont="1" applyFill="1" applyBorder="1" applyAlignment="1">
      <alignment horizontal="right"/>
    </xf>
    <xf numFmtId="177" fontId="6" fillId="5" borderId="21" xfId="7" applyNumberFormat="1" applyFont="1" applyFill="1" applyBorder="1" applyAlignment="1">
      <alignment horizontal="right"/>
    </xf>
    <xf numFmtId="187" fontId="6" fillId="5" borderId="21" xfId="7" applyNumberFormat="1" applyFont="1" applyFill="1" applyBorder="1" applyAlignment="1">
      <alignment horizontal="right"/>
    </xf>
    <xf numFmtId="179" fontId="6" fillId="5" borderId="24" xfId="7" applyNumberFormat="1" applyFont="1" applyFill="1" applyBorder="1" applyAlignment="1">
      <alignment horizontal="right" vertical="center" wrapText="1"/>
    </xf>
    <xf numFmtId="178" fontId="6" fillId="5" borderId="24" xfId="7" applyNumberFormat="1" applyFont="1" applyFill="1" applyBorder="1" applyAlignment="1">
      <alignment horizontal="right" vertical="center" wrapText="1"/>
    </xf>
    <xf numFmtId="183" fontId="6" fillId="5" borderId="24" xfId="7" applyNumberFormat="1" applyFont="1" applyFill="1" applyBorder="1" applyAlignment="1">
      <alignment horizontal="right" vertical="center" wrapText="1"/>
    </xf>
    <xf numFmtId="2" fontId="10" fillId="0" borderId="58" xfId="0" applyNumberFormat="1" applyFont="1" applyBorder="1" applyAlignment="1">
      <alignment horizontal="right"/>
    </xf>
    <xf numFmtId="190" fontId="10" fillId="0" borderId="57" xfId="0" applyNumberFormat="1" applyFont="1" applyBorder="1" applyAlignment="1">
      <alignment horizontal="right"/>
    </xf>
    <xf numFmtId="2" fontId="10" fillId="0" borderId="57" xfId="0" applyNumberFormat="1" applyFont="1" applyBorder="1" applyAlignment="1">
      <alignment horizontal="right"/>
    </xf>
    <xf numFmtId="0" fontId="10" fillId="0" borderId="57" xfId="0" applyFont="1" applyBorder="1" applyAlignment="1">
      <alignment horizontal="right"/>
    </xf>
    <xf numFmtId="190" fontId="9" fillId="0" borderId="57" xfId="0" applyNumberFormat="1" applyFont="1" applyBorder="1" applyAlignment="1">
      <alignment horizontal="center"/>
    </xf>
    <xf numFmtId="3" fontId="10" fillId="3" borderId="16" xfId="5" applyNumberFormat="1" applyFont="1" applyFill="1" applyBorder="1" applyAlignment="1">
      <alignment horizontal="right" vertical="center"/>
    </xf>
    <xf numFmtId="3" fontId="10" fillId="3" borderId="16" xfId="1" applyNumberFormat="1" applyFont="1" applyFill="1" applyBorder="1" applyAlignment="1">
      <alignment horizontal="right"/>
    </xf>
    <xf numFmtId="169" fontId="6" fillId="6" borderId="57" xfId="4" applyNumberFormat="1" applyFont="1" applyFill="1" applyBorder="1" applyAlignment="1">
      <alignment horizontal="center" vertical="top" wrapText="1"/>
    </xf>
    <xf numFmtId="3" fontId="10" fillId="0" borderId="16" xfId="5" applyNumberFormat="1" applyFont="1" applyFill="1" applyBorder="1" applyAlignment="1">
      <alignment vertical="center"/>
    </xf>
    <xf numFmtId="3" fontId="9" fillId="0" borderId="16" xfId="1" applyNumberFormat="1" applyFont="1" applyFill="1" applyBorder="1" applyAlignment="1">
      <alignment horizontal="right"/>
    </xf>
    <xf numFmtId="3" fontId="10" fillId="0" borderId="16" xfId="5" applyNumberFormat="1" applyFont="1" applyFill="1" applyBorder="1" applyAlignment="1">
      <alignment horizontal="right"/>
    </xf>
    <xf numFmtId="3" fontId="9" fillId="0" borderId="16" xfId="1" applyNumberFormat="1" applyFont="1" applyFill="1" applyBorder="1" applyAlignment="1"/>
    <xf numFmtId="3" fontId="9" fillId="0" borderId="16" xfId="0" applyNumberFormat="1" applyFont="1" applyFill="1" applyBorder="1" applyAlignment="1">
      <alignment horizontal="right"/>
    </xf>
    <xf numFmtId="168" fontId="10" fillId="0" borderId="16" xfId="5" applyNumberFormat="1" applyFont="1" applyFill="1" applyBorder="1" applyAlignment="1">
      <alignment horizontal="right"/>
    </xf>
    <xf numFmtId="168" fontId="9" fillId="0" borderId="16" xfId="0" applyNumberFormat="1" applyFont="1" applyFill="1" applyBorder="1" applyAlignment="1">
      <alignment horizontal="right"/>
    </xf>
    <xf numFmtId="168" fontId="10" fillId="0" borderId="16" xfId="0" applyNumberFormat="1" applyFont="1" applyFill="1" applyBorder="1"/>
    <xf numFmtId="168" fontId="10" fillId="0" borderId="16" xfId="0" applyNumberFormat="1" applyFont="1" applyFill="1" applyBorder="1" applyAlignment="1">
      <alignment horizontal="right"/>
    </xf>
    <xf numFmtId="3" fontId="7" fillId="3" borderId="2" xfId="7" applyNumberFormat="1" applyFont="1" applyFill="1" applyBorder="1" applyAlignment="1">
      <alignment horizontal="right"/>
    </xf>
    <xf numFmtId="170" fontId="7" fillId="3" borderId="2" xfId="7" applyNumberFormat="1" applyFont="1" applyFill="1" applyBorder="1" applyAlignment="1">
      <alignment horizontal="right"/>
    </xf>
    <xf numFmtId="192" fontId="7" fillId="0" borderId="16" xfId="0" applyNumberFormat="1" applyFont="1" applyFill="1" applyBorder="1" applyAlignment="1">
      <alignment horizontal="right"/>
    </xf>
    <xf numFmtId="2" fontId="7" fillId="0" borderId="16" xfId="0" applyNumberFormat="1" applyFont="1" applyFill="1" applyBorder="1" applyAlignment="1">
      <alignment horizontal="right"/>
    </xf>
    <xf numFmtId="2" fontId="6" fillId="5" borderId="40" xfId="7" applyNumberFormat="1" applyFont="1" applyFill="1" applyBorder="1" applyAlignment="1">
      <alignment horizontal="right"/>
    </xf>
    <xf numFmtId="2" fontId="7" fillId="2" borderId="16" xfId="7" applyNumberFormat="1" applyFont="1" applyFill="1" applyBorder="1" applyAlignment="1">
      <alignment horizontal="right"/>
    </xf>
    <xf numFmtId="2" fontId="6" fillId="2" borderId="41" xfId="7" applyNumberFormat="1" applyFont="1" applyFill="1" applyBorder="1" applyAlignment="1">
      <alignment horizontal="right"/>
    </xf>
    <xf numFmtId="165" fontId="7" fillId="0" borderId="0" xfId="7" applyNumberFormat="1" applyFont="1" applyFill="1" applyBorder="1" applyAlignment="1">
      <alignment horizontal="left"/>
    </xf>
    <xf numFmtId="0" fontId="7" fillId="5" borderId="35" xfId="0" applyFont="1" applyFill="1" applyBorder="1" applyAlignment="1">
      <alignment horizontal="right"/>
    </xf>
    <xf numFmtId="0" fontId="7" fillId="5" borderId="16" xfId="0" applyFont="1" applyFill="1" applyBorder="1" applyAlignment="1">
      <alignment horizontal="right"/>
    </xf>
    <xf numFmtId="2" fontId="7" fillId="5" borderId="16" xfId="0" applyNumberFormat="1" applyFont="1" applyFill="1" applyBorder="1" applyAlignment="1">
      <alignment horizontal="right"/>
    </xf>
    <xf numFmtId="192" fontId="7" fillId="5" borderId="16" xfId="0" applyNumberFormat="1" applyFont="1" applyFill="1" applyBorder="1" applyAlignment="1">
      <alignment horizontal="right"/>
    </xf>
    <xf numFmtId="1" fontId="7" fillId="5" borderId="16" xfId="0" applyNumberFormat="1" applyFont="1" applyFill="1" applyBorder="1" applyAlignment="1">
      <alignment horizontal="right"/>
    </xf>
    <xf numFmtId="4" fontId="7" fillId="5" borderId="16" xfId="0" applyNumberFormat="1" applyFont="1" applyFill="1" applyBorder="1" applyAlignment="1">
      <alignment horizontal="right"/>
    </xf>
    <xf numFmtId="49" fontId="6" fillId="2" borderId="0" xfId="7" applyNumberFormat="1" applyFont="1" applyFill="1" applyAlignment="1">
      <alignment horizontal="left"/>
    </xf>
    <xf numFmtId="0" fontId="10" fillId="0" borderId="0" xfId="0" applyFont="1" applyFill="1" applyBorder="1" applyAlignment="1">
      <alignment horizontal="center" vertical="center"/>
    </xf>
    <xf numFmtId="0" fontId="10" fillId="0" borderId="0" xfId="0" applyFont="1" applyBorder="1" applyAlignment="1">
      <alignment horizontal="left"/>
    </xf>
    <xf numFmtId="15" fontId="9" fillId="0" borderId="0" xfId="0" applyNumberFormat="1" applyFont="1" applyBorder="1" applyAlignment="1">
      <alignment horizontal="center" vertical="center"/>
    </xf>
    <xf numFmtId="3" fontId="9" fillId="0" borderId="0" xfId="0" applyNumberFormat="1" applyFont="1" applyBorder="1" applyAlignment="1">
      <alignment horizontal="right" vertical="center"/>
    </xf>
    <xf numFmtId="43" fontId="9" fillId="0" borderId="0" xfId="1" applyFont="1" applyBorder="1" applyAlignment="1">
      <alignment horizontal="right" vertical="center"/>
    </xf>
    <xf numFmtId="0" fontId="10" fillId="0" borderId="59" xfId="0" applyFont="1" applyFill="1" applyBorder="1" applyAlignment="1">
      <alignment horizontal="center" vertical="center"/>
    </xf>
    <xf numFmtId="3" fontId="9" fillId="0" borderId="59" xfId="0" applyNumberFormat="1" applyFont="1" applyBorder="1" applyAlignment="1">
      <alignment horizontal="right" vertical="center"/>
    </xf>
    <xf numFmtId="0" fontId="9" fillId="0" borderId="59" xfId="0" applyFont="1" applyBorder="1" applyAlignment="1">
      <alignment horizontal="right" vertical="center"/>
    </xf>
    <xf numFmtId="43" fontId="9" fillId="0" borderId="59" xfId="1" applyFont="1" applyBorder="1" applyAlignment="1">
      <alignment horizontal="right" vertical="center"/>
    </xf>
    <xf numFmtId="3" fontId="6" fillId="2" borderId="0" xfId="7" applyNumberFormat="1" applyFont="1" applyFill="1" applyAlignment="1">
      <alignment vertical="center"/>
    </xf>
    <xf numFmtId="2" fontId="19" fillId="3" borderId="16" xfId="61" applyNumberFormat="1" applyFont="1" applyFill="1" applyBorder="1" applyAlignment="1">
      <alignment vertical="top"/>
    </xf>
    <xf numFmtId="3" fontId="10" fillId="0" borderId="0" xfId="0" applyNumberFormat="1" applyFont="1" applyBorder="1" applyAlignment="1">
      <alignment horizontal="center"/>
    </xf>
    <xf numFmtId="14" fontId="10" fillId="0" borderId="0" xfId="0" applyNumberFormat="1" applyFont="1" applyBorder="1" applyAlignment="1">
      <alignment horizontal="left"/>
    </xf>
    <xf numFmtId="190" fontId="9" fillId="0" borderId="0" xfId="0" applyNumberFormat="1" applyFont="1" applyBorder="1" applyAlignment="1">
      <alignment horizontal="center"/>
    </xf>
    <xf numFmtId="2" fontId="10" fillId="0" borderId="0" xfId="0" applyNumberFormat="1" applyFont="1" applyBorder="1" applyAlignment="1">
      <alignment horizontal="right"/>
    </xf>
    <xf numFmtId="190" fontId="10" fillId="0" borderId="0" xfId="0" applyNumberFormat="1" applyFont="1" applyBorder="1" applyAlignment="1">
      <alignment horizontal="right"/>
    </xf>
    <xf numFmtId="177" fontId="7" fillId="0" borderId="60" xfId="7" applyNumberFormat="1" applyFont="1" applyFill="1" applyBorder="1" applyAlignment="1">
      <alignment horizontal="right"/>
    </xf>
    <xf numFmtId="177" fontId="7" fillId="0" borderId="11" xfId="7" applyNumberFormat="1" applyFont="1" applyFill="1" applyBorder="1" applyAlignment="1">
      <alignment horizontal="right"/>
    </xf>
    <xf numFmtId="177" fontId="7" fillId="0" borderId="61" xfId="7" applyNumberFormat="1" applyFont="1" applyFill="1" applyBorder="1" applyAlignment="1">
      <alignment horizontal="right"/>
    </xf>
    <xf numFmtId="177" fontId="7" fillId="0" borderId="62" xfId="7" applyNumberFormat="1" applyFont="1" applyFill="1" applyBorder="1" applyAlignment="1">
      <alignment horizontal="right"/>
    </xf>
    <xf numFmtId="177" fontId="7" fillId="0" borderId="64" xfId="7" applyNumberFormat="1" applyFont="1" applyFill="1" applyBorder="1" applyAlignment="1">
      <alignment horizontal="right"/>
    </xf>
    <xf numFmtId="177" fontId="7" fillId="0" borderId="65" xfId="7" applyNumberFormat="1" applyFont="1" applyFill="1" applyBorder="1" applyAlignment="1">
      <alignment horizontal="right"/>
    </xf>
    <xf numFmtId="177" fontId="7" fillId="0" borderId="66" xfId="7" applyNumberFormat="1" applyFont="1" applyFill="1" applyBorder="1" applyAlignment="1">
      <alignment horizontal="right"/>
    </xf>
    <xf numFmtId="177" fontId="9" fillId="0" borderId="63" xfId="7" applyNumberFormat="1" applyFont="1" applyFill="1" applyBorder="1" applyAlignment="1">
      <alignment horizontal="right"/>
    </xf>
    <xf numFmtId="0" fontId="9" fillId="0" borderId="63" xfId="0" applyFont="1" applyBorder="1"/>
    <xf numFmtId="165" fontId="11" fillId="5" borderId="40" xfId="7" applyNumberFormat="1" applyFont="1" applyFill="1" applyBorder="1" applyAlignment="1">
      <alignment horizontal="right"/>
    </xf>
    <xf numFmtId="3" fontId="32" fillId="8" borderId="16" xfId="0" applyNumberFormat="1" applyFont="1" applyFill="1" applyBorder="1" applyAlignment="1">
      <alignment horizontal="right"/>
    </xf>
    <xf numFmtId="168" fontId="7" fillId="8" borderId="2" xfId="0" applyNumberFormat="1" applyFont="1" applyFill="1" applyBorder="1" applyAlignment="1">
      <alignment horizontal="right" vertical="top"/>
    </xf>
    <xf numFmtId="3" fontId="36" fillId="8" borderId="16" xfId="0" applyNumberFormat="1" applyFont="1" applyFill="1" applyBorder="1" applyAlignment="1">
      <alignment horizontal="right" vertical="center" wrapText="1"/>
    </xf>
    <xf numFmtId="165" fontId="7" fillId="8" borderId="2" xfId="0" applyNumberFormat="1" applyFont="1" applyFill="1" applyBorder="1" applyAlignment="1">
      <alignment horizontal="right" vertical="top"/>
    </xf>
    <xf numFmtId="0" fontId="10" fillId="3" borderId="0" xfId="7" applyNumberFormat="1" applyFont="1" applyFill="1" applyBorder="1" applyAlignment="1"/>
    <xf numFmtId="0" fontId="11" fillId="3" borderId="0" xfId="7" applyNumberFormat="1" applyFont="1" applyFill="1" applyBorder="1" applyAlignment="1"/>
    <xf numFmtId="0" fontId="6" fillId="3" borderId="0" xfId="7" applyFont="1" applyFill="1" applyAlignment="1">
      <alignment vertical="center"/>
    </xf>
    <xf numFmtId="194" fontId="11" fillId="3" borderId="48" xfId="63" applyNumberFormat="1" applyFont="1" applyFill="1" applyBorder="1" applyAlignment="1">
      <alignment horizontal="center" vertical="top" wrapText="1"/>
    </xf>
    <xf numFmtId="194" fontId="11" fillId="3" borderId="63" xfId="63" applyNumberFormat="1" applyFont="1" applyFill="1" applyBorder="1" applyAlignment="1">
      <alignment horizontal="center" vertical="top"/>
    </xf>
    <xf numFmtId="49" fontId="6" fillId="3" borderId="39" xfId="0" applyNumberFormat="1" applyFont="1" applyFill="1" applyBorder="1" applyAlignment="1">
      <alignment horizontal="left"/>
    </xf>
    <xf numFmtId="1" fontId="6" fillId="3" borderId="63" xfId="64" applyNumberFormat="1" applyFont="1" applyFill="1" applyBorder="1" applyAlignment="1">
      <alignment horizontal="right"/>
    </xf>
    <xf numFmtId="168" fontId="12" fillId="3" borderId="63" xfId="64" applyNumberFormat="1" applyFont="1" applyFill="1" applyBorder="1" applyAlignment="1" applyProtection="1">
      <alignment horizontal="right" vertical="center" wrapText="1"/>
    </xf>
    <xf numFmtId="43" fontId="12" fillId="3" borderId="63" xfId="64" applyNumberFormat="1" applyFont="1" applyFill="1" applyBorder="1" applyAlignment="1" applyProtection="1">
      <alignment horizontal="right" vertical="center" wrapText="1"/>
    </xf>
    <xf numFmtId="165" fontId="6" fillId="3" borderId="63" xfId="7" applyNumberFormat="1" applyFont="1" applyFill="1" applyBorder="1" applyAlignment="1">
      <alignment horizontal="right"/>
    </xf>
    <xf numFmtId="192" fontId="6" fillId="3" borderId="63" xfId="7" applyNumberFormat="1" applyFont="1" applyFill="1" applyBorder="1" applyAlignment="1">
      <alignment horizontal="right"/>
    </xf>
    <xf numFmtId="168" fontId="6" fillId="3" borderId="63" xfId="64" applyNumberFormat="1" applyFont="1" applyFill="1" applyBorder="1" applyAlignment="1" applyProtection="1">
      <alignment horizontal="right" vertical="center" wrapText="1"/>
    </xf>
    <xf numFmtId="43" fontId="6" fillId="3" borderId="63" xfId="64" applyNumberFormat="1" applyFont="1" applyFill="1" applyBorder="1" applyAlignment="1" applyProtection="1">
      <alignment horizontal="right" vertical="center" wrapText="1"/>
    </xf>
    <xf numFmtId="1" fontId="7" fillId="3" borderId="63" xfId="14" applyNumberFormat="1" applyFont="1" applyFill="1" applyBorder="1" applyAlignment="1" applyProtection="1">
      <alignment horizontal="right" vertical="center" wrapText="1"/>
    </xf>
    <xf numFmtId="2" fontId="7" fillId="3" borderId="63" xfId="14" applyNumberFormat="1" applyFont="1" applyFill="1" applyBorder="1" applyAlignment="1" applyProtection="1">
      <alignment horizontal="right" vertical="center" wrapText="1"/>
    </xf>
    <xf numFmtId="195" fontId="6" fillId="3" borderId="63" xfId="64" applyNumberFormat="1" applyFont="1" applyFill="1" applyBorder="1" applyAlignment="1" applyProtection="1">
      <alignment horizontal="right" vertical="center" wrapText="1"/>
    </xf>
    <xf numFmtId="195" fontId="6" fillId="3" borderId="63" xfId="64" applyNumberFormat="1" applyFont="1" applyFill="1" applyBorder="1" applyAlignment="1">
      <alignment horizontal="right" vertical="center" wrapText="1"/>
    </xf>
    <xf numFmtId="196" fontId="6" fillId="3" borderId="0" xfId="7" applyNumberFormat="1" applyFont="1" applyFill="1" applyAlignment="1">
      <alignment vertical="center"/>
    </xf>
    <xf numFmtId="49" fontId="6" fillId="5" borderId="42" xfId="0" applyNumberFormat="1" applyFont="1" applyFill="1" applyBorder="1" applyAlignment="1">
      <alignment horizontal="left"/>
    </xf>
    <xf numFmtId="165" fontId="6" fillId="5" borderId="63" xfId="7" applyNumberFormat="1" applyFont="1" applyFill="1" applyBorder="1" applyAlignment="1">
      <alignment horizontal="right"/>
    </xf>
    <xf numFmtId="192" fontId="6" fillId="5" borderId="63" xfId="7" applyNumberFormat="1" applyFont="1" applyFill="1" applyBorder="1" applyAlignment="1">
      <alignment horizontal="right"/>
    </xf>
    <xf numFmtId="0" fontId="7" fillId="3" borderId="0" xfId="7" applyFont="1" applyFill="1" applyAlignment="1">
      <alignment vertical="center"/>
    </xf>
    <xf numFmtId="3" fontId="8" fillId="3" borderId="63" xfId="64" applyNumberFormat="1" applyFont="1" applyFill="1" applyBorder="1" applyAlignment="1" applyProtection="1">
      <alignment horizontal="right" vertical="center" wrapText="1"/>
      <protection locked="0"/>
    </xf>
    <xf numFmtId="168" fontId="7" fillId="3" borderId="63" xfId="64" applyNumberFormat="1" applyFont="1" applyFill="1" applyBorder="1" applyAlignment="1">
      <alignment horizontal="right" vertical="center" wrapText="1"/>
    </xf>
    <xf numFmtId="192" fontId="7" fillId="3" borderId="63" xfId="64" applyNumberFormat="1" applyFont="1" applyFill="1" applyBorder="1" applyAlignment="1">
      <alignment horizontal="right" vertical="center" wrapText="1"/>
    </xf>
    <xf numFmtId="43" fontId="7" fillId="3" borderId="63" xfId="64" applyNumberFormat="1" applyFont="1" applyFill="1" applyBorder="1" applyAlignment="1">
      <alignment horizontal="right" vertical="center" wrapText="1"/>
    </xf>
    <xf numFmtId="2" fontId="7" fillId="3" borderId="63" xfId="64" applyNumberFormat="1" applyFont="1" applyFill="1" applyBorder="1" applyAlignment="1">
      <alignment horizontal="right" vertical="center" wrapText="1"/>
    </xf>
    <xf numFmtId="195" fontId="7" fillId="3" borderId="63" xfId="64" applyNumberFormat="1" applyFont="1" applyFill="1" applyBorder="1" applyAlignment="1">
      <alignment horizontal="right" vertical="center" wrapText="1"/>
    </xf>
    <xf numFmtId="43" fontId="7" fillId="3" borderId="0" xfId="7" applyNumberFormat="1" applyFont="1" applyFill="1" applyAlignment="1">
      <alignment vertical="center"/>
    </xf>
    <xf numFmtId="3" fontId="8" fillId="3" borderId="63" xfId="64" applyNumberFormat="1" applyFont="1" applyFill="1" applyBorder="1" applyAlignment="1">
      <alignment horizontal="right" vertical="center" wrapText="1"/>
    </xf>
    <xf numFmtId="165" fontId="7" fillId="3" borderId="63" xfId="7" applyNumberFormat="1" applyFont="1" applyFill="1" applyBorder="1" applyAlignment="1">
      <alignment horizontal="right"/>
    </xf>
    <xf numFmtId="192" fontId="7" fillId="3" borderId="63" xfId="7" applyNumberFormat="1" applyFont="1" applyFill="1" applyBorder="1" applyAlignment="1">
      <alignment horizontal="right"/>
    </xf>
    <xf numFmtId="196" fontId="7" fillId="3" borderId="63" xfId="64" applyNumberFormat="1" applyFont="1" applyFill="1" applyBorder="1" applyAlignment="1" applyProtection="1">
      <alignment horizontal="right" vertical="center" wrapText="1"/>
    </xf>
    <xf numFmtId="43" fontId="7" fillId="3" borderId="63" xfId="64" applyNumberFormat="1" applyFont="1" applyFill="1" applyBorder="1" applyAlignment="1" applyProtection="1">
      <alignment horizontal="right" vertical="center" wrapText="1"/>
    </xf>
    <xf numFmtId="168" fontId="7" fillId="3" borderId="63" xfId="1" applyNumberFormat="1" applyFont="1" applyFill="1" applyBorder="1" applyAlignment="1">
      <alignment horizontal="right" vertical="center" wrapText="1"/>
    </xf>
    <xf numFmtId="43" fontId="7" fillId="3" borderId="63" xfId="1" applyNumberFormat="1" applyFont="1" applyFill="1" applyBorder="1" applyAlignment="1">
      <alignment horizontal="right" vertical="center" wrapText="1"/>
    </xf>
    <xf numFmtId="43" fontId="7" fillId="3" borderId="63" xfId="1" applyNumberFormat="1" applyFont="1" applyFill="1" applyBorder="1" applyAlignment="1">
      <alignment vertical="center"/>
    </xf>
    <xf numFmtId="2" fontId="7" fillId="3" borderId="63" xfId="1" applyNumberFormat="1" applyFont="1" applyFill="1" applyBorder="1" applyAlignment="1">
      <alignment horizontal="right" vertical="center" wrapText="1"/>
    </xf>
    <xf numFmtId="2" fontId="7" fillId="3" borderId="63" xfId="1" applyNumberFormat="1" applyFont="1" applyFill="1" applyBorder="1" applyAlignment="1" applyProtection="1">
      <alignment horizontal="right" vertical="center" wrapText="1"/>
    </xf>
    <xf numFmtId="168" fontId="7" fillId="3" borderId="63" xfId="1" applyNumberFormat="1" applyFont="1" applyFill="1" applyBorder="1" applyAlignment="1" applyProtection="1">
      <alignment horizontal="right" vertical="center" wrapText="1"/>
    </xf>
    <xf numFmtId="2" fontId="7" fillId="3" borderId="63" xfId="1" applyNumberFormat="1" applyFont="1" applyFill="1" applyBorder="1" applyAlignment="1">
      <alignment vertical="center"/>
    </xf>
    <xf numFmtId="43" fontId="7" fillId="3" borderId="63" xfId="1" applyNumberFormat="1" applyFont="1" applyFill="1" applyBorder="1" applyAlignment="1" applyProtection="1">
      <alignment horizontal="right" vertical="center" wrapText="1"/>
    </xf>
    <xf numFmtId="43" fontId="7" fillId="3" borderId="63" xfId="1" applyNumberFormat="1" applyFont="1" applyFill="1" applyBorder="1" applyAlignment="1">
      <alignment horizontal="right" vertical="center"/>
    </xf>
    <xf numFmtId="49" fontId="6" fillId="3" borderId="0" xfId="7" applyNumberFormat="1" applyFont="1" applyFill="1" applyAlignment="1">
      <alignment horizontal="left"/>
    </xf>
    <xf numFmtId="181" fontId="7" fillId="3" borderId="0" xfId="65" applyNumberFormat="1" applyFont="1" applyFill="1" applyBorder="1" applyAlignment="1">
      <alignment horizontal="right" vertical="center" wrapText="1"/>
    </xf>
    <xf numFmtId="168" fontId="7" fillId="3" borderId="0" xfId="64" applyNumberFormat="1" applyFont="1" applyFill="1" applyBorder="1" applyAlignment="1">
      <alignment horizontal="right" vertical="center" wrapText="1"/>
    </xf>
    <xf numFmtId="168" fontId="6" fillId="3" borderId="0" xfId="1" applyNumberFormat="1" applyFont="1" applyFill="1" applyAlignment="1">
      <alignment horizontal="left"/>
    </xf>
    <xf numFmtId="43" fontId="10" fillId="3" borderId="0" xfId="7" applyNumberFormat="1" applyFont="1" applyFill="1" applyBorder="1" applyAlignment="1"/>
    <xf numFmtId="181" fontId="10" fillId="3" borderId="0" xfId="65" applyNumberFormat="1" applyFont="1" applyFill="1" applyBorder="1" applyAlignment="1"/>
    <xf numFmtId="168" fontId="7" fillId="3" borderId="0" xfId="7" applyNumberFormat="1" applyFont="1" applyFill="1" applyAlignment="1">
      <alignment vertical="center"/>
    </xf>
    <xf numFmtId="181" fontId="7" fillId="3" borderId="0" xfId="65" applyNumberFormat="1" applyFont="1" applyFill="1" applyAlignment="1">
      <alignment vertical="center"/>
    </xf>
    <xf numFmtId="3" fontId="10" fillId="3" borderId="0" xfId="7" applyNumberFormat="1" applyFont="1" applyFill="1" applyBorder="1" applyAlignment="1"/>
    <xf numFmtId="168" fontId="10" fillId="3" borderId="0" xfId="7" applyNumberFormat="1" applyFont="1" applyFill="1" applyBorder="1" applyAlignment="1"/>
    <xf numFmtId="49" fontId="6" fillId="3" borderId="0" xfId="7" applyNumberFormat="1" applyFont="1" applyFill="1" applyAlignment="1">
      <alignment vertical="center"/>
    </xf>
    <xf numFmtId="194" fontId="11" fillId="3" borderId="63" xfId="11" applyNumberFormat="1" applyFont="1" applyFill="1" applyBorder="1" applyAlignment="1">
      <alignment horizontal="center" vertical="top" wrapText="1"/>
    </xf>
    <xf numFmtId="194" fontId="11" fillId="3" borderId="63" xfId="11" applyNumberFormat="1" applyFont="1" applyFill="1" applyBorder="1" applyAlignment="1">
      <alignment horizontal="center" vertical="top"/>
    </xf>
    <xf numFmtId="194" fontId="11" fillId="3" borderId="67" xfId="11" applyNumberFormat="1" applyFont="1" applyFill="1" applyBorder="1" applyAlignment="1">
      <alignment horizontal="center" vertical="top"/>
    </xf>
    <xf numFmtId="49" fontId="6" fillId="3" borderId="69" xfId="0" applyNumberFormat="1" applyFont="1" applyFill="1" applyBorder="1" applyAlignment="1">
      <alignment horizontal="left"/>
    </xf>
    <xf numFmtId="3" fontId="6" fillId="3" borderId="63" xfId="14" applyNumberFormat="1" applyFont="1" applyFill="1" applyBorder="1" applyAlignment="1">
      <alignment horizontal="right" vertical="center" wrapText="1"/>
    </xf>
    <xf numFmtId="4" fontId="6" fillId="3" borderId="63" xfId="14" applyNumberFormat="1" applyFont="1" applyFill="1" applyBorder="1" applyAlignment="1">
      <alignment horizontal="right" vertical="center" wrapText="1"/>
    </xf>
    <xf numFmtId="49" fontId="6" fillId="5" borderId="70" xfId="0" applyNumberFormat="1" applyFont="1" applyFill="1" applyBorder="1" applyAlignment="1">
      <alignment horizontal="left"/>
    </xf>
    <xf numFmtId="165" fontId="11" fillId="5" borderId="70" xfId="7" applyNumberFormat="1" applyFont="1" applyFill="1" applyBorder="1" applyAlignment="1">
      <alignment horizontal="right"/>
    </xf>
    <xf numFmtId="192" fontId="11" fillId="5" borderId="70" xfId="7" applyNumberFormat="1" applyFont="1" applyFill="1" applyBorder="1" applyAlignment="1">
      <alignment horizontal="right"/>
    </xf>
    <xf numFmtId="165" fontId="6" fillId="5" borderId="70" xfId="7" applyNumberFormat="1" applyFont="1" applyFill="1" applyBorder="1" applyAlignment="1">
      <alignment horizontal="right"/>
    </xf>
    <xf numFmtId="192" fontId="6" fillId="5" borderId="70" xfId="7" applyNumberFormat="1" applyFont="1" applyFill="1" applyBorder="1" applyAlignment="1">
      <alignment horizontal="right"/>
    </xf>
    <xf numFmtId="3" fontId="7" fillId="3" borderId="63" xfId="14" applyNumberFormat="1" applyFont="1" applyFill="1" applyBorder="1" applyAlignment="1">
      <alignment horizontal="right" vertical="center" wrapText="1"/>
    </xf>
    <xf numFmtId="4" fontId="7" fillId="3" borderId="63" xfId="14" applyNumberFormat="1" applyFont="1" applyFill="1" applyBorder="1" applyAlignment="1">
      <alignment horizontal="right" vertical="center" wrapText="1"/>
    </xf>
    <xf numFmtId="3" fontId="7" fillId="3" borderId="0" xfId="7" applyNumberFormat="1" applyFont="1" applyFill="1" applyAlignment="1">
      <alignment vertical="center"/>
    </xf>
    <xf numFmtId="0" fontId="7" fillId="3" borderId="63" xfId="14" applyNumberFormat="1" applyFont="1" applyFill="1" applyBorder="1" applyAlignment="1">
      <alignment horizontal="right" vertical="center" wrapText="1"/>
    </xf>
    <xf numFmtId="3" fontId="7" fillId="0" borderId="63" xfId="14" applyNumberFormat="1" applyFont="1" applyFill="1" applyBorder="1" applyAlignment="1">
      <alignment horizontal="right" vertical="center" wrapText="1"/>
    </xf>
    <xf numFmtId="4" fontId="7" fillId="0" borderId="63" xfId="14" applyNumberFormat="1" applyFont="1" applyFill="1" applyBorder="1" applyAlignment="1">
      <alignment horizontal="right" vertical="center" wrapText="1"/>
    </xf>
    <xf numFmtId="17" fontId="8" fillId="3" borderId="0" xfId="7" applyNumberFormat="1" applyFont="1" applyFill="1" applyBorder="1" applyAlignment="1">
      <alignment horizontal="left" vertical="center"/>
    </xf>
    <xf numFmtId="0" fontId="7" fillId="3" borderId="0" xfId="14" applyNumberFormat="1" applyFont="1" applyFill="1" applyBorder="1" applyAlignment="1">
      <alignment horizontal="right" vertical="center" wrapText="1"/>
    </xf>
    <xf numFmtId="3" fontId="7" fillId="3" borderId="0" xfId="14" applyNumberFormat="1" applyFont="1" applyFill="1" applyBorder="1" applyAlignment="1">
      <alignment horizontal="right" vertical="center" wrapText="1"/>
    </xf>
    <xf numFmtId="4" fontId="7" fillId="3" borderId="0" xfId="14" applyNumberFormat="1" applyFont="1" applyFill="1" applyBorder="1" applyAlignment="1">
      <alignment horizontal="right" vertical="center" wrapText="1"/>
    </xf>
    <xf numFmtId="17" fontId="19" fillId="3" borderId="0" xfId="18" applyNumberFormat="1" applyFont="1" applyFill="1" applyBorder="1" applyAlignment="1">
      <alignment horizontal="left" vertical="top"/>
    </xf>
    <xf numFmtId="4" fontId="10" fillId="3" borderId="0" xfId="7" applyNumberFormat="1" applyFont="1" applyFill="1" applyBorder="1" applyAlignment="1"/>
    <xf numFmtId="4" fontId="7" fillId="3" borderId="0" xfId="7" applyNumberFormat="1" applyFont="1" applyFill="1" applyAlignment="1">
      <alignment vertical="center"/>
    </xf>
    <xf numFmtId="168" fontId="10" fillId="3" borderId="0" xfId="10" applyNumberFormat="1" applyFont="1" applyFill="1" applyBorder="1" applyAlignment="1"/>
    <xf numFmtId="49" fontId="6" fillId="0" borderId="69" xfId="0" applyNumberFormat="1" applyFont="1" applyFill="1" applyBorder="1" applyAlignment="1">
      <alignment horizontal="left"/>
    </xf>
    <xf numFmtId="43" fontId="6" fillId="2" borderId="73" xfId="1" applyFont="1" applyFill="1" applyBorder="1" applyAlignment="1">
      <alignment horizontal="right"/>
    </xf>
    <xf numFmtId="43" fontId="6" fillId="5" borderId="70" xfId="1" applyFont="1" applyFill="1" applyBorder="1" applyAlignment="1">
      <alignment horizontal="right"/>
    </xf>
    <xf numFmtId="43" fontId="7" fillId="2" borderId="63" xfId="1" applyFont="1" applyFill="1" applyBorder="1" applyAlignment="1">
      <alignment horizontal="right"/>
    </xf>
    <xf numFmtId="43" fontId="7" fillId="0" borderId="63" xfId="1" applyFont="1" applyFill="1" applyBorder="1" applyAlignment="1">
      <alignment horizontal="right"/>
    </xf>
    <xf numFmtId="17" fontId="8" fillId="4" borderId="0" xfId="7" applyNumberFormat="1" applyFont="1" applyFill="1" applyBorder="1" applyAlignment="1">
      <alignment horizontal="left" vertical="center"/>
    </xf>
    <xf numFmtId="43" fontId="7" fillId="2" borderId="0" xfId="1" applyFont="1" applyFill="1" applyBorder="1" applyAlignment="1">
      <alignment horizontal="right"/>
    </xf>
    <xf numFmtId="43" fontId="6" fillId="2" borderId="0" xfId="1" applyFont="1" applyFill="1" applyBorder="1" applyAlignment="1">
      <alignment horizontal="right"/>
    </xf>
    <xf numFmtId="165" fontId="10" fillId="3" borderId="0" xfId="7" applyNumberFormat="1" applyFont="1" applyFill="1" applyBorder="1" applyAlignment="1"/>
    <xf numFmtId="187" fontId="6" fillId="3" borderId="73" xfId="7" applyNumberFormat="1" applyFont="1" applyFill="1" applyBorder="1" applyAlignment="1">
      <alignment horizontal="right"/>
    </xf>
    <xf numFmtId="187" fontId="6" fillId="5" borderId="67" xfId="7" applyNumberFormat="1" applyFont="1" applyFill="1" applyBorder="1" applyAlignment="1">
      <alignment horizontal="right"/>
    </xf>
    <xf numFmtId="187" fontId="6" fillId="5" borderId="70" xfId="7" applyNumberFormat="1" applyFont="1" applyFill="1" applyBorder="1" applyAlignment="1">
      <alignment horizontal="right"/>
    </xf>
    <xf numFmtId="187" fontId="7" fillId="3" borderId="63" xfId="7" applyNumberFormat="1" applyFont="1" applyFill="1" applyBorder="1" applyAlignment="1">
      <alignment horizontal="right"/>
    </xf>
    <xf numFmtId="187" fontId="7" fillId="3" borderId="0" xfId="7" applyNumberFormat="1" applyFont="1" applyFill="1" applyBorder="1" applyAlignment="1">
      <alignment horizontal="right"/>
    </xf>
    <xf numFmtId="187" fontId="7" fillId="0" borderId="63" xfId="7" applyNumberFormat="1" applyFont="1" applyFill="1" applyBorder="1" applyAlignment="1">
      <alignment horizontal="right"/>
    </xf>
    <xf numFmtId="177" fontId="7" fillId="3" borderId="0" xfId="7" applyNumberFormat="1" applyFont="1" applyFill="1" applyBorder="1" applyAlignment="1">
      <alignment horizontal="right"/>
    </xf>
    <xf numFmtId="49" fontId="6" fillId="6" borderId="73" xfId="7" applyNumberFormat="1" applyFont="1" applyFill="1" applyBorder="1" applyAlignment="1">
      <alignment horizontal="center" vertical="center" wrapText="1"/>
    </xf>
    <xf numFmtId="187" fontId="6" fillId="2" borderId="73" xfId="7" applyNumberFormat="1" applyFont="1" applyFill="1" applyBorder="1" applyAlignment="1">
      <alignment horizontal="right"/>
    </xf>
    <xf numFmtId="187" fontId="6" fillId="5" borderId="73" xfId="7" applyNumberFormat="1" applyFont="1" applyFill="1" applyBorder="1" applyAlignment="1">
      <alignment horizontal="right"/>
    </xf>
    <xf numFmtId="187" fontId="7" fillId="2" borderId="63" xfId="7" applyNumberFormat="1" applyFont="1" applyFill="1" applyBorder="1" applyAlignment="1">
      <alignment horizontal="right"/>
    </xf>
    <xf numFmtId="187" fontId="7" fillId="2" borderId="0" xfId="7" applyNumberFormat="1" applyFont="1" applyFill="1" applyBorder="1" applyAlignment="1">
      <alignment horizontal="right"/>
    </xf>
    <xf numFmtId="0" fontId="10" fillId="3" borderId="0" xfId="7" applyNumberFormat="1" applyFont="1" applyFill="1" applyBorder="1" applyAlignment="1">
      <alignment vertical="top"/>
    </xf>
    <xf numFmtId="0" fontId="7" fillId="3" borderId="0" xfId="7" applyFont="1" applyFill="1" applyAlignment="1">
      <alignment vertical="top"/>
    </xf>
    <xf numFmtId="49" fontId="6" fillId="5" borderId="69" xfId="0" applyNumberFormat="1" applyFont="1" applyFill="1" applyBorder="1" applyAlignment="1">
      <alignment horizontal="left"/>
    </xf>
    <xf numFmtId="0" fontId="6" fillId="3" borderId="0" xfId="7" applyFont="1" applyFill="1" applyAlignment="1">
      <alignment vertical="top"/>
    </xf>
    <xf numFmtId="0" fontId="7" fillId="3" borderId="63" xfId="7" applyFont="1" applyFill="1" applyBorder="1" applyAlignment="1">
      <alignment horizontal="right" vertical="top"/>
    </xf>
    <xf numFmtId="168" fontId="0" fillId="0" borderId="63" xfId="1" applyNumberFormat="1" applyFont="1" applyBorder="1"/>
    <xf numFmtId="43" fontId="0" fillId="0" borderId="63" xfId="1" applyFont="1" applyBorder="1"/>
    <xf numFmtId="43" fontId="0" fillId="0" borderId="48" xfId="1" applyFont="1" applyBorder="1"/>
    <xf numFmtId="43" fontId="7" fillId="3" borderId="68" xfId="1" applyFont="1" applyFill="1" applyBorder="1" applyAlignment="1">
      <alignment horizontal="right" vertical="top"/>
    </xf>
    <xf numFmtId="43" fontId="7" fillId="3" borderId="63" xfId="1" applyFont="1" applyFill="1" applyBorder="1" applyAlignment="1">
      <alignment horizontal="right" vertical="top"/>
    </xf>
    <xf numFmtId="171" fontId="7" fillId="3" borderId="63" xfId="7" applyNumberFormat="1" applyFont="1" applyFill="1" applyBorder="1" applyAlignment="1">
      <alignment horizontal="right" vertical="top"/>
    </xf>
    <xf numFmtId="168" fontId="7" fillId="3" borderId="63" xfId="1" applyNumberFormat="1" applyFont="1" applyFill="1" applyBorder="1" applyAlignment="1">
      <alignment horizontal="right" vertical="top"/>
    </xf>
    <xf numFmtId="43" fontId="7" fillId="3" borderId="48" xfId="1" applyFont="1" applyFill="1" applyBorder="1" applyAlignment="1">
      <alignment horizontal="right" vertical="top"/>
    </xf>
    <xf numFmtId="165" fontId="7" fillId="3" borderId="63" xfId="7" applyNumberFormat="1" applyFont="1" applyFill="1" applyBorder="1" applyAlignment="1">
      <alignment horizontal="right" vertical="top"/>
    </xf>
    <xf numFmtId="168" fontId="0" fillId="0" borderId="0" xfId="1" applyNumberFormat="1" applyFont="1"/>
    <xf numFmtId="0" fontId="7" fillId="0" borderId="63" xfId="7" applyFont="1" applyFill="1" applyBorder="1" applyAlignment="1">
      <alignment horizontal="right" vertical="top"/>
    </xf>
    <xf numFmtId="168" fontId="7" fillId="0" borderId="63" xfId="1" applyNumberFormat="1" applyFont="1" applyFill="1" applyBorder="1" applyAlignment="1">
      <alignment horizontal="right" vertical="top"/>
    </xf>
    <xf numFmtId="43" fontId="0" fillId="0" borderId="63" xfId="1" applyFont="1" applyFill="1" applyBorder="1"/>
    <xf numFmtId="0" fontId="0" fillId="0" borderId="63" xfId="0" applyFill="1" applyBorder="1"/>
    <xf numFmtId="43" fontId="7" fillId="0" borderId="63" xfId="1" applyFont="1" applyFill="1" applyBorder="1" applyAlignment="1">
      <alignment horizontal="right" vertical="top"/>
    </xf>
    <xf numFmtId="168" fontId="0" fillId="0" borderId="0" xfId="1" applyNumberFormat="1" applyFont="1" applyFill="1"/>
    <xf numFmtId="168" fontId="0" fillId="0" borderId="63" xfId="1" applyNumberFormat="1" applyFont="1" applyFill="1" applyBorder="1"/>
    <xf numFmtId="0" fontId="7" fillId="3" borderId="0" xfId="7" applyFont="1" applyFill="1" applyBorder="1" applyAlignment="1">
      <alignment horizontal="right" vertical="top"/>
    </xf>
    <xf numFmtId="173" fontId="7" fillId="3" borderId="0" xfId="7" applyNumberFormat="1" applyFont="1" applyFill="1" applyBorder="1" applyAlignment="1">
      <alignment horizontal="right" vertical="top"/>
    </xf>
    <xf numFmtId="171" fontId="7" fillId="3" borderId="0" xfId="7" applyNumberFormat="1" applyFont="1" applyFill="1" applyBorder="1" applyAlignment="1">
      <alignment horizontal="right" vertical="top"/>
    </xf>
    <xf numFmtId="181" fontId="7" fillId="3" borderId="0" xfId="65" applyNumberFormat="1" applyFont="1" applyFill="1" applyBorder="1" applyAlignment="1">
      <alignment horizontal="right" vertical="top"/>
    </xf>
    <xf numFmtId="165" fontId="7" fillId="3" borderId="0" xfId="7" applyNumberFormat="1" applyFont="1" applyFill="1" applyBorder="1" applyAlignment="1">
      <alignment horizontal="right" vertical="top"/>
    </xf>
    <xf numFmtId="9" fontId="7" fillId="3" borderId="0" xfId="65" applyFont="1" applyFill="1" applyBorder="1" applyAlignment="1">
      <alignment horizontal="right" vertical="top"/>
    </xf>
    <xf numFmtId="168" fontId="10" fillId="3" borderId="0" xfId="10" applyNumberFormat="1" applyFont="1" applyFill="1" applyBorder="1" applyAlignment="1">
      <alignment vertical="top"/>
    </xf>
    <xf numFmtId="173" fontId="10" fillId="3" borderId="0" xfId="7" applyNumberFormat="1" applyFont="1" applyFill="1" applyBorder="1" applyAlignment="1">
      <alignment vertical="top"/>
    </xf>
    <xf numFmtId="49" fontId="6" fillId="5" borderId="39" xfId="0" applyNumberFormat="1" applyFont="1" applyFill="1" applyBorder="1" applyAlignment="1">
      <alignment horizontal="left"/>
    </xf>
    <xf numFmtId="168" fontId="6" fillId="5" borderId="41" xfId="1" applyNumberFormat="1" applyFont="1" applyFill="1" applyBorder="1" applyAlignment="1">
      <alignment horizontal="right" vertical="top"/>
    </xf>
    <xf numFmtId="43" fontId="6" fillId="5" borderId="41" xfId="1" applyFont="1" applyFill="1" applyBorder="1" applyAlignment="1">
      <alignment horizontal="right" vertical="top"/>
    </xf>
    <xf numFmtId="43" fontId="6" fillId="5" borderId="40" xfId="1" applyFont="1" applyFill="1" applyBorder="1" applyAlignment="1">
      <alignment horizontal="right"/>
    </xf>
    <xf numFmtId="168" fontId="6" fillId="5" borderId="40" xfId="1" applyNumberFormat="1" applyFont="1" applyFill="1" applyBorder="1" applyAlignment="1">
      <alignment horizontal="right"/>
    </xf>
    <xf numFmtId="0" fontId="7" fillId="3" borderId="63" xfId="7" applyFont="1" applyFill="1" applyBorder="1" applyAlignment="1">
      <alignment vertical="top"/>
    </xf>
    <xf numFmtId="168" fontId="7" fillId="3" borderId="0" xfId="1" applyNumberFormat="1" applyFont="1" applyFill="1" applyBorder="1" applyAlignment="1">
      <alignment horizontal="right" vertical="top"/>
    </xf>
    <xf numFmtId="43" fontId="7" fillId="3" borderId="0" xfId="1" applyFont="1" applyFill="1" applyBorder="1" applyAlignment="1">
      <alignment horizontal="right" vertical="top"/>
    </xf>
    <xf numFmtId="17" fontId="19" fillId="3" borderId="0" xfId="18" applyNumberFormat="1" applyFont="1" applyFill="1" applyAlignment="1">
      <alignment horizontal="left" vertical="top"/>
    </xf>
    <xf numFmtId="168" fontId="7" fillId="3" borderId="0" xfId="7" applyNumberFormat="1" applyFont="1" applyFill="1" applyAlignment="1">
      <alignment vertical="top"/>
    </xf>
    <xf numFmtId="0" fontId="6" fillId="3" borderId="41" xfId="7" applyFont="1" applyFill="1" applyBorder="1" applyAlignment="1">
      <alignment horizontal="right"/>
    </xf>
    <xf numFmtId="173" fontId="6" fillId="3" borderId="41" xfId="7" applyNumberFormat="1" applyFont="1" applyFill="1" applyBorder="1" applyAlignment="1">
      <alignment horizontal="right"/>
    </xf>
    <xf numFmtId="43" fontId="6" fillId="3" borderId="41" xfId="1" applyNumberFormat="1" applyFont="1" applyFill="1" applyBorder="1" applyAlignment="1">
      <alignment horizontal="right"/>
    </xf>
    <xf numFmtId="165" fontId="6" fillId="3" borderId="41" xfId="7" applyNumberFormat="1" applyFont="1" applyFill="1" applyBorder="1" applyAlignment="1">
      <alignment horizontal="right"/>
    </xf>
    <xf numFmtId="43" fontId="6" fillId="3" borderId="41" xfId="1" applyFont="1" applyFill="1" applyBorder="1" applyAlignment="1">
      <alignment horizontal="right"/>
    </xf>
    <xf numFmtId="0" fontId="7" fillId="3" borderId="63" xfId="7" applyFont="1" applyFill="1" applyBorder="1" applyAlignment="1">
      <alignment horizontal="right"/>
    </xf>
    <xf numFmtId="171" fontId="7" fillId="3" borderId="63" xfId="7" applyNumberFormat="1" applyFont="1" applyFill="1" applyBorder="1" applyAlignment="1">
      <alignment horizontal="right"/>
    </xf>
    <xf numFmtId="43" fontId="7" fillId="3" borderId="63" xfId="1" applyNumberFormat="1" applyFont="1" applyFill="1" applyBorder="1" applyAlignment="1">
      <alignment horizontal="right"/>
    </xf>
    <xf numFmtId="43" fontId="7" fillId="3" borderId="63" xfId="1" applyFont="1" applyFill="1" applyBorder="1" applyAlignment="1">
      <alignment horizontal="right"/>
    </xf>
    <xf numFmtId="168" fontId="7" fillId="3" borderId="63" xfId="1" applyNumberFormat="1" applyFont="1" applyFill="1" applyBorder="1" applyAlignment="1">
      <alignment horizontal="right"/>
    </xf>
    <xf numFmtId="165" fontId="7" fillId="3" borderId="0" xfId="7" applyNumberFormat="1" applyFont="1" applyFill="1" applyBorder="1" applyAlignment="1">
      <alignment horizontal="right"/>
    </xf>
    <xf numFmtId="43" fontId="7" fillId="3" borderId="0" xfId="1" applyFont="1" applyFill="1" applyBorder="1" applyAlignment="1">
      <alignment horizontal="right"/>
    </xf>
    <xf numFmtId="0" fontId="7" fillId="3" borderId="0" xfId="7" applyFont="1" applyFill="1" applyBorder="1" applyAlignment="1">
      <alignment horizontal="right"/>
    </xf>
    <xf numFmtId="171" fontId="7" fillId="3" borderId="0" xfId="7" applyNumberFormat="1" applyFont="1" applyFill="1" applyBorder="1" applyAlignment="1">
      <alignment horizontal="right"/>
    </xf>
    <xf numFmtId="175" fontId="7" fillId="3" borderId="0" xfId="7" applyNumberFormat="1" applyFont="1" applyFill="1" applyBorder="1" applyAlignment="1">
      <alignment horizontal="right"/>
    </xf>
    <xf numFmtId="0" fontId="12" fillId="5" borderId="63" xfId="7" applyNumberFormat="1" applyFont="1" applyFill="1" applyBorder="1" applyAlignment="1">
      <alignment vertical="center"/>
    </xf>
    <xf numFmtId="178" fontId="7" fillId="3" borderId="0" xfId="7" applyNumberFormat="1" applyFont="1" applyFill="1" applyBorder="1" applyAlignment="1">
      <alignment horizontal="right"/>
    </xf>
    <xf numFmtId="178" fontId="10" fillId="3" borderId="0" xfId="7" applyNumberFormat="1" applyFont="1" applyFill="1" applyBorder="1" applyAlignment="1"/>
    <xf numFmtId="168" fontId="6" fillId="3" borderId="41" xfId="1" applyNumberFormat="1" applyFont="1" applyFill="1" applyBorder="1" applyAlignment="1">
      <alignment horizontal="right"/>
    </xf>
    <xf numFmtId="43" fontId="6" fillId="5" borderId="41" xfId="1" applyFont="1" applyFill="1" applyBorder="1" applyAlignment="1">
      <alignment horizontal="right"/>
    </xf>
    <xf numFmtId="168" fontId="6" fillId="5" borderId="63" xfId="1" applyNumberFormat="1" applyFont="1" applyFill="1" applyBorder="1" applyAlignment="1">
      <alignment horizontal="right"/>
    </xf>
    <xf numFmtId="49" fontId="6" fillId="3" borderId="0" xfId="7" applyNumberFormat="1" applyFont="1" applyFill="1" applyAlignment="1">
      <alignment horizontal="left" wrapText="1"/>
    </xf>
    <xf numFmtId="171" fontId="7" fillId="3" borderId="0" xfId="7" applyNumberFormat="1" applyFont="1" applyFill="1" applyAlignment="1">
      <alignment vertical="center"/>
    </xf>
    <xf numFmtId="171" fontId="10" fillId="3" borderId="0" xfId="7" applyNumberFormat="1" applyFont="1" applyFill="1" applyBorder="1" applyAlignment="1"/>
    <xf numFmtId="171" fontId="6" fillId="3" borderId="41" xfId="7" applyNumberFormat="1" applyFont="1" applyFill="1" applyBorder="1" applyAlignment="1">
      <alignment horizontal="right"/>
    </xf>
    <xf numFmtId="168" fontId="6" fillId="5" borderId="41" xfId="1" applyNumberFormat="1" applyFont="1" applyFill="1" applyBorder="1" applyAlignment="1">
      <alignment horizontal="right"/>
    </xf>
    <xf numFmtId="173" fontId="10" fillId="3" borderId="0" xfId="7" applyNumberFormat="1" applyFont="1" applyFill="1" applyBorder="1" applyAlignment="1"/>
    <xf numFmtId="49" fontId="6" fillId="3" borderId="0" xfId="7" applyNumberFormat="1" applyFont="1" applyFill="1" applyAlignment="1">
      <alignment horizontal="left" vertical="center"/>
    </xf>
    <xf numFmtId="43" fontId="6" fillId="5" borderId="63" xfId="1" applyFont="1" applyFill="1" applyBorder="1" applyAlignment="1">
      <alignment horizontal="right"/>
    </xf>
    <xf numFmtId="165" fontId="11" fillId="5" borderId="63" xfId="7" applyNumberFormat="1" applyFont="1" applyFill="1" applyBorder="1" applyAlignment="1">
      <alignment horizontal="right"/>
    </xf>
    <xf numFmtId="165" fontId="7" fillId="3" borderId="0" xfId="7" applyNumberFormat="1" applyFont="1" applyFill="1" applyAlignment="1">
      <alignment vertical="center"/>
    </xf>
    <xf numFmtId="43" fontId="6" fillId="3" borderId="10" xfId="1" applyFont="1" applyFill="1" applyBorder="1" applyAlignment="1">
      <alignment horizontal="right"/>
    </xf>
    <xf numFmtId="3" fontId="19" fillId="3" borderId="0" xfId="7" applyNumberFormat="1" applyFont="1" applyFill="1" applyBorder="1" applyAlignment="1">
      <alignment horizontal="justify" vertical="center"/>
    </xf>
    <xf numFmtId="43" fontId="6" fillId="3" borderId="45" xfId="1" applyFont="1" applyFill="1" applyBorder="1" applyAlignment="1">
      <alignment horizontal="right"/>
    </xf>
    <xf numFmtId="43" fontId="6" fillId="3" borderId="40" xfId="1" applyFont="1" applyFill="1" applyBorder="1" applyAlignment="1">
      <alignment horizontal="right"/>
    </xf>
    <xf numFmtId="43" fontId="6" fillId="3" borderId="63" xfId="1" applyFont="1" applyFill="1" applyBorder="1" applyAlignment="1">
      <alignment horizontal="right"/>
    </xf>
    <xf numFmtId="165" fontId="6" fillId="3" borderId="0" xfId="7" applyNumberFormat="1" applyFont="1" applyFill="1" applyAlignment="1">
      <alignment vertical="center"/>
    </xf>
    <xf numFmtId="3" fontId="6" fillId="3" borderId="0" xfId="7" applyNumberFormat="1" applyFont="1" applyFill="1" applyAlignment="1">
      <alignment vertical="center"/>
    </xf>
    <xf numFmtId="3" fontId="10" fillId="3" borderId="0" xfId="16" applyNumberFormat="1" applyFont="1" applyFill="1" applyBorder="1" applyAlignment="1">
      <alignment horizontal="center"/>
    </xf>
    <xf numFmtId="3" fontId="10" fillId="3" borderId="0" xfId="17" applyNumberFormat="1" applyFont="1" applyFill="1" applyBorder="1" applyAlignment="1">
      <alignment horizontal="center"/>
    </xf>
    <xf numFmtId="165" fontId="7" fillId="3" borderId="0" xfId="7" applyNumberFormat="1" applyFont="1" applyFill="1" applyBorder="1" applyAlignment="1">
      <alignment horizontal="center"/>
    </xf>
    <xf numFmtId="3" fontId="6" fillId="3" borderId="45" xfId="16" applyNumberFormat="1" applyFont="1" applyFill="1" applyBorder="1" applyAlignment="1">
      <alignment horizontal="right"/>
    </xf>
    <xf numFmtId="3" fontId="6" fillId="3" borderId="40" xfId="7" applyNumberFormat="1" applyFont="1" applyFill="1" applyBorder="1" applyAlignment="1">
      <alignment horizontal="right"/>
    </xf>
    <xf numFmtId="3" fontId="6" fillId="3" borderId="63" xfId="16" applyNumberFormat="1" applyFont="1" applyFill="1" applyBorder="1" applyAlignment="1">
      <alignment horizontal="right"/>
    </xf>
    <xf numFmtId="3" fontId="7" fillId="3" borderId="63" xfId="7" applyNumberFormat="1" applyFont="1" applyFill="1" applyBorder="1" applyAlignment="1">
      <alignment horizontal="right"/>
    </xf>
    <xf numFmtId="3" fontId="19" fillId="3" borderId="63" xfId="48" applyNumberFormat="1" applyFont="1" applyFill="1" applyBorder="1" applyAlignment="1">
      <alignment horizontal="right" vertical="center" wrapText="1"/>
    </xf>
    <xf numFmtId="3" fontId="19" fillId="3" borderId="63" xfId="48" applyNumberFormat="1" applyFont="1" applyFill="1" applyBorder="1" applyAlignment="1">
      <alignment horizontal="right" wrapText="1"/>
    </xf>
    <xf numFmtId="3" fontId="7" fillId="0" borderId="63" xfId="7" applyNumberFormat="1" applyFont="1" applyFill="1" applyBorder="1" applyAlignment="1">
      <alignment horizontal="right"/>
    </xf>
    <xf numFmtId="3" fontId="7" fillId="3" borderId="0" xfId="7" applyNumberFormat="1" applyFont="1" applyFill="1" applyBorder="1" applyAlignment="1">
      <alignment horizontal="right" vertical="top"/>
    </xf>
    <xf numFmtId="178" fontId="6" fillId="3" borderId="0" xfId="7" applyNumberFormat="1" applyFont="1" applyFill="1" applyAlignment="1">
      <alignment vertical="center"/>
    </xf>
    <xf numFmtId="197" fontId="7" fillId="3" borderId="0" xfId="7" applyNumberFormat="1" applyFont="1" applyFill="1" applyBorder="1" applyAlignment="1">
      <alignment horizontal="right"/>
    </xf>
    <xf numFmtId="0" fontId="9" fillId="3" borderId="0" xfId="0" applyFont="1" applyFill="1" applyAlignment="1"/>
    <xf numFmtId="0" fontId="9" fillId="3" borderId="0" xfId="0" applyFont="1" applyFill="1"/>
    <xf numFmtId="49" fontId="6" fillId="3" borderId="63" xfId="0" applyNumberFormat="1" applyFont="1" applyFill="1" applyBorder="1" applyAlignment="1">
      <alignment horizontal="left"/>
    </xf>
    <xf numFmtId="3" fontId="9" fillId="3" borderId="0" xfId="0" applyNumberFormat="1" applyFont="1" applyFill="1"/>
    <xf numFmtId="171" fontId="9" fillId="3" borderId="0" xfId="0" applyNumberFormat="1" applyFont="1" applyFill="1"/>
    <xf numFmtId="49" fontId="6" fillId="5" borderId="63" xfId="0" applyNumberFormat="1" applyFont="1" applyFill="1" applyBorder="1" applyAlignment="1">
      <alignment horizontal="left"/>
    </xf>
    <xf numFmtId="3" fontId="39" fillId="3" borderId="0" xfId="0" applyNumberFormat="1" applyFont="1" applyFill="1"/>
    <xf numFmtId="171" fontId="9" fillId="3" borderId="0" xfId="0" applyNumberFormat="1" applyFont="1" applyFill="1" applyBorder="1"/>
    <xf numFmtId="0" fontId="9" fillId="3" borderId="0" xfId="0" applyFont="1" applyFill="1" applyBorder="1"/>
    <xf numFmtId="168" fontId="7" fillId="3" borderId="0" xfId="1" applyNumberFormat="1" applyFont="1" applyFill="1" applyBorder="1" applyAlignment="1">
      <alignment horizontal="right"/>
    </xf>
    <xf numFmtId="1" fontId="9" fillId="3" borderId="0" xfId="0" applyNumberFormat="1" applyFont="1" applyFill="1"/>
    <xf numFmtId="43" fontId="9" fillId="3" borderId="0" xfId="0" applyNumberFormat="1" applyFont="1" applyFill="1"/>
    <xf numFmtId="0" fontId="41" fillId="3" borderId="0" xfId="0" applyFont="1" applyFill="1"/>
    <xf numFmtId="1" fontId="41" fillId="3" borderId="0" xfId="0" applyNumberFormat="1" applyFont="1" applyFill="1"/>
    <xf numFmtId="49" fontId="42" fillId="3" borderId="0" xfId="0" applyNumberFormat="1" applyFont="1" applyFill="1" applyBorder="1" applyAlignment="1">
      <alignment vertical="top" wrapText="1"/>
    </xf>
    <xf numFmtId="0" fontId="43" fillId="3" borderId="0" xfId="0" applyNumberFormat="1" applyFont="1" applyFill="1" applyBorder="1" applyAlignment="1"/>
    <xf numFmtId="0" fontId="44" fillId="3" borderId="0" xfId="0" applyFont="1" applyFill="1"/>
    <xf numFmtId="49" fontId="6" fillId="3" borderId="41" xfId="0" applyNumberFormat="1" applyFont="1" applyFill="1" applyBorder="1" applyAlignment="1">
      <alignment horizontal="left" vertical="top"/>
    </xf>
    <xf numFmtId="3" fontId="14" fillId="9" borderId="77" xfId="1" applyNumberFormat="1" applyFont="1" applyFill="1" applyBorder="1" applyAlignment="1">
      <alignment horizontal="right"/>
    </xf>
    <xf numFmtId="4" fontId="14" fillId="9" borderId="77" xfId="65" applyNumberFormat="1" applyFont="1" applyFill="1" applyBorder="1" applyAlignment="1">
      <alignment horizontal="right"/>
    </xf>
    <xf numFmtId="49" fontId="6" fillId="5" borderId="41" xfId="0" applyNumberFormat="1" applyFont="1" applyFill="1" applyBorder="1" applyAlignment="1">
      <alignment horizontal="left" vertical="top"/>
    </xf>
    <xf numFmtId="3" fontId="6" fillId="5" borderId="77" xfId="0" applyNumberFormat="1" applyFont="1" applyFill="1" applyBorder="1" applyAlignment="1">
      <alignment horizontal="right" vertical="top"/>
    </xf>
    <xf numFmtId="4" fontId="6" fillId="5" borderId="77" xfId="0" applyNumberFormat="1" applyFont="1" applyFill="1" applyBorder="1" applyAlignment="1">
      <alignment horizontal="right" vertical="top"/>
    </xf>
    <xf numFmtId="3" fontId="9" fillId="9" borderId="77" xfId="1" applyNumberFormat="1" applyFont="1" applyFill="1" applyBorder="1" applyAlignment="1">
      <alignment horizontal="right"/>
    </xf>
    <xf numFmtId="4" fontId="7" fillId="3" borderId="77" xfId="0" applyNumberFormat="1" applyFont="1" applyFill="1" applyBorder="1" applyAlignment="1">
      <alignment horizontal="right" vertical="top"/>
    </xf>
    <xf numFmtId="3" fontId="9" fillId="9" borderId="0" xfId="1" applyNumberFormat="1" applyFont="1" applyFill="1" applyBorder="1" applyAlignment="1">
      <alignment horizontal="right"/>
    </xf>
    <xf numFmtId="4" fontId="7" fillId="3" borderId="0" xfId="0" applyNumberFormat="1" applyFont="1" applyFill="1" applyBorder="1" applyAlignment="1">
      <alignment horizontal="right" vertical="top"/>
    </xf>
    <xf numFmtId="49" fontId="21" fillId="3" borderId="0" xfId="0" applyNumberFormat="1" applyFont="1" applyFill="1" applyAlignment="1">
      <alignment horizontal="left" wrapText="1"/>
    </xf>
    <xf numFmtId="0" fontId="44" fillId="0" borderId="0" xfId="0" applyFont="1" applyFill="1"/>
    <xf numFmtId="0" fontId="10" fillId="3" borderId="0" xfId="0" applyNumberFormat="1" applyFont="1" applyFill="1" applyBorder="1" applyAlignment="1">
      <alignment horizontal="left"/>
    </xf>
    <xf numFmtId="0" fontId="7" fillId="3" borderId="0" xfId="0" applyFont="1" applyFill="1" applyAlignment="1">
      <alignment horizontal="center" vertical="center"/>
    </xf>
    <xf numFmtId="168" fontId="14" fillId="3" borderId="77" xfId="1" applyNumberFormat="1" applyFont="1" applyFill="1" applyBorder="1" applyAlignment="1">
      <alignment horizontal="center" wrapText="1"/>
    </xf>
    <xf numFmtId="43" fontId="14" fillId="3" borderId="77" xfId="1" applyFont="1" applyFill="1" applyBorder="1" applyAlignment="1">
      <alignment horizontal="center" wrapText="1"/>
    </xf>
    <xf numFmtId="43" fontId="14" fillId="3" borderId="77" xfId="1" applyFont="1" applyFill="1" applyBorder="1" applyAlignment="1">
      <alignment horizontal="right" wrapText="1"/>
    </xf>
    <xf numFmtId="0" fontId="6" fillId="3" borderId="0" xfId="0" applyFont="1" applyFill="1" applyAlignment="1">
      <alignment horizontal="left" vertical="center"/>
    </xf>
    <xf numFmtId="171" fontId="6" fillId="3" borderId="0" xfId="0" applyNumberFormat="1" applyFont="1" applyFill="1" applyAlignment="1">
      <alignment horizontal="left" vertical="center"/>
    </xf>
    <xf numFmtId="49" fontId="6" fillId="0" borderId="40" xfId="0" applyNumberFormat="1" applyFont="1" applyFill="1" applyBorder="1" applyAlignment="1">
      <alignment horizontal="left"/>
    </xf>
    <xf numFmtId="168" fontId="14" fillId="0" borderId="77" xfId="1" applyNumberFormat="1" applyFont="1" applyFill="1" applyBorder="1" applyAlignment="1">
      <alignment horizontal="center" wrapText="1"/>
    </xf>
    <xf numFmtId="43" fontId="14" fillId="0" borderId="77" xfId="1" applyFont="1" applyFill="1" applyBorder="1" applyAlignment="1">
      <alignment horizontal="center" wrapText="1"/>
    </xf>
    <xf numFmtId="168" fontId="9" fillId="3" borderId="77" xfId="1" applyNumberFormat="1" applyFont="1" applyFill="1" applyBorder="1" applyAlignment="1">
      <alignment horizontal="center" wrapText="1"/>
    </xf>
    <xf numFmtId="43" fontId="9" fillId="3" borderId="77" xfId="1" applyFont="1" applyFill="1" applyBorder="1" applyAlignment="1">
      <alignment horizontal="center" wrapText="1"/>
    </xf>
    <xf numFmtId="168" fontId="9" fillId="3" borderId="77" xfId="1" applyNumberFormat="1" applyFont="1" applyFill="1" applyBorder="1" applyAlignment="1">
      <alignment horizontal="right" wrapText="1"/>
    </xf>
    <xf numFmtId="43" fontId="9" fillId="3" borderId="77" xfId="1" applyFont="1" applyFill="1" applyBorder="1" applyAlignment="1">
      <alignment horizontal="right" wrapText="1"/>
    </xf>
    <xf numFmtId="43" fontId="7" fillId="3" borderId="77" xfId="1" applyFont="1" applyFill="1" applyBorder="1" applyAlignment="1">
      <alignment horizontal="center"/>
    </xf>
    <xf numFmtId="168" fontId="7" fillId="3" borderId="77" xfId="1" applyNumberFormat="1" applyFont="1" applyFill="1" applyBorder="1" applyAlignment="1">
      <alignment horizontal="center"/>
    </xf>
    <xf numFmtId="0" fontId="7" fillId="3" borderId="0" xfId="0" applyFont="1" applyFill="1" applyAlignment="1">
      <alignment horizontal="left" vertical="center"/>
    </xf>
    <xf numFmtId="168" fontId="9" fillId="0" borderId="77" xfId="1" applyNumberFormat="1" applyFont="1" applyFill="1" applyBorder="1" applyAlignment="1">
      <alignment horizontal="center" wrapText="1"/>
    </xf>
    <xf numFmtId="43" fontId="9" fillId="0" borderId="77" xfId="1" applyFont="1" applyFill="1" applyBorder="1" applyAlignment="1">
      <alignment horizontal="center" wrapText="1"/>
    </xf>
    <xf numFmtId="168" fontId="9" fillId="3" borderId="0" xfId="1" applyNumberFormat="1" applyFont="1" applyFill="1" applyBorder="1" applyAlignment="1">
      <alignment horizontal="center" wrapText="1"/>
    </xf>
    <xf numFmtId="43" fontId="9" fillId="3" borderId="0" xfId="1" applyFont="1" applyFill="1" applyBorder="1" applyAlignment="1">
      <alignment horizontal="center" wrapText="1"/>
    </xf>
    <xf numFmtId="0" fontId="0" fillId="3" borderId="0" xfId="0" applyFill="1" applyBorder="1"/>
    <xf numFmtId="17" fontId="6" fillId="6" borderId="77" xfId="7" applyNumberFormat="1" applyFont="1" applyFill="1" applyBorder="1" applyAlignment="1">
      <alignment horizontal="center" vertical="center" wrapText="1"/>
    </xf>
    <xf numFmtId="43" fontId="10" fillId="3" borderId="77" xfId="1" applyFont="1" applyFill="1" applyBorder="1" applyAlignment="1">
      <alignment horizontal="right"/>
    </xf>
    <xf numFmtId="43" fontId="10" fillId="3" borderId="77" xfId="1" applyFont="1" applyFill="1" applyBorder="1" applyAlignment="1">
      <alignment wrapText="1"/>
    </xf>
    <xf numFmtId="43" fontId="9" fillId="3" borderId="77" xfId="1" applyFont="1" applyFill="1" applyBorder="1" applyAlignment="1">
      <alignment horizontal="right"/>
    </xf>
    <xf numFmtId="43" fontId="10" fillId="3" borderId="77" xfId="1" applyFont="1" applyFill="1" applyBorder="1"/>
    <xf numFmtId="43" fontId="9" fillId="3" borderId="77" xfId="1" applyFont="1" applyFill="1" applyBorder="1"/>
    <xf numFmtId="43" fontId="9" fillId="3" borderId="77" xfId="1" applyFont="1" applyFill="1" applyBorder="1" applyAlignment="1"/>
    <xf numFmtId="43" fontId="14" fillId="3" borderId="77" xfId="1" applyFont="1" applyFill="1" applyBorder="1"/>
    <xf numFmtId="0" fontId="9" fillId="3" borderId="0" xfId="0" applyNumberFormat="1" applyFont="1" applyFill="1" applyBorder="1" applyAlignment="1"/>
    <xf numFmtId="43" fontId="9" fillId="3" borderId="0" xfId="0" applyNumberFormat="1" applyFont="1" applyFill="1" applyBorder="1"/>
    <xf numFmtId="49" fontId="6" fillId="3" borderId="77" xfId="0" applyNumberFormat="1" applyFont="1" applyFill="1" applyBorder="1" applyAlignment="1">
      <alignment horizontal="left"/>
    </xf>
    <xf numFmtId="43" fontId="6" fillId="3" borderId="77" xfId="1" applyFont="1" applyFill="1" applyBorder="1" applyAlignment="1">
      <alignment horizontal="left"/>
    </xf>
    <xf numFmtId="49" fontId="6" fillId="5" borderId="77" xfId="0" applyNumberFormat="1" applyFont="1" applyFill="1" applyBorder="1" applyAlignment="1">
      <alignment horizontal="left"/>
    </xf>
    <xf numFmtId="43" fontId="11" fillId="5" borderId="77" xfId="1" applyFont="1" applyFill="1" applyBorder="1" applyAlignment="1">
      <alignment horizontal="left"/>
    </xf>
    <xf numFmtId="43" fontId="10" fillId="3" borderId="77" xfId="1" applyFont="1" applyFill="1" applyBorder="1" applyAlignment="1">
      <alignment horizontal="left"/>
    </xf>
    <xf numFmtId="43" fontId="7" fillId="3" borderId="77" xfId="1" applyFont="1" applyFill="1" applyBorder="1" applyAlignment="1">
      <alignment horizontal="left"/>
    </xf>
    <xf numFmtId="43" fontId="10" fillId="3" borderId="0" xfId="6" applyFont="1" applyFill="1" applyBorder="1" applyAlignment="1">
      <alignment horizontal="center" vertical="center"/>
    </xf>
    <xf numFmtId="43" fontId="11" fillId="3" borderId="0" xfId="6" applyFont="1" applyFill="1" applyBorder="1" applyAlignment="1">
      <alignment horizontal="center" vertical="center"/>
    </xf>
    <xf numFmtId="43" fontId="10" fillId="0" borderId="77" xfId="1" applyFont="1" applyFill="1" applyBorder="1" applyAlignment="1">
      <alignment horizontal="left"/>
    </xf>
    <xf numFmtId="43" fontId="10" fillId="0" borderId="77" xfId="1" applyNumberFormat="1" applyFont="1" applyFill="1" applyBorder="1" applyAlignment="1">
      <alignment horizontal="left"/>
    </xf>
    <xf numFmtId="43" fontId="10" fillId="3" borderId="0" xfId="1" applyFont="1" applyFill="1" applyBorder="1" applyAlignment="1">
      <alignment horizontal="left"/>
    </xf>
    <xf numFmtId="49" fontId="21" fillId="3" borderId="0" xfId="0" applyNumberFormat="1" applyFont="1" applyFill="1" applyBorder="1" applyAlignment="1">
      <alignment horizontal="left" wrapText="1"/>
    </xf>
    <xf numFmtId="168" fontId="0" fillId="3" borderId="0" xfId="0" applyNumberFormat="1" applyFill="1"/>
    <xf numFmtId="43" fontId="0" fillId="3" borderId="0" xfId="0" applyNumberFormat="1" applyFill="1"/>
    <xf numFmtId="0" fontId="11" fillId="3" borderId="0" xfId="7" applyFont="1" applyFill="1" applyAlignment="1">
      <alignment vertical="center"/>
    </xf>
    <xf numFmtId="0" fontId="11" fillId="3" borderId="0" xfId="7" applyFont="1" applyFill="1" applyAlignment="1">
      <alignment vertical="top"/>
    </xf>
    <xf numFmtId="0" fontId="11" fillId="3" borderId="78" xfId="30" applyFont="1" applyFill="1" applyBorder="1" applyAlignment="1">
      <alignment vertical="center"/>
    </xf>
    <xf numFmtId="168" fontId="11" fillId="3" borderId="85" xfId="1" applyNumberFormat="1" applyFont="1" applyFill="1" applyBorder="1" applyAlignment="1">
      <alignment vertical="center"/>
    </xf>
    <xf numFmtId="168" fontId="11" fillId="3" borderId="11" xfId="1" applyNumberFormat="1" applyFont="1" applyFill="1" applyBorder="1" applyAlignment="1">
      <alignment vertical="center"/>
    </xf>
    <xf numFmtId="43" fontId="10" fillId="3" borderId="11" xfId="1" applyFont="1" applyFill="1" applyBorder="1" applyAlignment="1">
      <alignment vertical="center"/>
    </xf>
    <xf numFmtId="43" fontId="11" fillId="3" borderId="11" xfId="1" applyFont="1" applyFill="1" applyBorder="1" applyAlignment="1">
      <alignment vertical="center"/>
    </xf>
    <xf numFmtId="43" fontId="11" fillId="3" borderId="61" xfId="1" applyFont="1" applyFill="1" applyBorder="1" applyAlignment="1">
      <alignment vertical="center"/>
    </xf>
    <xf numFmtId="168" fontId="11" fillId="3" borderId="78" xfId="1" applyNumberFormat="1" applyFont="1" applyFill="1" applyBorder="1" applyAlignment="1">
      <alignment vertical="center"/>
    </xf>
    <xf numFmtId="168" fontId="11" fillId="3" borderId="86" xfId="1" applyNumberFormat="1" applyFont="1" applyFill="1" applyBorder="1" applyAlignment="1">
      <alignment vertical="center"/>
    </xf>
    <xf numFmtId="43" fontId="10" fillId="3" borderId="86" xfId="1" applyFont="1" applyFill="1" applyBorder="1" applyAlignment="1">
      <alignment vertical="center"/>
    </xf>
    <xf numFmtId="43" fontId="11" fillId="3" borderId="86" xfId="1" applyFont="1" applyFill="1" applyBorder="1" applyAlignment="1">
      <alignment vertical="center"/>
    </xf>
    <xf numFmtId="43" fontId="11" fillId="3" borderId="79" xfId="1" applyFont="1" applyFill="1" applyBorder="1" applyAlignment="1">
      <alignment vertical="center"/>
    </xf>
    <xf numFmtId="0" fontId="11" fillId="3" borderId="87" xfId="30" applyFont="1" applyFill="1" applyBorder="1" applyAlignment="1">
      <alignment vertical="center" wrapText="1"/>
    </xf>
    <xf numFmtId="168" fontId="11" fillId="3" borderId="87" xfId="1" applyNumberFormat="1" applyFont="1" applyFill="1" applyBorder="1" applyAlignment="1">
      <alignment vertical="center"/>
    </xf>
    <xf numFmtId="168" fontId="11" fillId="3" borderId="63" xfId="1" applyNumberFormat="1" applyFont="1" applyFill="1" applyBorder="1" applyAlignment="1">
      <alignment vertical="center"/>
    </xf>
    <xf numFmtId="43" fontId="10" fillId="3" borderId="63" xfId="1" applyFont="1" applyFill="1" applyBorder="1" applyAlignment="1">
      <alignment vertical="center"/>
    </xf>
    <xf numFmtId="43" fontId="10" fillId="3" borderId="48" xfId="1" applyFont="1" applyFill="1" applyBorder="1" applyAlignment="1">
      <alignment vertical="center"/>
    </xf>
    <xf numFmtId="43" fontId="10" fillId="3" borderId="88" xfId="1" applyFont="1" applyFill="1" applyBorder="1" applyAlignment="1">
      <alignment vertical="center"/>
    </xf>
    <xf numFmtId="0" fontId="10" fillId="3" borderId="0" xfId="7" applyFont="1" applyFill="1" applyAlignment="1">
      <alignment vertical="center"/>
    </xf>
    <xf numFmtId="0" fontId="10" fillId="3" borderId="87" xfId="30" applyFont="1" applyFill="1" applyBorder="1" applyAlignment="1">
      <alignment vertical="center"/>
    </xf>
    <xf numFmtId="168" fontId="9" fillId="3" borderId="87" xfId="1" applyNumberFormat="1" applyFont="1" applyFill="1" applyBorder="1" applyAlignment="1">
      <alignment vertical="center"/>
    </xf>
    <xf numFmtId="168" fontId="9" fillId="3" borderId="63" xfId="1" applyNumberFormat="1" applyFont="1" applyFill="1" applyBorder="1" applyAlignment="1">
      <alignment vertical="center"/>
    </xf>
    <xf numFmtId="43" fontId="9" fillId="3" borderId="63" xfId="1" applyFont="1" applyFill="1" applyBorder="1" applyAlignment="1">
      <alignment vertical="center"/>
    </xf>
    <xf numFmtId="43" fontId="9" fillId="3" borderId="48" xfId="1" applyFont="1" applyFill="1" applyBorder="1" applyAlignment="1">
      <alignment vertical="center"/>
    </xf>
    <xf numFmtId="43" fontId="9" fillId="3" borderId="88" xfId="1" applyFont="1" applyFill="1" applyBorder="1" applyAlignment="1">
      <alignment vertical="center"/>
    </xf>
    <xf numFmtId="43" fontId="11" fillId="3" borderId="63" xfId="1" applyFont="1" applyFill="1" applyBorder="1" applyAlignment="1">
      <alignment vertical="center"/>
    </xf>
    <xf numFmtId="43" fontId="11" fillId="3" borderId="48" xfId="1" applyFont="1" applyFill="1" applyBorder="1" applyAlignment="1">
      <alignment vertical="center"/>
    </xf>
    <xf numFmtId="43" fontId="11" fillId="3" borderId="88" xfId="1" applyFont="1" applyFill="1" applyBorder="1" applyAlignment="1">
      <alignment vertical="center"/>
    </xf>
    <xf numFmtId="0" fontId="9" fillId="3" borderId="87" xfId="1" applyNumberFormat="1" applyFont="1" applyFill="1" applyBorder="1" applyAlignment="1">
      <alignment vertical="center"/>
    </xf>
    <xf numFmtId="0" fontId="9" fillId="3" borderId="63" xfId="1" applyNumberFormat="1" applyFont="1" applyFill="1" applyBorder="1" applyAlignment="1">
      <alignment vertical="center"/>
    </xf>
    <xf numFmtId="43" fontId="11" fillId="3" borderId="87" xfId="1" applyFont="1" applyFill="1" applyBorder="1" applyAlignment="1">
      <alignment vertical="center"/>
    </xf>
    <xf numFmtId="0" fontId="11" fillId="3" borderId="87" xfId="30" applyFont="1" applyFill="1" applyBorder="1" applyAlignment="1">
      <alignment vertical="center"/>
    </xf>
    <xf numFmtId="1" fontId="11" fillId="3" borderId="87" xfId="1" applyNumberFormat="1" applyFont="1" applyFill="1" applyBorder="1" applyAlignment="1">
      <alignment vertical="center"/>
    </xf>
    <xf numFmtId="0" fontId="11" fillId="3" borderId="63" xfId="1" applyNumberFormat="1" applyFont="1" applyFill="1" applyBorder="1" applyAlignment="1">
      <alignment vertical="center"/>
    </xf>
    <xf numFmtId="0" fontId="11" fillId="3" borderId="89" xfId="30" applyFont="1" applyFill="1" applyBorder="1" applyAlignment="1">
      <alignment vertical="center" wrapText="1"/>
    </xf>
    <xf numFmtId="0" fontId="10" fillId="3" borderId="83" xfId="30" applyFont="1" applyFill="1" applyBorder="1" applyAlignment="1">
      <alignment vertical="center"/>
    </xf>
    <xf numFmtId="168" fontId="10" fillId="3" borderId="83" xfId="1" applyNumberFormat="1" applyFont="1" applyFill="1" applyBorder="1" applyAlignment="1">
      <alignment vertical="center"/>
    </xf>
    <xf numFmtId="168" fontId="10" fillId="3" borderId="90" xfId="1" applyNumberFormat="1" applyFont="1" applyFill="1" applyBorder="1" applyAlignment="1">
      <alignment vertical="center"/>
    </xf>
    <xf numFmtId="43" fontId="10" fillId="3" borderId="90" xfId="1" applyFont="1" applyFill="1" applyBorder="1" applyAlignment="1">
      <alignment vertical="center"/>
    </xf>
    <xf numFmtId="43" fontId="10" fillId="3" borderId="91" xfId="1" applyFont="1" applyFill="1" applyBorder="1" applyAlignment="1">
      <alignment vertical="center"/>
    </xf>
    <xf numFmtId="43" fontId="10" fillId="3" borderId="84" xfId="1" applyFont="1" applyFill="1" applyBorder="1" applyAlignment="1">
      <alignment vertical="center"/>
    </xf>
    <xf numFmtId="0" fontId="10" fillId="3" borderId="0" xfId="30" applyFont="1" applyFill="1" applyBorder="1" applyAlignment="1">
      <alignment vertical="center"/>
    </xf>
    <xf numFmtId="0" fontId="10" fillId="3" borderId="0" xfId="30" applyFont="1" applyFill="1" applyBorder="1" applyAlignment="1">
      <alignment vertical="center" wrapText="1"/>
    </xf>
    <xf numFmtId="168" fontId="10" fillId="3" borderId="0" xfId="1" applyNumberFormat="1" applyFont="1" applyFill="1" applyBorder="1" applyAlignment="1">
      <alignment vertical="center"/>
    </xf>
    <xf numFmtId="43" fontId="10" fillId="3" borderId="0" xfId="1" applyFont="1" applyFill="1" applyBorder="1" applyAlignment="1">
      <alignment vertical="center"/>
    </xf>
    <xf numFmtId="43" fontId="19" fillId="3" borderId="0" xfId="1" applyFont="1" applyFill="1" applyBorder="1" applyAlignment="1">
      <alignment vertical="center"/>
    </xf>
    <xf numFmtId="168" fontId="10" fillId="3" borderId="0" xfId="1" applyNumberFormat="1" applyFont="1" applyFill="1" applyAlignment="1">
      <alignment vertical="center"/>
    </xf>
    <xf numFmtId="43" fontId="10" fillId="3" borderId="0" xfId="1" applyFont="1" applyFill="1" applyAlignment="1">
      <alignment vertical="center"/>
    </xf>
    <xf numFmtId="3" fontId="10" fillId="3" borderId="0" xfId="7" applyNumberFormat="1" applyFont="1" applyFill="1" applyAlignment="1">
      <alignment vertical="center"/>
    </xf>
    <xf numFmtId="0" fontId="9" fillId="3" borderId="0" xfId="0" applyFont="1" applyFill="1" applyAlignment="1">
      <alignment vertical="center"/>
    </xf>
    <xf numFmtId="43" fontId="14" fillId="3" borderId="92" xfId="1" applyFont="1" applyFill="1" applyBorder="1" applyAlignment="1">
      <alignment vertical="top"/>
    </xf>
    <xf numFmtId="0" fontId="14" fillId="3" borderId="0" xfId="0" applyFont="1" applyFill="1" applyAlignment="1">
      <alignment vertical="center"/>
    </xf>
    <xf numFmtId="43" fontId="6" fillId="5" borderId="70" xfId="1" applyNumberFormat="1" applyFont="1" applyFill="1" applyBorder="1" applyAlignment="1">
      <alignment horizontal="left"/>
    </xf>
    <xf numFmtId="0" fontId="14" fillId="3" borderId="0" xfId="0" applyNumberFormat="1" applyFont="1" applyFill="1" applyBorder="1" applyAlignment="1"/>
    <xf numFmtId="43" fontId="10" fillId="3" borderId="92" xfId="1" applyFont="1" applyFill="1" applyBorder="1" applyAlignment="1">
      <alignment horizontal="left" vertical="top" wrapText="1" indent="2"/>
    </xf>
    <xf numFmtId="43" fontId="9" fillId="3" borderId="92" xfId="1" applyFont="1" applyFill="1" applyBorder="1" applyAlignment="1">
      <alignment vertical="top"/>
    </xf>
    <xf numFmtId="43" fontId="9" fillId="3" borderId="92" xfId="1" applyFont="1" applyFill="1" applyBorder="1" applyAlignment="1">
      <alignment horizontal="left" vertical="top" indent="2"/>
    </xf>
    <xf numFmtId="43" fontId="10" fillId="3" borderId="92" xfId="1" applyFont="1" applyFill="1" applyBorder="1" applyAlignment="1">
      <alignment vertical="top" wrapText="1"/>
    </xf>
    <xf numFmtId="43" fontId="10" fillId="3" borderId="0" xfId="1" applyFont="1" applyFill="1" applyBorder="1" applyAlignment="1">
      <alignment vertical="top" wrapText="1"/>
    </xf>
    <xf numFmtId="43" fontId="9" fillId="3" borderId="0" xfId="0" applyNumberFormat="1" applyFont="1" applyFill="1" applyBorder="1" applyAlignment="1"/>
    <xf numFmtId="190" fontId="10" fillId="0" borderId="92" xfId="31" applyNumberFormat="1" applyFont="1" applyFill="1" applyBorder="1" applyAlignment="1">
      <alignment horizontal="right"/>
    </xf>
    <xf numFmtId="168" fontId="9" fillId="0" borderId="93" xfId="0" applyNumberFormat="1" applyFont="1" applyBorder="1"/>
    <xf numFmtId="190" fontId="10" fillId="0" borderId="63" xfId="31" applyNumberFormat="1" applyFont="1" applyFill="1" applyBorder="1" applyAlignment="1">
      <alignment horizontal="right"/>
    </xf>
    <xf numFmtId="171" fontId="6" fillId="0" borderId="73" xfId="0" applyNumberFormat="1" applyFont="1" applyBorder="1" applyAlignment="1">
      <alignment horizontal="right"/>
    </xf>
    <xf numFmtId="171" fontId="11" fillId="0" borderId="73" xfId="0" applyNumberFormat="1" applyFont="1" applyBorder="1" applyAlignment="1">
      <alignment horizontal="right"/>
    </xf>
    <xf numFmtId="190" fontId="8" fillId="0" borderId="63" xfId="31" applyNumberFormat="1" applyFont="1" applyFill="1" applyBorder="1"/>
    <xf numFmtId="190" fontId="12" fillId="0" borderId="63" xfId="1" applyNumberFormat="1" applyFont="1" applyFill="1" applyBorder="1"/>
    <xf numFmtId="198" fontId="11" fillId="0" borderId="73" xfId="0" applyNumberFormat="1" applyFont="1" applyBorder="1" applyAlignment="1">
      <alignment horizontal="right"/>
    </xf>
    <xf numFmtId="190" fontId="12" fillId="0" borderId="63" xfId="31" applyNumberFormat="1" applyFont="1" applyFill="1" applyBorder="1"/>
    <xf numFmtId="190" fontId="9" fillId="3" borderId="0" xfId="0" applyNumberFormat="1" applyFont="1" applyFill="1"/>
    <xf numFmtId="43" fontId="6" fillId="3" borderId="0" xfId="1" applyFont="1" applyFill="1" applyBorder="1" applyAlignment="1">
      <alignment horizontal="left"/>
    </xf>
    <xf numFmtId="43" fontId="12" fillId="3" borderId="0" xfId="1" applyFont="1" applyFill="1" applyBorder="1"/>
    <xf numFmtId="43" fontId="11" fillId="3" borderId="0" xfId="1" applyFont="1" applyFill="1" applyBorder="1" applyAlignment="1">
      <alignment horizontal="right"/>
    </xf>
    <xf numFmtId="0" fontId="10" fillId="3" borderId="0" xfId="0" applyFont="1" applyFill="1"/>
    <xf numFmtId="0" fontId="7" fillId="3" borderId="0" xfId="0" applyFont="1" applyFill="1" applyAlignment="1">
      <alignment vertical="center"/>
    </xf>
    <xf numFmtId="0" fontId="10" fillId="3" borderId="0" xfId="0" applyNumberFormat="1" applyFont="1" applyFill="1" applyBorder="1" applyAlignment="1"/>
    <xf numFmtId="171" fontId="10" fillId="3" borderId="0" xfId="0" applyNumberFormat="1" applyFont="1" applyFill="1" applyBorder="1" applyAlignment="1"/>
    <xf numFmtId="165" fontId="7" fillId="3" borderId="73" xfId="7" applyNumberFormat="1" applyFont="1" applyFill="1" applyBorder="1" applyAlignment="1">
      <alignment horizontal="right"/>
    </xf>
    <xf numFmtId="43" fontId="7" fillId="5" borderId="73" xfId="1" applyNumberFormat="1" applyFont="1" applyFill="1" applyBorder="1" applyAlignment="1">
      <alignment horizontal="right"/>
    </xf>
    <xf numFmtId="43" fontId="7" fillId="5" borderId="73" xfId="7" applyNumberFormat="1" applyFont="1" applyFill="1" applyBorder="1" applyAlignment="1">
      <alignment horizontal="right"/>
    </xf>
    <xf numFmtId="185" fontId="7" fillId="8" borderId="73" xfId="7" applyNumberFormat="1" applyFont="1" applyFill="1" applyBorder="1" applyAlignment="1">
      <alignment horizontal="right"/>
    </xf>
    <xf numFmtId="3" fontId="7" fillId="3" borderId="73" xfId="7" applyNumberFormat="1" applyFont="1" applyFill="1" applyBorder="1" applyAlignment="1">
      <alignment horizontal="right"/>
    </xf>
    <xf numFmtId="173" fontId="7" fillId="3" borderId="73" xfId="7" applyNumberFormat="1" applyFont="1" applyFill="1" applyBorder="1" applyAlignment="1">
      <alignment horizontal="right"/>
    </xf>
    <xf numFmtId="165" fontId="7" fillId="3" borderId="73" xfId="7" applyNumberFormat="1" applyFont="1" applyFill="1" applyBorder="1" applyAlignment="1">
      <alignment horizontal="right" vertical="center"/>
    </xf>
    <xf numFmtId="185" fontId="7" fillId="8" borderId="73" xfId="7" applyNumberFormat="1" applyFont="1" applyFill="1" applyBorder="1" applyAlignment="1">
      <alignment horizontal="right" vertical="center"/>
    </xf>
    <xf numFmtId="49" fontId="7" fillId="3" borderId="76" xfId="7" applyNumberFormat="1" applyFont="1" applyFill="1" applyBorder="1" applyAlignment="1">
      <alignment horizontal="left" vertical="top"/>
    </xf>
    <xf numFmtId="49" fontId="46" fillId="3" borderId="76" xfId="7" applyNumberFormat="1" applyFont="1" applyFill="1" applyBorder="1" applyAlignment="1">
      <alignment horizontal="center"/>
    </xf>
    <xf numFmtId="165" fontId="7" fillId="3" borderId="76" xfId="7" applyNumberFormat="1" applyFont="1" applyFill="1" applyBorder="1" applyAlignment="1">
      <alignment horizontal="right"/>
    </xf>
    <xf numFmtId="183" fontId="7" fillId="3" borderId="76" xfId="7" applyNumberFormat="1" applyFont="1" applyFill="1" applyBorder="1" applyAlignment="1">
      <alignment horizontal="right"/>
    </xf>
    <xf numFmtId="0" fontId="47" fillId="3" borderId="0" xfId="7" applyFont="1" applyFill="1" applyAlignment="1">
      <alignment vertical="center"/>
    </xf>
    <xf numFmtId="165" fontId="6" fillId="3" borderId="73" xfId="7" applyNumberFormat="1" applyFont="1" applyFill="1" applyBorder="1" applyAlignment="1">
      <alignment horizontal="right"/>
    </xf>
    <xf numFmtId="43" fontId="6" fillId="3" borderId="73" xfId="1" applyNumberFormat="1" applyFont="1" applyFill="1" applyBorder="1" applyAlignment="1">
      <alignment horizontal="right"/>
    </xf>
    <xf numFmtId="43" fontId="6" fillId="3" borderId="73" xfId="1" applyFont="1" applyFill="1" applyBorder="1" applyAlignment="1">
      <alignment horizontal="right"/>
    </xf>
    <xf numFmtId="0" fontId="7" fillId="3" borderId="0" xfId="7" quotePrefix="1" applyFont="1" applyFill="1" applyAlignment="1">
      <alignment vertical="center"/>
    </xf>
    <xf numFmtId="165" fontId="7" fillId="0" borderId="63" xfId="7" applyNumberFormat="1" applyFont="1" applyFill="1" applyBorder="1" applyAlignment="1">
      <alignment horizontal="right"/>
    </xf>
    <xf numFmtId="49" fontId="6" fillId="0" borderId="0" xfId="7" applyNumberFormat="1" applyFont="1" applyFill="1" applyAlignment="1">
      <alignment horizontal="left" vertical="center"/>
    </xf>
    <xf numFmtId="49" fontId="7" fillId="3" borderId="73" xfId="7" applyNumberFormat="1" applyFont="1" applyFill="1" applyBorder="1" applyAlignment="1">
      <alignment horizontal="center" vertical="center"/>
    </xf>
    <xf numFmtId="168" fontId="7" fillId="3" borderId="73" xfId="1" applyNumberFormat="1" applyFont="1" applyFill="1" applyBorder="1" applyAlignment="1">
      <alignment horizontal="right"/>
    </xf>
    <xf numFmtId="43" fontId="7" fillId="3" borderId="73" xfId="1" applyFont="1" applyFill="1" applyBorder="1" applyAlignment="1">
      <alignment horizontal="right"/>
    </xf>
    <xf numFmtId="49" fontId="7" fillId="3" borderId="0" xfId="7" applyNumberFormat="1" applyFont="1" applyFill="1" applyBorder="1" applyAlignment="1">
      <alignment horizontal="left" wrapText="1"/>
    </xf>
    <xf numFmtId="49" fontId="7" fillId="3" borderId="0" xfId="7" applyNumberFormat="1" applyFont="1" applyFill="1" applyBorder="1" applyAlignment="1">
      <alignment horizontal="center" vertical="center"/>
    </xf>
    <xf numFmtId="3" fontId="7" fillId="3" borderId="0" xfId="7" applyNumberFormat="1" applyFont="1" applyFill="1" applyBorder="1" applyAlignment="1">
      <alignment horizontal="right"/>
    </xf>
    <xf numFmtId="0" fontId="12" fillId="3" borderId="0" xfId="60" applyNumberFormat="1" applyFont="1" applyFill="1" applyAlignment="1">
      <alignment vertical="top"/>
    </xf>
    <xf numFmtId="0" fontId="20" fillId="3" borderId="0" xfId="0" applyFont="1" applyFill="1"/>
    <xf numFmtId="1" fontId="9" fillId="0" borderId="63" xfId="0" applyNumberFormat="1" applyFont="1" applyFill="1" applyBorder="1" applyAlignment="1">
      <alignment horizontal="right"/>
    </xf>
    <xf numFmtId="0" fontId="9" fillId="0" borderId="63" xfId="0" applyFont="1" applyFill="1" applyBorder="1" applyAlignment="1">
      <alignment horizontal="right"/>
    </xf>
    <xf numFmtId="0" fontId="10" fillId="0" borderId="63" xfId="0" applyFont="1" applyFill="1" applyBorder="1" applyAlignment="1">
      <alignment horizontal="right"/>
    </xf>
    <xf numFmtId="1" fontId="20" fillId="3" borderId="0" xfId="0" applyNumberFormat="1" applyFont="1" applyFill="1"/>
    <xf numFmtId="1" fontId="10" fillId="3" borderId="63" xfId="0" applyNumberFormat="1" applyFont="1" applyFill="1" applyBorder="1" applyAlignment="1">
      <alignment horizontal="right"/>
    </xf>
    <xf numFmtId="37" fontId="10" fillId="3" borderId="63" xfId="0" applyNumberFormat="1" applyFont="1" applyFill="1" applyBorder="1" applyAlignment="1">
      <alignment horizontal="right"/>
    </xf>
    <xf numFmtId="1" fontId="10" fillId="3" borderId="0" xfId="0" applyNumberFormat="1" applyFont="1" applyFill="1" applyAlignment="1">
      <alignment horizontal="right" vertical="center"/>
    </xf>
    <xf numFmtId="0" fontId="28" fillId="3" borderId="0" xfId="0" applyFont="1" applyFill="1"/>
    <xf numFmtId="0" fontId="9" fillId="3" borderId="0" xfId="0" applyFont="1" applyFill="1" applyAlignment="1">
      <alignment vertical="top"/>
    </xf>
    <xf numFmtId="169" fontId="11" fillId="3" borderId="92" xfId="51" applyNumberFormat="1" applyFont="1" applyFill="1" applyBorder="1" applyAlignment="1">
      <alignment horizontal="left" vertical="top" wrapText="1"/>
    </xf>
    <xf numFmtId="3" fontId="11" fillId="3" borderId="92" xfId="66" applyNumberFormat="1" applyFont="1" applyFill="1" applyBorder="1" applyAlignment="1">
      <alignment horizontal="right" vertical="top" wrapText="1"/>
    </xf>
    <xf numFmtId="0" fontId="14" fillId="3" borderId="0" xfId="0" applyFont="1" applyFill="1" applyAlignment="1">
      <alignment vertical="top"/>
    </xf>
    <xf numFmtId="169" fontId="11" fillId="5" borderId="92" xfId="51" applyNumberFormat="1" applyFont="1" applyFill="1" applyBorder="1" applyAlignment="1">
      <alignment horizontal="left" vertical="top" wrapText="1"/>
    </xf>
    <xf numFmtId="3" fontId="11" fillId="5" borderId="92" xfId="66" applyNumberFormat="1" applyFont="1" applyFill="1" applyBorder="1" applyAlignment="1">
      <alignment horizontal="right" vertical="top" wrapText="1"/>
    </xf>
    <xf numFmtId="3" fontId="10" fillId="3" borderId="92" xfId="66" applyNumberFormat="1" applyFont="1" applyFill="1" applyBorder="1" applyAlignment="1">
      <alignment horizontal="right" vertical="top" wrapText="1"/>
    </xf>
    <xf numFmtId="3" fontId="9" fillId="3" borderId="92" xfId="0" applyNumberFormat="1" applyFont="1" applyFill="1" applyBorder="1" applyAlignment="1">
      <alignment vertical="top"/>
    </xf>
    <xf numFmtId="3" fontId="10" fillId="3" borderId="0" xfId="66" applyNumberFormat="1" applyFont="1" applyFill="1" applyBorder="1" applyAlignment="1">
      <alignment horizontal="right" vertical="top" wrapText="1"/>
    </xf>
    <xf numFmtId="3" fontId="9" fillId="3" borderId="0" xfId="0" applyNumberFormat="1" applyFont="1" applyFill="1" applyBorder="1" applyAlignment="1">
      <alignment vertical="top"/>
    </xf>
    <xf numFmtId="169" fontId="11" fillId="0" borderId="63" xfId="0" applyNumberFormat="1" applyFont="1" applyBorder="1" applyAlignment="1">
      <alignment horizontal="left" vertical="top" wrapText="1"/>
    </xf>
    <xf numFmtId="3" fontId="11" fillId="0" borderId="63" xfId="66" applyNumberFormat="1" applyFont="1" applyBorder="1" applyAlignment="1">
      <alignment horizontal="right" vertical="top" wrapText="1"/>
    </xf>
    <xf numFmtId="3" fontId="11" fillId="3" borderId="63" xfId="66" applyNumberFormat="1" applyFont="1" applyFill="1" applyBorder="1" applyAlignment="1">
      <alignment horizontal="right" vertical="top" wrapText="1"/>
    </xf>
    <xf numFmtId="3" fontId="10" fillId="0" borderId="63" xfId="66" applyNumberFormat="1" applyFont="1" applyBorder="1" applyAlignment="1">
      <alignment horizontal="right" vertical="top" wrapText="1"/>
    </xf>
    <xf numFmtId="3" fontId="10" fillId="3" borderId="63" xfId="66" applyNumberFormat="1" applyFont="1" applyFill="1" applyBorder="1" applyAlignment="1">
      <alignment horizontal="right" vertical="top" wrapText="1"/>
    </xf>
    <xf numFmtId="0" fontId="9" fillId="3" borderId="0" xfId="0" applyFont="1" applyFill="1" applyBorder="1" applyAlignment="1">
      <alignment vertical="top"/>
    </xf>
    <xf numFmtId="0" fontId="12" fillId="3" borderId="0" xfId="54" applyNumberFormat="1" applyFont="1" applyFill="1" applyBorder="1" applyAlignment="1">
      <alignment horizontal="left" wrapText="1"/>
    </xf>
    <xf numFmtId="0" fontId="12" fillId="3" borderId="0" xfId="54" applyNumberFormat="1" applyFont="1" applyFill="1" applyBorder="1" applyAlignment="1">
      <alignment horizontal="center" vertical="center"/>
    </xf>
    <xf numFmtId="0" fontId="9" fillId="3" borderId="0" xfId="0" applyFont="1" applyFill="1" applyAlignment="1">
      <alignment horizontal="center"/>
    </xf>
    <xf numFmtId="49" fontId="11" fillId="3" borderId="63" xfId="54" applyNumberFormat="1" applyFont="1" applyFill="1" applyBorder="1" applyAlignment="1">
      <alignment horizontal="left" vertical="top" wrapText="1"/>
    </xf>
    <xf numFmtId="3" fontId="11" fillId="3" borderId="63" xfId="22" applyNumberFormat="1" applyFont="1" applyFill="1" applyBorder="1" applyAlignment="1">
      <alignment horizontal="right" vertical="top"/>
    </xf>
    <xf numFmtId="43" fontId="11" fillId="3" borderId="63" xfId="1" applyFont="1" applyFill="1" applyBorder="1" applyAlignment="1">
      <alignment horizontal="right" vertical="top"/>
    </xf>
    <xf numFmtId="43" fontId="11" fillId="3" borderId="63" xfId="1" applyNumberFormat="1" applyFont="1" applyFill="1" applyBorder="1" applyAlignment="1">
      <alignment horizontal="right" vertical="top"/>
    </xf>
    <xf numFmtId="0" fontId="14" fillId="3" borderId="0" xfId="0" applyFont="1" applyFill="1"/>
    <xf numFmtId="0" fontId="11" fillId="5" borderId="63" xfId="54" applyNumberFormat="1" applyFont="1" applyFill="1" applyBorder="1" applyAlignment="1">
      <alignment horizontal="left" vertical="top" wrapText="1"/>
    </xf>
    <xf numFmtId="3" fontId="11" fillId="5" borderId="63" xfId="22" applyNumberFormat="1" applyFont="1" applyFill="1" applyBorder="1" applyAlignment="1">
      <alignment horizontal="right" vertical="top"/>
    </xf>
    <xf numFmtId="43" fontId="11" fillId="5" borderId="63" xfId="1" applyFont="1" applyFill="1" applyBorder="1" applyAlignment="1">
      <alignment horizontal="right" vertical="top"/>
    </xf>
    <xf numFmtId="3" fontId="10" fillId="3" borderId="63" xfId="22" applyNumberFormat="1" applyFont="1" applyFill="1" applyBorder="1" applyAlignment="1">
      <alignment horizontal="right" vertical="top"/>
    </xf>
    <xf numFmtId="43" fontId="10" fillId="3" borderId="63" xfId="1" applyFont="1" applyFill="1" applyBorder="1" applyAlignment="1">
      <alignment horizontal="right" vertical="top"/>
    </xf>
    <xf numFmtId="168" fontId="10" fillId="3" borderId="63" xfId="1" applyNumberFormat="1" applyFont="1" applyFill="1" applyBorder="1" applyAlignment="1">
      <alignment horizontal="right" vertical="top"/>
    </xf>
    <xf numFmtId="43" fontId="10" fillId="3" borderId="63" xfId="1" applyNumberFormat="1" applyFont="1" applyFill="1" applyBorder="1" applyAlignment="1">
      <alignment horizontal="right" vertical="top"/>
    </xf>
    <xf numFmtId="3" fontId="10" fillId="3" borderId="0" xfId="22" applyNumberFormat="1" applyFont="1" applyFill="1" applyBorder="1" applyAlignment="1">
      <alignment horizontal="right" vertical="top"/>
    </xf>
    <xf numFmtId="43" fontId="10" fillId="3" borderId="0" xfId="1" applyFont="1" applyFill="1" applyBorder="1" applyAlignment="1">
      <alignment horizontal="right" vertical="top"/>
    </xf>
    <xf numFmtId="168" fontId="10" fillId="3" borderId="0" xfId="1" applyNumberFormat="1" applyFont="1" applyFill="1" applyBorder="1" applyAlignment="1">
      <alignment horizontal="right" vertical="top"/>
    </xf>
    <xf numFmtId="43" fontId="10" fillId="3" borderId="0" xfId="1" applyNumberFormat="1" applyFont="1" applyFill="1" applyBorder="1" applyAlignment="1">
      <alignment horizontal="right" vertical="top"/>
    </xf>
    <xf numFmtId="169" fontId="10" fillId="3" borderId="0" xfId="0" applyNumberFormat="1" applyFont="1" applyFill="1" applyAlignment="1">
      <alignment horizontal="left"/>
    </xf>
    <xf numFmtId="199" fontId="11" fillId="3" borderId="0" xfId="22" applyNumberFormat="1" applyFont="1" applyFill="1" applyAlignment="1">
      <alignment horizontal="right" vertical="top"/>
    </xf>
    <xf numFmtId="168" fontId="10" fillId="3" borderId="63" xfId="22" applyNumberFormat="1" applyFont="1" applyFill="1" applyBorder="1" applyAlignment="1">
      <alignment horizontal="right" vertical="top"/>
    </xf>
    <xf numFmtId="0" fontId="20" fillId="3" borderId="0" xfId="0" applyFont="1" applyFill="1" applyAlignment="1">
      <alignment horizontal="center"/>
    </xf>
    <xf numFmtId="3" fontId="11" fillId="3" borderId="63" xfId="1" applyNumberFormat="1" applyFont="1" applyFill="1" applyBorder="1" applyAlignment="1">
      <alignment horizontal="right" vertical="top"/>
    </xf>
    <xf numFmtId="3" fontId="11" fillId="5" borderId="63" xfId="1" applyNumberFormat="1" applyFont="1" applyFill="1" applyBorder="1" applyAlignment="1">
      <alignment horizontal="right" vertical="top"/>
    </xf>
    <xf numFmtId="168" fontId="11" fillId="5" borderId="63" xfId="1" applyNumberFormat="1" applyFont="1" applyFill="1" applyBorder="1" applyAlignment="1">
      <alignment horizontal="right" vertical="top"/>
    </xf>
    <xf numFmtId="3" fontId="10" fillId="3" borderId="63" xfId="1" applyNumberFormat="1" applyFont="1" applyFill="1" applyBorder="1" applyAlignment="1">
      <alignment horizontal="right" vertical="top"/>
    </xf>
    <xf numFmtId="3" fontId="10" fillId="0" borderId="63" xfId="1" applyNumberFormat="1" applyFont="1" applyFill="1" applyBorder="1" applyAlignment="1">
      <alignment horizontal="right" vertical="top"/>
    </xf>
    <xf numFmtId="43" fontId="10" fillId="0" borderId="63" xfId="1" applyFont="1" applyFill="1" applyBorder="1" applyAlignment="1">
      <alignment horizontal="right" vertical="top"/>
    </xf>
    <xf numFmtId="3" fontId="10" fillId="3" borderId="0" xfId="28" applyNumberFormat="1" applyFont="1" applyFill="1" applyBorder="1" applyAlignment="1">
      <alignment horizontal="right" vertical="top"/>
    </xf>
    <xf numFmtId="3" fontId="20" fillId="3" borderId="0" xfId="0" applyNumberFormat="1" applyFont="1" applyFill="1"/>
    <xf numFmtId="0" fontId="12" fillId="3" borderId="0" xfId="55" applyNumberFormat="1" applyFont="1" applyFill="1" applyAlignment="1">
      <alignment horizontal="left" vertical="center"/>
    </xf>
    <xf numFmtId="49" fontId="11" fillId="3" borderId="63" xfId="55" applyNumberFormat="1" applyFont="1" applyFill="1" applyBorder="1" applyAlignment="1">
      <alignment horizontal="left" vertical="top"/>
    </xf>
    <xf numFmtId="4" fontId="11" fillId="3" borderId="63" xfId="22" applyNumberFormat="1" applyFont="1" applyFill="1" applyBorder="1" applyAlignment="1">
      <alignment horizontal="right" vertical="top"/>
    </xf>
    <xf numFmtId="0" fontId="11" fillId="5" borderId="63" xfId="55" applyNumberFormat="1" applyFont="1" applyFill="1" applyBorder="1" applyAlignment="1">
      <alignment horizontal="left" vertical="top"/>
    </xf>
    <xf numFmtId="4" fontId="11" fillId="5" borderId="63" xfId="22" applyNumberFormat="1" applyFont="1" applyFill="1" applyBorder="1" applyAlignment="1">
      <alignment horizontal="right" vertical="top"/>
    </xf>
    <xf numFmtId="4" fontId="10" fillId="3" borderId="63" xfId="22" applyNumberFormat="1" applyFont="1" applyFill="1" applyBorder="1" applyAlignment="1">
      <alignment horizontal="right" vertical="top"/>
    </xf>
    <xf numFmtId="2" fontId="10" fillId="3" borderId="63" xfId="42" applyNumberFormat="1" applyFont="1" applyFill="1" applyBorder="1" applyAlignment="1">
      <alignment horizontal="right" vertical="top"/>
    </xf>
    <xf numFmtId="2" fontId="10" fillId="3" borderId="63" xfId="22" applyNumberFormat="1" applyFont="1" applyFill="1" applyBorder="1" applyAlignment="1">
      <alignment horizontal="right" vertical="top"/>
    </xf>
    <xf numFmtId="17" fontId="10" fillId="3" borderId="0" xfId="54" applyNumberFormat="1" applyFont="1" applyFill="1" applyBorder="1" applyAlignment="1">
      <alignment horizontal="left" vertical="top" wrapText="1"/>
    </xf>
    <xf numFmtId="2" fontId="10" fillId="3" borderId="0" xfId="22" applyNumberFormat="1" applyFont="1" applyFill="1" applyBorder="1" applyAlignment="1">
      <alignment horizontal="right" vertical="top"/>
    </xf>
    <xf numFmtId="4" fontId="10" fillId="3" borderId="0" xfId="22" applyNumberFormat="1" applyFont="1" applyFill="1" applyBorder="1" applyAlignment="1">
      <alignment horizontal="right" vertical="top"/>
    </xf>
    <xf numFmtId="3" fontId="10" fillId="3" borderId="0" xfId="22" applyNumberFormat="1" applyFont="1" applyFill="1" applyAlignment="1">
      <alignment horizontal="right" vertical="top"/>
    </xf>
    <xf numFmtId="200" fontId="9" fillId="3" borderId="0" xfId="0" applyNumberFormat="1" applyFont="1" applyFill="1"/>
    <xf numFmtId="199" fontId="9" fillId="3" borderId="0" xfId="0" applyNumberFormat="1" applyFont="1" applyFill="1"/>
    <xf numFmtId="49" fontId="11" fillId="3" borderId="63" xfId="55" applyNumberFormat="1" applyFont="1" applyFill="1" applyBorder="1" applyAlignment="1">
      <alignment horizontal="left" vertical="top" wrapText="1"/>
    </xf>
    <xf numFmtId="3" fontId="14" fillId="3" borderId="11" xfId="0" applyNumberFormat="1" applyFont="1" applyFill="1" applyBorder="1"/>
    <xf numFmtId="4" fontId="14" fillId="3" borderId="11" xfId="0" applyNumberFormat="1" applyFont="1" applyFill="1" applyBorder="1"/>
    <xf numFmtId="3" fontId="14" fillId="3" borderId="11" xfId="0" applyNumberFormat="1" applyFont="1" applyFill="1" applyBorder="1" applyAlignment="1">
      <alignment horizontal="right"/>
    </xf>
    <xf numFmtId="4" fontId="14" fillId="3" borderId="11" xfId="0" applyNumberFormat="1" applyFont="1" applyFill="1" applyBorder="1" applyAlignment="1">
      <alignment horizontal="right"/>
    </xf>
    <xf numFmtId="0" fontId="11" fillId="5" borderId="63" xfId="55" applyNumberFormat="1" applyFont="1" applyFill="1" applyBorder="1" applyAlignment="1">
      <alignment horizontal="left" vertical="top" wrapText="1"/>
    </xf>
    <xf numFmtId="0" fontId="14" fillId="3" borderId="0" xfId="0" applyFont="1" applyFill="1" applyAlignment="1">
      <alignment horizontal="center"/>
    </xf>
    <xf numFmtId="3" fontId="10" fillId="3" borderId="63" xfId="22" applyNumberFormat="1" applyFont="1" applyFill="1" applyBorder="1" applyAlignment="1">
      <alignment vertical="top"/>
    </xf>
    <xf numFmtId="4" fontId="10" fillId="3" borderId="63" xfId="22" applyNumberFormat="1" applyFont="1" applyFill="1" applyBorder="1" applyAlignment="1">
      <alignment vertical="top"/>
    </xf>
    <xf numFmtId="3" fontId="9" fillId="3" borderId="63" xfId="1" applyNumberFormat="1" applyFont="1" applyFill="1" applyBorder="1" applyAlignment="1"/>
    <xf numFmtId="4" fontId="9" fillId="3" borderId="63" xfId="1" applyNumberFormat="1" applyFont="1" applyFill="1" applyBorder="1" applyAlignment="1"/>
    <xf numFmtId="3" fontId="9" fillId="3" borderId="63" xfId="42" applyNumberFormat="1" applyFont="1" applyFill="1" applyBorder="1" applyAlignment="1"/>
    <xf numFmtId="4" fontId="9" fillId="3" borderId="63" xfId="6" applyNumberFormat="1" applyFont="1" applyFill="1" applyBorder="1" applyAlignment="1"/>
    <xf numFmtId="4" fontId="0" fillId="3" borderId="0" xfId="0" applyNumberFormat="1" applyFill="1"/>
    <xf numFmtId="3" fontId="9" fillId="3" borderId="63" xfId="28" applyNumberFormat="1" applyFont="1" applyFill="1" applyBorder="1" applyAlignment="1"/>
    <xf numFmtId="43" fontId="9" fillId="3" borderId="63" xfId="6" applyFont="1" applyFill="1" applyBorder="1" applyAlignment="1"/>
    <xf numFmtId="43" fontId="10" fillId="3" borderId="63" xfId="22" applyNumberFormat="1" applyFont="1" applyFill="1" applyBorder="1" applyAlignment="1">
      <alignment horizontal="right" vertical="top"/>
    </xf>
    <xf numFmtId="2" fontId="0" fillId="3" borderId="0" xfId="0" applyNumberFormat="1" applyFill="1"/>
    <xf numFmtId="3" fontId="10" fillId="3" borderId="0" xfId="22" applyNumberFormat="1" applyFont="1" applyFill="1" applyBorder="1" applyAlignment="1">
      <alignment vertical="top"/>
    </xf>
    <xf numFmtId="3" fontId="9" fillId="3" borderId="0" xfId="28" applyNumberFormat="1" applyFont="1" applyFill="1" applyBorder="1" applyAlignment="1"/>
    <xf numFmtId="43" fontId="9" fillId="3" borderId="0" xfId="6" applyFont="1" applyFill="1" applyBorder="1" applyAlignment="1"/>
    <xf numFmtId="0" fontId="12" fillId="3" borderId="0" xfId="56" applyNumberFormat="1" applyFont="1" applyFill="1" applyBorder="1" applyAlignment="1">
      <alignment vertical="top"/>
    </xf>
    <xf numFmtId="0" fontId="39" fillId="3" borderId="0" xfId="0" applyFont="1" applyFill="1"/>
    <xf numFmtId="0" fontId="11" fillId="3" borderId="0" xfId="0" applyFont="1" applyFill="1"/>
    <xf numFmtId="199" fontId="10" fillId="3" borderId="63" xfId="22" applyNumberFormat="1" applyFont="1" applyFill="1" applyBorder="1" applyAlignment="1">
      <alignment horizontal="right" vertical="top"/>
    </xf>
    <xf numFmtId="3" fontId="11" fillId="3" borderId="63" xfId="22" applyNumberFormat="1" applyFont="1" applyFill="1" applyBorder="1" applyAlignment="1">
      <alignment vertical="top"/>
    </xf>
    <xf numFmtId="43" fontId="11" fillId="3" borderId="63" xfId="1" applyFont="1" applyFill="1" applyBorder="1" applyAlignment="1">
      <alignment vertical="top"/>
    </xf>
    <xf numFmtId="43" fontId="10" fillId="3" borderId="63" xfId="1" applyFont="1" applyFill="1" applyBorder="1" applyAlignment="1">
      <alignment vertical="top"/>
    </xf>
    <xf numFmtId="199" fontId="10" fillId="3" borderId="63" xfId="22" applyNumberFormat="1" applyFont="1" applyFill="1" applyBorder="1" applyAlignment="1">
      <alignment vertical="top"/>
    </xf>
    <xf numFmtId="190" fontId="10" fillId="3" borderId="63" xfId="22" applyNumberFormat="1" applyFont="1" applyFill="1" applyBorder="1" applyAlignment="1">
      <alignment vertical="top"/>
    </xf>
    <xf numFmtId="199" fontId="49" fillId="3" borderId="63" xfId="22" applyNumberFormat="1" applyFont="1" applyFill="1" applyBorder="1" applyAlignment="1">
      <alignment horizontal="right" vertical="top"/>
    </xf>
    <xf numFmtId="190" fontId="10" fillId="3" borderId="63" xfId="28" applyNumberFormat="1" applyFont="1" applyFill="1" applyBorder="1" applyAlignment="1">
      <alignment horizontal="right" vertical="top"/>
    </xf>
    <xf numFmtId="43" fontId="49" fillId="3" borderId="63" xfId="1" applyFont="1" applyFill="1" applyBorder="1"/>
    <xf numFmtId="190" fontId="10" fillId="3" borderId="63" xfId="22" applyNumberFormat="1" applyFont="1" applyFill="1" applyBorder="1" applyAlignment="1">
      <alignment horizontal="right" vertical="top"/>
    </xf>
    <xf numFmtId="190" fontId="10" fillId="0" borderId="63" xfId="22" applyNumberFormat="1" applyFont="1" applyFill="1" applyBorder="1" applyAlignment="1">
      <alignment horizontal="right" vertical="top"/>
    </xf>
    <xf numFmtId="43" fontId="10" fillId="0" borderId="63" xfId="1" applyFont="1" applyFill="1" applyBorder="1" applyAlignment="1">
      <alignment vertical="top"/>
    </xf>
    <xf numFmtId="188" fontId="14" fillId="3" borderId="0" xfId="57" applyFont="1" applyFill="1" applyBorder="1" applyAlignment="1">
      <alignment horizontal="left" vertical="top"/>
    </xf>
    <xf numFmtId="188" fontId="50" fillId="3" borderId="0" xfId="57" applyFont="1" applyFill="1" applyAlignment="1">
      <alignment horizontal="centerContinuous" vertical="top"/>
    </xf>
    <xf numFmtId="188" fontId="9" fillId="3" borderId="0" xfId="57" applyFont="1" applyFill="1"/>
    <xf numFmtId="49" fontId="6" fillId="3" borderId="78" xfId="0" applyNumberFormat="1" applyFont="1" applyFill="1" applyBorder="1" applyAlignment="1">
      <alignment horizontal="left"/>
    </xf>
    <xf numFmtId="43" fontId="12" fillId="3" borderId="86" xfId="25" applyNumberFormat="1" applyFont="1" applyFill="1" applyBorder="1"/>
    <xf numFmtId="43" fontId="12" fillId="3" borderId="79" xfId="25" applyNumberFormat="1" applyFont="1" applyFill="1" applyBorder="1"/>
    <xf numFmtId="49" fontId="6" fillId="3" borderId="87" xfId="0" applyNumberFormat="1" applyFont="1" applyFill="1" applyBorder="1" applyAlignment="1">
      <alignment horizontal="left"/>
    </xf>
    <xf numFmtId="43" fontId="8" fillId="3" borderId="90" xfId="25" applyNumberFormat="1" applyFont="1" applyFill="1" applyBorder="1"/>
    <xf numFmtId="43" fontId="8" fillId="3" borderId="84" xfId="25" applyNumberFormat="1" applyFont="1" applyFill="1" applyBorder="1"/>
    <xf numFmtId="43" fontId="8" fillId="3" borderId="0" xfId="25" applyNumberFormat="1" applyFont="1" applyFill="1" applyBorder="1"/>
    <xf numFmtId="168" fontId="8" fillId="3" borderId="0" xfId="25" applyNumberFormat="1" applyFont="1" applyFill="1" applyBorder="1"/>
    <xf numFmtId="0" fontId="40" fillId="3" borderId="0" xfId="0" applyFont="1" applyFill="1"/>
    <xf numFmtId="49" fontId="6" fillId="3" borderId="99" xfId="0" applyNumberFormat="1" applyFont="1" applyFill="1" applyBorder="1" applyAlignment="1">
      <alignment horizontal="left"/>
    </xf>
    <xf numFmtId="2" fontId="12" fillId="3" borderId="5" xfId="25" applyNumberFormat="1" applyFont="1" applyFill="1" applyBorder="1" applyAlignment="1">
      <alignment horizontal="right"/>
    </xf>
    <xf numFmtId="2" fontId="12" fillId="3" borderId="100" xfId="25" applyNumberFormat="1" applyFont="1" applyFill="1" applyBorder="1" applyAlignment="1">
      <alignment horizontal="right"/>
    </xf>
    <xf numFmtId="188" fontId="14" fillId="3" borderId="0" xfId="57" applyFont="1" applyFill="1"/>
    <xf numFmtId="2" fontId="12" fillId="3" borderId="77" xfId="25" applyNumberFormat="1" applyFont="1" applyFill="1" applyBorder="1" applyAlignment="1">
      <alignment horizontal="right"/>
    </xf>
    <xf numFmtId="2" fontId="8" fillId="3" borderId="77" xfId="25" applyNumberFormat="1" applyFont="1" applyFill="1" applyBorder="1"/>
    <xf numFmtId="2" fontId="8" fillId="0" borderId="77" xfId="25" applyNumberFormat="1" applyFont="1" applyFill="1" applyBorder="1"/>
    <xf numFmtId="2" fontId="8" fillId="0" borderId="77" xfId="25" applyNumberFormat="1" applyFont="1" applyFill="1" applyBorder="1" applyAlignment="1">
      <alignment horizontal="right"/>
    </xf>
    <xf numFmtId="2" fontId="8" fillId="0" borderId="77" xfId="25" quotePrefix="1" applyNumberFormat="1" applyFont="1" applyFill="1" applyBorder="1" applyAlignment="1">
      <alignment horizontal="right"/>
    </xf>
    <xf numFmtId="2" fontId="8" fillId="0" borderId="88" xfId="25" applyNumberFormat="1" applyFont="1" applyFill="1" applyBorder="1" applyAlignment="1">
      <alignment horizontal="right"/>
    </xf>
    <xf numFmtId="2" fontId="8" fillId="3" borderId="77" xfId="25" applyNumberFormat="1" applyFont="1" applyFill="1" applyBorder="1" applyAlignment="1">
      <alignment horizontal="right"/>
    </xf>
    <xf numFmtId="2" fontId="8" fillId="3" borderId="88" xfId="25" applyNumberFormat="1" applyFont="1" applyFill="1" applyBorder="1" applyAlignment="1">
      <alignment horizontal="right"/>
    </xf>
    <xf numFmtId="2" fontId="8" fillId="3" borderId="67" xfId="25" applyNumberFormat="1" applyFont="1" applyFill="1" applyBorder="1" applyAlignment="1">
      <alignment horizontal="right"/>
    </xf>
    <xf numFmtId="2" fontId="8" fillId="3" borderId="98" xfId="25" applyNumberFormat="1" applyFont="1" applyFill="1" applyBorder="1" applyAlignment="1">
      <alignment horizontal="right"/>
    </xf>
    <xf numFmtId="2" fontId="8" fillId="3" borderId="90" xfId="25" applyNumberFormat="1" applyFont="1" applyFill="1" applyBorder="1" applyAlignment="1">
      <alignment horizontal="right"/>
    </xf>
    <xf numFmtId="2" fontId="8" fillId="3" borderId="84" xfId="25" applyNumberFormat="1" applyFont="1" applyFill="1" applyBorder="1" applyAlignment="1">
      <alignment horizontal="right"/>
    </xf>
    <xf numFmtId="2" fontId="8" fillId="3" borderId="0" xfId="25" applyNumberFormat="1" applyFont="1" applyFill="1" applyBorder="1" applyAlignment="1">
      <alignment horizontal="right"/>
    </xf>
    <xf numFmtId="1" fontId="8" fillId="3" borderId="0" xfId="25" applyNumberFormat="1" applyFont="1" applyFill="1" applyBorder="1"/>
    <xf numFmtId="1" fontId="8" fillId="3" borderId="0" xfId="25" applyNumberFormat="1" applyFont="1" applyFill="1" applyBorder="1" applyAlignment="1">
      <alignment horizontal="right"/>
    </xf>
    <xf numFmtId="1" fontId="8" fillId="3" borderId="0" xfId="25" quotePrefix="1" applyNumberFormat="1" applyFont="1" applyFill="1" applyBorder="1" applyAlignment="1">
      <alignment horizontal="right"/>
    </xf>
    <xf numFmtId="2" fontId="12" fillId="3" borderId="88" xfId="25" applyNumberFormat="1" applyFont="1" applyFill="1" applyBorder="1" applyAlignment="1">
      <alignment horizontal="right"/>
    </xf>
    <xf numFmtId="2" fontId="8" fillId="3" borderId="77" xfId="25" quotePrefix="1" applyNumberFormat="1" applyFont="1" applyFill="1" applyBorder="1" applyAlignment="1">
      <alignment horizontal="right"/>
    </xf>
    <xf numFmtId="49" fontId="6" fillId="3" borderId="101" xfId="0" applyNumberFormat="1" applyFont="1" applyFill="1" applyBorder="1" applyAlignment="1">
      <alignment horizontal="left"/>
    </xf>
    <xf numFmtId="2" fontId="12" fillId="3" borderId="86" xfId="25" quotePrefix="1" applyNumberFormat="1" applyFont="1" applyFill="1" applyBorder="1" applyAlignment="1">
      <alignment horizontal="right"/>
    </xf>
    <xf numFmtId="2" fontId="12" fillId="3" borderId="79" xfId="25" quotePrefix="1" applyNumberFormat="1" applyFont="1" applyFill="1" applyBorder="1" applyAlignment="1">
      <alignment horizontal="right"/>
    </xf>
    <xf numFmtId="188" fontId="14" fillId="0" borderId="0" xfId="57" applyFont="1" applyFill="1"/>
    <xf numFmtId="2" fontId="8" fillId="3" borderId="90" xfId="25" quotePrefix="1" applyNumberFormat="1" applyFont="1" applyFill="1" applyBorder="1" applyAlignment="1">
      <alignment horizontal="right"/>
    </xf>
    <xf numFmtId="2" fontId="8" fillId="3" borderId="84" xfId="25" quotePrefix="1" applyNumberFormat="1" applyFont="1" applyFill="1" applyBorder="1" applyAlignment="1">
      <alignment horizontal="right"/>
    </xf>
    <xf numFmtId="169" fontId="7" fillId="3" borderId="0" xfId="57" applyNumberFormat="1" applyFont="1" applyFill="1" applyBorder="1" applyAlignment="1">
      <alignment horizontal="left" vertical="center" wrapText="1"/>
    </xf>
    <xf numFmtId="188" fontId="9" fillId="3" borderId="0" xfId="57" applyFont="1" applyFill="1" applyBorder="1"/>
    <xf numFmtId="0" fontId="12" fillId="3" borderId="13" xfId="0" applyNumberFormat="1" applyFont="1" applyFill="1" applyBorder="1" applyAlignment="1">
      <alignment vertical="center"/>
    </xf>
    <xf numFmtId="0" fontId="51" fillId="3" borderId="13" xfId="0" applyNumberFormat="1" applyFont="1" applyFill="1" applyBorder="1" applyAlignment="1">
      <alignment horizontal="center" vertical="center"/>
    </xf>
    <xf numFmtId="0" fontId="0" fillId="3" borderId="0" xfId="0" applyFont="1" applyFill="1"/>
    <xf numFmtId="0" fontId="52" fillId="3" borderId="0" xfId="0" applyFont="1" applyFill="1"/>
    <xf numFmtId="17" fontId="11" fillId="6" borderId="67" xfId="26" applyNumberFormat="1" applyFont="1" applyFill="1" applyBorder="1" applyAlignment="1">
      <alignment horizontal="center" vertical="center" wrapText="1"/>
    </xf>
    <xf numFmtId="168" fontId="9" fillId="3" borderId="86" xfId="1" applyNumberFormat="1" applyFont="1" applyFill="1" applyBorder="1" applyAlignment="1">
      <alignment horizontal="right" vertical="top"/>
    </xf>
    <xf numFmtId="190" fontId="9" fillId="3" borderId="86" xfId="0" applyNumberFormat="1" applyFont="1" applyFill="1" applyBorder="1" applyAlignment="1">
      <alignment horizontal="left" vertical="top"/>
    </xf>
    <xf numFmtId="190" fontId="10" fillId="3" borderId="86" xfId="0" applyNumberFormat="1" applyFont="1" applyFill="1" applyBorder="1" applyAlignment="1">
      <alignment horizontal="left" vertical="top"/>
    </xf>
    <xf numFmtId="190" fontId="10" fillId="3" borderId="79" xfId="0" applyNumberFormat="1" applyFont="1" applyFill="1" applyBorder="1" applyAlignment="1">
      <alignment horizontal="left" vertical="top"/>
    </xf>
    <xf numFmtId="168" fontId="9" fillId="3" borderId="77" xfId="1" applyNumberFormat="1" applyFont="1" applyFill="1" applyBorder="1" applyAlignment="1">
      <alignment horizontal="right" vertical="top"/>
    </xf>
    <xf numFmtId="3" fontId="9" fillId="3" borderId="77" xfId="1" applyNumberFormat="1" applyFont="1" applyFill="1" applyBorder="1" applyAlignment="1">
      <alignment horizontal="right" vertical="top"/>
    </xf>
    <xf numFmtId="190" fontId="9" fillId="3" borderId="77" xfId="0" applyNumberFormat="1" applyFont="1" applyFill="1" applyBorder="1" applyAlignment="1">
      <alignment horizontal="left" vertical="top"/>
    </xf>
    <xf numFmtId="190" fontId="10" fillId="3" borderId="77" xfId="0" applyNumberFormat="1" applyFont="1" applyFill="1" applyBorder="1" applyAlignment="1">
      <alignment horizontal="left" vertical="top"/>
    </xf>
    <xf numFmtId="190" fontId="10" fillId="3" borderId="88" xfId="0" applyNumberFormat="1" applyFont="1" applyFill="1" applyBorder="1" applyAlignment="1">
      <alignment horizontal="left" vertical="top"/>
    </xf>
    <xf numFmtId="168" fontId="53" fillId="5" borderId="77" xfId="1" applyNumberFormat="1" applyFont="1" applyFill="1" applyBorder="1" applyAlignment="1">
      <alignment horizontal="right" vertical="top"/>
    </xf>
    <xf numFmtId="3" fontId="48" fillId="3" borderId="77" xfId="1" applyNumberFormat="1" applyFont="1" applyFill="1" applyBorder="1" applyAlignment="1">
      <alignment horizontal="left" vertical="top"/>
    </xf>
    <xf numFmtId="3" fontId="55" fillId="3" borderId="77" xfId="1" applyNumberFormat="1" applyFont="1" applyFill="1" applyBorder="1" applyAlignment="1">
      <alignment horizontal="left" vertical="top"/>
    </xf>
    <xf numFmtId="3" fontId="55" fillId="3" borderId="88" xfId="1" applyNumberFormat="1" applyFont="1" applyFill="1" applyBorder="1" applyAlignment="1">
      <alignment horizontal="left" vertical="top"/>
    </xf>
    <xf numFmtId="179" fontId="9" fillId="3" borderId="0" xfId="0" applyNumberFormat="1" applyFont="1" applyFill="1"/>
    <xf numFmtId="168" fontId="9" fillId="3" borderId="77" xfId="1" applyNumberFormat="1" applyFont="1" applyFill="1" applyBorder="1" applyAlignment="1">
      <alignment horizontal="center" vertical="top"/>
    </xf>
    <xf numFmtId="43" fontId="9" fillId="3" borderId="77" xfId="1" applyFont="1" applyFill="1" applyBorder="1" applyAlignment="1">
      <alignment horizontal="center" vertical="top"/>
    </xf>
    <xf numFmtId="164" fontId="10" fillId="3" borderId="88" xfId="0" applyNumberFormat="1" applyFont="1" applyFill="1" applyBorder="1" applyAlignment="1">
      <alignment horizontal="left" vertical="top"/>
    </xf>
    <xf numFmtId="9" fontId="9" fillId="3" borderId="0" xfId="0" applyNumberFormat="1" applyFont="1" applyFill="1"/>
    <xf numFmtId="3" fontId="48" fillId="3" borderId="77" xfId="1" applyNumberFormat="1" applyFont="1" applyFill="1" applyBorder="1" applyAlignment="1">
      <alignment horizontal="right" vertical="top"/>
    </xf>
    <xf numFmtId="2" fontId="9" fillId="3" borderId="0" xfId="0" applyNumberFormat="1" applyFont="1" applyFill="1"/>
    <xf numFmtId="168" fontId="9" fillId="3" borderId="77" xfId="1" applyNumberFormat="1" applyFont="1" applyFill="1" applyBorder="1" applyAlignment="1">
      <alignment horizontal="right" vertical="center"/>
    </xf>
    <xf numFmtId="190" fontId="9" fillId="3" borderId="77" xfId="0" applyNumberFormat="1" applyFont="1" applyFill="1" applyBorder="1" applyAlignment="1">
      <alignment horizontal="right" vertical="center"/>
    </xf>
    <xf numFmtId="190" fontId="10" fillId="3" borderId="77" xfId="0" applyNumberFormat="1" applyFont="1" applyFill="1" applyBorder="1" applyAlignment="1">
      <alignment horizontal="right" vertical="center"/>
    </xf>
    <xf numFmtId="190" fontId="10" fillId="3" borderId="88" xfId="0" applyNumberFormat="1" applyFont="1" applyFill="1" applyBorder="1" applyAlignment="1">
      <alignment horizontal="right" vertical="center"/>
    </xf>
    <xf numFmtId="190" fontId="10" fillId="3" borderId="77" xfId="0" applyNumberFormat="1" applyFont="1" applyFill="1" applyBorder="1" applyAlignment="1">
      <alignment horizontal="center" vertical="top"/>
    </xf>
    <xf numFmtId="190" fontId="10" fillId="3" borderId="88" xfId="0" applyNumberFormat="1" applyFont="1" applyFill="1" applyBorder="1" applyAlignment="1">
      <alignment horizontal="center" vertical="top"/>
    </xf>
    <xf numFmtId="43" fontId="9" fillId="3" borderId="77" xfId="1" applyFont="1" applyFill="1" applyBorder="1" applyAlignment="1">
      <alignment horizontal="right" vertical="top"/>
    </xf>
    <xf numFmtId="164" fontId="10" fillId="3" borderId="77" xfId="0" applyNumberFormat="1" applyFont="1" applyFill="1" applyBorder="1" applyAlignment="1">
      <alignment horizontal="left" vertical="top"/>
    </xf>
    <xf numFmtId="168" fontId="9" fillId="3" borderId="77" xfId="1" applyNumberFormat="1" applyFont="1" applyFill="1" applyBorder="1" applyAlignment="1">
      <alignment horizontal="center" vertical="center"/>
    </xf>
    <xf numFmtId="168" fontId="48" fillId="5" borderId="77" xfId="1" applyNumberFormat="1" applyFont="1" applyFill="1" applyBorder="1" applyAlignment="1">
      <alignment horizontal="right" vertical="top"/>
    </xf>
    <xf numFmtId="168" fontId="53" fillId="5" borderId="90" xfId="1" applyNumberFormat="1" applyFont="1" applyFill="1" applyBorder="1" applyAlignment="1">
      <alignment horizontal="right" vertical="center"/>
    </xf>
    <xf numFmtId="3" fontId="53" fillId="3" borderId="90" xfId="1" applyNumberFormat="1" applyFont="1" applyFill="1" applyBorder="1" applyAlignment="1">
      <alignment horizontal="right" vertical="top"/>
    </xf>
    <xf numFmtId="3" fontId="48" fillId="3" borderId="90" xfId="1" applyNumberFormat="1" applyFont="1" applyFill="1" applyBorder="1" applyAlignment="1">
      <alignment horizontal="left" vertical="top"/>
    </xf>
    <xf numFmtId="3" fontId="55" fillId="3" borderId="90" xfId="1" applyNumberFormat="1" applyFont="1" applyFill="1" applyBorder="1" applyAlignment="1">
      <alignment horizontal="left" vertical="top"/>
    </xf>
    <xf numFmtId="3" fontId="55" fillId="3" borderId="84" xfId="1" applyNumberFormat="1" applyFont="1" applyFill="1" applyBorder="1" applyAlignment="1">
      <alignment horizontal="left" vertical="top"/>
    </xf>
    <xf numFmtId="0" fontId="10" fillId="3" borderId="0" xfId="0" applyFont="1" applyFill="1" applyBorder="1" applyAlignment="1">
      <alignment horizontal="center" vertical="center" wrapText="1"/>
    </xf>
    <xf numFmtId="190" fontId="10" fillId="3" borderId="0" xfId="0" applyNumberFormat="1" applyFont="1" applyFill="1" applyBorder="1" applyAlignment="1">
      <alignment horizontal="center" vertical="center" wrapText="1"/>
    </xf>
    <xf numFmtId="190" fontId="55" fillId="3" borderId="0" xfId="0" applyNumberFormat="1" applyFont="1" applyFill="1" applyBorder="1" applyAlignment="1">
      <alignment horizontal="center" vertical="center" wrapText="1"/>
    </xf>
    <xf numFmtId="168" fontId="53" fillId="3" borderId="0" xfId="1" applyNumberFormat="1" applyFont="1" applyFill="1" applyBorder="1" applyAlignment="1">
      <alignment horizontal="right" vertical="center"/>
    </xf>
    <xf numFmtId="3" fontId="53" fillId="3" borderId="0" xfId="1" applyNumberFormat="1" applyFont="1" applyFill="1" applyBorder="1" applyAlignment="1">
      <alignment horizontal="right" vertical="top"/>
    </xf>
    <xf numFmtId="3" fontId="48" fillId="3" borderId="0" xfId="1" applyNumberFormat="1" applyFont="1" applyFill="1" applyBorder="1" applyAlignment="1">
      <alignment horizontal="left" vertical="top"/>
    </xf>
    <xf numFmtId="3" fontId="55" fillId="3" borderId="0" xfId="1" applyNumberFormat="1" applyFont="1" applyFill="1" applyBorder="1" applyAlignment="1">
      <alignment horizontal="left" vertical="top"/>
    </xf>
    <xf numFmtId="201" fontId="9" fillId="3" borderId="86" xfId="0" applyNumberFormat="1" applyFont="1" applyFill="1" applyBorder="1" applyAlignment="1">
      <alignment horizontal="left" vertical="top"/>
    </xf>
    <xf numFmtId="201" fontId="9" fillId="3" borderId="77" xfId="0" applyNumberFormat="1" applyFont="1" applyFill="1" applyBorder="1" applyAlignment="1">
      <alignment horizontal="left" vertical="top"/>
    </xf>
    <xf numFmtId="201" fontId="9" fillId="3" borderId="77" xfId="0" applyNumberFormat="1" applyFont="1" applyFill="1" applyBorder="1" applyAlignment="1">
      <alignment horizontal="left" vertical="top" wrapText="1"/>
    </xf>
    <xf numFmtId="3" fontId="53" fillId="3" borderId="90" xfId="1" applyNumberFormat="1" applyFont="1" applyFill="1" applyBorder="1" applyAlignment="1">
      <alignment horizontal="right" vertical="center"/>
    </xf>
    <xf numFmtId="190" fontId="14" fillId="3" borderId="90" xfId="0" applyNumberFormat="1" applyFont="1" applyFill="1" applyBorder="1" applyAlignment="1">
      <alignment horizontal="center" vertical="center" wrapText="1"/>
    </xf>
    <xf numFmtId="190" fontId="14" fillId="3" borderId="84" xfId="0" applyNumberFormat="1" applyFont="1" applyFill="1" applyBorder="1" applyAlignment="1">
      <alignment horizontal="center" vertical="center" wrapText="1"/>
    </xf>
    <xf numFmtId="0" fontId="0" fillId="3" borderId="0" xfId="0" applyFont="1" applyFill="1" applyAlignment="1">
      <alignment vertical="center"/>
    </xf>
    <xf numFmtId="0" fontId="52" fillId="3" borderId="0" xfId="0" applyFont="1" applyFill="1" applyAlignment="1">
      <alignment vertical="center"/>
    </xf>
    <xf numFmtId="0" fontId="0" fillId="3" borderId="0" xfId="0" applyFill="1" applyAlignment="1">
      <alignment vertical="center"/>
    </xf>
    <xf numFmtId="168" fontId="53" fillId="3" borderId="0" xfId="1" applyNumberFormat="1" applyFont="1" applyFill="1" applyBorder="1" applyAlignment="1">
      <alignment horizontal="right" vertical="top"/>
    </xf>
    <xf numFmtId="190" fontId="14" fillId="3" borderId="0" xfId="0" applyNumberFormat="1" applyFont="1" applyFill="1" applyBorder="1" applyAlignment="1">
      <alignment horizontal="center" vertical="center" wrapText="1"/>
    </xf>
    <xf numFmtId="0" fontId="11" fillId="3" borderId="0" xfId="0" applyFont="1" applyFill="1" applyAlignment="1">
      <alignment horizontal="center" vertical="top" wrapText="1"/>
    </xf>
    <xf numFmtId="0" fontId="56" fillId="3" borderId="0" xfId="0" applyFont="1" applyFill="1" applyAlignment="1">
      <alignment horizontal="center" vertical="top" wrapText="1"/>
    </xf>
    <xf numFmtId="0" fontId="9" fillId="3" borderId="0" xfId="0" applyFont="1" applyFill="1" applyAlignment="1">
      <alignment horizontal="left"/>
    </xf>
    <xf numFmtId="0" fontId="48" fillId="3" borderId="0" xfId="0" applyFont="1" applyFill="1" applyAlignment="1">
      <alignment horizontal="center"/>
    </xf>
    <xf numFmtId="2" fontId="0" fillId="3" borderId="0" xfId="0" applyNumberFormat="1" applyFont="1" applyFill="1"/>
    <xf numFmtId="0" fontId="57" fillId="3" borderId="0" xfId="0" applyFont="1" applyFill="1" applyAlignment="1">
      <alignment horizontal="center"/>
    </xf>
    <xf numFmtId="0" fontId="58" fillId="3" borderId="0" xfId="0" applyFont="1" applyFill="1" applyAlignment="1">
      <alignment vertical="center"/>
    </xf>
    <xf numFmtId="17" fontId="58" fillId="3" borderId="0" xfId="0" applyNumberFormat="1" applyFont="1" applyFill="1" applyAlignment="1">
      <alignment vertical="center"/>
    </xf>
    <xf numFmtId="3" fontId="8" fillId="3" borderId="77" xfId="6" applyNumberFormat="1" applyFont="1" applyFill="1" applyBorder="1" applyAlignment="1">
      <alignment horizontal="right" vertical="center"/>
    </xf>
    <xf numFmtId="43" fontId="8" fillId="3" borderId="77" xfId="1" applyFont="1" applyFill="1" applyBorder="1" applyAlignment="1">
      <alignment horizontal="right" vertical="center"/>
    </xf>
    <xf numFmtId="3" fontId="58" fillId="3" borderId="0" xfId="0" applyNumberFormat="1" applyFont="1" applyFill="1" applyAlignment="1">
      <alignment vertical="center"/>
    </xf>
    <xf numFmtId="0" fontId="59" fillId="3" borderId="0" xfId="0" applyFont="1" applyFill="1"/>
    <xf numFmtId="3" fontId="12" fillId="5" borderId="77" xfId="6" applyNumberFormat="1" applyFont="1" applyFill="1" applyBorder="1" applyAlignment="1">
      <alignment horizontal="right" vertical="center"/>
    </xf>
    <xf numFmtId="43" fontId="12" fillId="5" borderId="77" xfId="1" applyFont="1" applyFill="1" applyBorder="1" applyAlignment="1">
      <alignment horizontal="right" vertical="center"/>
    </xf>
    <xf numFmtId="0" fontId="60" fillId="3" borderId="0" xfId="0" applyFont="1" applyFill="1" applyAlignment="1">
      <alignment vertical="center"/>
    </xf>
    <xf numFmtId="4" fontId="12" fillId="5" borderId="77" xfId="6" applyNumberFormat="1" applyFont="1" applyFill="1" applyBorder="1" applyAlignment="1">
      <alignment horizontal="right" vertical="center"/>
    </xf>
    <xf numFmtId="43" fontId="12" fillId="3" borderId="77" xfId="1" applyFont="1" applyFill="1" applyBorder="1" applyAlignment="1">
      <alignment horizontal="right" vertical="center"/>
    </xf>
    <xf numFmtId="4" fontId="8" fillId="3" borderId="77" xfId="6" applyNumberFormat="1" applyFont="1" applyFill="1" applyBorder="1" applyAlignment="1">
      <alignment horizontal="right" vertical="center"/>
    </xf>
    <xf numFmtId="3" fontId="12" fillId="5" borderId="77" xfId="6" applyNumberFormat="1" applyFont="1" applyFill="1" applyBorder="1" applyAlignment="1">
      <alignment horizontal="center" vertical="center"/>
    </xf>
    <xf numFmtId="43" fontId="12" fillId="5" borderId="77" xfId="1" applyFont="1" applyFill="1" applyBorder="1" applyAlignment="1">
      <alignment horizontal="center" vertical="center"/>
    </xf>
    <xf numFmtId="188" fontId="10" fillId="3" borderId="0" xfId="59" applyFont="1" applyFill="1" applyBorder="1" applyAlignment="1">
      <alignment horizontal="center" vertical="center" wrapText="1"/>
    </xf>
    <xf numFmtId="3" fontId="12" fillId="3" borderId="0" xfId="6" applyNumberFormat="1" applyFont="1" applyFill="1" applyBorder="1" applyAlignment="1">
      <alignment horizontal="center" vertical="center" wrapText="1"/>
    </xf>
    <xf numFmtId="3" fontId="12" fillId="3" borderId="0" xfId="6" applyNumberFormat="1" applyFont="1" applyFill="1" applyBorder="1" applyAlignment="1">
      <alignment vertical="center"/>
    </xf>
    <xf numFmtId="3" fontId="12" fillId="3" borderId="0" xfId="6" applyNumberFormat="1" applyFont="1" applyFill="1" applyBorder="1" applyAlignment="1">
      <alignment horizontal="right" vertical="center"/>
    </xf>
    <xf numFmtId="3" fontId="12" fillId="3" borderId="0" xfId="6" applyNumberFormat="1" applyFont="1" applyFill="1" applyBorder="1" applyAlignment="1">
      <alignment horizontal="center" vertical="center"/>
    </xf>
    <xf numFmtId="43" fontId="12" fillId="3" borderId="0" xfId="1" applyFont="1" applyFill="1" applyBorder="1" applyAlignment="1">
      <alignment horizontal="center" vertical="center"/>
    </xf>
    <xf numFmtId="43" fontId="12" fillId="3" borderId="0" xfId="1" applyFont="1" applyFill="1" applyBorder="1" applyAlignment="1">
      <alignment horizontal="right" vertical="center"/>
    </xf>
    <xf numFmtId="2" fontId="14" fillId="3" borderId="0" xfId="1" applyNumberFormat="1" applyFont="1" applyFill="1" applyAlignment="1">
      <alignment vertical="center"/>
    </xf>
    <xf numFmtId="2" fontId="9" fillId="3" borderId="0" xfId="1" applyNumberFormat="1" applyFont="1" applyFill="1" applyAlignment="1">
      <alignment vertical="center"/>
    </xf>
    <xf numFmtId="179" fontId="58" fillId="3" borderId="0" xfId="0" applyNumberFormat="1" applyFont="1" applyFill="1" applyAlignment="1">
      <alignment vertical="center"/>
    </xf>
    <xf numFmtId="2" fontId="58" fillId="3" borderId="0" xfId="1" applyNumberFormat="1" applyFont="1" applyFill="1" applyAlignment="1">
      <alignment vertical="center"/>
    </xf>
    <xf numFmtId="17" fontId="45" fillId="6" borderId="90" xfId="26" applyNumberFormat="1" applyFont="1" applyFill="1" applyBorder="1" applyAlignment="1">
      <alignment horizontal="center" vertical="center" wrapText="1"/>
    </xf>
    <xf numFmtId="3" fontId="61" fillId="3" borderId="86" xfId="1" applyNumberFormat="1" applyFont="1" applyFill="1" applyBorder="1" applyAlignment="1">
      <alignment horizontal="right" vertical="top"/>
    </xf>
    <xf numFmtId="3" fontId="61" fillId="3" borderId="86" xfId="0" applyNumberFormat="1" applyFont="1" applyFill="1" applyBorder="1" applyAlignment="1">
      <alignment horizontal="center" vertical="top"/>
    </xf>
    <xf numFmtId="43" fontId="62" fillId="3" borderId="86" xfId="1" applyFont="1" applyFill="1" applyBorder="1" applyAlignment="1">
      <alignment horizontal="center" vertical="center"/>
    </xf>
    <xf numFmtId="43" fontId="61" fillId="3" borderId="86" xfId="0" applyNumberFormat="1" applyFont="1" applyFill="1" applyBorder="1" applyAlignment="1">
      <alignment horizontal="right" vertical="top"/>
    </xf>
    <xf numFmtId="43" fontId="61" fillId="3" borderId="79" xfId="0" applyNumberFormat="1" applyFont="1" applyFill="1" applyBorder="1" applyAlignment="1">
      <alignment horizontal="right" vertical="top"/>
    </xf>
    <xf numFmtId="201" fontId="61" fillId="3" borderId="77" xfId="0" applyNumberFormat="1" applyFont="1" applyFill="1" applyBorder="1" applyAlignment="1">
      <alignment horizontal="left" vertical="top"/>
    </xf>
    <xf numFmtId="3" fontId="61" fillId="3" borderId="77" xfId="1" applyNumberFormat="1" applyFont="1" applyFill="1" applyBorder="1" applyAlignment="1">
      <alignment horizontal="right" vertical="top"/>
    </xf>
    <xf numFmtId="3" fontId="61" fillId="3" borderId="77" xfId="0" applyNumberFormat="1" applyFont="1" applyFill="1" applyBorder="1" applyAlignment="1">
      <alignment horizontal="center" vertical="top"/>
    </xf>
    <xf numFmtId="43" fontId="62" fillId="3" borderId="77" xfId="1" applyFont="1" applyFill="1" applyBorder="1" applyAlignment="1">
      <alignment horizontal="center" vertical="center"/>
    </xf>
    <xf numFmtId="3" fontId="61" fillId="3" borderId="77" xfId="0" applyNumberFormat="1" applyFont="1" applyFill="1" applyBorder="1" applyAlignment="1">
      <alignment horizontal="right" vertical="top"/>
    </xf>
    <xf numFmtId="43" fontId="61" fillId="3" borderId="77" xfId="0" applyNumberFormat="1" applyFont="1" applyFill="1" applyBorder="1" applyAlignment="1">
      <alignment horizontal="right" vertical="top"/>
    </xf>
    <xf numFmtId="43" fontId="61" fillId="3" borderId="88" xfId="0" applyNumberFormat="1" applyFont="1" applyFill="1" applyBorder="1" applyAlignment="1">
      <alignment horizontal="right" vertical="top"/>
    </xf>
    <xf numFmtId="43" fontId="61" fillId="3" borderId="77" xfId="1" applyFont="1" applyFill="1" applyBorder="1" applyAlignment="1">
      <alignment horizontal="center" vertical="top"/>
    </xf>
    <xf numFmtId="201" fontId="63" fillId="5" borderId="77" xfId="0" applyNumberFormat="1" applyFont="1" applyFill="1" applyBorder="1" applyAlignment="1">
      <alignment horizontal="left" vertical="top"/>
    </xf>
    <xf numFmtId="3" fontId="63" fillId="5" borderId="77" xfId="1" applyNumberFormat="1" applyFont="1" applyFill="1" applyBorder="1" applyAlignment="1">
      <alignment horizontal="right" vertical="top"/>
    </xf>
    <xf numFmtId="3" fontId="63" fillId="5" borderId="77" xfId="0" applyNumberFormat="1" applyFont="1" applyFill="1" applyBorder="1" applyAlignment="1">
      <alignment horizontal="center" vertical="top"/>
    </xf>
    <xf numFmtId="43" fontId="63" fillId="5" borderId="77" xfId="1" applyFont="1" applyFill="1" applyBorder="1" applyAlignment="1">
      <alignment horizontal="center" vertical="top"/>
    </xf>
    <xf numFmtId="3" fontId="63" fillId="5" borderId="77" xfId="0" applyNumberFormat="1" applyFont="1" applyFill="1" applyBorder="1" applyAlignment="1">
      <alignment horizontal="right" vertical="top"/>
    </xf>
    <xf numFmtId="4" fontId="63" fillId="5" borderId="88" xfId="1" applyNumberFormat="1" applyFont="1" applyFill="1" applyBorder="1" applyAlignment="1">
      <alignment horizontal="right" vertical="top"/>
    </xf>
    <xf numFmtId="43" fontId="61" fillId="3" borderId="77" xfId="0" applyNumberFormat="1" applyFont="1" applyFill="1" applyBorder="1" applyAlignment="1">
      <alignment horizontal="center" vertical="top"/>
    </xf>
    <xf numFmtId="4" fontId="61" fillId="3" borderId="88" xfId="0" applyNumberFormat="1" applyFont="1" applyFill="1" applyBorder="1" applyAlignment="1">
      <alignment horizontal="right" vertical="top"/>
    </xf>
    <xf numFmtId="43" fontId="61" fillId="3" borderId="77" xfId="1" applyFont="1" applyFill="1" applyBorder="1" applyAlignment="1">
      <alignment horizontal="right" vertical="top"/>
    </xf>
    <xf numFmtId="4" fontId="61" fillId="3" borderId="88" xfId="1" applyNumberFormat="1" applyFont="1" applyFill="1" applyBorder="1" applyAlignment="1">
      <alignment horizontal="right" vertical="top"/>
    </xf>
    <xf numFmtId="3" fontId="61" fillId="3" borderId="77" xfId="1" applyNumberFormat="1" applyFont="1" applyFill="1" applyBorder="1" applyAlignment="1">
      <alignment horizontal="center" vertical="top"/>
    </xf>
    <xf numFmtId="43" fontId="61" fillId="3" borderId="88" xfId="1" applyFont="1" applyFill="1" applyBorder="1" applyAlignment="1">
      <alignment horizontal="right" vertical="top"/>
    </xf>
    <xf numFmtId="3" fontId="62" fillId="3" borderId="77" xfId="1" applyNumberFormat="1" applyFont="1" applyFill="1" applyBorder="1" applyAlignment="1">
      <alignment horizontal="right" vertical="center"/>
    </xf>
    <xf numFmtId="3" fontId="63" fillId="5" borderId="77" xfId="1" applyNumberFormat="1" applyFont="1" applyFill="1" applyBorder="1" applyAlignment="1">
      <alignment horizontal="center" vertical="top"/>
    </xf>
    <xf numFmtId="4" fontId="61" fillId="5" borderId="88" xfId="0" applyNumberFormat="1" applyFont="1" applyFill="1" applyBorder="1" applyAlignment="1">
      <alignment horizontal="right" vertical="top"/>
    </xf>
    <xf numFmtId="3" fontId="61" fillId="3" borderId="88" xfId="0" applyNumberFormat="1" applyFont="1" applyFill="1" applyBorder="1" applyAlignment="1">
      <alignment horizontal="right" vertical="top"/>
    </xf>
    <xf numFmtId="3" fontId="62" fillId="3" borderId="77" xfId="1" applyNumberFormat="1" applyFont="1" applyFill="1" applyBorder="1" applyAlignment="1">
      <alignment horizontal="center" vertical="center"/>
    </xf>
    <xf numFmtId="3" fontId="63" fillId="5" borderId="88" xfId="1" applyNumberFormat="1" applyFont="1" applyFill="1" applyBorder="1" applyAlignment="1">
      <alignment horizontal="right" vertical="top"/>
    </xf>
    <xf numFmtId="201" fontId="63" fillId="5" borderId="67" xfId="0" applyNumberFormat="1" applyFont="1" applyFill="1" applyBorder="1" applyAlignment="1">
      <alignment horizontal="left" vertical="top"/>
    </xf>
    <xf numFmtId="201" fontId="63" fillId="5" borderId="67" xfId="0" applyNumberFormat="1" applyFont="1" applyFill="1" applyBorder="1" applyAlignment="1">
      <alignment horizontal="center" vertical="top"/>
    </xf>
    <xf numFmtId="201" fontId="63" fillId="5" borderId="98" xfId="0" applyNumberFormat="1" applyFont="1" applyFill="1" applyBorder="1" applyAlignment="1">
      <alignment horizontal="left" vertical="top"/>
    </xf>
    <xf numFmtId="3" fontId="62" fillId="3" borderId="86" xfId="1" applyNumberFormat="1" applyFont="1" applyFill="1" applyBorder="1" applyAlignment="1">
      <alignment horizontal="right" vertical="center"/>
    </xf>
    <xf numFmtId="3" fontId="61" fillId="3" borderId="86" xfId="42" applyNumberFormat="1" applyFont="1" applyFill="1" applyBorder="1" applyAlignment="1">
      <alignment horizontal="right" vertical="top"/>
    </xf>
    <xf numFmtId="43" fontId="61" fillId="3" borderId="86" xfId="1" applyFont="1" applyFill="1" applyBorder="1" applyAlignment="1">
      <alignment horizontal="right" vertical="top"/>
    </xf>
    <xf numFmtId="43" fontId="61" fillId="3" borderId="79" xfId="1" applyFont="1" applyFill="1" applyBorder="1" applyAlignment="1">
      <alignment horizontal="right" vertical="top"/>
    </xf>
    <xf numFmtId="3" fontId="61" fillId="3" borderId="77" xfId="42" applyNumberFormat="1" applyFont="1" applyFill="1" applyBorder="1" applyAlignment="1">
      <alignment horizontal="right" vertical="top"/>
    </xf>
    <xf numFmtId="179" fontId="52" fillId="3" borderId="0" xfId="0" applyNumberFormat="1" applyFont="1" applyFill="1"/>
    <xf numFmtId="201" fontId="63" fillId="10" borderId="77" xfId="0" applyNumberFormat="1" applyFont="1" applyFill="1" applyBorder="1" applyAlignment="1">
      <alignment horizontal="left" vertical="top"/>
    </xf>
    <xf numFmtId="3" fontId="61" fillId="10" borderId="77" xfId="1" applyNumberFormat="1" applyFont="1" applyFill="1" applyBorder="1" applyAlignment="1">
      <alignment horizontal="right" vertical="top"/>
    </xf>
    <xf numFmtId="3" fontId="61" fillId="10" borderId="77" xfId="0" applyNumberFormat="1" applyFont="1" applyFill="1" applyBorder="1" applyAlignment="1">
      <alignment horizontal="center" vertical="top"/>
    </xf>
    <xf numFmtId="43" fontId="61" fillId="10" borderId="77" xfId="1" applyFont="1" applyFill="1" applyBorder="1" applyAlignment="1">
      <alignment horizontal="center" vertical="top"/>
    </xf>
    <xf numFmtId="3" fontId="61" fillId="10" borderId="77" xfId="0" applyNumberFormat="1" applyFont="1" applyFill="1" applyBorder="1" applyAlignment="1">
      <alignment horizontal="right" vertical="top"/>
    </xf>
    <xf numFmtId="4" fontId="61" fillId="10" borderId="88" xfId="1" applyNumberFormat="1" applyFont="1" applyFill="1" applyBorder="1" applyAlignment="1">
      <alignment horizontal="right" vertical="top"/>
    </xf>
    <xf numFmtId="201" fontId="63" fillId="3" borderId="77" xfId="0" applyNumberFormat="1" applyFont="1" applyFill="1" applyBorder="1" applyAlignment="1">
      <alignment horizontal="left" vertical="top"/>
    </xf>
    <xf numFmtId="3" fontId="63" fillId="3" borderId="77" xfId="0" applyNumberFormat="1" applyFont="1" applyFill="1" applyBorder="1" applyAlignment="1">
      <alignment horizontal="center" vertical="top"/>
    </xf>
    <xf numFmtId="4" fontId="61" fillId="3" borderId="77" xfId="1" applyNumberFormat="1" applyFont="1" applyFill="1" applyBorder="1" applyAlignment="1">
      <alignment horizontal="center" vertical="top"/>
    </xf>
    <xf numFmtId="168" fontId="61" fillId="3" borderId="77" xfId="1" applyNumberFormat="1" applyFont="1" applyFill="1" applyBorder="1" applyAlignment="1">
      <alignment horizontal="right" vertical="top"/>
    </xf>
    <xf numFmtId="168" fontId="61" fillId="3" borderId="88" xfId="1" applyNumberFormat="1" applyFont="1" applyFill="1" applyBorder="1" applyAlignment="1">
      <alignment horizontal="right" vertical="top"/>
    </xf>
    <xf numFmtId="3" fontId="61" fillId="3" borderId="88" xfId="1" applyNumberFormat="1" applyFont="1" applyFill="1" applyBorder="1" applyAlignment="1">
      <alignment horizontal="right" vertical="top"/>
    </xf>
    <xf numFmtId="3" fontId="61" fillId="5" borderId="77" xfId="1" applyNumberFormat="1" applyFont="1" applyFill="1" applyBorder="1" applyAlignment="1">
      <alignment horizontal="right" vertical="top"/>
    </xf>
    <xf numFmtId="3" fontId="61" fillId="5" borderId="77" xfId="0" applyNumberFormat="1" applyFont="1" applyFill="1" applyBorder="1" applyAlignment="1">
      <alignment horizontal="center" vertical="top"/>
    </xf>
    <xf numFmtId="43" fontId="61" fillId="5" borderId="77" xfId="1" applyFont="1" applyFill="1" applyBorder="1" applyAlignment="1">
      <alignment horizontal="center" vertical="top"/>
    </xf>
    <xf numFmtId="3" fontId="61" fillId="5" borderId="77" xfId="0" applyNumberFormat="1" applyFont="1" applyFill="1" applyBorder="1" applyAlignment="1">
      <alignment horizontal="right" vertical="top"/>
    </xf>
    <xf numFmtId="168" fontId="61" fillId="5" borderId="77" xfId="1" applyNumberFormat="1" applyFont="1" applyFill="1" applyBorder="1" applyAlignment="1">
      <alignment horizontal="right" vertical="top"/>
    </xf>
    <xf numFmtId="4" fontId="61" fillId="5" borderId="88" xfId="1" applyNumberFormat="1" applyFont="1" applyFill="1" applyBorder="1" applyAlignment="1">
      <alignment horizontal="right" vertical="top"/>
    </xf>
    <xf numFmtId="201" fontId="61" fillId="5" borderId="90" xfId="0" applyNumberFormat="1" applyFont="1" applyFill="1" applyBorder="1" applyAlignment="1">
      <alignment horizontal="left" vertical="top"/>
    </xf>
    <xf numFmtId="3" fontId="61" fillId="5" borderId="90" xfId="1" applyNumberFormat="1" applyFont="1" applyFill="1" applyBorder="1" applyAlignment="1">
      <alignment horizontal="right" vertical="top"/>
    </xf>
    <xf numFmtId="3" fontId="61" fillId="5" borderId="90" xfId="0" applyNumberFormat="1" applyFont="1" applyFill="1" applyBorder="1" applyAlignment="1">
      <alignment horizontal="center" vertical="top"/>
    </xf>
    <xf numFmtId="43" fontId="61" fillId="5" borderId="90" xfId="1" applyFont="1" applyFill="1" applyBorder="1" applyAlignment="1">
      <alignment horizontal="center" vertical="top"/>
    </xf>
    <xf numFmtId="4" fontId="61" fillId="5" borderId="90" xfId="1" applyNumberFormat="1" applyFont="1" applyFill="1" applyBorder="1" applyAlignment="1">
      <alignment horizontal="center" vertical="top"/>
    </xf>
    <xf numFmtId="3" fontId="61" fillId="5" borderId="90" xfId="0" applyNumberFormat="1" applyFont="1" applyFill="1" applyBorder="1" applyAlignment="1">
      <alignment horizontal="right" vertical="top"/>
    </xf>
    <xf numFmtId="43" fontId="61" fillId="5" borderId="90" xfId="1" applyFont="1" applyFill="1" applyBorder="1" applyAlignment="1">
      <alignment horizontal="right" vertical="top"/>
    </xf>
    <xf numFmtId="168" fontId="61" fillId="5" borderId="90" xfId="1" applyNumberFormat="1" applyFont="1" applyFill="1" applyBorder="1" applyAlignment="1">
      <alignment horizontal="right" vertical="top"/>
    </xf>
    <xf numFmtId="43" fontId="61" fillId="5" borderId="84" xfId="1" applyFont="1" applyFill="1" applyBorder="1" applyAlignment="1">
      <alignment horizontal="right" vertical="top"/>
    </xf>
    <xf numFmtId="43" fontId="61" fillId="3" borderId="86" xfId="1" applyNumberFormat="1" applyFont="1" applyFill="1" applyBorder="1" applyAlignment="1">
      <alignment horizontal="right" vertical="top"/>
    </xf>
    <xf numFmtId="186" fontId="61" fillId="0" borderId="86" xfId="1" applyNumberFormat="1" applyFont="1" applyFill="1" applyBorder="1" applyAlignment="1">
      <alignment horizontal="right" vertical="top"/>
    </xf>
    <xf numFmtId="186" fontId="61" fillId="0" borderId="79" xfId="1" applyNumberFormat="1" applyFont="1" applyFill="1" applyBorder="1" applyAlignment="1">
      <alignment horizontal="right" vertical="top"/>
    </xf>
    <xf numFmtId="43" fontId="61" fillId="3" borderId="77" xfId="1" applyNumberFormat="1" applyFont="1" applyFill="1" applyBorder="1" applyAlignment="1">
      <alignment horizontal="right" vertical="top"/>
    </xf>
    <xf numFmtId="186" fontId="61" fillId="0" borderId="77" xfId="1" applyNumberFormat="1" applyFont="1" applyFill="1" applyBorder="1" applyAlignment="1">
      <alignment horizontal="right" vertical="top"/>
    </xf>
    <xf numFmtId="186" fontId="61" fillId="0" borderId="88" xfId="1" applyNumberFormat="1" applyFont="1" applyFill="1" applyBorder="1" applyAlignment="1">
      <alignment horizontal="right" vertical="top"/>
    </xf>
    <xf numFmtId="4" fontId="61" fillId="0" borderId="77" xfId="1" applyNumberFormat="1" applyFont="1" applyFill="1" applyBorder="1" applyAlignment="1">
      <alignment horizontal="right" vertical="top"/>
    </xf>
    <xf numFmtId="4" fontId="61" fillId="0" borderId="88" xfId="1" applyNumberFormat="1" applyFont="1" applyFill="1" applyBorder="1" applyAlignment="1">
      <alignment horizontal="right" vertical="top"/>
    </xf>
    <xf numFmtId="43" fontId="61" fillId="5" borderId="77" xfId="1" applyNumberFormat="1" applyFont="1" applyFill="1" applyBorder="1" applyAlignment="1">
      <alignment horizontal="right" vertical="top"/>
    </xf>
    <xf numFmtId="4" fontId="61" fillId="5" borderId="77" xfId="1" applyNumberFormat="1" applyFont="1" applyFill="1" applyBorder="1" applyAlignment="1">
      <alignment horizontal="right" vertical="top"/>
    </xf>
    <xf numFmtId="43" fontId="63" fillId="5" borderId="77" xfId="1" applyNumberFormat="1" applyFont="1" applyFill="1" applyBorder="1" applyAlignment="1">
      <alignment horizontal="right" vertical="top"/>
    </xf>
    <xf numFmtId="4" fontId="63" fillId="5" borderId="77" xfId="1" applyNumberFormat="1" applyFont="1" applyFill="1" applyBorder="1" applyAlignment="1">
      <alignment horizontal="right" vertical="top"/>
    </xf>
    <xf numFmtId="186" fontId="61" fillId="0" borderId="77" xfId="0" applyNumberFormat="1" applyFont="1" applyFill="1" applyBorder="1" applyAlignment="1">
      <alignment horizontal="right" vertical="top"/>
    </xf>
    <xf numFmtId="186" fontId="61" fillId="0" borderId="88" xfId="0" applyNumberFormat="1" applyFont="1" applyFill="1" applyBorder="1" applyAlignment="1">
      <alignment horizontal="right" vertical="top"/>
    </xf>
    <xf numFmtId="4" fontId="61" fillId="3" borderId="77" xfId="1" applyNumberFormat="1" applyFont="1" applyFill="1" applyBorder="1" applyAlignment="1">
      <alignment horizontal="right" vertical="top"/>
    </xf>
    <xf numFmtId="201" fontId="61" fillId="5" borderId="90" xfId="0" applyNumberFormat="1" applyFont="1" applyFill="1" applyBorder="1" applyAlignment="1">
      <alignment horizontal="left" vertical="center"/>
    </xf>
    <xf numFmtId="43" fontId="61" fillId="5" borderId="90" xfId="1" applyNumberFormat="1" applyFont="1" applyFill="1" applyBorder="1" applyAlignment="1">
      <alignment horizontal="right" vertical="center"/>
    </xf>
    <xf numFmtId="4" fontId="61" fillId="5" borderId="90" xfId="1" applyNumberFormat="1" applyFont="1" applyFill="1" applyBorder="1" applyAlignment="1">
      <alignment horizontal="right" vertical="center"/>
    </xf>
    <xf numFmtId="4" fontId="61" fillId="5" borderId="84" xfId="1" applyNumberFormat="1" applyFont="1" applyFill="1" applyBorder="1" applyAlignment="1">
      <alignment horizontal="right" vertical="center"/>
    </xf>
    <xf numFmtId="43" fontId="61" fillId="3" borderId="11" xfId="1" applyNumberFormat="1" applyFont="1" applyFill="1" applyBorder="1" applyAlignment="1">
      <alignment horizontal="right" vertical="top"/>
    </xf>
    <xf numFmtId="186" fontId="61" fillId="0" borderId="11" xfId="1" applyNumberFormat="1" applyFont="1" applyFill="1" applyBorder="1" applyAlignment="1">
      <alignment horizontal="right" vertical="top"/>
    </xf>
    <xf numFmtId="186" fontId="61" fillId="0" borderId="107" xfId="1" applyNumberFormat="1" applyFont="1" applyFill="1" applyBorder="1" applyAlignment="1">
      <alignment horizontal="right" vertical="top"/>
    </xf>
    <xf numFmtId="43" fontId="61" fillId="5" borderId="90" xfId="1" applyNumberFormat="1" applyFont="1" applyFill="1" applyBorder="1" applyAlignment="1">
      <alignment horizontal="right" vertical="top"/>
    </xf>
    <xf numFmtId="4" fontId="61" fillId="5" borderId="90" xfId="1" applyNumberFormat="1" applyFont="1" applyFill="1" applyBorder="1" applyAlignment="1">
      <alignment horizontal="right" vertical="top"/>
    </xf>
    <xf numFmtId="4" fontId="61" fillId="5" borderId="84" xfId="1" applyNumberFormat="1" applyFont="1" applyFill="1" applyBorder="1" applyAlignment="1">
      <alignment horizontal="right" vertical="top"/>
    </xf>
    <xf numFmtId="188" fontId="61" fillId="3" borderId="0" xfId="60" applyFont="1" applyFill="1" applyBorder="1" applyAlignment="1">
      <alignment horizontal="center" vertical="center" wrapText="1"/>
    </xf>
    <xf numFmtId="188" fontId="61" fillId="3" borderId="0" xfId="60" applyFont="1" applyFill="1" applyBorder="1" applyAlignment="1">
      <alignment horizontal="left" vertical="top" wrapText="1"/>
    </xf>
    <xf numFmtId="0" fontId="61" fillId="3" borderId="0" xfId="0" applyFont="1" applyFill="1" applyBorder="1" applyAlignment="1">
      <alignment horizontal="left" vertical="top"/>
    </xf>
    <xf numFmtId="201" fontId="61" fillId="3" borderId="0" xfId="0" applyNumberFormat="1" applyFont="1" applyFill="1" applyBorder="1" applyAlignment="1">
      <alignment horizontal="left" vertical="top"/>
    </xf>
    <xf numFmtId="3" fontId="61" fillId="3" borderId="0" xfId="1" applyNumberFormat="1" applyFont="1" applyFill="1" applyBorder="1" applyAlignment="1">
      <alignment horizontal="right" vertical="top"/>
    </xf>
    <xf numFmtId="3" fontId="61" fillId="3" borderId="0" xfId="1" applyNumberFormat="1" applyFont="1" applyFill="1" applyBorder="1" applyAlignment="1">
      <alignment horizontal="center" vertical="top"/>
    </xf>
    <xf numFmtId="4" fontId="61" fillId="3" borderId="0" xfId="1" applyNumberFormat="1" applyFont="1" applyFill="1" applyBorder="1" applyAlignment="1">
      <alignment horizontal="center" vertical="top"/>
    </xf>
    <xf numFmtId="3" fontId="61" fillId="3" borderId="0" xfId="0" applyNumberFormat="1" applyFont="1" applyFill="1" applyBorder="1" applyAlignment="1">
      <alignment horizontal="right" vertical="top"/>
    </xf>
    <xf numFmtId="4" fontId="61" fillId="3" borderId="0" xfId="1" applyNumberFormat="1" applyFont="1" applyFill="1" applyBorder="1" applyAlignment="1">
      <alignment horizontal="right" vertical="top"/>
    </xf>
    <xf numFmtId="0" fontId="52" fillId="3" borderId="0" xfId="0" applyFont="1" applyFill="1" applyAlignment="1">
      <alignment horizontal="left"/>
    </xf>
    <xf numFmtId="0" fontId="28" fillId="3" borderId="0" xfId="0" applyFont="1" applyFill="1" applyAlignment="1">
      <alignment horizontal="left"/>
    </xf>
    <xf numFmtId="0" fontId="20" fillId="3" borderId="0" xfId="0" applyFont="1" applyFill="1" applyAlignment="1">
      <alignment horizontal="left" vertical="top"/>
    </xf>
    <xf numFmtId="0" fontId="20" fillId="3" borderId="0" xfId="0" applyFont="1" applyFill="1" applyAlignment="1">
      <alignment horizontal="center" vertical="top"/>
    </xf>
    <xf numFmtId="0" fontId="52" fillId="3" borderId="0" xfId="0" applyFont="1" applyFill="1" applyAlignment="1">
      <alignment horizontal="center"/>
    </xf>
    <xf numFmtId="0" fontId="52" fillId="3" borderId="0" xfId="0" applyFont="1" applyFill="1" applyAlignment="1">
      <alignment horizontal="right"/>
    </xf>
    <xf numFmtId="0" fontId="20" fillId="3" borderId="0" xfId="0" applyFont="1" applyFill="1" applyAlignment="1">
      <alignment horizontal="left" vertical="top" wrapText="1"/>
    </xf>
    <xf numFmtId="0" fontId="52" fillId="3" borderId="0" xfId="0" applyFont="1" applyFill="1" applyAlignment="1">
      <alignment wrapText="1"/>
    </xf>
    <xf numFmtId="0" fontId="31" fillId="0" borderId="0" xfId="34"/>
    <xf numFmtId="3" fontId="0" fillId="0" borderId="0" xfId="0" applyNumberFormat="1" applyBorder="1"/>
    <xf numFmtId="181" fontId="0" fillId="3" borderId="0" xfId="0" applyNumberFormat="1" applyFill="1" applyBorder="1"/>
    <xf numFmtId="3" fontId="0" fillId="3" borderId="0" xfId="0" applyNumberFormat="1" applyFill="1"/>
    <xf numFmtId="17" fontId="14" fillId="6" borderId="77" xfId="1" applyNumberFormat="1" applyFont="1" applyFill="1" applyBorder="1" applyAlignment="1">
      <alignment horizontal="center"/>
    </xf>
    <xf numFmtId="43" fontId="9" fillId="3" borderId="77" xfId="1" applyFont="1" applyFill="1" applyBorder="1" applyAlignment="1">
      <alignment vertical="top" wrapText="1"/>
    </xf>
    <xf numFmtId="0" fontId="31" fillId="3" borderId="0" xfId="34" applyFill="1"/>
    <xf numFmtId="43" fontId="9" fillId="0" borderId="77" xfId="1" applyFont="1" applyFill="1" applyBorder="1" applyAlignment="1">
      <alignment vertical="top" wrapText="1"/>
    </xf>
    <xf numFmtId="168" fontId="9" fillId="3" borderId="77" xfId="1" applyNumberFormat="1" applyFont="1" applyFill="1" applyBorder="1" applyAlignment="1">
      <alignment horizontal="right" vertical="top" wrapText="1"/>
    </xf>
    <xf numFmtId="168" fontId="9" fillId="0" borderId="77" xfId="1" applyNumberFormat="1" applyFont="1" applyFill="1" applyBorder="1" applyAlignment="1">
      <alignment horizontal="right" vertical="top"/>
    </xf>
    <xf numFmtId="168" fontId="9" fillId="0" borderId="77" xfId="1" applyNumberFormat="1" applyFont="1" applyFill="1" applyBorder="1" applyAlignment="1">
      <alignment horizontal="right" vertical="top" wrapText="1"/>
    </xf>
    <xf numFmtId="43" fontId="14" fillId="3" borderId="77" xfId="1" applyFont="1" applyFill="1" applyBorder="1" applyAlignment="1">
      <alignment horizontal="left" vertical="top" wrapText="1"/>
    </xf>
    <xf numFmtId="0" fontId="0" fillId="3" borderId="77" xfId="0" applyFill="1" applyBorder="1"/>
    <xf numFmtId="43" fontId="9" fillId="3" borderId="77" xfId="1" applyFont="1" applyFill="1" applyBorder="1" applyAlignment="1">
      <alignment horizontal="right" vertical="center" wrapText="1"/>
    </xf>
    <xf numFmtId="43" fontId="9" fillId="3" borderId="77" xfId="1" applyFont="1" applyFill="1" applyBorder="1" applyAlignment="1">
      <alignment horizontal="right" vertical="top" wrapText="1"/>
    </xf>
    <xf numFmtId="43" fontId="10" fillId="3" borderId="77" xfId="1" applyFont="1" applyFill="1" applyBorder="1" applyAlignment="1">
      <alignment horizontal="right" vertical="top" wrapText="1"/>
    </xf>
    <xf numFmtId="43" fontId="9" fillId="3" borderId="77" xfId="1" applyFont="1" applyFill="1" applyBorder="1" applyAlignment="1">
      <alignment vertical="top"/>
    </xf>
    <xf numFmtId="43" fontId="9" fillId="3" borderId="77" xfId="1" applyFont="1" applyFill="1" applyBorder="1" applyAlignment="1">
      <alignment horizontal="right" vertical="center"/>
    </xf>
    <xf numFmtId="165" fontId="9" fillId="3" borderId="77" xfId="1" applyNumberFormat="1" applyFont="1" applyFill="1" applyBorder="1" applyAlignment="1">
      <alignment horizontal="right" vertical="center" wrapText="1"/>
    </xf>
    <xf numFmtId="165" fontId="9" fillId="0" borderId="77" xfId="1" applyNumberFormat="1" applyFont="1" applyFill="1" applyBorder="1" applyAlignment="1">
      <alignment horizontal="right" vertical="center" wrapText="1"/>
    </xf>
    <xf numFmtId="173" fontId="7" fillId="3" borderId="77" xfId="7" applyNumberFormat="1" applyFont="1" applyFill="1" applyBorder="1" applyAlignment="1">
      <alignment horizontal="right"/>
    </xf>
    <xf numFmtId="3" fontId="7" fillId="3" borderId="77" xfId="7" applyNumberFormat="1" applyFont="1" applyFill="1" applyBorder="1" applyAlignment="1">
      <alignment horizontal="right"/>
    </xf>
    <xf numFmtId="168" fontId="9" fillId="3" borderId="77" xfId="1" applyNumberFormat="1" applyFont="1" applyFill="1" applyBorder="1" applyAlignment="1">
      <alignment horizontal="right" vertical="center" wrapText="1"/>
    </xf>
    <xf numFmtId="168" fontId="9" fillId="0" borderId="77" xfId="1" applyNumberFormat="1" applyFont="1" applyFill="1" applyBorder="1" applyAlignment="1">
      <alignment horizontal="right" vertical="center" wrapText="1"/>
    </xf>
    <xf numFmtId="43" fontId="9" fillId="3" borderId="77" xfId="1" applyNumberFormat="1" applyFont="1" applyFill="1" applyBorder="1" applyAlignment="1">
      <alignment horizontal="right" vertical="center" wrapText="1"/>
    </xf>
    <xf numFmtId="43" fontId="9" fillId="3" borderId="77" xfId="1" quotePrefix="1" applyFont="1" applyFill="1" applyBorder="1" applyAlignment="1">
      <alignment vertical="top"/>
    </xf>
    <xf numFmtId="43" fontId="9" fillId="0" borderId="77" xfId="1" applyFont="1" applyFill="1" applyBorder="1" applyAlignment="1">
      <alignment horizontal="right" vertical="top" wrapText="1"/>
    </xf>
    <xf numFmtId="2" fontId="9" fillId="0" borderId="77" xfId="1" applyNumberFormat="1" applyFont="1" applyFill="1" applyBorder="1" applyAlignment="1">
      <alignment horizontal="right" vertical="top" wrapText="1"/>
    </xf>
    <xf numFmtId="2" fontId="9" fillId="0" borderId="77" xfId="1" applyNumberFormat="1" applyFont="1" applyFill="1" applyBorder="1" applyAlignment="1">
      <alignment horizontal="center" vertical="center" wrapText="1"/>
    </xf>
    <xf numFmtId="2" fontId="9" fillId="0" borderId="77" xfId="1" applyNumberFormat="1" applyFont="1" applyFill="1" applyBorder="1" applyAlignment="1">
      <alignment vertical="center" wrapText="1"/>
    </xf>
    <xf numFmtId="0" fontId="31" fillId="3" borderId="0" xfId="34" applyFill="1" applyAlignment="1"/>
    <xf numFmtId="0" fontId="0" fillId="3" borderId="0" xfId="0" applyFill="1" applyAlignment="1"/>
    <xf numFmtId="0" fontId="0" fillId="3" borderId="67" xfId="0" applyFill="1" applyBorder="1"/>
    <xf numFmtId="43" fontId="9" fillId="3" borderId="67" xfId="1" applyFont="1" applyFill="1" applyBorder="1" applyAlignment="1">
      <alignment vertical="top" wrapText="1"/>
    </xf>
    <xf numFmtId="2" fontId="9" fillId="3" borderId="77" xfId="1" applyNumberFormat="1" applyFont="1" applyFill="1" applyBorder="1" applyAlignment="1">
      <alignment horizontal="right" vertical="center" wrapText="1"/>
    </xf>
    <xf numFmtId="2" fontId="9" fillId="3" borderId="77" xfId="1" applyNumberFormat="1" applyFont="1" applyFill="1" applyBorder="1" applyAlignment="1">
      <alignment horizontal="right" vertical="top" wrapText="1"/>
    </xf>
    <xf numFmtId="2" fontId="9" fillId="3" borderId="77" xfId="1" applyNumberFormat="1" applyFont="1" applyFill="1" applyBorder="1" applyAlignment="1">
      <alignment vertical="top" wrapText="1"/>
    </xf>
    <xf numFmtId="2" fontId="9" fillId="0" borderId="77" xfId="1" applyNumberFormat="1" applyFont="1" applyFill="1" applyBorder="1" applyAlignment="1">
      <alignment vertical="top"/>
    </xf>
    <xf numFmtId="43" fontId="9" fillId="3" borderId="0" xfId="1" applyFont="1" applyFill="1" applyBorder="1" applyAlignment="1">
      <alignment vertical="top"/>
    </xf>
    <xf numFmtId="49" fontId="31" fillId="3" borderId="40" xfId="34" applyNumberFormat="1" applyFill="1" applyBorder="1" applyAlignment="1">
      <alignment horizontal="left"/>
    </xf>
    <xf numFmtId="0" fontId="31" fillId="0" borderId="63" xfId="34" applyBorder="1"/>
    <xf numFmtId="49" fontId="64" fillId="3" borderId="40" xfId="34" applyNumberFormat="1" applyFont="1" applyFill="1" applyBorder="1" applyAlignment="1">
      <alignment horizontal="left"/>
    </xf>
    <xf numFmtId="49" fontId="6" fillId="5" borderId="87" xfId="0" applyNumberFormat="1" applyFont="1" applyFill="1" applyBorder="1" applyAlignment="1">
      <alignment horizontal="left"/>
    </xf>
    <xf numFmtId="2" fontId="12" fillId="5" borderId="77" xfId="25" applyNumberFormat="1" applyFont="1" applyFill="1" applyBorder="1" applyAlignment="1">
      <alignment horizontal="right"/>
    </xf>
    <xf numFmtId="2" fontId="12" fillId="5" borderId="88" xfId="25" applyNumberFormat="1" applyFont="1" applyFill="1" applyBorder="1" applyAlignment="1">
      <alignment horizontal="right"/>
    </xf>
    <xf numFmtId="3" fontId="11" fillId="5" borderId="63" xfId="66" applyNumberFormat="1" applyFont="1" applyFill="1" applyBorder="1" applyAlignment="1">
      <alignment horizontal="right" vertical="top" wrapText="1"/>
    </xf>
    <xf numFmtId="49" fontId="6" fillId="5" borderId="108" xfId="0" applyNumberFormat="1" applyFont="1" applyFill="1" applyBorder="1" applyAlignment="1">
      <alignment horizontal="left"/>
    </xf>
    <xf numFmtId="43" fontId="12" fillId="5" borderId="109" xfId="25" applyNumberFormat="1" applyFont="1" applyFill="1" applyBorder="1"/>
    <xf numFmtId="43" fontId="12" fillId="5" borderId="110" xfId="25" applyNumberFormat="1" applyFont="1" applyFill="1" applyBorder="1"/>
    <xf numFmtId="43" fontId="8" fillId="3" borderId="109" xfId="25" applyNumberFormat="1" applyFont="1" applyFill="1" applyBorder="1"/>
    <xf numFmtId="43" fontId="8" fillId="3" borderId="110" xfId="25" applyNumberFormat="1" applyFont="1" applyFill="1" applyBorder="1"/>
    <xf numFmtId="43" fontId="8" fillId="3" borderId="111" xfId="25" applyNumberFormat="1" applyFont="1" applyFill="1" applyBorder="1"/>
    <xf numFmtId="43" fontId="8" fillId="3" borderId="112" xfId="25" applyNumberFormat="1" applyFont="1" applyFill="1" applyBorder="1"/>
    <xf numFmtId="49" fontId="6" fillId="5" borderId="113" xfId="0" applyNumberFormat="1" applyFont="1" applyFill="1" applyBorder="1" applyAlignment="1">
      <alignment horizontal="left"/>
    </xf>
    <xf numFmtId="2" fontId="12" fillId="5" borderId="114" xfId="25" applyNumberFormat="1" applyFont="1" applyFill="1" applyBorder="1"/>
    <xf numFmtId="2" fontId="12" fillId="5" borderId="114" xfId="25" quotePrefix="1" applyNumberFormat="1" applyFont="1" applyFill="1" applyBorder="1" applyAlignment="1">
      <alignment horizontal="right"/>
    </xf>
    <xf numFmtId="2" fontId="12" fillId="5" borderId="110" xfId="25" quotePrefix="1" applyNumberFormat="1" applyFont="1" applyFill="1" applyBorder="1" applyAlignment="1">
      <alignment horizontal="right"/>
    </xf>
    <xf numFmtId="2" fontId="8" fillId="3" borderId="114" xfId="25" applyNumberFormat="1" applyFont="1" applyFill="1" applyBorder="1"/>
    <xf numFmtId="2" fontId="8" fillId="3" borderId="114" xfId="25" applyNumberFormat="1" applyFont="1" applyFill="1" applyBorder="1" applyAlignment="1">
      <alignment horizontal="right"/>
    </xf>
    <xf numFmtId="2" fontId="8" fillId="3" borderId="114" xfId="25" quotePrefix="1" applyNumberFormat="1" applyFont="1" applyFill="1" applyBorder="1" applyAlignment="1">
      <alignment horizontal="right"/>
    </xf>
    <xf numFmtId="2" fontId="8" fillId="3" borderId="110" xfId="25" applyNumberFormat="1" applyFont="1" applyFill="1" applyBorder="1" applyAlignment="1">
      <alignment horizontal="right"/>
    </xf>
    <xf numFmtId="2" fontId="8" fillId="3" borderId="110" xfId="25" quotePrefix="1" applyNumberFormat="1" applyFont="1" applyFill="1" applyBorder="1" applyAlignment="1">
      <alignment horizontal="right"/>
    </xf>
    <xf numFmtId="2" fontId="8" fillId="0" borderId="114" xfId="25" quotePrefix="1" applyNumberFormat="1" applyFont="1" applyFill="1" applyBorder="1" applyAlignment="1">
      <alignment horizontal="right"/>
    </xf>
    <xf numFmtId="2" fontId="8" fillId="0" borderId="110" xfId="25" quotePrefix="1" applyNumberFormat="1" applyFont="1" applyFill="1" applyBorder="1" applyAlignment="1">
      <alignment horizontal="right"/>
    </xf>
    <xf numFmtId="202" fontId="7" fillId="3" borderId="0" xfId="7" applyNumberFormat="1" applyFont="1" applyFill="1" applyAlignment="1">
      <alignment vertical="center"/>
    </xf>
    <xf numFmtId="203" fontId="6" fillId="3" borderId="0" xfId="7" applyNumberFormat="1" applyFont="1" applyFill="1" applyAlignment="1">
      <alignment vertical="center"/>
    </xf>
    <xf numFmtId="204" fontId="6" fillId="3" borderId="0" xfId="7" applyNumberFormat="1" applyFont="1" applyFill="1" applyAlignment="1">
      <alignment vertical="center"/>
    </xf>
    <xf numFmtId="43" fontId="39" fillId="3" borderId="0" xfId="7" applyNumberFormat="1" applyFont="1" applyFill="1" applyBorder="1" applyAlignment="1"/>
    <xf numFmtId="0" fontId="39" fillId="3" borderId="0" xfId="7" applyNumberFormat="1" applyFont="1" applyFill="1" applyBorder="1" applyAlignment="1"/>
    <xf numFmtId="181" fontId="39" fillId="3" borderId="0" xfId="65" applyNumberFormat="1" applyFont="1" applyFill="1" applyBorder="1" applyAlignment="1"/>
    <xf numFmtId="168" fontId="39" fillId="3" borderId="0" xfId="7" applyNumberFormat="1" applyFont="1" applyFill="1" applyAlignment="1">
      <alignment vertical="center"/>
    </xf>
    <xf numFmtId="0" fontId="39" fillId="3" borderId="0" xfId="7" applyFont="1" applyFill="1" applyAlignment="1">
      <alignment vertical="center"/>
    </xf>
    <xf numFmtId="3" fontId="39" fillId="3" borderId="0" xfId="7" applyNumberFormat="1" applyFont="1" applyFill="1" applyBorder="1" applyAlignment="1"/>
    <xf numFmtId="43" fontId="7" fillId="3" borderId="0" xfId="1" applyFont="1" applyFill="1" applyAlignment="1">
      <alignment vertical="center"/>
    </xf>
    <xf numFmtId="195" fontId="7" fillId="3" borderId="0" xfId="64" applyNumberFormat="1" applyFont="1" applyFill="1" applyBorder="1" applyAlignment="1">
      <alignment horizontal="right" vertical="center" wrapText="1"/>
    </xf>
    <xf numFmtId="195" fontId="7" fillId="3" borderId="114" xfId="64" applyNumberFormat="1" applyFont="1" applyFill="1" applyBorder="1" applyAlignment="1">
      <alignment horizontal="right" vertical="center" wrapText="1"/>
    </xf>
    <xf numFmtId="43" fontId="14" fillId="3" borderId="114" xfId="1" applyFont="1" applyFill="1" applyBorder="1" applyAlignment="1">
      <alignment vertical="top" wrapText="1"/>
    </xf>
    <xf numFmtId="3" fontId="40" fillId="3" borderId="114" xfId="0" applyNumberFormat="1" applyFont="1" applyFill="1" applyBorder="1"/>
    <xf numFmtId="181" fontId="40" fillId="3" borderId="114" xfId="0" applyNumberFormat="1" applyFont="1" applyFill="1" applyBorder="1"/>
    <xf numFmtId="0" fontId="66" fillId="11" borderId="0" xfId="2" applyFont="1" applyFill="1" applyAlignment="1">
      <alignment vertical="center"/>
    </xf>
    <xf numFmtId="49" fontId="12" fillId="12" borderId="11" xfId="0" applyNumberFormat="1" applyFont="1" applyFill="1" applyBorder="1" applyAlignment="1">
      <alignment horizontal="left" vertical="center"/>
    </xf>
    <xf numFmtId="0" fontId="8" fillId="11" borderId="11" xfId="0" applyFont="1" applyFill="1" applyBorder="1" applyAlignment="1">
      <alignment horizontal="left" vertical="center"/>
    </xf>
    <xf numFmtId="0" fontId="8" fillId="0" borderId="11" xfId="0" applyFont="1" applyBorder="1" applyAlignment="1">
      <alignment horizontal="left" vertical="center"/>
    </xf>
    <xf numFmtId="49" fontId="8" fillId="0" borderId="11" xfId="0" applyNumberFormat="1" applyFont="1" applyBorder="1" applyAlignment="1">
      <alignment horizontal="left"/>
    </xf>
    <xf numFmtId="49" fontId="8" fillId="0" borderId="117" xfId="0" applyNumberFormat="1" applyFont="1" applyBorder="1" applyAlignment="1">
      <alignment horizontal="left"/>
    </xf>
    <xf numFmtId="49" fontId="10" fillId="0" borderId="114" xfId="0" applyNumberFormat="1" applyFont="1" applyBorder="1" applyAlignment="1">
      <alignment horizontal="left"/>
    </xf>
    <xf numFmtId="49" fontId="10" fillId="0" borderId="11" xfId="0" applyNumberFormat="1" applyFont="1" applyBorder="1" applyAlignment="1">
      <alignment horizontal="left"/>
    </xf>
    <xf numFmtId="49" fontId="8" fillId="11" borderId="11" xfId="0" applyNumberFormat="1" applyFont="1" applyFill="1" applyBorder="1" applyAlignment="1">
      <alignment horizontal="left"/>
    </xf>
    <xf numFmtId="49" fontId="12" fillId="0" borderId="0" xfId="0" applyNumberFormat="1" applyFont="1" applyAlignment="1">
      <alignment horizontal="left"/>
    </xf>
    <xf numFmtId="0" fontId="10" fillId="0" borderId="0" xfId="0" applyFont="1" applyAlignment="1">
      <alignment horizontal="left" vertical="top"/>
    </xf>
    <xf numFmtId="0" fontId="14" fillId="6" borderId="67" xfId="0" applyNumberFormat="1" applyFont="1" applyFill="1" applyBorder="1" applyAlignment="1">
      <alignment horizontal="center" vertical="center" wrapText="1"/>
    </xf>
    <xf numFmtId="0" fontId="10" fillId="0" borderId="60" xfId="0" applyFont="1" applyBorder="1" applyAlignment="1">
      <alignment horizontal="left"/>
    </xf>
    <xf numFmtId="49" fontId="12" fillId="0" borderId="0" xfId="0" applyNumberFormat="1" applyFont="1" applyAlignment="1">
      <alignment horizontal="left" vertical="top"/>
    </xf>
    <xf numFmtId="0" fontId="8" fillId="0" borderId="0" xfId="0" applyFont="1"/>
    <xf numFmtId="0" fontId="68" fillId="0" borderId="0" xfId="0" applyFont="1" applyAlignment="1">
      <alignment horizontal="left"/>
    </xf>
    <xf numFmtId="0" fontId="68" fillId="0" borderId="0" xfId="0" applyNumberFormat="1" applyFont="1" applyAlignment="1">
      <alignment horizontal="left"/>
    </xf>
    <xf numFmtId="49" fontId="69" fillId="0" borderId="0" xfId="0" applyNumberFormat="1" applyFont="1" applyAlignment="1">
      <alignment horizontal="left" vertical="top"/>
    </xf>
    <xf numFmtId="0" fontId="69" fillId="0" borderId="0" xfId="0" applyFont="1"/>
    <xf numFmtId="179" fontId="69" fillId="0" borderId="0" xfId="0" applyNumberFormat="1" applyFont="1"/>
    <xf numFmtId="0" fontId="70" fillId="0" borderId="0" xfId="0" applyFont="1" applyAlignment="1">
      <alignment horizontal="left" vertical="top"/>
    </xf>
    <xf numFmtId="0" fontId="41" fillId="0" borderId="0" xfId="0" applyFont="1" applyBorder="1"/>
    <xf numFmtId="179" fontId="41" fillId="0" borderId="0" xfId="0" applyNumberFormat="1" applyFont="1" applyBorder="1"/>
    <xf numFmtId="0" fontId="41" fillId="0" borderId="0" xfId="0" applyFont="1"/>
    <xf numFmtId="0" fontId="72" fillId="12" borderId="4" xfId="0" applyFont="1" applyFill="1" applyBorder="1" applyAlignment="1">
      <alignment horizontal="center" vertical="center"/>
    </xf>
    <xf numFmtId="0" fontId="72" fillId="12" borderId="0" xfId="0" applyFont="1" applyFill="1" applyAlignment="1">
      <alignment horizontal="center" vertical="center" wrapText="1"/>
    </xf>
    <xf numFmtId="0" fontId="71" fillId="12" borderId="128" xfId="0" applyFont="1" applyFill="1" applyBorder="1" applyAlignment="1">
      <alignment horizontal="center" vertical="center" wrapText="1"/>
    </xf>
    <xf numFmtId="205" fontId="9" fillId="0" borderId="16" xfId="0" applyNumberFormat="1" applyFont="1" applyBorder="1" applyAlignment="1">
      <alignment horizontal="center" vertical="center"/>
    </xf>
    <xf numFmtId="205" fontId="9" fillId="0" borderId="59" xfId="0" applyNumberFormat="1" applyFont="1" applyBorder="1" applyAlignment="1">
      <alignment horizontal="center" vertical="center"/>
    </xf>
    <xf numFmtId="0" fontId="10" fillId="0" borderId="117" xfId="0" applyFont="1" applyBorder="1" applyAlignment="1">
      <alignment horizontal="left"/>
    </xf>
    <xf numFmtId="205" fontId="9" fillId="0" borderId="120" xfId="0" applyNumberFormat="1" applyFont="1" applyBorder="1" applyAlignment="1">
      <alignment horizontal="center" vertical="center"/>
    </xf>
    <xf numFmtId="0" fontId="67" fillId="0" borderId="114" xfId="0" applyFont="1" applyBorder="1" applyAlignment="1">
      <alignment horizontal="justify" vertical="center"/>
    </xf>
    <xf numFmtId="206" fontId="8" fillId="4" borderId="16" xfId="7" applyNumberFormat="1" applyFont="1" applyFill="1" applyBorder="1" applyAlignment="1">
      <alignment horizontal="left" vertical="center"/>
    </xf>
    <xf numFmtId="206" fontId="8" fillId="5" borderId="16" xfId="7" quotePrefix="1" applyNumberFormat="1" applyFont="1" applyFill="1" applyBorder="1" applyAlignment="1">
      <alignment horizontal="left" vertical="center"/>
    </xf>
    <xf numFmtId="49" fontId="8" fillId="0" borderId="0" xfId="0" applyNumberFormat="1" applyFont="1" applyAlignment="1"/>
    <xf numFmtId="49" fontId="8" fillId="0" borderId="0" xfId="0" applyNumberFormat="1" applyFont="1" applyAlignment="1">
      <alignment horizontal="left"/>
    </xf>
    <xf numFmtId="165" fontId="8" fillId="0" borderId="0" xfId="0" applyNumberFormat="1" applyFont="1" applyAlignment="1">
      <alignment horizontal="right"/>
    </xf>
    <xf numFmtId="0" fontId="8" fillId="0" borderId="0" xfId="0" applyFont="1" applyAlignment="1">
      <alignment horizontal="right"/>
    </xf>
    <xf numFmtId="49" fontId="12" fillId="0" borderId="0" xfId="0" applyNumberFormat="1" applyFont="1"/>
    <xf numFmtId="49" fontId="71" fillId="12" borderId="128" xfId="0" applyNumberFormat="1" applyFont="1" applyFill="1" applyBorder="1" applyAlignment="1">
      <alignment horizontal="center" vertical="center" wrapText="1"/>
    </xf>
    <xf numFmtId="0" fontId="12" fillId="12" borderId="11" xfId="0" applyFont="1" applyFill="1" applyBorder="1" applyAlignment="1">
      <alignment horizontal="center" vertical="top"/>
    </xf>
    <xf numFmtId="168" fontId="12" fillId="0" borderId="11" xfId="28" applyNumberFormat="1" applyFont="1" applyBorder="1" applyAlignment="1">
      <alignment horizontal="left" vertical="top"/>
    </xf>
    <xf numFmtId="168" fontId="10" fillId="11" borderId="11" xfId="28" applyNumberFormat="1" applyFont="1" applyFill="1" applyBorder="1" applyAlignment="1">
      <alignment horizontal="left" vertical="top" indent="4"/>
    </xf>
    <xf numFmtId="168" fontId="12" fillId="11" borderId="11" xfId="28" applyNumberFormat="1" applyFont="1" applyFill="1" applyBorder="1" applyAlignment="1">
      <alignment horizontal="left" vertical="top"/>
    </xf>
    <xf numFmtId="168" fontId="10" fillId="0" borderId="11" xfId="28" applyNumberFormat="1" applyFont="1" applyBorder="1" applyAlignment="1">
      <alignment horizontal="left" vertical="top" indent="4"/>
    </xf>
    <xf numFmtId="168" fontId="12" fillId="14" borderId="11" xfId="28" applyNumberFormat="1" applyFont="1" applyFill="1" applyBorder="1" applyAlignment="1">
      <alignment horizontal="left" vertical="top"/>
    </xf>
    <xf numFmtId="168" fontId="10" fillId="0" borderId="11" xfId="28" applyNumberFormat="1" applyFont="1" applyFill="1" applyBorder="1" applyAlignment="1">
      <alignment horizontal="left" vertical="top" indent="4"/>
    </xf>
    <xf numFmtId="168" fontId="12" fillId="12" borderId="117" xfId="28" applyNumberFormat="1" applyFont="1" applyFill="1" applyBorder="1" applyAlignment="1">
      <alignment horizontal="center" vertical="top"/>
    </xf>
    <xf numFmtId="168" fontId="12" fillId="11" borderId="114" xfId="28" applyNumberFormat="1" applyFont="1" applyFill="1" applyBorder="1" applyAlignment="1">
      <alignment horizontal="left" vertical="top" wrapText="1"/>
    </xf>
    <xf numFmtId="168" fontId="12" fillId="0" borderId="11" xfId="28" applyNumberFormat="1" applyFont="1" applyFill="1" applyBorder="1" applyAlignment="1">
      <alignment horizontal="left" vertical="top"/>
    </xf>
    <xf numFmtId="168" fontId="12" fillId="0" borderId="114" xfId="28" applyNumberFormat="1" applyFont="1" applyFill="1" applyBorder="1" applyAlignment="1">
      <alignment horizontal="left" vertical="top"/>
    </xf>
    <xf numFmtId="0" fontId="39" fillId="11" borderId="0" xfId="0" applyFont="1" applyFill="1" applyAlignment="1">
      <alignment horizontal="left" vertical="top"/>
    </xf>
    <xf numFmtId="0" fontId="12" fillId="13" borderId="60" xfId="0" applyFont="1" applyFill="1" applyBorder="1" applyAlignment="1">
      <alignment horizontal="center" vertical="top" wrapText="1"/>
    </xf>
    <xf numFmtId="49" fontId="12" fillId="12" borderId="11" xfId="0" applyNumberFormat="1" applyFont="1" applyFill="1" applyBorder="1" applyAlignment="1">
      <alignment horizontal="center" vertical="top" wrapText="1"/>
    </xf>
    <xf numFmtId="49" fontId="12" fillId="12" borderId="60" xfId="0" applyNumberFormat="1" applyFont="1" applyFill="1" applyBorder="1" applyAlignment="1">
      <alignment horizontal="center" vertical="top" wrapText="1"/>
    </xf>
    <xf numFmtId="49" fontId="12" fillId="12" borderId="120" xfId="0" applyNumberFormat="1" applyFont="1" applyFill="1" applyBorder="1" applyAlignment="1">
      <alignment horizontal="center" vertical="top" wrapText="1"/>
    </xf>
    <xf numFmtId="165" fontId="8" fillId="11" borderId="0" xfId="7" applyNumberFormat="1" applyFont="1" applyFill="1" applyAlignment="1">
      <alignment horizontal="left"/>
    </xf>
    <xf numFmtId="165" fontId="8" fillId="0" borderId="0" xfId="0" applyNumberFormat="1" applyFont="1" applyAlignment="1">
      <alignment horizontal="right" vertical="top"/>
    </xf>
    <xf numFmtId="0" fontId="8" fillId="0" borderId="60" xfId="0" applyFont="1" applyBorder="1"/>
    <xf numFmtId="0" fontId="8" fillId="0" borderId="60" xfId="0" applyFont="1" applyBorder="1" applyAlignment="1">
      <alignment vertical="center" wrapText="1"/>
    </xf>
    <xf numFmtId="0" fontId="8" fillId="11" borderId="60" xfId="0" applyFont="1" applyFill="1" applyBorder="1"/>
    <xf numFmtId="0" fontId="8" fillId="0" borderId="60" xfId="0" applyFont="1" applyBorder="1" applyAlignment="1">
      <alignment wrapText="1"/>
    </xf>
    <xf numFmtId="0" fontId="8" fillId="0" borderId="11" xfId="0" applyFont="1" applyBorder="1" applyAlignment="1">
      <alignment vertical="center" wrapText="1"/>
    </xf>
    <xf numFmtId="0" fontId="0" fillId="0" borderId="11" xfId="0" applyBorder="1"/>
    <xf numFmtId="0" fontId="0" fillId="0" borderId="60" xfId="0" applyBorder="1"/>
    <xf numFmtId="0" fontId="17" fillId="14" borderId="60" xfId="0" applyFont="1" applyFill="1" applyBorder="1" applyAlignment="1">
      <alignment horizontal="left" vertical="top"/>
    </xf>
    <xf numFmtId="0" fontId="8" fillId="0" borderId="0" xfId="0" applyFont="1" applyAlignment="1">
      <alignment horizontal="left" vertical="top"/>
    </xf>
    <xf numFmtId="49" fontId="77" fillId="12" borderId="60" xfId="0" applyNumberFormat="1" applyFont="1" applyFill="1" applyBorder="1" applyAlignment="1">
      <alignment horizontal="center" vertical="top" wrapText="1"/>
    </xf>
    <xf numFmtId="3" fontId="8" fillId="0" borderId="0" xfId="0" applyNumberFormat="1" applyFont="1" applyAlignment="1">
      <alignment horizontal="right" vertical="top"/>
    </xf>
    <xf numFmtId="0" fontId="10" fillId="0" borderId="0" xfId="0" applyFont="1"/>
    <xf numFmtId="49" fontId="12" fillId="12" borderId="116" xfId="0" applyNumberFormat="1" applyFont="1" applyFill="1" applyBorder="1" applyAlignment="1">
      <alignment horizontal="center" vertical="center" wrapText="1"/>
    </xf>
    <xf numFmtId="49" fontId="12" fillId="12" borderId="4" xfId="0" applyNumberFormat="1" applyFont="1" applyFill="1" applyBorder="1" applyAlignment="1">
      <alignment horizontal="center" vertical="center" wrapText="1"/>
    </xf>
    <xf numFmtId="0" fontId="8" fillId="0" borderId="0" xfId="0" applyFont="1" applyAlignment="1">
      <alignment vertical="center"/>
    </xf>
    <xf numFmtId="49" fontId="76" fillId="12" borderId="60" xfId="0" applyNumberFormat="1" applyFont="1" applyFill="1" applyBorder="1" applyAlignment="1">
      <alignment horizontal="center" vertical="top" wrapText="1"/>
    </xf>
    <xf numFmtId="49" fontId="12" fillId="12" borderId="139" xfId="0" applyNumberFormat="1" applyFont="1" applyFill="1" applyBorder="1" applyAlignment="1">
      <alignment horizontal="center" vertical="center" wrapText="1"/>
    </xf>
    <xf numFmtId="49" fontId="12" fillId="0" borderId="0" xfId="0" applyNumberFormat="1" applyFont="1" applyAlignment="1">
      <alignment horizontal="left" wrapText="1"/>
    </xf>
    <xf numFmtId="49" fontId="76" fillId="12" borderId="4" xfId="0" applyNumberFormat="1" applyFont="1" applyFill="1" applyBorder="1" applyAlignment="1">
      <alignment horizontal="center" vertical="center" wrapText="1"/>
    </xf>
    <xf numFmtId="49" fontId="12" fillId="12" borderId="121" xfId="7" applyNumberFormat="1" applyFont="1" applyFill="1" applyBorder="1" applyAlignment="1">
      <alignment horizontal="center" vertical="center"/>
    </xf>
    <xf numFmtId="49" fontId="12" fillId="12" borderId="125" xfId="7" applyNumberFormat="1" applyFont="1" applyFill="1" applyBorder="1" applyAlignment="1">
      <alignment horizontal="center"/>
    </xf>
    <xf numFmtId="49" fontId="12" fillId="12" borderId="116" xfId="7" applyNumberFormat="1" applyFont="1" applyFill="1" applyBorder="1" applyAlignment="1">
      <alignment horizontal="center" vertical="center"/>
    </xf>
    <xf numFmtId="49" fontId="12" fillId="12" borderId="4" xfId="7" applyNumberFormat="1" applyFont="1" applyFill="1" applyBorder="1" applyAlignment="1">
      <alignment horizontal="center" vertical="center" wrapText="1"/>
    </xf>
    <xf numFmtId="49" fontId="12" fillId="12" borderId="60" xfId="7" applyNumberFormat="1" applyFont="1" applyFill="1" applyBorder="1" applyAlignment="1">
      <alignment horizontal="center" vertical="center" wrapText="1"/>
    </xf>
    <xf numFmtId="165" fontId="8" fillId="11" borderId="0" xfId="7" applyNumberFormat="1" applyFont="1" applyFill="1" applyAlignment="1">
      <alignment horizontal="right"/>
    </xf>
    <xf numFmtId="49" fontId="54" fillId="11" borderId="0" xfId="7" applyNumberFormat="1" applyFont="1" applyFill="1" applyBorder="1" applyAlignment="1">
      <alignment horizontal="left"/>
    </xf>
    <xf numFmtId="49" fontId="12" fillId="11" borderId="0" xfId="7" applyNumberFormat="1" applyFont="1" applyFill="1" applyAlignment="1">
      <alignment horizontal="left"/>
    </xf>
    <xf numFmtId="17" fontId="19" fillId="0" borderId="0" xfId="18" applyNumberFormat="1" applyFont="1" applyBorder="1" applyAlignment="1">
      <alignment horizontal="left" vertical="top"/>
    </xf>
    <xf numFmtId="0" fontId="10" fillId="0" borderId="0" xfId="7" applyFont="1" applyFill="1" applyAlignment="1"/>
    <xf numFmtId="49" fontId="12" fillId="12" borderId="116" xfId="7" applyNumberFormat="1" applyFont="1" applyFill="1" applyBorder="1" applyAlignment="1">
      <alignment horizontal="left"/>
    </xf>
    <xf numFmtId="49" fontId="12" fillId="11" borderId="116" xfId="7" applyNumberFormat="1" applyFont="1" applyFill="1" applyBorder="1" applyAlignment="1">
      <alignment horizontal="left"/>
    </xf>
    <xf numFmtId="207" fontId="12" fillId="6" borderId="16" xfId="7" applyNumberFormat="1" applyFont="1" applyFill="1" applyBorder="1" applyAlignment="1">
      <alignment horizontal="left" vertical="center"/>
    </xf>
    <xf numFmtId="49" fontId="12" fillId="11" borderId="0" xfId="7" applyNumberFormat="1" applyFont="1" applyFill="1" applyBorder="1" applyAlignment="1">
      <alignment vertical="top"/>
    </xf>
    <xf numFmtId="49" fontId="12" fillId="11" borderId="0" xfId="7" applyNumberFormat="1" applyFont="1" applyFill="1" applyAlignment="1">
      <alignment vertical="top"/>
    </xf>
    <xf numFmtId="49" fontId="12" fillId="12" borderId="139" xfId="7" applyNumberFormat="1" applyFont="1" applyFill="1" applyBorder="1" applyAlignment="1">
      <alignment horizontal="center" vertical="center" wrapText="1"/>
    </xf>
    <xf numFmtId="49" fontId="54" fillId="11" borderId="0" xfId="7" applyNumberFormat="1" applyFont="1" applyFill="1" applyAlignment="1">
      <alignment horizontal="left"/>
    </xf>
    <xf numFmtId="0" fontId="8" fillId="11" borderId="0" xfId="7" applyFont="1" applyFill="1" applyAlignment="1">
      <alignment vertical="center"/>
    </xf>
    <xf numFmtId="165" fontId="8" fillId="11" borderId="0" xfId="7" applyNumberFormat="1" applyFont="1" applyFill="1" applyAlignment="1">
      <alignment vertical="center"/>
    </xf>
    <xf numFmtId="49" fontId="12" fillId="11" borderId="0" xfId="7" applyNumberFormat="1" applyFont="1" applyFill="1" applyAlignment="1">
      <alignment horizontal="left" wrapText="1"/>
    </xf>
    <xf numFmtId="0" fontId="10" fillId="0" borderId="0" xfId="7" applyFont="1"/>
    <xf numFmtId="165" fontId="12" fillId="11" borderId="128" xfId="7" applyNumberFormat="1" applyFont="1" applyFill="1" applyBorder="1" applyAlignment="1">
      <alignment horizontal="right"/>
    </xf>
    <xf numFmtId="165" fontId="12" fillId="14" borderId="136" xfId="7" applyNumberFormat="1" applyFont="1" applyFill="1" applyBorder="1" applyAlignment="1">
      <alignment horizontal="right"/>
    </xf>
    <xf numFmtId="165" fontId="8" fillId="11" borderId="120" xfId="7" applyNumberFormat="1" applyFont="1" applyFill="1" applyBorder="1" applyAlignment="1">
      <alignment horizontal="right"/>
    </xf>
    <xf numFmtId="165" fontId="8" fillId="11" borderId="60" xfId="7" applyNumberFormat="1" applyFont="1" applyFill="1" applyBorder="1" applyAlignment="1">
      <alignment horizontal="right"/>
    </xf>
    <xf numFmtId="49" fontId="12" fillId="12" borderId="125" xfId="7" applyNumberFormat="1" applyFont="1" applyFill="1" applyBorder="1" applyAlignment="1">
      <alignment horizontal="center" vertical="center" wrapText="1"/>
    </xf>
    <xf numFmtId="0" fontId="8" fillId="11" borderId="0" xfId="7" applyFont="1" applyFill="1" applyBorder="1" applyAlignment="1">
      <alignment vertical="center"/>
    </xf>
    <xf numFmtId="49" fontId="8" fillId="11" borderId="0" xfId="7" applyNumberFormat="1" applyFont="1" applyFill="1" applyBorder="1" applyAlignment="1">
      <alignment horizontal="left"/>
    </xf>
    <xf numFmtId="49" fontId="12" fillId="11" borderId="130" xfId="7" applyNumberFormat="1" applyFont="1" applyFill="1" applyBorder="1" applyAlignment="1">
      <alignment vertical="center" wrapText="1"/>
    </xf>
    <xf numFmtId="49" fontId="12" fillId="12" borderId="139" xfId="7" applyNumberFormat="1" applyFont="1" applyFill="1" applyBorder="1" applyAlignment="1">
      <alignment horizontal="center"/>
    </xf>
    <xf numFmtId="17" fontId="12" fillId="12" borderId="60" xfId="7" applyNumberFormat="1" applyFont="1" applyFill="1" applyBorder="1" applyAlignment="1">
      <alignment horizontal="center" vertical="center"/>
    </xf>
    <xf numFmtId="49" fontId="8" fillId="11" borderId="139" xfId="7" applyNumberFormat="1" applyFont="1" applyFill="1" applyBorder="1" applyAlignment="1">
      <alignment horizontal="left"/>
    </xf>
    <xf numFmtId="17" fontId="8" fillId="11" borderId="109" xfId="7" applyNumberFormat="1" applyFont="1" applyFill="1" applyBorder="1" applyAlignment="1">
      <alignment horizontal="left" vertical="center"/>
    </xf>
    <xf numFmtId="17" fontId="8" fillId="11" borderId="11" xfId="7" applyNumberFormat="1" applyFont="1" applyFill="1" applyBorder="1" applyAlignment="1">
      <alignment horizontal="left" vertical="center"/>
    </xf>
    <xf numFmtId="0" fontId="11" fillId="0" borderId="0" xfId="7" applyFont="1"/>
    <xf numFmtId="49" fontId="12" fillId="11" borderId="130" xfId="7" applyNumberFormat="1" applyFont="1" applyFill="1" applyBorder="1" applyAlignment="1">
      <alignment vertical="center"/>
    </xf>
    <xf numFmtId="49" fontId="11" fillId="0" borderId="0" xfId="7" applyNumberFormat="1" applyFont="1" applyBorder="1" applyAlignment="1">
      <alignment vertical="center"/>
    </xf>
    <xf numFmtId="49" fontId="11" fillId="0" borderId="0" xfId="7" applyNumberFormat="1" applyFont="1" applyAlignment="1">
      <alignment vertical="center"/>
    </xf>
    <xf numFmtId="49" fontId="12" fillId="12" borderId="115" xfId="7" applyNumberFormat="1" applyFont="1" applyFill="1" applyBorder="1" applyAlignment="1">
      <alignment horizontal="center" vertical="top" wrapText="1"/>
    </xf>
    <xf numFmtId="49" fontId="12" fillId="12" borderId="125" xfId="7" applyNumberFormat="1" applyFont="1" applyFill="1" applyBorder="1" applyAlignment="1">
      <alignment horizontal="center" vertical="top" wrapText="1"/>
    </xf>
    <xf numFmtId="0" fontId="12" fillId="12" borderId="136" xfId="7" applyFont="1" applyFill="1" applyBorder="1" applyAlignment="1">
      <alignment horizontal="center" vertical="top" wrapText="1"/>
    </xf>
    <xf numFmtId="49" fontId="12" fillId="12" borderId="136" xfId="7" applyNumberFormat="1" applyFont="1" applyFill="1" applyBorder="1" applyAlignment="1">
      <alignment horizontal="center" vertical="top" wrapText="1"/>
    </xf>
    <xf numFmtId="49" fontId="61" fillId="11" borderId="139" xfId="7" applyNumberFormat="1" applyFont="1" applyFill="1" applyBorder="1" applyAlignment="1">
      <alignment horizontal="left" vertical="center" wrapText="1"/>
    </xf>
    <xf numFmtId="0" fontId="12" fillId="11" borderId="0" xfId="7" applyFont="1" applyFill="1" applyBorder="1" applyAlignment="1">
      <alignment vertical="top"/>
    </xf>
    <xf numFmtId="0" fontId="8" fillId="11" borderId="0" xfId="7" applyFont="1" applyFill="1" applyAlignment="1">
      <alignment vertical="top"/>
    </xf>
    <xf numFmtId="0" fontId="8" fillId="0" borderId="0" xfId="7" applyFont="1" applyFill="1" applyAlignment="1">
      <alignment vertical="top"/>
    </xf>
    <xf numFmtId="49" fontId="8" fillId="11" borderId="0" xfId="7" applyNumberFormat="1" applyFont="1" applyFill="1" applyBorder="1" applyAlignment="1">
      <alignment horizontal="left" vertical="top"/>
    </xf>
    <xf numFmtId="49" fontId="8" fillId="11" borderId="0" xfId="7" applyNumberFormat="1" applyFont="1" applyFill="1" applyAlignment="1">
      <alignment horizontal="left" vertical="top" wrapText="1"/>
    </xf>
    <xf numFmtId="49" fontId="61" fillId="0" borderId="139" xfId="7" applyNumberFormat="1" applyFont="1" applyFill="1" applyBorder="1" applyAlignment="1">
      <alignment horizontal="left" vertical="center" wrapText="1"/>
    </xf>
    <xf numFmtId="0" fontId="12" fillId="12" borderId="125" xfId="7" applyFont="1" applyFill="1" applyBorder="1" applyAlignment="1">
      <alignment horizontal="center" vertical="top" wrapText="1"/>
    </xf>
    <xf numFmtId="49" fontId="12" fillId="12" borderId="128" xfId="7" applyNumberFormat="1" applyFont="1" applyFill="1" applyBorder="1" applyAlignment="1">
      <alignment horizontal="center" vertical="center" wrapText="1"/>
    </xf>
    <xf numFmtId="49" fontId="12" fillId="12" borderId="136" xfId="7" applyNumberFormat="1" applyFont="1" applyFill="1" applyBorder="1" applyAlignment="1">
      <alignment horizontal="center" vertical="center" wrapText="1"/>
    </xf>
    <xf numFmtId="49" fontId="8" fillId="11" borderId="0" xfId="7" applyNumberFormat="1" applyFont="1" applyFill="1" applyBorder="1" applyAlignment="1">
      <alignment horizontal="left" vertical="center"/>
    </xf>
    <xf numFmtId="49" fontId="8" fillId="11" borderId="0" xfId="7" applyNumberFormat="1" applyFont="1" applyFill="1" applyAlignment="1">
      <alignment horizontal="left" vertical="center"/>
    </xf>
    <xf numFmtId="49" fontId="12" fillId="12" borderId="137" xfId="7" applyNumberFormat="1" applyFont="1" applyFill="1" applyBorder="1" applyAlignment="1">
      <alignment horizontal="center" vertical="center" wrapText="1"/>
    </xf>
    <xf numFmtId="0" fontId="25" fillId="2" borderId="143" xfId="7" applyFont="1" applyFill="1" applyBorder="1" applyAlignment="1">
      <alignment horizontal="center" vertical="center"/>
    </xf>
    <xf numFmtId="187" fontId="7" fillId="2" borderId="144" xfId="7" applyNumberFormat="1" applyFont="1" applyFill="1" applyBorder="1" applyAlignment="1">
      <alignment horizontal="right"/>
    </xf>
    <xf numFmtId="49" fontId="12" fillId="12" borderId="145" xfId="7" applyNumberFormat="1" applyFont="1" applyFill="1" applyBorder="1" applyAlignment="1">
      <alignment horizontal="center" vertical="center" wrapText="1"/>
    </xf>
    <xf numFmtId="0" fontId="78" fillId="0" borderId="145" xfId="0" applyFont="1" applyBorder="1" applyAlignment="1">
      <alignment horizontal="justify" vertical="center"/>
    </xf>
    <xf numFmtId="49" fontId="79" fillId="2" borderId="10" xfId="7" applyNumberFormat="1" applyFont="1" applyFill="1" applyBorder="1" applyAlignment="1">
      <alignment horizontal="left" vertical="center"/>
    </xf>
    <xf numFmtId="0" fontId="78" fillId="0" borderId="0" xfId="0" applyFont="1" applyAlignment="1">
      <alignment horizontal="justify" vertical="center"/>
    </xf>
    <xf numFmtId="49" fontId="79" fillId="2" borderId="41" xfId="7" applyNumberFormat="1" applyFont="1" applyFill="1" applyBorder="1" applyAlignment="1">
      <alignment horizontal="left" vertical="center"/>
    </xf>
    <xf numFmtId="49" fontId="79" fillId="2" borderId="40" xfId="7" applyNumberFormat="1" applyFont="1" applyFill="1" applyBorder="1" applyAlignment="1">
      <alignment horizontal="left" vertical="center"/>
    </xf>
    <xf numFmtId="49" fontId="79" fillId="2" borderId="16" xfId="7" applyNumberFormat="1" applyFont="1" applyFill="1" applyBorder="1" applyAlignment="1">
      <alignment horizontal="left" vertical="center"/>
    </xf>
    <xf numFmtId="49" fontId="12" fillId="11" borderId="0" xfId="7" applyNumberFormat="1" applyFont="1" applyFill="1" applyBorder="1"/>
    <xf numFmtId="49" fontId="12" fillId="11" borderId="0" xfId="7" applyNumberFormat="1" applyFont="1" applyFill="1"/>
    <xf numFmtId="0" fontId="2" fillId="0" borderId="130" xfId="7" applyFont="1" applyBorder="1"/>
    <xf numFmtId="49" fontId="12" fillId="12" borderId="115" xfId="7" applyNumberFormat="1" applyFont="1" applyFill="1" applyBorder="1" applyAlignment="1">
      <alignment horizontal="center" vertical="center" wrapText="1"/>
    </xf>
    <xf numFmtId="0" fontId="10" fillId="11" borderId="0" xfId="7" applyFont="1" applyFill="1"/>
    <xf numFmtId="0" fontId="11" fillId="12" borderId="120" xfId="63" applyFont="1" applyFill="1" applyBorder="1" applyAlignment="1">
      <alignment horizontal="center" vertical="center" wrapText="1"/>
    </xf>
    <xf numFmtId="0" fontId="11" fillId="12" borderId="109" xfId="63" applyFont="1" applyFill="1" applyBorder="1" applyAlignment="1">
      <alignment horizontal="center" vertical="center" wrapText="1"/>
    </xf>
    <xf numFmtId="168" fontId="8" fillId="11" borderId="0" xfId="64" applyNumberFormat="1" applyFont="1" applyFill="1" applyAlignment="1">
      <alignment horizontal="right" vertical="center" wrapText="1"/>
    </xf>
    <xf numFmtId="168" fontId="12" fillId="11" borderId="0" xfId="1" applyNumberFormat="1" applyFont="1" applyFill="1" applyAlignment="1">
      <alignment horizontal="left"/>
    </xf>
    <xf numFmtId="49" fontId="81" fillId="11" borderId="0" xfId="7" applyNumberFormat="1" applyFont="1" applyFill="1" applyBorder="1" applyAlignment="1">
      <alignment horizontal="left"/>
    </xf>
    <xf numFmtId="49" fontId="12" fillId="11" borderId="0" xfId="7" applyNumberFormat="1" applyFont="1" applyFill="1" applyBorder="1" applyAlignment="1">
      <alignment vertical="center"/>
    </xf>
    <xf numFmtId="49" fontId="12" fillId="11" borderId="0" xfId="7" applyNumberFormat="1" applyFont="1" applyFill="1" applyAlignment="1">
      <alignment vertical="center"/>
    </xf>
    <xf numFmtId="0" fontId="11" fillId="12" borderId="60" xfId="11" applyFont="1" applyFill="1" applyBorder="1" applyAlignment="1">
      <alignment horizontal="center" vertical="center" wrapText="1"/>
    </xf>
    <xf numFmtId="0" fontId="11" fillId="12" borderId="120" xfId="11" applyFont="1" applyFill="1" applyBorder="1" applyAlignment="1">
      <alignment horizontal="center" vertical="center" wrapText="1"/>
    </xf>
    <xf numFmtId="43" fontId="12" fillId="11" borderId="0" xfId="1" applyFont="1" applyFill="1" applyAlignment="1">
      <alignment horizontal="left"/>
    </xf>
    <xf numFmtId="2" fontId="12" fillId="11" borderId="0" xfId="7" applyNumberFormat="1" applyFont="1" applyFill="1" applyAlignment="1">
      <alignment horizontal="left"/>
    </xf>
    <xf numFmtId="49" fontId="12" fillId="11" borderId="13" xfId="7" applyNumberFormat="1" applyFont="1" applyFill="1" applyBorder="1" applyAlignment="1"/>
    <xf numFmtId="49" fontId="12" fillId="11" borderId="13" xfId="7" applyNumberFormat="1" applyFont="1" applyFill="1" applyBorder="1" applyAlignment="1">
      <alignment vertical="center"/>
    </xf>
    <xf numFmtId="0" fontId="12" fillId="12" borderId="139" xfId="7" applyFont="1" applyFill="1" applyBorder="1" applyAlignment="1">
      <alignment horizontal="center" vertical="center" wrapText="1"/>
    </xf>
    <xf numFmtId="49" fontId="12" fillId="12" borderId="139" xfId="7" applyNumberFormat="1" applyFont="1" applyFill="1" applyBorder="1" applyAlignment="1">
      <alignment horizontal="center" vertical="center"/>
    </xf>
    <xf numFmtId="49" fontId="12" fillId="12" borderId="116" xfId="7" applyNumberFormat="1" applyFont="1" applyFill="1" applyBorder="1" applyAlignment="1">
      <alignment vertical="center"/>
    </xf>
    <xf numFmtId="49" fontId="12" fillId="12" borderId="139" xfId="7" applyNumberFormat="1" applyFont="1" applyFill="1" applyBorder="1" applyAlignment="1">
      <alignment horizontal="center" wrapText="1"/>
    </xf>
    <xf numFmtId="49" fontId="12" fillId="11" borderId="0" xfId="7" applyNumberFormat="1" applyFont="1" applyFill="1" applyAlignment="1">
      <alignment horizontal="left" vertical="center"/>
    </xf>
    <xf numFmtId="49" fontId="12" fillId="12" borderId="109" xfId="7" applyNumberFormat="1" applyFont="1" applyFill="1" applyBorder="1" applyAlignment="1">
      <alignment horizontal="center" vertical="center"/>
    </xf>
    <xf numFmtId="49" fontId="12" fillId="11" borderId="0" xfId="7" applyNumberFormat="1" applyFont="1" applyFill="1" applyAlignment="1">
      <alignment vertical="top" wrapText="1"/>
    </xf>
    <xf numFmtId="49" fontId="12" fillId="12" borderId="125" xfId="7" applyNumberFormat="1" applyFont="1" applyFill="1" applyBorder="1" applyAlignment="1">
      <alignment horizontal="center" vertical="center"/>
    </xf>
    <xf numFmtId="49" fontId="12" fillId="12" borderId="145" xfId="7" applyNumberFormat="1" applyFont="1" applyFill="1" applyBorder="1" applyAlignment="1">
      <alignment horizontal="center" vertical="center"/>
    </xf>
    <xf numFmtId="49" fontId="12" fillId="12" borderId="132" xfId="0" applyNumberFormat="1" applyFont="1" applyFill="1" applyBorder="1" applyAlignment="1">
      <alignment horizontal="center" vertical="center" wrapText="1"/>
    </xf>
    <xf numFmtId="49" fontId="12" fillId="12" borderId="128" xfId="0" applyNumberFormat="1" applyFont="1" applyFill="1" applyBorder="1" applyAlignment="1">
      <alignment horizontal="center" vertical="center" wrapText="1"/>
    </xf>
    <xf numFmtId="0" fontId="10" fillId="11" borderId="0" xfId="0" applyFont="1" applyFill="1" applyAlignment="1">
      <alignment horizontal="left"/>
    </xf>
    <xf numFmtId="49" fontId="12" fillId="12" borderId="60" xfId="0" applyNumberFormat="1" applyFont="1" applyFill="1" applyBorder="1" applyAlignment="1">
      <alignment horizontal="center" vertical="center" wrapText="1"/>
    </xf>
    <xf numFmtId="1" fontId="12" fillId="12" borderId="60" xfId="0" applyNumberFormat="1" applyFont="1" applyFill="1" applyBorder="1" applyAlignment="1">
      <alignment horizontal="center" vertical="center" wrapText="1"/>
    </xf>
    <xf numFmtId="0" fontId="10" fillId="11" borderId="11" xfId="0" applyFont="1" applyFill="1" applyBorder="1" applyAlignment="1">
      <alignment wrapText="1"/>
    </xf>
    <xf numFmtId="0" fontId="11" fillId="11" borderId="11" xfId="0" applyFont="1" applyFill="1" applyBorder="1" applyAlignment="1">
      <alignment wrapText="1"/>
    </xf>
    <xf numFmtId="0" fontId="45" fillId="11" borderId="0" xfId="0" applyFont="1" applyFill="1" applyAlignment="1">
      <alignment wrapText="1"/>
    </xf>
    <xf numFmtId="43" fontId="11" fillId="11" borderId="0" xfId="1" applyFont="1" applyFill="1" applyAlignment="1">
      <alignment vertical="center"/>
    </xf>
    <xf numFmtId="168" fontId="11" fillId="11" borderId="0" xfId="1" applyNumberFormat="1" applyFont="1" applyFill="1" applyAlignment="1">
      <alignment vertical="center"/>
    </xf>
    <xf numFmtId="168" fontId="11" fillId="12" borderId="165" xfId="1" applyNumberFormat="1" applyFont="1" applyFill="1" applyBorder="1" applyAlignment="1">
      <alignment horizontal="center" vertical="top" wrapText="1"/>
    </xf>
    <xf numFmtId="43" fontId="11" fillId="12" borderId="165" xfId="1" applyFont="1" applyFill="1" applyBorder="1" applyAlignment="1">
      <alignment horizontal="center" vertical="top" wrapText="1"/>
    </xf>
    <xf numFmtId="43" fontId="11" fillId="12" borderId="82" xfId="1" applyFont="1" applyFill="1" applyBorder="1" applyAlignment="1">
      <alignment horizontal="center" vertical="top" wrapText="1"/>
    </xf>
    <xf numFmtId="168" fontId="11" fillId="12" borderId="166" xfId="1" applyNumberFormat="1" applyFont="1" applyFill="1" applyBorder="1" applyAlignment="1">
      <alignment horizontal="center" vertical="top" wrapText="1"/>
    </xf>
    <xf numFmtId="43" fontId="11" fillId="12" borderId="166" xfId="1" applyFont="1" applyFill="1" applyBorder="1" applyAlignment="1">
      <alignment horizontal="center" vertical="top" wrapText="1"/>
    </xf>
    <xf numFmtId="43" fontId="11" fillId="12" borderId="167" xfId="1" applyFont="1" applyFill="1" applyBorder="1" applyAlignment="1">
      <alignment horizontal="center" vertical="top" wrapText="1"/>
    </xf>
    <xf numFmtId="0" fontId="11" fillId="11" borderId="168" xfId="30" applyFont="1" applyFill="1" applyBorder="1" applyAlignment="1">
      <alignment vertical="center" wrapText="1"/>
    </xf>
    <xf numFmtId="0" fontId="10" fillId="11" borderId="168" xfId="30" applyFont="1" applyFill="1" applyBorder="1" applyAlignment="1">
      <alignment vertical="center" wrapText="1"/>
    </xf>
    <xf numFmtId="0" fontId="10" fillId="11" borderId="168" xfId="30" applyFont="1" applyFill="1" applyBorder="1" applyAlignment="1">
      <alignment vertical="center"/>
    </xf>
    <xf numFmtId="1" fontId="10" fillId="11" borderId="168" xfId="30" applyNumberFormat="1" applyFont="1" applyFill="1" applyBorder="1" applyAlignment="1">
      <alignment vertical="center" wrapText="1"/>
    </xf>
    <xf numFmtId="0" fontId="11" fillId="11" borderId="107" xfId="30" applyFont="1" applyFill="1" applyBorder="1" applyAlignment="1">
      <alignment vertical="center" wrapText="1"/>
    </xf>
    <xf numFmtId="0" fontId="10" fillId="11" borderId="167" xfId="30" applyFont="1" applyFill="1" applyBorder="1" applyAlignment="1">
      <alignment vertical="center" wrapText="1"/>
    </xf>
    <xf numFmtId="0" fontId="19" fillId="11" borderId="0" xfId="30" applyFont="1" applyFill="1" applyAlignment="1">
      <alignment vertical="center"/>
    </xf>
    <xf numFmtId="3" fontId="19" fillId="11" borderId="0" xfId="7" applyNumberFormat="1" applyFont="1" applyFill="1" applyAlignment="1">
      <alignment vertical="center"/>
    </xf>
    <xf numFmtId="0" fontId="19" fillId="11" borderId="0" xfId="7" applyFont="1" applyFill="1" applyAlignment="1">
      <alignment vertical="center"/>
    </xf>
    <xf numFmtId="43" fontId="19" fillId="11" borderId="0" xfId="1" applyFont="1" applyFill="1" applyAlignment="1">
      <alignment vertical="center"/>
    </xf>
    <xf numFmtId="0" fontId="61" fillId="11" borderId="0" xfId="0" applyFont="1" applyFill="1" applyAlignment="1">
      <alignment horizontal="left" wrapText="1"/>
    </xf>
    <xf numFmtId="0" fontId="61" fillId="11" borderId="0" xfId="0" applyFont="1" applyFill="1" applyAlignment="1">
      <alignment horizontal="left"/>
    </xf>
    <xf numFmtId="49" fontId="12" fillId="11" borderId="0" xfId="0" applyNumberFormat="1" applyFont="1" applyFill="1" applyAlignment="1">
      <alignment horizontal="left" vertical="top"/>
    </xf>
    <xf numFmtId="49" fontId="12" fillId="12" borderId="170" xfId="0" applyNumberFormat="1" applyFont="1" applyFill="1" applyBorder="1" applyAlignment="1">
      <alignment horizontal="left"/>
    </xf>
    <xf numFmtId="49" fontId="12" fillId="12" borderId="174" xfId="0" applyNumberFormat="1" applyFont="1" applyFill="1" applyBorder="1" applyAlignment="1">
      <alignment horizontal="left" vertical="center"/>
    </xf>
    <xf numFmtId="49" fontId="12" fillId="12" borderId="153" xfId="0" applyNumberFormat="1" applyFont="1" applyFill="1" applyBorder="1" applyAlignment="1">
      <alignment horizontal="center" vertical="center" wrapText="1"/>
    </xf>
    <xf numFmtId="43" fontId="8" fillId="11" borderId="174" xfId="1" applyFont="1" applyFill="1" applyBorder="1" applyAlignment="1">
      <alignment horizontal="left"/>
    </xf>
    <xf numFmtId="43" fontId="8" fillId="11" borderId="175" xfId="1" applyFont="1" applyFill="1" applyBorder="1" applyAlignment="1">
      <alignment horizontal="left"/>
    </xf>
    <xf numFmtId="43" fontId="8" fillId="11" borderId="152" xfId="1" applyFont="1" applyFill="1" applyBorder="1" applyAlignment="1">
      <alignment horizontal="left"/>
    </xf>
    <xf numFmtId="43" fontId="12" fillId="11" borderId="127" xfId="1" applyFont="1" applyFill="1" applyBorder="1" applyAlignment="1">
      <alignment horizontal="left"/>
    </xf>
    <xf numFmtId="43" fontId="8" fillId="11" borderId="0" xfId="1" applyFont="1" applyFill="1" applyAlignment="1">
      <alignment horizontal="left"/>
    </xf>
    <xf numFmtId="2" fontId="8" fillId="11" borderId="0" xfId="0" applyNumberFormat="1" applyFont="1" applyFill="1" applyAlignment="1">
      <alignment horizontal="right"/>
    </xf>
    <xf numFmtId="0" fontId="8" fillId="11" borderId="0" xfId="0" applyFont="1" applyFill="1" applyAlignment="1">
      <alignment horizontal="center" wrapText="1"/>
    </xf>
    <xf numFmtId="0" fontId="10" fillId="11" borderId="0" xfId="0" applyFont="1" applyFill="1"/>
    <xf numFmtId="43" fontId="8" fillId="11" borderId="0" xfId="1" applyFont="1" applyFill="1" applyBorder="1" applyAlignment="1">
      <alignment horizontal="left"/>
    </xf>
    <xf numFmtId="0" fontId="10" fillId="11" borderId="0" xfId="0" applyFont="1" applyFill="1" applyAlignment="1">
      <alignment wrapText="1"/>
    </xf>
    <xf numFmtId="171" fontId="83" fillId="11" borderId="0" xfId="0" applyNumberFormat="1" applyFont="1" applyFill="1"/>
    <xf numFmtId="17" fontId="12" fillId="12" borderId="60" xfId="7" applyNumberFormat="1" applyFont="1" applyFill="1" applyBorder="1" applyAlignment="1">
      <alignment horizontal="center" vertical="center" wrapText="1"/>
    </xf>
    <xf numFmtId="49" fontId="12" fillId="12" borderId="130" xfId="7" applyNumberFormat="1" applyFont="1" applyFill="1" applyBorder="1" applyAlignment="1">
      <alignment horizontal="center" vertical="center" wrapText="1"/>
    </xf>
    <xf numFmtId="49" fontId="12" fillId="12" borderId="11" xfId="7" applyNumberFormat="1" applyFont="1" applyFill="1" applyBorder="1" applyAlignment="1">
      <alignment horizontal="center" vertical="center" wrapText="1"/>
    </xf>
    <xf numFmtId="49" fontId="8" fillId="11" borderId="116" xfId="7" applyNumberFormat="1" applyFont="1" applyFill="1" applyBorder="1" applyAlignment="1">
      <alignment horizontal="left" vertical="top" wrapText="1"/>
    </xf>
    <xf numFmtId="0" fontId="8" fillId="11" borderId="0" xfId="7" applyFont="1" applyFill="1" applyAlignment="1">
      <alignment horizontal="left" vertical="top"/>
    </xf>
    <xf numFmtId="49" fontId="8" fillId="11" borderId="0" xfId="7" applyNumberFormat="1" applyFont="1" applyFill="1" applyAlignment="1"/>
    <xf numFmtId="0" fontId="10" fillId="11" borderId="0" xfId="7" applyFont="1" applyFill="1" applyBorder="1"/>
    <xf numFmtId="49" fontId="12" fillId="11" borderId="130" xfId="7" applyNumberFormat="1" applyFont="1" applyFill="1" applyBorder="1" applyAlignment="1">
      <alignment vertical="top"/>
    </xf>
    <xf numFmtId="49" fontId="8" fillId="11" borderId="0" xfId="7" applyNumberFormat="1" applyFont="1" applyFill="1" applyAlignment="1">
      <alignment horizontal="left"/>
    </xf>
    <xf numFmtId="49" fontId="8" fillId="11" borderId="116" xfId="7" applyNumberFormat="1" applyFont="1" applyFill="1" applyBorder="1" applyAlignment="1">
      <alignment horizontal="left" wrapText="1"/>
    </xf>
    <xf numFmtId="0" fontId="10" fillId="11" borderId="0" xfId="7" applyFont="1" applyFill="1" applyBorder="1" applyAlignment="1"/>
    <xf numFmtId="49" fontId="8" fillId="11" borderId="0" xfId="7" applyNumberFormat="1" applyFont="1" applyFill="1" applyAlignment="1">
      <alignment horizontal="left" vertical="center" wrapText="1"/>
    </xf>
    <xf numFmtId="49" fontId="12" fillId="11" borderId="0" xfId="7" applyNumberFormat="1" applyFont="1" applyFill="1" applyAlignment="1"/>
    <xf numFmtId="0" fontId="12" fillId="12" borderId="60" xfId="60" applyNumberFormat="1" applyFont="1" applyFill="1" applyBorder="1" applyAlignment="1">
      <alignment horizontal="center" vertical="center"/>
    </xf>
    <xf numFmtId="0" fontId="12" fillId="12" borderId="60" xfId="60" applyNumberFormat="1" applyFont="1" applyFill="1" applyBorder="1" applyAlignment="1">
      <alignment horizontal="center" vertical="center" wrapText="1"/>
    </xf>
    <xf numFmtId="0" fontId="8" fillId="11" borderId="60" xfId="60" applyNumberFormat="1" applyFont="1" applyFill="1" applyBorder="1"/>
    <xf numFmtId="1" fontId="19" fillId="11" borderId="0" xfId="60" applyNumberFormat="1" applyFont="1" applyFill="1" applyAlignment="1">
      <alignment horizontal="right" vertical="center"/>
    </xf>
    <xf numFmtId="188" fontId="61" fillId="11" borderId="0" xfId="60" applyFont="1" applyFill="1" applyAlignment="1">
      <alignment horizontal="left" vertical="top"/>
    </xf>
    <xf numFmtId="37" fontId="10" fillId="11" borderId="60" xfId="0" applyNumberFormat="1" applyFont="1" applyFill="1" applyBorder="1" applyAlignment="1">
      <alignment horizontal="right"/>
    </xf>
    <xf numFmtId="174" fontId="11" fillId="12" borderId="145" xfId="52" applyNumberFormat="1" applyFont="1" applyFill="1" applyBorder="1" applyAlignment="1">
      <alignment horizontal="center" vertical="top"/>
    </xf>
    <xf numFmtId="174" fontId="11" fillId="12" borderId="144" xfId="53" applyNumberFormat="1" applyFont="1" applyFill="1" applyBorder="1" applyAlignment="1">
      <alignment horizontal="center" vertical="top" wrapText="1"/>
    </xf>
    <xf numFmtId="174" fontId="11" fillId="12" borderId="144" xfId="53" applyNumberFormat="1" applyFont="1" applyFill="1" applyBorder="1" applyAlignment="1">
      <alignment horizontal="center" vertical="top"/>
    </xf>
    <xf numFmtId="174" fontId="11" fillId="12" borderId="60" xfId="52" applyNumberFormat="1" applyFont="1" applyFill="1" applyBorder="1" applyAlignment="1">
      <alignment horizontal="center" vertical="top"/>
    </xf>
    <xf numFmtId="174" fontId="11" fillId="12" borderId="60" xfId="53" applyNumberFormat="1" applyFont="1" applyFill="1" applyBorder="1" applyAlignment="1">
      <alignment horizontal="center" vertical="top" wrapText="1"/>
    </xf>
    <xf numFmtId="174" fontId="11" fillId="12" borderId="60" xfId="53" applyNumberFormat="1" applyFont="1" applyFill="1" applyBorder="1" applyAlignment="1">
      <alignment horizontal="center" vertical="top"/>
    </xf>
    <xf numFmtId="49" fontId="12" fillId="12" borderId="139" xfId="19" applyNumberFormat="1" applyFont="1" applyFill="1" applyBorder="1" applyAlignment="1">
      <alignment horizontal="center" vertical="center" wrapText="1"/>
    </xf>
    <xf numFmtId="0" fontId="12" fillId="11" borderId="0" xfId="0" applyFont="1" applyFill="1" applyAlignment="1">
      <alignment vertical="top"/>
    </xf>
    <xf numFmtId="0" fontId="12" fillId="12" borderId="60" xfId="54" applyNumberFormat="1" applyFont="1" applyFill="1" applyBorder="1" applyAlignment="1">
      <alignment horizontal="center" vertical="center" wrapText="1"/>
    </xf>
    <xf numFmtId="0" fontId="12" fillId="12" borderId="4" xfId="54" applyNumberFormat="1" applyFont="1" applyFill="1" applyBorder="1" applyAlignment="1">
      <alignment horizontal="center" vertical="center" wrapText="1"/>
    </xf>
    <xf numFmtId="0" fontId="8" fillId="11" borderId="0" xfId="0" applyFont="1" applyFill="1"/>
    <xf numFmtId="0" fontId="12" fillId="12" borderId="60" xfId="50" applyNumberFormat="1" applyFont="1" applyFill="1" applyBorder="1" applyAlignment="1">
      <alignment horizontal="center" vertical="center" wrapText="1"/>
    </xf>
    <xf numFmtId="0" fontId="12" fillId="12" borderId="4" xfId="50" applyNumberFormat="1" applyFont="1" applyFill="1" applyBorder="1" applyAlignment="1">
      <alignment horizontal="center" vertical="center" wrapText="1"/>
    </xf>
    <xf numFmtId="0" fontId="11" fillId="12" borderId="4" xfId="23" applyFont="1" applyFill="1" applyBorder="1" applyAlignment="1">
      <alignment horizontal="center" vertical="center" wrapText="1"/>
    </xf>
    <xf numFmtId="0" fontId="12" fillId="11" borderId="0" xfId="55" applyNumberFormat="1" applyFont="1" applyFill="1" applyBorder="1" applyAlignment="1">
      <alignment horizontal="left" vertical="center"/>
    </xf>
    <xf numFmtId="0" fontId="12" fillId="12" borderId="60" xfId="55" applyNumberFormat="1" applyFont="1" applyFill="1" applyBorder="1" applyAlignment="1">
      <alignment horizontal="center" vertical="center" wrapText="1"/>
    </xf>
    <xf numFmtId="0" fontId="12" fillId="12" borderId="4" xfId="55" applyNumberFormat="1" applyFont="1" applyFill="1" applyBorder="1" applyAlignment="1">
      <alignment horizontal="center" vertical="center" wrapText="1"/>
    </xf>
    <xf numFmtId="0" fontId="12" fillId="12" borderId="60" xfId="56" applyNumberFormat="1" applyFont="1" applyFill="1" applyBorder="1" applyAlignment="1">
      <alignment horizontal="center" vertical="center" wrapText="1"/>
    </xf>
    <xf numFmtId="0" fontId="12" fillId="11" borderId="0" xfId="0" applyFont="1" applyFill="1"/>
    <xf numFmtId="188" fontId="12" fillId="12" borderId="177" xfId="57" applyFont="1" applyFill="1" applyBorder="1" applyAlignment="1">
      <alignment horizontal="center" vertical="center"/>
    </xf>
    <xf numFmtId="188" fontId="12" fillId="12" borderId="181" xfId="57" applyFont="1" applyFill="1" applyBorder="1" applyAlignment="1">
      <alignment horizontal="center" vertical="center" wrapText="1"/>
    </xf>
    <xf numFmtId="169" fontId="8" fillId="11" borderId="0" xfId="57" applyNumberFormat="1" applyFont="1" applyFill="1" applyAlignment="1">
      <alignment horizontal="left" vertical="center" wrapText="1"/>
    </xf>
    <xf numFmtId="17" fontId="11" fillId="12" borderId="4" xfId="26" applyNumberFormat="1" applyFont="1" applyFill="1" applyBorder="1" applyAlignment="1">
      <alignment horizontal="center" vertical="center" wrapText="1"/>
    </xf>
    <xf numFmtId="201" fontId="8" fillId="11" borderId="185" xfId="0" applyNumberFormat="1" applyFont="1" applyFill="1" applyBorder="1" applyAlignment="1">
      <alignment horizontal="left" vertical="top"/>
    </xf>
    <xf numFmtId="201" fontId="8" fillId="11" borderId="60" xfId="0" applyNumberFormat="1" applyFont="1" applyFill="1" applyBorder="1" applyAlignment="1">
      <alignment horizontal="left" vertical="top"/>
    </xf>
    <xf numFmtId="3" fontId="54" fillId="14" borderId="60" xfId="1" applyNumberFormat="1" applyFont="1" applyFill="1" applyBorder="1" applyAlignment="1">
      <alignment horizontal="left" vertical="top"/>
    </xf>
    <xf numFmtId="201" fontId="8" fillId="11" borderId="60" xfId="0" applyNumberFormat="1" applyFont="1" applyFill="1" applyBorder="1" applyAlignment="1">
      <alignment horizontal="left" vertical="center"/>
    </xf>
    <xf numFmtId="201" fontId="54" fillId="11" borderId="185" xfId="0" applyNumberFormat="1" applyFont="1" applyFill="1" applyBorder="1" applyAlignment="1">
      <alignment horizontal="center" vertical="top"/>
    </xf>
    <xf numFmtId="201" fontId="54" fillId="11" borderId="60" xfId="0" applyNumberFormat="1" applyFont="1" applyFill="1" applyBorder="1" applyAlignment="1">
      <alignment horizontal="center" vertical="top"/>
    </xf>
    <xf numFmtId="3" fontId="54" fillId="14" borderId="60" xfId="1" applyNumberFormat="1" applyFont="1" applyFill="1" applyBorder="1" applyAlignment="1">
      <alignment horizontal="right" vertical="top"/>
    </xf>
    <xf numFmtId="3" fontId="54" fillId="11" borderId="60" xfId="1" applyNumberFormat="1" applyFont="1" applyFill="1" applyBorder="1" applyAlignment="1">
      <alignment horizontal="center" vertical="top"/>
    </xf>
    <xf numFmtId="3" fontId="54" fillId="14" borderId="60" xfId="1" applyNumberFormat="1" applyFont="1" applyFill="1" applyBorder="1" applyAlignment="1">
      <alignment horizontal="center" vertical="top"/>
    </xf>
    <xf numFmtId="201" fontId="54" fillId="11" borderId="60" xfId="0" applyNumberFormat="1" applyFont="1" applyFill="1" applyBorder="1" applyAlignment="1">
      <alignment horizontal="center" vertical="top" wrapText="1"/>
    </xf>
    <xf numFmtId="190" fontId="55" fillId="14" borderId="166" xfId="0" applyNumberFormat="1" applyFont="1" applyFill="1" applyBorder="1" applyAlignment="1">
      <alignment horizontal="center" vertical="center" wrapText="1"/>
    </xf>
    <xf numFmtId="201" fontId="10" fillId="11" borderId="60" xfId="0" applyNumberFormat="1" applyFont="1" applyFill="1" applyBorder="1" applyAlignment="1">
      <alignment horizontal="left" vertical="top" wrapText="1"/>
    </xf>
    <xf numFmtId="3" fontId="8" fillId="11" borderId="185" xfId="1" applyNumberFormat="1" applyFont="1" applyFill="1" applyBorder="1" applyAlignment="1">
      <alignment horizontal="right" vertical="top"/>
    </xf>
    <xf numFmtId="3" fontId="8" fillId="11" borderId="60" xfId="1" applyNumberFormat="1" applyFont="1" applyFill="1" applyBorder="1" applyAlignment="1">
      <alignment horizontal="right" vertical="top"/>
    </xf>
    <xf numFmtId="3" fontId="54" fillId="11" borderId="60" xfId="1" applyNumberFormat="1" applyFont="1" applyFill="1" applyBorder="1" applyAlignment="1">
      <alignment horizontal="right" vertical="top"/>
    </xf>
    <xf numFmtId="0" fontId="12" fillId="11" borderId="0" xfId="0" applyFont="1" applyFill="1" applyAlignment="1">
      <alignment horizontal="left"/>
    </xf>
    <xf numFmtId="0" fontId="8" fillId="11" borderId="0" xfId="0" applyFont="1" applyFill="1" applyAlignment="1">
      <alignment horizontal="left"/>
    </xf>
    <xf numFmtId="0" fontId="54" fillId="11" borderId="0" xfId="0" applyFont="1" applyFill="1" applyAlignment="1">
      <alignment horizontal="center"/>
    </xf>
    <xf numFmtId="0" fontId="0" fillId="11" borderId="0" xfId="0" applyFont="1" applyFill="1"/>
    <xf numFmtId="0" fontId="84" fillId="11" borderId="0" xfId="0" applyFont="1" applyFill="1" applyAlignment="1">
      <alignment horizontal="center"/>
    </xf>
    <xf numFmtId="17" fontId="11" fillId="12" borderId="60" xfId="26" applyNumberFormat="1" applyFont="1" applyFill="1" applyBorder="1" applyAlignment="1">
      <alignment horizontal="center" vertical="center" wrapText="1"/>
    </xf>
    <xf numFmtId="2" fontId="11" fillId="12" borderId="60" xfId="1" applyNumberFormat="1" applyFont="1" applyFill="1" applyBorder="1" applyAlignment="1">
      <alignment horizontal="center" vertical="center" wrapText="1"/>
    </xf>
    <xf numFmtId="201" fontId="8" fillId="11" borderId="60" xfId="0" applyNumberFormat="1" applyFont="1" applyFill="1" applyBorder="1" applyAlignment="1">
      <alignment vertical="center"/>
    </xf>
    <xf numFmtId="3" fontId="8" fillId="11" borderId="60" xfId="6" applyNumberFormat="1" applyFont="1" applyFill="1" applyBorder="1" applyAlignment="1">
      <alignment vertical="center"/>
    </xf>
    <xf numFmtId="3" fontId="12" fillId="14" borderId="60" xfId="6" applyNumberFormat="1" applyFont="1" applyFill="1" applyBorder="1" applyAlignment="1">
      <alignment vertical="center"/>
    </xf>
    <xf numFmtId="3" fontId="12" fillId="14" borderId="60" xfId="6" applyNumberFormat="1" applyFont="1" applyFill="1" applyBorder="1" applyAlignment="1">
      <alignment horizontal="center" vertical="center" wrapText="1"/>
    </xf>
    <xf numFmtId="3" fontId="8" fillId="11" borderId="60" xfId="6" applyNumberFormat="1" applyFont="1" applyFill="1" applyBorder="1" applyAlignment="1">
      <alignment horizontal="center" vertical="center"/>
    </xf>
    <xf numFmtId="3" fontId="12" fillId="14" borderId="60" xfId="6" applyNumberFormat="1" applyFont="1" applyFill="1" applyBorder="1" applyAlignment="1">
      <alignment horizontal="right" vertical="center"/>
    </xf>
    <xf numFmtId="4" fontId="12" fillId="14" borderId="60" xfId="6" applyNumberFormat="1" applyFont="1" applyFill="1" applyBorder="1" applyAlignment="1">
      <alignment horizontal="right" vertical="center"/>
    </xf>
    <xf numFmtId="3" fontId="8" fillId="11" borderId="60" xfId="41" applyNumberFormat="1" applyFont="1" applyFill="1" applyBorder="1" applyAlignment="1">
      <alignment horizontal="center" vertical="center"/>
    </xf>
    <xf numFmtId="3" fontId="8" fillId="11" borderId="60" xfId="6" applyNumberFormat="1" applyFont="1" applyFill="1" applyBorder="1" applyAlignment="1">
      <alignment horizontal="right" vertical="center"/>
    </xf>
    <xf numFmtId="186" fontId="12" fillId="11" borderId="60" xfId="6" applyNumberFormat="1" applyFont="1" applyFill="1" applyBorder="1" applyAlignment="1">
      <alignment horizontal="right" vertical="center"/>
    </xf>
    <xf numFmtId="186" fontId="8" fillId="11" borderId="60" xfId="6" applyNumberFormat="1" applyFont="1" applyFill="1" applyBorder="1" applyAlignment="1">
      <alignment horizontal="right" vertical="center"/>
    </xf>
    <xf numFmtId="0" fontId="8" fillId="11" borderId="0" xfId="0" applyFont="1" applyFill="1" applyAlignment="1">
      <alignment vertical="center"/>
    </xf>
    <xf numFmtId="201" fontId="61" fillId="11" borderId="60" xfId="0" applyNumberFormat="1" applyFont="1" applyFill="1" applyBorder="1" applyAlignment="1">
      <alignment horizontal="left" vertical="top"/>
    </xf>
    <xf numFmtId="201" fontId="63" fillId="14" borderId="60" xfId="0" applyNumberFormat="1" applyFont="1" applyFill="1" applyBorder="1" applyAlignment="1">
      <alignment horizontal="left" vertical="top"/>
    </xf>
    <xf numFmtId="0" fontId="85" fillId="11" borderId="0" xfId="0" applyFont="1" applyFill="1"/>
    <xf numFmtId="201" fontId="61" fillId="11" borderId="144" xfId="0" applyNumberFormat="1" applyFont="1" applyFill="1" applyBorder="1" applyAlignment="1">
      <alignment horizontal="left" vertical="top"/>
    </xf>
    <xf numFmtId="3" fontId="61" fillId="11" borderId="60" xfId="42" applyNumberFormat="1" applyFont="1" applyFill="1" applyBorder="1" applyAlignment="1">
      <alignment horizontal="left" vertical="top"/>
    </xf>
    <xf numFmtId="201" fontId="61" fillId="11" borderId="60" xfId="60" applyNumberFormat="1" applyFont="1" applyFill="1" applyBorder="1" applyAlignment="1">
      <alignment horizontal="left" vertical="top" wrapText="1"/>
    </xf>
    <xf numFmtId="201" fontId="61" fillId="14" borderId="4" xfId="0" applyNumberFormat="1" applyFont="1" applyFill="1" applyBorder="1" applyAlignment="1">
      <alignment horizontal="left" vertical="top"/>
    </xf>
    <xf numFmtId="201" fontId="63" fillId="14" borderId="4" xfId="0" applyNumberFormat="1" applyFont="1" applyFill="1" applyBorder="1" applyAlignment="1">
      <alignment horizontal="left" vertical="top"/>
    </xf>
    <xf numFmtId="17" fontId="45" fillId="12" borderId="166" xfId="26" applyNumberFormat="1" applyFont="1" applyFill="1" applyBorder="1" applyAlignment="1">
      <alignment horizontal="center" vertical="center" wrapText="1"/>
    </xf>
    <xf numFmtId="17" fontId="45" fillId="12" borderId="167" xfId="26" applyNumberFormat="1" applyFont="1" applyFill="1" applyBorder="1" applyAlignment="1">
      <alignment horizontal="center" vertical="center" wrapText="1"/>
    </xf>
    <xf numFmtId="3" fontId="61" fillId="11" borderId="60" xfId="0" applyNumberFormat="1" applyFont="1" applyFill="1" applyBorder="1" applyAlignment="1">
      <alignment horizontal="right" vertical="top"/>
    </xf>
    <xf numFmtId="3" fontId="61" fillId="11" borderId="185" xfId="0" applyNumberFormat="1" applyFont="1" applyFill="1" applyBorder="1" applyAlignment="1">
      <alignment horizontal="right" vertical="top"/>
    </xf>
    <xf numFmtId="201" fontId="61" fillId="11" borderId="60" xfId="0" applyNumberFormat="1" applyFont="1" applyFill="1" applyBorder="1" applyAlignment="1">
      <alignment horizontal="right" vertical="top"/>
    </xf>
    <xf numFmtId="3" fontId="61" fillId="14" borderId="60" xfId="0" applyNumberFormat="1" applyFont="1" applyFill="1" applyBorder="1" applyAlignment="1">
      <alignment horizontal="right" vertical="top"/>
    </xf>
    <xf numFmtId="3" fontId="63" fillId="14" borderId="60" xfId="0" applyNumberFormat="1" applyFont="1" applyFill="1" applyBorder="1" applyAlignment="1">
      <alignment horizontal="right" vertical="top"/>
    </xf>
    <xf numFmtId="3" fontId="61" fillId="11" borderId="60" xfId="42" applyNumberFormat="1" applyFont="1" applyFill="1" applyBorder="1" applyAlignment="1">
      <alignment horizontal="right" vertical="top"/>
    </xf>
    <xf numFmtId="3" fontId="61" fillId="14" borderId="166" xfId="0" applyNumberFormat="1" applyFont="1" applyFill="1" applyBorder="1" applyAlignment="1">
      <alignment horizontal="right" vertical="center"/>
    </xf>
    <xf numFmtId="3" fontId="61" fillId="11" borderId="60" xfId="60" applyNumberFormat="1" applyFont="1" applyFill="1" applyBorder="1" applyAlignment="1">
      <alignment horizontal="right" vertical="center"/>
    </xf>
    <xf numFmtId="3" fontId="61" fillId="14" borderId="166" xfId="0" applyNumberFormat="1" applyFont="1" applyFill="1" applyBorder="1" applyAlignment="1">
      <alignment horizontal="right" vertical="top"/>
    </xf>
    <xf numFmtId="3" fontId="61" fillId="11" borderId="60" xfId="1" applyNumberFormat="1" applyFont="1" applyFill="1" applyBorder="1" applyAlignment="1">
      <alignment horizontal="right" vertical="top"/>
    </xf>
    <xf numFmtId="188" fontId="61" fillId="14" borderId="166" xfId="60" applyFont="1" applyFill="1" applyBorder="1" applyAlignment="1">
      <alignment horizontal="left" vertical="top" wrapText="1"/>
    </xf>
    <xf numFmtId="0" fontId="61" fillId="14" borderId="166" xfId="0" applyFont="1" applyFill="1" applyBorder="1" applyAlignment="1">
      <alignment horizontal="left" vertical="top"/>
    </xf>
    <xf numFmtId="201" fontId="61" fillId="11" borderId="60" xfId="0" applyNumberFormat="1" applyFont="1" applyFill="1" applyBorder="1" applyAlignment="1">
      <alignment horizontal="left" vertical="top" wrapText="1"/>
    </xf>
    <xf numFmtId="201" fontId="61" fillId="11" borderId="60" xfId="0" applyNumberFormat="1" applyFont="1" applyFill="1" applyBorder="1" applyAlignment="1">
      <alignment vertical="top"/>
    </xf>
    <xf numFmtId="201" fontId="61" fillId="11" borderId="60" xfId="0" applyNumberFormat="1" applyFont="1" applyFill="1" applyBorder="1" applyAlignment="1">
      <alignment vertical="top" wrapText="1"/>
    </xf>
    <xf numFmtId="188" fontId="61" fillId="11" borderId="60" xfId="60" applyFont="1" applyFill="1" applyBorder="1" applyAlignment="1">
      <alignment vertical="center" wrapText="1"/>
    </xf>
    <xf numFmtId="188" fontId="61" fillId="11" borderId="60" xfId="60" applyFont="1" applyFill="1" applyBorder="1" applyAlignment="1">
      <alignment vertical="center"/>
    </xf>
    <xf numFmtId="201" fontId="61" fillId="14" borderId="166" xfId="0" applyNumberFormat="1" applyFont="1" applyFill="1" applyBorder="1" applyAlignment="1">
      <alignment vertical="top"/>
    </xf>
    <xf numFmtId="201" fontId="61" fillId="11" borderId="185" xfId="0" applyNumberFormat="1" applyFont="1" applyFill="1" applyBorder="1" applyAlignment="1">
      <alignment horizontal="left" vertical="top"/>
    </xf>
    <xf numFmtId="201" fontId="63" fillId="11" borderId="60" xfId="0" applyNumberFormat="1" applyFont="1" applyFill="1" applyBorder="1" applyAlignment="1">
      <alignment horizontal="left" vertical="top"/>
    </xf>
    <xf numFmtId="188" fontId="61" fillId="14" borderId="166" xfId="60" applyFont="1" applyFill="1" applyBorder="1" applyAlignment="1">
      <alignment horizontal="left" vertical="center" wrapText="1"/>
    </xf>
    <xf numFmtId="0" fontId="61" fillId="14" borderId="166" xfId="0" applyFont="1" applyFill="1" applyBorder="1" applyAlignment="1">
      <alignment horizontal="left" vertical="center"/>
    </xf>
    <xf numFmtId="201" fontId="63" fillId="16" borderId="60" xfId="0" applyNumberFormat="1" applyFont="1" applyFill="1" applyBorder="1" applyAlignment="1">
      <alignment horizontal="left" vertical="top"/>
    </xf>
    <xf numFmtId="188" fontId="61" fillId="14" borderId="166" xfId="60" applyFont="1" applyFill="1" applyBorder="1" applyAlignment="1">
      <alignment horizontal="left" vertical="top"/>
    </xf>
    <xf numFmtId="0" fontId="86" fillId="11" borderId="0" xfId="0" applyFont="1" applyFill="1"/>
    <xf numFmtId="17" fontId="12" fillId="12" borderId="60" xfId="1" applyNumberFormat="1" applyFont="1" applyFill="1" applyBorder="1" applyAlignment="1">
      <alignment horizontal="center"/>
    </xf>
    <xf numFmtId="17" fontId="12" fillId="12" borderId="144" xfId="1" applyNumberFormat="1" applyFont="1" applyFill="1" applyBorder="1" applyAlignment="1">
      <alignment horizontal="center"/>
    </xf>
    <xf numFmtId="43" fontId="12" fillId="11" borderId="11" xfId="1" applyFont="1" applyFill="1" applyBorder="1" applyAlignment="1">
      <alignment vertical="top" wrapText="1"/>
    </xf>
    <xf numFmtId="43" fontId="12" fillId="12" borderId="11" xfId="1" applyFont="1" applyFill="1" applyBorder="1" applyAlignment="1">
      <alignment vertical="top" wrapText="1"/>
    </xf>
    <xf numFmtId="43" fontId="8" fillId="11" borderId="11" xfId="1" applyFont="1" applyFill="1" applyBorder="1" applyAlignment="1">
      <alignment vertical="top" wrapText="1"/>
    </xf>
    <xf numFmtId="43" fontId="10" fillId="11" borderId="11" xfId="1" applyFont="1" applyFill="1" applyBorder="1" applyAlignment="1">
      <alignment vertical="top" wrapText="1"/>
    </xf>
    <xf numFmtId="43" fontId="8" fillId="11" borderId="11" xfId="1" applyFont="1" applyFill="1" applyBorder="1" applyAlignment="1">
      <alignment vertical="top"/>
    </xf>
    <xf numFmtId="43" fontId="12" fillId="11" borderId="11" xfId="1" applyFont="1" applyFill="1" applyBorder="1" applyAlignment="1">
      <alignment horizontal="left" vertical="top" wrapText="1"/>
    </xf>
    <xf numFmtId="43" fontId="12" fillId="11" borderId="0" xfId="1" applyFont="1" applyFill="1" applyAlignment="1">
      <alignment vertical="top" wrapText="1"/>
    </xf>
    <xf numFmtId="0" fontId="0" fillId="11" borderId="0" xfId="0" applyFill="1"/>
    <xf numFmtId="43" fontId="8" fillId="11" borderId="0" xfId="1" applyFont="1" applyFill="1" applyAlignment="1">
      <alignment vertical="top"/>
    </xf>
    <xf numFmtId="49" fontId="31" fillId="3" borderId="1" xfId="34" applyNumberFormat="1" applyFill="1" applyBorder="1" applyAlignment="1">
      <alignment horizontal="left" wrapText="1"/>
    </xf>
    <xf numFmtId="0" fontId="3" fillId="3" borderId="0" xfId="2" applyFont="1" applyFill="1" applyAlignment="1">
      <alignment vertical="center" wrapText="1"/>
    </xf>
    <xf numFmtId="49" fontId="65" fillId="11" borderId="115" xfId="2" applyNumberFormat="1" applyFont="1" applyFill="1" applyBorder="1" applyAlignment="1">
      <alignment horizontal="center" wrapText="1"/>
    </xf>
    <xf numFmtId="49" fontId="31" fillId="11" borderId="116" xfId="34" applyNumberFormat="1" applyFill="1" applyBorder="1" applyAlignment="1">
      <alignment horizontal="left" wrapText="1"/>
    </xf>
    <xf numFmtId="0" fontId="31" fillId="3" borderId="16" xfId="34" applyFill="1" applyBorder="1" applyAlignment="1">
      <alignment wrapText="1"/>
    </xf>
    <xf numFmtId="0" fontId="31" fillId="0" borderId="63" xfId="34" applyBorder="1" applyAlignment="1">
      <alignment wrapText="1"/>
    </xf>
    <xf numFmtId="49" fontId="12" fillId="12" borderId="117" xfId="0" applyNumberFormat="1" applyFont="1" applyFill="1" applyBorder="1" applyAlignment="1">
      <alignment horizontal="left"/>
    </xf>
    <xf numFmtId="49" fontId="12" fillId="12" borderId="118" xfId="0" applyNumberFormat="1" applyFont="1" applyFill="1" applyBorder="1" applyAlignment="1">
      <alignment horizontal="left"/>
    </xf>
    <xf numFmtId="49" fontId="12" fillId="12" borderId="120" xfId="0" applyNumberFormat="1" applyFont="1" applyFill="1" applyBorder="1" applyAlignment="1">
      <alignment horizontal="left"/>
    </xf>
    <xf numFmtId="49" fontId="12" fillId="0" borderId="117" xfId="0" applyNumberFormat="1" applyFont="1" applyBorder="1" applyAlignment="1">
      <alignment horizontal="center"/>
    </xf>
    <xf numFmtId="49" fontId="12" fillId="0" borderId="118" xfId="0" applyNumberFormat="1" applyFont="1" applyBorder="1" applyAlignment="1">
      <alignment horizontal="center"/>
    </xf>
    <xf numFmtId="49" fontId="12" fillId="0" borderId="119" xfId="0" applyNumberFormat="1" applyFont="1" applyBorder="1" applyAlignment="1">
      <alignment horizontal="center"/>
    </xf>
    <xf numFmtId="0" fontId="72" fillId="0" borderId="117" xfId="0" applyFont="1" applyBorder="1"/>
    <xf numFmtId="0" fontId="72" fillId="0" borderId="118" xfId="0" applyFont="1" applyBorder="1"/>
    <xf numFmtId="0" fontId="72" fillId="12" borderId="28" xfId="0" applyFont="1" applyFill="1" applyBorder="1" applyAlignment="1">
      <alignment horizontal="center" vertical="center" wrapText="1"/>
    </xf>
    <xf numFmtId="0" fontId="72" fillId="12" borderId="11" xfId="0" applyFont="1" applyFill="1" applyBorder="1" applyAlignment="1">
      <alignment horizontal="center" vertical="center" wrapText="1"/>
    </xf>
    <xf numFmtId="49" fontId="73" fillId="12" borderId="3" xfId="0" applyNumberFormat="1" applyFont="1" applyFill="1" applyBorder="1" applyAlignment="1">
      <alignment horizontal="center" vertical="center" wrapText="1"/>
    </xf>
    <xf numFmtId="49" fontId="73" fillId="12" borderId="60" xfId="0" applyNumberFormat="1" applyFont="1" applyFill="1" applyBorder="1" applyAlignment="1">
      <alignment horizontal="center" vertical="center" wrapText="1"/>
    </xf>
    <xf numFmtId="0" fontId="72" fillId="12" borderId="28" xfId="0" applyFont="1" applyFill="1" applyBorder="1" applyAlignment="1">
      <alignment horizontal="center" vertical="center"/>
    </xf>
    <xf numFmtId="0" fontId="72" fillId="12" borderId="11" xfId="0" applyFont="1" applyFill="1" applyBorder="1" applyAlignment="1">
      <alignment horizontal="center" vertical="center"/>
    </xf>
    <xf numFmtId="179" fontId="72" fillId="12" borderId="28" xfId="0" applyNumberFormat="1" applyFont="1" applyFill="1" applyBorder="1" applyAlignment="1">
      <alignment horizontal="center" vertical="center" wrapText="1"/>
    </xf>
    <xf numFmtId="179" fontId="72" fillId="12" borderId="11" xfId="0" applyNumberFormat="1" applyFont="1" applyFill="1" applyBorder="1" applyAlignment="1">
      <alignment horizontal="center" vertical="center" wrapText="1"/>
    </xf>
    <xf numFmtId="0" fontId="72" fillId="12" borderId="117" xfId="0" applyFont="1" applyFill="1" applyBorder="1" applyAlignment="1">
      <alignment horizontal="center" vertical="center"/>
    </xf>
    <xf numFmtId="0" fontId="72" fillId="12" borderId="118" xfId="0" applyFont="1" applyFill="1" applyBorder="1" applyAlignment="1">
      <alignment horizontal="center" vertical="center"/>
    </xf>
    <xf numFmtId="0" fontId="72" fillId="12" borderId="120" xfId="0" applyFont="1" applyFill="1" applyBorder="1" applyAlignment="1">
      <alignment horizontal="center" vertical="center"/>
    </xf>
    <xf numFmtId="0" fontId="72" fillId="12" borderId="117" xfId="0" applyFont="1" applyFill="1" applyBorder="1" applyAlignment="1">
      <alignment horizontal="center" vertical="center" wrapText="1"/>
    </xf>
    <xf numFmtId="0" fontId="72" fillId="12" borderId="118" xfId="0" applyFont="1" applyFill="1" applyBorder="1" applyAlignment="1">
      <alignment horizontal="center" vertical="center" wrapText="1"/>
    </xf>
    <xf numFmtId="0" fontId="72" fillId="12" borderId="120" xfId="0" applyFont="1" applyFill="1" applyBorder="1" applyAlignment="1">
      <alignment horizontal="center" vertical="center" wrapText="1"/>
    </xf>
    <xf numFmtId="49" fontId="71" fillId="0" borderId="0" xfId="0" applyNumberFormat="1" applyFont="1" applyAlignment="1">
      <alignment horizontal="left" vertical="top" wrapText="1"/>
    </xf>
    <xf numFmtId="49" fontId="71" fillId="12" borderId="121" xfId="0" applyNumberFormat="1" applyFont="1" applyFill="1" applyBorder="1" applyAlignment="1">
      <alignment horizontal="center" vertical="center" wrapText="1"/>
    </xf>
    <xf numFmtId="49" fontId="71" fillId="12" borderId="126" xfId="0" applyNumberFormat="1" applyFont="1" applyFill="1" applyBorder="1" applyAlignment="1">
      <alignment horizontal="center" vertical="center" wrapText="1"/>
    </xf>
    <xf numFmtId="49" fontId="71" fillId="12" borderId="122" xfId="0" applyNumberFormat="1" applyFont="1" applyFill="1" applyBorder="1" applyAlignment="1">
      <alignment horizontal="center" vertical="center" wrapText="1"/>
    </xf>
    <xf numFmtId="49" fontId="71" fillId="12" borderId="129" xfId="0" applyNumberFormat="1" applyFont="1" applyFill="1" applyBorder="1" applyAlignment="1">
      <alignment horizontal="center" vertical="center" wrapText="1"/>
    </xf>
    <xf numFmtId="166" fontId="71" fillId="12" borderId="28" xfId="0" applyNumberFormat="1" applyFont="1" applyFill="1" applyBorder="1" applyAlignment="1">
      <alignment horizontal="center" vertical="center" wrapText="1"/>
    </xf>
    <xf numFmtId="166" fontId="71" fillId="12" borderId="11" xfId="0" applyNumberFormat="1" applyFont="1" applyFill="1" applyBorder="1" applyAlignment="1">
      <alignment horizontal="center" vertical="center" wrapText="1"/>
    </xf>
    <xf numFmtId="166" fontId="71" fillId="12" borderId="123" xfId="0" applyNumberFormat="1" applyFont="1" applyFill="1" applyBorder="1" applyAlignment="1">
      <alignment horizontal="center" vertical="center" wrapText="1"/>
    </xf>
    <xf numFmtId="166" fontId="71" fillId="12" borderId="127" xfId="0" applyNumberFormat="1" applyFont="1" applyFill="1" applyBorder="1" applyAlignment="1">
      <alignment horizontal="center" vertical="center" wrapText="1"/>
    </xf>
    <xf numFmtId="166" fontId="71" fillId="12" borderId="121" xfId="0" applyNumberFormat="1" applyFont="1" applyFill="1" applyBorder="1" applyAlignment="1">
      <alignment horizontal="center" vertical="center" wrapText="1"/>
    </xf>
    <xf numFmtId="166" fontId="71" fillId="12" borderId="126" xfId="0" applyNumberFormat="1" applyFont="1" applyFill="1" applyBorder="1" applyAlignment="1">
      <alignment horizontal="center" vertical="center" wrapText="1"/>
    </xf>
    <xf numFmtId="49" fontId="71" fillId="12" borderId="124" xfId="0" applyNumberFormat="1" applyFont="1" applyFill="1" applyBorder="1" applyAlignment="1">
      <alignment horizontal="center" vertical="center" wrapText="1"/>
    </xf>
    <xf numFmtId="49" fontId="71" fillId="12" borderId="125" xfId="0" applyNumberFormat="1" applyFont="1" applyFill="1" applyBorder="1" applyAlignment="1">
      <alignment horizontal="center" vertical="center" wrapText="1"/>
    </xf>
    <xf numFmtId="0" fontId="71" fillId="12" borderId="121" xfId="0" applyFont="1" applyFill="1" applyBorder="1" applyAlignment="1">
      <alignment horizontal="center" vertical="center" wrapText="1"/>
    </xf>
    <xf numFmtId="0" fontId="71" fillId="12" borderId="126" xfId="0" applyFont="1" applyFill="1" applyBorder="1" applyAlignment="1">
      <alignment horizontal="center" vertical="center" wrapText="1"/>
    </xf>
    <xf numFmtId="165" fontId="7" fillId="2" borderId="133" xfId="7" applyNumberFormat="1" applyFont="1" applyFill="1" applyBorder="1" applyAlignment="1">
      <alignment horizontal="center"/>
    </xf>
    <xf numFmtId="49" fontId="71" fillId="0" borderId="130" xfId="0" applyNumberFormat="1" applyFont="1" applyBorder="1" applyAlignment="1">
      <alignment horizontal="left" vertical="center"/>
    </xf>
    <xf numFmtId="49" fontId="71" fillId="12" borderId="121" xfId="0" applyNumberFormat="1" applyFont="1" applyFill="1" applyBorder="1" applyAlignment="1">
      <alignment horizontal="center" vertical="center"/>
    </xf>
    <xf numFmtId="49" fontId="71" fillId="12" borderId="132" xfId="0" applyNumberFormat="1" applyFont="1" applyFill="1" applyBorder="1" applyAlignment="1">
      <alignment horizontal="center" vertical="center"/>
    </xf>
    <xf numFmtId="49" fontId="71" fillId="12" borderId="116" xfId="0" applyNumberFormat="1" applyFont="1" applyFill="1" applyBorder="1" applyAlignment="1">
      <alignment horizontal="center" vertical="center"/>
    </xf>
    <xf numFmtId="49" fontId="71" fillId="12" borderId="124" xfId="0" applyNumberFormat="1" applyFont="1" applyFill="1" applyBorder="1" applyAlignment="1">
      <alignment horizontal="center" wrapText="1"/>
    </xf>
    <xf numFmtId="49" fontId="71" fillId="12" borderId="131" xfId="0" applyNumberFormat="1" applyFont="1" applyFill="1" applyBorder="1" applyAlignment="1">
      <alignment horizontal="center" wrapText="1"/>
    </xf>
    <xf numFmtId="49" fontId="71" fillId="12" borderId="125" xfId="0" applyNumberFormat="1" applyFont="1" applyFill="1" applyBorder="1" applyAlignment="1">
      <alignment horizontal="center" wrapText="1"/>
    </xf>
    <xf numFmtId="49" fontId="71" fillId="12" borderId="124" xfId="0" applyNumberFormat="1" applyFont="1" applyFill="1" applyBorder="1" applyAlignment="1">
      <alignment horizontal="center"/>
    </xf>
    <xf numFmtId="49" fontId="71" fillId="12" borderId="125" xfId="0" applyNumberFormat="1" applyFont="1" applyFill="1" applyBorder="1" applyAlignment="1">
      <alignment horizontal="center"/>
    </xf>
    <xf numFmtId="0" fontId="71" fillId="12" borderId="124" xfId="0" applyFont="1" applyFill="1" applyBorder="1" applyAlignment="1">
      <alignment horizontal="center" vertical="center" wrapText="1"/>
    </xf>
    <xf numFmtId="0" fontId="71" fillId="12" borderId="125" xfId="0" applyFont="1" applyFill="1" applyBorder="1" applyAlignment="1">
      <alignment horizontal="center" vertical="center" wrapText="1"/>
    </xf>
    <xf numFmtId="0" fontId="10" fillId="0" borderId="0" xfId="0" applyFont="1" applyAlignment="1">
      <alignment horizontal="left" vertical="top"/>
    </xf>
    <xf numFmtId="0" fontId="8" fillId="0" borderId="0" xfId="0" applyFont="1" applyAlignment="1">
      <alignment horizontal="left"/>
    </xf>
    <xf numFmtId="169" fontId="12" fillId="13" borderId="117" xfId="4" applyNumberFormat="1" applyFont="1" applyFill="1" applyBorder="1" applyAlignment="1">
      <alignment horizontal="center" vertical="top" wrapText="1"/>
    </xf>
    <xf numFmtId="169" fontId="12" fillId="13" borderId="118" xfId="4" applyNumberFormat="1" applyFont="1" applyFill="1" applyBorder="1" applyAlignment="1">
      <alignment horizontal="center" vertical="top" wrapText="1"/>
    </xf>
    <xf numFmtId="169" fontId="12" fillId="13" borderId="120" xfId="4" applyNumberFormat="1" applyFont="1" applyFill="1" applyBorder="1" applyAlignment="1">
      <alignment horizontal="center" vertical="top" wrapText="1"/>
    </xf>
    <xf numFmtId="0" fontId="12" fillId="13" borderId="117" xfId="0" applyFont="1" applyFill="1" applyBorder="1" applyAlignment="1">
      <alignment horizontal="center" vertical="top"/>
    </xf>
    <xf numFmtId="0" fontId="12" fillId="13" borderId="120" xfId="0" applyFont="1" applyFill="1" applyBorder="1" applyAlignment="1">
      <alignment horizontal="center" vertical="top"/>
    </xf>
    <xf numFmtId="0" fontId="11" fillId="0" borderId="13" xfId="0" applyFont="1" applyBorder="1" applyAlignment="1">
      <alignment horizontal="left" vertical="top" wrapText="1"/>
    </xf>
    <xf numFmtId="0" fontId="12" fillId="13" borderId="28" xfId="0" applyFont="1" applyFill="1" applyBorder="1" applyAlignment="1">
      <alignment horizontal="center" vertical="center"/>
    </xf>
    <xf numFmtId="0" fontId="12" fillId="13" borderId="5" xfId="0" applyFont="1" applyFill="1" applyBorder="1" applyAlignment="1">
      <alignment horizontal="center" vertical="center"/>
    </xf>
    <xf numFmtId="0" fontId="12" fillId="13" borderId="134" xfId="0" applyFont="1" applyFill="1" applyBorder="1" applyAlignment="1">
      <alignment horizontal="center" vertical="center"/>
    </xf>
    <xf numFmtId="0" fontId="12" fillId="13" borderId="118" xfId="0" applyFont="1" applyFill="1" applyBorder="1" applyAlignment="1">
      <alignment horizontal="center" vertical="top"/>
    </xf>
    <xf numFmtId="169" fontId="12" fillId="13" borderId="119" xfId="4" applyNumberFormat="1" applyFont="1" applyFill="1" applyBorder="1" applyAlignment="1">
      <alignment horizontal="center" vertical="top" wrapText="1"/>
    </xf>
    <xf numFmtId="169" fontId="6" fillId="7" borderId="27" xfId="4" applyNumberFormat="1" applyFont="1" applyFill="1" applyBorder="1" applyAlignment="1">
      <alignment horizontal="center" vertical="top" wrapText="1"/>
    </xf>
    <xf numFmtId="169" fontId="6" fillId="7" borderId="30" xfId="4" applyNumberFormat="1" applyFont="1" applyFill="1" applyBorder="1" applyAlignment="1">
      <alignment horizontal="center" vertical="top" wrapText="1"/>
    </xf>
    <xf numFmtId="169" fontId="6" fillId="7" borderId="31" xfId="4" applyNumberFormat="1" applyFont="1" applyFill="1" applyBorder="1" applyAlignment="1">
      <alignment horizontal="center" vertical="top" wrapText="1"/>
    </xf>
    <xf numFmtId="0" fontId="12" fillId="13" borderId="119" xfId="0" applyFont="1" applyFill="1" applyBorder="1" applyAlignment="1">
      <alignment horizontal="center" vertical="top"/>
    </xf>
    <xf numFmtId="0" fontId="10" fillId="0" borderId="133" xfId="0" applyFont="1" applyBorder="1" applyAlignment="1">
      <alignment horizontal="left" vertical="top"/>
    </xf>
    <xf numFmtId="0" fontId="8" fillId="0" borderId="0" xfId="0" applyFont="1" applyAlignment="1">
      <alignment horizontal="left" vertical="top"/>
    </xf>
    <xf numFmtId="49" fontId="12" fillId="12" borderId="140" xfId="0" applyNumberFormat="1" applyFont="1" applyFill="1" applyBorder="1" applyAlignment="1">
      <alignment horizontal="center" vertical="top"/>
    </xf>
    <xf numFmtId="49" fontId="12" fillId="12" borderId="141" xfId="0" applyNumberFormat="1" applyFont="1" applyFill="1" applyBorder="1" applyAlignment="1">
      <alignment horizontal="center" vertical="top"/>
    </xf>
    <xf numFmtId="49" fontId="12" fillId="0" borderId="130" xfId="0" applyNumberFormat="1" applyFont="1" applyBorder="1" applyAlignment="1">
      <alignment horizontal="left" vertical="top"/>
    </xf>
    <xf numFmtId="0" fontId="8" fillId="0" borderId="0" xfId="0" applyFont="1" applyAlignment="1">
      <alignment horizontal="left" vertical="top" wrapText="1"/>
    </xf>
    <xf numFmtId="49" fontId="12" fillId="12" borderId="135" xfId="0" applyNumberFormat="1" applyFont="1" applyFill="1" applyBorder="1" applyAlignment="1">
      <alignment horizontal="center" vertical="top" wrapText="1"/>
    </xf>
    <xf numFmtId="49" fontId="12" fillId="12" borderId="136" xfId="0" applyNumberFormat="1" applyFont="1" applyFill="1" applyBorder="1" applyAlignment="1">
      <alignment horizontal="center" vertical="top" wrapText="1"/>
    </xf>
    <xf numFmtId="49" fontId="12" fillId="12" borderId="138" xfId="0" applyNumberFormat="1" applyFont="1" applyFill="1" applyBorder="1" applyAlignment="1">
      <alignment horizontal="center" vertical="top" wrapText="1"/>
    </xf>
    <xf numFmtId="49" fontId="12" fillId="12" borderId="139" xfId="0" applyNumberFormat="1" applyFont="1" applyFill="1" applyBorder="1" applyAlignment="1">
      <alignment horizontal="center" vertical="top" wrapText="1"/>
    </xf>
    <xf numFmtId="49" fontId="12" fillId="12" borderId="137" xfId="0" applyNumberFormat="1" applyFont="1" applyFill="1" applyBorder="1" applyAlignment="1">
      <alignment horizontal="center" vertical="top" wrapText="1"/>
    </xf>
    <xf numFmtId="49" fontId="12" fillId="12" borderId="124" xfId="0" applyNumberFormat="1" applyFont="1" applyFill="1" applyBorder="1" applyAlignment="1">
      <alignment horizontal="center" vertical="top"/>
    </xf>
    <xf numFmtId="49" fontId="12" fillId="12" borderId="131" xfId="0" applyNumberFormat="1" applyFont="1" applyFill="1" applyBorder="1" applyAlignment="1">
      <alignment horizontal="center" vertical="top"/>
    </xf>
    <xf numFmtId="49" fontId="12" fillId="12" borderId="125" xfId="0" applyNumberFormat="1" applyFont="1" applyFill="1" applyBorder="1" applyAlignment="1">
      <alignment horizontal="center" vertical="top"/>
    </xf>
    <xf numFmtId="169" fontId="77" fillId="12" borderId="117" xfId="0" applyNumberFormat="1" applyFont="1" applyFill="1" applyBorder="1" applyAlignment="1">
      <alignment horizontal="center" vertical="top" wrapText="1"/>
    </xf>
    <xf numFmtId="169" fontId="77" fillId="12" borderId="120" xfId="0" applyNumberFormat="1" applyFont="1" applyFill="1" applyBorder="1" applyAlignment="1">
      <alignment horizontal="center" vertical="top" wrapText="1"/>
    </xf>
    <xf numFmtId="169" fontId="77" fillId="12" borderId="119" xfId="0" applyNumberFormat="1" applyFont="1" applyFill="1" applyBorder="1" applyAlignment="1">
      <alignment horizontal="center" vertical="top" wrapText="1"/>
    </xf>
    <xf numFmtId="0" fontId="8" fillId="0" borderId="28" xfId="0" applyFont="1" applyBorder="1" applyAlignment="1">
      <alignment vertical="center" wrapText="1"/>
    </xf>
    <xf numFmtId="0" fontId="8" fillId="0" borderId="5" xfId="0" applyFont="1" applyBorder="1" applyAlignment="1">
      <alignment vertical="center" wrapText="1"/>
    </xf>
    <xf numFmtId="0" fontId="8" fillId="0" borderId="11" xfId="0" applyFont="1" applyBorder="1" applyAlignment="1">
      <alignment vertical="center" wrapText="1"/>
    </xf>
    <xf numFmtId="0" fontId="8" fillId="0" borderId="134" xfId="0" applyFont="1" applyBorder="1" applyAlignment="1">
      <alignment vertical="center" wrapText="1"/>
    </xf>
    <xf numFmtId="0" fontId="12" fillId="12" borderId="28" xfId="0" applyFont="1" applyFill="1" applyBorder="1" applyAlignment="1">
      <alignment horizontal="center" vertical="center" wrapText="1"/>
    </xf>
    <xf numFmtId="0" fontId="12" fillId="12" borderId="11" xfId="0" applyFont="1" applyFill="1" applyBorder="1" applyAlignment="1">
      <alignment horizontal="center" vertical="center" wrapText="1"/>
    </xf>
    <xf numFmtId="49" fontId="37" fillId="6" borderId="16" xfId="0" applyNumberFormat="1" applyFont="1" applyFill="1" applyBorder="1" applyAlignment="1">
      <alignment horizontal="center" vertical="top" wrapText="1"/>
    </xf>
    <xf numFmtId="0" fontId="12" fillId="12" borderId="28" xfId="0" applyFont="1" applyFill="1" applyBorder="1" applyAlignment="1">
      <alignment horizontal="center" vertical="center"/>
    </xf>
    <xf numFmtId="0" fontId="12" fillId="12" borderId="11" xfId="0" applyFont="1" applyFill="1" applyBorder="1" applyAlignment="1">
      <alignment horizontal="center" vertical="center"/>
    </xf>
    <xf numFmtId="0" fontId="8" fillId="0" borderId="28" xfId="0" applyFont="1" applyBorder="1" applyAlignment="1">
      <alignment vertical="top" wrapText="1"/>
    </xf>
    <xf numFmtId="0" fontId="8" fillId="0" borderId="5" xfId="0" applyFont="1" applyBorder="1" applyAlignment="1">
      <alignment vertical="top" wrapText="1"/>
    </xf>
    <xf numFmtId="0" fontId="8" fillId="0" borderId="11" xfId="0" applyFont="1" applyBorder="1" applyAlignment="1">
      <alignment vertical="top" wrapText="1"/>
    </xf>
    <xf numFmtId="49" fontId="6" fillId="0" borderId="0" xfId="0" applyNumberFormat="1" applyFont="1" applyFill="1" applyAlignment="1">
      <alignment horizontal="left"/>
    </xf>
    <xf numFmtId="49" fontId="8" fillId="0" borderId="0" xfId="0" applyNumberFormat="1" applyFont="1" applyAlignment="1">
      <alignment horizontal="left" vertical="center" wrapText="1"/>
    </xf>
    <xf numFmtId="49" fontId="12" fillId="0" borderId="0" xfId="0" applyNumberFormat="1" applyFont="1" applyAlignment="1">
      <alignment horizontal="left"/>
    </xf>
    <xf numFmtId="49" fontId="12" fillId="11" borderId="117" xfId="0" applyNumberFormat="1" applyFont="1" applyFill="1" applyBorder="1" applyAlignment="1">
      <alignment horizontal="left" vertical="top"/>
    </xf>
    <xf numFmtId="49" fontId="12" fillId="11" borderId="118" xfId="0" applyNumberFormat="1" applyFont="1" applyFill="1" applyBorder="1" applyAlignment="1">
      <alignment horizontal="left" vertical="top"/>
    </xf>
    <xf numFmtId="49" fontId="12" fillId="11" borderId="119" xfId="0" applyNumberFormat="1" applyFont="1" applyFill="1" applyBorder="1" applyAlignment="1">
      <alignment horizontal="left" vertical="top"/>
    </xf>
    <xf numFmtId="49" fontId="12" fillId="12" borderId="28" xfId="0" applyNumberFormat="1" applyFont="1" applyFill="1" applyBorder="1" applyAlignment="1">
      <alignment horizontal="center" vertical="center" wrapText="1"/>
    </xf>
    <xf numFmtId="49" fontId="12" fillId="12" borderId="5" xfId="0" applyNumberFormat="1" applyFont="1" applyFill="1" applyBorder="1" applyAlignment="1">
      <alignment horizontal="center" vertical="center" wrapText="1"/>
    </xf>
    <xf numFmtId="49" fontId="12" fillId="12" borderId="11" xfId="0" applyNumberFormat="1" applyFont="1" applyFill="1" applyBorder="1" applyAlignment="1">
      <alignment horizontal="center" vertical="center" wrapText="1"/>
    </xf>
    <xf numFmtId="49" fontId="12" fillId="12" borderId="6" xfId="0" applyNumberFormat="1" applyFont="1" applyFill="1" applyBorder="1" applyAlignment="1">
      <alignment horizontal="center" vertical="center"/>
    </xf>
    <xf numFmtId="49" fontId="12" fillId="12" borderId="3" xfId="0" applyNumberFormat="1" applyFont="1" applyFill="1" applyBorder="1" applyAlignment="1">
      <alignment horizontal="center" vertical="center"/>
    </xf>
    <xf numFmtId="49" fontId="12" fillId="12" borderId="61" xfId="0" applyNumberFormat="1" applyFont="1" applyFill="1" applyBorder="1" applyAlignment="1">
      <alignment horizontal="center" vertical="center"/>
    </xf>
    <xf numFmtId="49" fontId="12" fillId="12" borderId="60" xfId="0" applyNumberFormat="1" applyFont="1" applyFill="1" applyBorder="1" applyAlignment="1">
      <alignment horizontal="center" vertical="center"/>
    </xf>
    <xf numFmtId="49" fontId="12" fillId="12" borderId="117" xfId="0" applyNumberFormat="1" applyFont="1" applyFill="1" applyBorder="1" applyAlignment="1">
      <alignment horizontal="center" vertical="center"/>
    </xf>
    <xf numFmtId="49" fontId="12" fillId="12" borderId="118" xfId="0" applyNumberFormat="1" applyFont="1" applyFill="1" applyBorder="1" applyAlignment="1">
      <alignment horizontal="center" vertical="center"/>
    </xf>
    <xf numFmtId="49" fontId="12" fillId="12" borderId="120" xfId="0" applyNumberFormat="1" applyFont="1" applyFill="1" applyBorder="1" applyAlignment="1">
      <alignment horizontal="center" vertical="center"/>
    </xf>
    <xf numFmtId="165" fontId="8" fillId="11" borderId="133" xfId="7" applyNumberFormat="1" applyFont="1" applyFill="1" applyBorder="1" applyAlignment="1">
      <alignment horizontal="left"/>
    </xf>
    <xf numFmtId="0" fontId="8" fillId="0" borderId="0" xfId="0" applyFont="1" applyAlignment="1">
      <alignment horizontal="left" vertical="center"/>
    </xf>
    <xf numFmtId="49" fontId="12" fillId="11" borderId="130" xfId="0" applyNumberFormat="1" applyFont="1" applyFill="1" applyBorder="1" applyAlignment="1">
      <alignment horizontal="left" vertical="top"/>
    </xf>
    <xf numFmtId="49" fontId="12" fillId="12" borderId="121" xfId="0" applyNumberFormat="1" applyFont="1" applyFill="1" applyBorder="1" applyAlignment="1">
      <alignment horizontal="center" vertical="center" wrapText="1"/>
    </xf>
    <xf numFmtId="49" fontId="12" fillId="12" borderId="116" xfId="0" applyNumberFormat="1" applyFont="1" applyFill="1" applyBorder="1" applyAlignment="1">
      <alignment horizontal="center" vertical="center" wrapText="1"/>
    </xf>
    <xf numFmtId="49" fontId="12" fillId="12" borderId="124" xfId="0" applyNumberFormat="1" applyFont="1" applyFill="1" applyBorder="1" applyAlignment="1">
      <alignment horizontal="center" vertical="center" wrapText="1"/>
    </xf>
    <xf numFmtId="49" fontId="12" fillId="12" borderId="125" xfId="0" applyNumberFormat="1" applyFont="1" applyFill="1" applyBorder="1" applyAlignment="1">
      <alignment horizontal="center" vertical="center" wrapText="1"/>
    </xf>
    <xf numFmtId="49" fontId="12" fillId="12" borderId="124" xfId="0" applyNumberFormat="1" applyFont="1" applyFill="1" applyBorder="1" applyAlignment="1">
      <alignment horizontal="center" vertical="center"/>
    </xf>
    <xf numFmtId="49" fontId="12" fillId="12" borderId="125" xfId="0" applyNumberFormat="1" applyFont="1" applyFill="1" applyBorder="1" applyAlignment="1">
      <alignment horizontal="center" vertical="center"/>
    </xf>
    <xf numFmtId="49" fontId="12" fillId="0" borderId="0" xfId="0" applyNumberFormat="1" applyFont="1" applyAlignment="1">
      <alignment horizontal="left" vertical="top" wrapText="1"/>
    </xf>
    <xf numFmtId="0" fontId="12" fillId="0" borderId="0" xfId="0" applyFont="1" applyAlignment="1">
      <alignment horizontal="left" vertical="top" wrapText="1"/>
    </xf>
    <xf numFmtId="49" fontId="12" fillId="12" borderId="121" xfId="0" applyNumberFormat="1" applyFont="1" applyFill="1" applyBorder="1" applyAlignment="1">
      <alignment horizontal="center" vertical="center"/>
    </xf>
    <xf numFmtId="49" fontId="12" fillId="12" borderId="116" xfId="0" applyNumberFormat="1" applyFont="1" applyFill="1" applyBorder="1" applyAlignment="1">
      <alignment horizontal="center" vertical="center"/>
    </xf>
    <xf numFmtId="49" fontId="12" fillId="11" borderId="0" xfId="7" applyNumberFormat="1" applyFont="1" applyFill="1" applyBorder="1" applyAlignment="1">
      <alignment horizontal="left"/>
    </xf>
    <xf numFmtId="49" fontId="12" fillId="11" borderId="130" xfId="7" applyNumberFormat="1" applyFont="1" applyFill="1" applyBorder="1" applyAlignment="1">
      <alignment horizontal="left" vertical="top" wrapText="1"/>
    </xf>
    <xf numFmtId="49" fontId="12" fillId="12" borderId="121" xfId="7" applyNumberFormat="1" applyFont="1" applyFill="1" applyBorder="1" applyAlignment="1">
      <alignment horizontal="center" vertical="center"/>
    </xf>
    <xf numFmtId="49" fontId="12" fillId="12" borderId="116" xfId="7" applyNumberFormat="1" applyFont="1" applyFill="1" applyBorder="1" applyAlignment="1">
      <alignment horizontal="center" vertical="center"/>
    </xf>
    <xf numFmtId="49" fontId="12" fillId="12" borderId="124" xfId="7" applyNumberFormat="1" applyFont="1" applyFill="1" applyBorder="1" applyAlignment="1">
      <alignment horizontal="center"/>
    </xf>
    <xf numFmtId="49" fontId="12" fillId="12" borderId="125" xfId="7" applyNumberFormat="1" applyFont="1" applyFill="1" applyBorder="1" applyAlignment="1">
      <alignment horizontal="center"/>
    </xf>
    <xf numFmtId="49" fontId="12" fillId="11" borderId="13" xfId="7" applyNumberFormat="1" applyFont="1" applyFill="1" applyBorder="1" applyAlignment="1">
      <alignment horizontal="left" vertical="center"/>
    </xf>
    <xf numFmtId="165" fontId="7" fillId="2" borderId="0" xfId="7" applyNumberFormat="1" applyFont="1" applyFill="1" applyBorder="1" applyAlignment="1">
      <alignment horizontal="left"/>
    </xf>
    <xf numFmtId="49" fontId="12" fillId="12" borderId="28" xfId="7" applyNumberFormat="1" applyFont="1" applyFill="1" applyBorder="1" applyAlignment="1">
      <alignment horizontal="center" vertical="center"/>
    </xf>
    <xf numFmtId="49" fontId="12" fillId="12" borderId="5" xfId="7" applyNumberFormat="1" applyFont="1" applyFill="1" applyBorder="1" applyAlignment="1">
      <alignment horizontal="center" vertical="center"/>
    </xf>
    <xf numFmtId="49" fontId="12" fillId="12" borderId="11" xfId="7" applyNumberFormat="1" applyFont="1" applyFill="1" applyBorder="1" applyAlignment="1">
      <alignment horizontal="center" vertical="center"/>
    </xf>
    <xf numFmtId="49" fontId="12" fillId="12" borderId="117" xfId="7" applyNumberFormat="1" applyFont="1" applyFill="1" applyBorder="1" applyAlignment="1">
      <alignment horizontal="center" vertical="center" wrapText="1"/>
    </xf>
    <xf numFmtId="49" fontId="12" fillId="12" borderId="118" xfId="7" applyNumberFormat="1" applyFont="1" applyFill="1" applyBorder="1" applyAlignment="1">
      <alignment horizontal="center" vertical="center" wrapText="1"/>
    </xf>
    <xf numFmtId="49" fontId="12" fillId="12" borderId="120" xfId="7" applyNumberFormat="1" applyFont="1" applyFill="1" applyBorder="1" applyAlignment="1">
      <alignment horizontal="center" vertical="center" wrapText="1"/>
    </xf>
    <xf numFmtId="0" fontId="12" fillId="12" borderId="117" xfId="0" applyFont="1" applyFill="1" applyBorder="1" applyAlignment="1">
      <alignment horizontal="center" wrapText="1"/>
    </xf>
    <xf numFmtId="0" fontId="12" fillId="12" borderId="118" xfId="0" applyFont="1" applyFill="1" applyBorder="1" applyAlignment="1">
      <alignment horizontal="center" wrapText="1"/>
    </xf>
    <xf numFmtId="0" fontId="12" fillId="12" borderId="120" xfId="0" applyFont="1" applyFill="1" applyBorder="1" applyAlignment="1">
      <alignment horizontal="center" wrapText="1"/>
    </xf>
    <xf numFmtId="0" fontId="12" fillId="12" borderId="6" xfId="0" applyFont="1" applyFill="1" applyBorder="1" applyAlignment="1">
      <alignment horizontal="center" vertical="center" wrapText="1"/>
    </xf>
    <xf numFmtId="0" fontId="12" fillId="12" borderId="3" xfId="0" applyFont="1" applyFill="1" applyBorder="1" applyAlignment="1">
      <alignment horizontal="center" vertical="center" wrapText="1"/>
    </xf>
    <xf numFmtId="0" fontId="12" fillId="12" borderId="61" xfId="0" applyFont="1" applyFill="1" applyBorder="1" applyAlignment="1">
      <alignment horizontal="center" vertical="center" wrapText="1"/>
    </xf>
    <xf numFmtId="0" fontId="12" fillId="12" borderId="60" xfId="0" applyFont="1" applyFill="1" applyBorder="1" applyAlignment="1">
      <alignment horizontal="center" vertical="center" wrapText="1"/>
    </xf>
    <xf numFmtId="0" fontId="12" fillId="12" borderId="117" xfId="0" applyFont="1" applyFill="1" applyBorder="1" applyAlignment="1">
      <alignment horizontal="center" vertical="center" wrapText="1"/>
    </xf>
    <xf numFmtId="0" fontId="12" fillId="12" borderId="118" xfId="0" applyFont="1" applyFill="1" applyBorder="1" applyAlignment="1">
      <alignment horizontal="center" vertical="center" wrapText="1"/>
    </xf>
    <xf numFmtId="0" fontId="12" fillId="12" borderId="120" xfId="0" applyFont="1" applyFill="1" applyBorder="1" applyAlignment="1">
      <alignment horizontal="center" vertical="center" wrapText="1"/>
    </xf>
    <xf numFmtId="49" fontId="12" fillId="11" borderId="130" xfId="7" applyNumberFormat="1" applyFont="1" applyFill="1" applyBorder="1" applyAlignment="1">
      <alignment horizontal="center" vertical="top" wrapText="1"/>
    </xf>
    <xf numFmtId="17" fontId="19" fillId="0" borderId="142" xfId="18" applyNumberFormat="1" applyFont="1" applyFill="1" applyBorder="1" applyAlignment="1">
      <alignment horizontal="left" vertical="top"/>
    </xf>
    <xf numFmtId="49" fontId="12" fillId="12" borderId="124" xfId="7" applyNumberFormat="1" applyFont="1" applyFill="1" applyBorder="1" applyAlignment="1">
      <alignment horizontal="center" vertical="center" wrapText="1"/>
    </xf>
    <xf numFmtId="49" fontId="12" fillId="12" borderId="131" xfId="7" applyNumberFormat="1" applyFont="1" applyFill="1" applyBorder="1" applyAlignment="1">
      <alignment horizontal="center" vertical="center" wrapText="1"/>
    </xf>
    <xf numFmtId="49" fontId="12" fillId="12" borderId="125" xfId="7" applyNumberFormat="1" applyFont="1" applyFill="1" applyBorder="1" applyAlignment="1">
      <alignment horizontal="center" vertical="center" wrapText="1"/>
    </xf>
    <xf numFmtId="49" fontId="12" fillId="12" borderId="121" xfId="7" applyNumberFormat="1" applyFont="1" applyFill="1" applyBorder="1" applyAlignment="1">
      <alignment horizontal="center" vertical="center" wrapText="1"/>
    </xf>
    <xf numFmtId="49" fontId="12" fillId="12" borderId="116" xfId="7" applyNumberFormat="1" applyFont="1" applyFill="1" applyBorder="1" applyAlignment="1">
      <alignment horizontal="center" vertical="center" wrapText="1"/>
    </xf>
    <xf numFmtId="49" fontId="12" fillId="11" borderId="0" xfId="7" applyNumberFormat="1" applyFont="1" applyFill="1" applyBorder="1" applyAlignment="1">
      <alignment horizontal="left" wrapText="1"/>
    </xf>
    <xf numFmtId="49" fontId="54" fillId="11" borderId="0" xfId="7" applyNumberFormat="1" applyFont="1" applyFill="1" applyBorder="1" applyAlignment="1">
      <alignment horizontal="left"/>
    </xf>
    <xf numFmtId="49" fontId="8" fillId="11" borderId="0" xfId="7" applyNumberFormat="1" applyFont="1" applyFill="1" applyBorder="1" applyAlignment="1">
      <alignment horizontal="left" vertical="top" wrapText="1"/>
    </xf>
    <xf numFmtId="49" fontId="12" fillId="11" borderId="130" xfId="7" applyNumberFormat="1" applyFont="1" applyFill="1" applyBorder="1" applyAlignment="1">
      <alignment horizontal="left" vertical="center"/>
    </xf>
    <xf numFmtId="0" fontId="8" fillId="11" borderId="0" xfId="7" applyFont="1" applyFill="1" applyBorder="1" applyAlignment="1">
      <alignment horizontal="left" vertical="center"/>
    </xf>
    <xf numFmtId="49" fontId="8" fillId="11" borderId="0" xfId="7" applyNumberFormat="1" applyFont="1" applyFill="1" applyBorder="1" applyAlignment="1">
      <alignment horizontal="left"/>
    </xf>
    <xf numFmtId="49" fontId="12" fillId="12" borderId="124" xfId="7" applyNumberFormat="1" applyFont="1" applyFill="1" applyBorder="1" applyAlignment="1">
      <alignment horizontal="center" vertical="center"/>
    </xf>
    <xf numFmtId="49" fontId="12" fillId="12" borderId="131" xfId="7" applyNumberFormat="1" applyFont="1" applyFill="1" applyBorder="1" applyAlignment="1">
      <alignment horizontal="center" vertical="center"/>
    </xf>
    <xf numFmtId="49" fontId="12" fillId="12" borderId="125" xfId="7" applyNumberFormat="1" applyFont="1" applyFill="1" applyBorder="1" applyAlignment="1">
      <alignment horizontal="center" vertical="center"/>
    </xf>
    <xf numFmtId="49" fontId="7" fillId="2" borderId="0" xfId="7" applyNumberFormat="1" applyFont="1" applyFill="1" applyBorder="1" applyAlignment="1">
      <alignment horizontal="left" vertical="top" wrapText="1"/>
    </xf>
    <xf numFmtId="49" fontId="12" fillId="12" borderId="131" xfId="7" applyNumberFormat="1" applyFont="1" applyFill="1" applyBorder="1" applyAlignment="1">
      <alignment horizontal="center"/>
    </xf>
    <xf numFmtId="49" fontId="6" fillId="2" borderId="0" xfId="7" applyNumberFormat="1" applyFont="1" applyFill="1" applyAlignment="1">
      <alignment horizontal="left"/>
    </xf>
    <xf numFmtId="49" fontId="12" fillId="12" borderId="121" xfId="7" applyNumberFormat="1" applyFont="1" applyFill="1" applyBorder="1" applyAlignment="1">
      <alignment horizontal="center" vertical="top"/>
    </xf>
    <xf numFmtId="49" fontId="12" fillId="12" borderId="116" xfId="7" applyNumberFormat="1" applyFont="1" applyFill="1" applyBorder="1" applyAlignment="1">
      <alignment horizontal="center" vertical="top"/>
    </xf>
    <xf numFmtId="49" fontId="6" fillId="2" borderId="0" xfId="7" applyNumberFormat="1" applyFont="1" applyFill="1" applyBorder="1" applyAlignment="1">
      <alignment horizontal="left"/>
    </xf>
    <xf numFmtId="49" fontId="11" fillId="0" borderId="130" xfId="7" applyNumberFormat="1" applyFont="1" applyBorder="1" applyAlignment="1">
      <alignment horizontal="left" vertical="center"/>
    </xf>
    <xf numFmtId="49" fontId="12" fillId="11" borderId="0" xfId="7" applyNumberFormat="1" applyFont="1" applyFill="1" applyBorder="1" applyAlignment="1">
      <alignment horizontal="left" vertical="top" wrapText="1"/>
    </xf>
    <xf numFmtId="49" fontId="8" fillId="11" borderId="0" xfId="7" applyNumberFormat="1" applyFont="1" applyFill="1" applyBorder="1" applyAlignment="1">
      <alignment horizontal="left" vertical="top"/>
    </xf>
    <xf numFmtId="49" fontId="12" fillId="11" borderId="0" xfId="7" applyNumberFormat="1" applyFont="1" applyFill="1" applyBorder="1" applyAlignment="1">
      <alignment horizontal="left" vertical="center"/>
    </xf>
    <xf numFmtId="49" fontId="8" fillId="11" borderId="0" xfId="7" applyNumberFormat="1" applyFont="1" applyFill="1" applyBorder="1" applyAlignment="1">
      <alignment horizontal="left" vertical="center"/>
    </xf>
    <xf numFmtId="49" fontId="12" fillId="11" borderId="130" xfId="7" applyNumberFormat="1" applyFont="1" applyFill="1" applyBorder="1" applyAlignment="1">
      <alignment horizontal="left"/>
    </xf>
    <xf numFmtId="49" fontId="6" fillId="2" borderId="0" xfId="7" applyNumberFormat="1" applyFont="1" applyFill="1" applyAlignment="1">
      <alignment horizontal="left" wrapText="1"/>
    </xf>
    <xf numFmtId="49" fontId="80" fillId="11" borderId="130" xfId="7" applyNumberFormat="1" applyFont="1" applyFill="1" applyBorder="1" applyAlignment="1">
      <alignment horizontal="left"/>
    </xf>
    <xf numFmtId="49" fontId="8" fillId="11" borderId="0" xfId="7" applyNumberFormat="1" applyFont="1" applyFill="1" applyBorder="1" applyAlignment="1">
      <alignment horizontal="left" wrapText="1"/>
    </xf>
    <xf numFmtId="49" fontId="12" fillId="11" borderId="130" xfId="7" applyNumberFormat="1" applyFont="1" applyFill="1" applyBorder="1" applyAlignment="1">
      <alignment horizontal="left" vertical="top"/>
    </xf>
    <xf numFmtId="49" fontId="12" fillId="13" borderId="124" xfId="7" applyNumberFormat="1" applyFont="1" applyFill="1" applyBorder="1" applyAlignment="1">
      <alignment horizontal="center"/>
    </xf>
    <xf numFmtId="49" fontId="12" fillId="13" borderId="131" xfId="7" applyNumberFormat="1" applyFont="1" applyFill="1" applyBorder="1" applyAlignment="1">
      <alignment horizontal="center"/>
    </xf>
    <xf numFmtId="49" fontId="12" fillId="13" borderId="146" xfId="7" applyNumberFormat="1" applyFont="1" applyFill="1" applyBorder="1" applyAlignment="1">
      <alignment horizontal="center"/>
    </xf>
    <xf numFmtId="49" fontId="12" fillId="13" borderId="147" xfId="7" applyNumberFormat="1" applyFont="1" applyFill="1" applyBorder="1" applyAlignment="1">
      <alignment horizontal="center" vertical="center"/>
    </xf>
    <xf numFmtId="49" fontId="12" fillId="13" borderId="131" xfId="7" applyNumberFormat="1" applyFont="1" applyFill="1" applyBorder="1" applyAlignment="1">
      <alignment horizontal="center" vertical="center"/>
    </xf>
    <xf numFmtId="49" fontId="12" fillId="13" borderId="146" xfId="7" applyNumberFormat="1" applyFont="1" applyFill="1" applyBorder="1" applyAlignment="1">
      <alignment horizontal="center" vertical="center"/>
    </xf>
    <xf numFmtId="49" fontId="12" fillId="13" borderId="125" xfId="7" applyNumberFormat="1" applyFont="1" applyFill="1" applyBorder="1" applyAlignment="1">
      <alignment horizontal="center" vertical="center"/>
    </xf>
    <xf numFmtId="49" fontId="6" fillId="6" borderId="39" xfId="7" applyNumberFormat="1" applyFont="1" applyFill="1" applyBorder="1" applyAlignment="1">
      <alignment horizontal="center"/>
    </xf>
    <xf numFmtId="49" fontId="6" fillId="6" borderId="43" xfId="7" applyNumberFormat="1" applyFont="1" applyFill="1" applyBorder="1" applyAlignment="1">
      <alignment horizontal="center"/>
    </xf>
    <xf numFmtId="49" fontId="6" fillId="6" borderId="0" xfId="7" applyNumberFormat="1" applyFont="1" applyFill="1" applyBorder="1" applyAlignment="1">
      <alignment horizontal="center"/>
    </xf>
    <xf numFmtId="49" fontId="6" fillId="6" borderId="29" xfId="7" applyNumberFormat="1" applyFont="1" applyFill="1" applyBorder="1" applyAlignment="1">
      <alignment horizontal="center"/>
    </xf>
    <xf numFmtId="49" fontId="6" fillId="6" borderId="44" xfId="7" applyNumberFormat="1" applyFont="1" applyFill="1" applyBorder="1" applyAlignment="1">
      <alignment horizontal="center"/>
    </xf>
    <xf numFmtId="49" fontId="12" fillId="12" borderId="61" xfId="7" applyNumberFormat="1" applyFont="1" applyFill="1" applyBorder="1" applyAlignment="1">
      <alignment horizontal="center"/>
    </xf>
    <xf numFmtId="49" fontId="12" fillId="12" borderId="13" xfId="7" applyNumberFormat="1" applyFont="1" applyFill="1" applyBorder="1" applyAlignment="1">
      <alignment horizontal="center"/>
    </xf>
    <xf numFmtId="49" fontId="12" fillId="12" borderId="60" xfId="7" applyNumberFormat="1" applyFont="1" applyFill="1" applyBorder="1" applyAlignment="1">
      <alignment horizontal="center"/>
    </xf>
    <xf numFmtId="49" fontId="6" fillId="2" borderId="0" xfId="7" applyNumberFormat="1" applyFont="1" applyFill="1" applyAlignment="1">
      <alignment horizontal="left" vertical="center" wrapText="1"/>
    </xf>
    <xf numFmtId="0" fontId="11" fillId="12" borderId="28" xfId="63" applyFont="1" applyFill="1" applyBorder="1" applyAlignment="1">
      <alignment horizontal="center" vertical="center" wrapText="1"/>
    </xf>
    <xf numFmtId="0" fontId="11" fillId="12" borderId="11" xfId="63" applyFont="1" applyFill="1" applyBorder="1" applyAlignment="1">
      <alignment horizontal="center" vertical="center" wrapText="1"/>
    </xf>
    <xf numFmtId="0" fontId="11" fillId="12" borderId="117" xfId="63" applyFont="1" applyFill="1" applyBorder="1" applyAlignment="1">
      <alignment horizontal="center" vertical="center" wrapText="1"/>
    </xf>
    <xf numFmtId="0" fontId="11" fillId="12" borderId="120" xfId="63" applyFont="1" applyFill="1" applyBorder="1" applyAlignment="1">
      <alignment horizontal="center" vertical="center" wrapText="1"/>
    </xf>
    <xf numFmtId="0" fontId="11" fillId="12" borderId="109" xfId="63" applyFont="1" applyFill="1" applyBorder="1" applyAlignment="1">
      <alignment horizontal="center" vertical="center" wrapText="1"/>
    </xf>
    <xf numFmtId="0" fontId="11" fillId="12" borderId="5" xfId="63" applyFont="1" applyFill="1" applyBorder="1" applyAlignment="1">
      <alignment horizontal="center" vertical="center" wrapText="1"/>
    </xf>
    <xf numFmtId="0" fontId="11" fillId="12" borderId="148" xfId="63" applyFont="1" applyFill="1" applyBorder="1" applyAlignment="1">
      <alignment horizontal="center" vertical="center" wrapText="1"/>
    </xf>
    <xf numFmtId="0" fontId="11" fillId="12" borderId="149" xfId="63" applyFont="1" applyFill="1" applyBorder="1" applyAlignment="1">
      <alignment horizontal="center" vertical="center" wrapText="1"/>
    </xf>
    <xf numFmtId="0" fontId="11" fillId="12" borderId="94" xfId="63" applyFont="1" applyFill="1" applyBorder="1" applyAlignment="1">
      <alignment horizontal="center" vertical="center" wrapText="1"/>
    </xf>
    <xf numFmtId="0" fontId="11" fillId="12" borderId="4" xfId="63" applyFont="1" applyFill="1" applyBorder="1" applyAlignment="1">
      <alignment horizontal="center" vertical="center" wrapText="1"/>
    </xf>
    <xf numFmtId="49" fontId="81" fillId="11" borderId="0" xfId="7" applyNumberFormat="1" applyFont="1" applyFill="1" applyBorder="1" applyAlignment="1">
      <alignment horizontal="left"/>
    </xf>
    <xf numFmtId="0" fontId="11" fillId="12" borderId="117" xfId="63" applyFont="1" applyFill="1" applyBorder="1" applyAlignment="1">
      <alignment horizontal="center" vertical="center"/>
    </xf>
    <xf numFmtId="0" fontId="11" fillId="12" borderId="118" xfId="63" applyFont="1" applyFill="1" applyBorder="1" applyAlignment="1">
      <alignment horizontal="center" vertical="center"/>
    </xf>
    <xf numFmtId="0" fontId="11" fillId="12" borderId="120" xfId="63" applyFont="1" applyFill="1" applyBorder="1" applyAlignment="1">
      <alignment horizontal="center" vertical="center"/>
    </xf>
    <xf numFmtId="0" fontId="11" fillId="12" borderId="133" xfId="63" applyFont="1" applyFill="1" applyBorder="1" applyAlignment="1">
      <alignment horizontal="center" vertical="center" wrapText="1"/>
    </xf>
    <xf numFmtId="0" fontId="11" fillId="12" borderId="150" xfId="63" applyFont="1" applyFill="1" applyBorder="1" applyAlignment="1">
      <alignment horizontal="center" vertical="center" wrapText="1"/>
    </xf>
    <xf numFmtId="0" fontId="11" fillId="12" borderId="13" xfId="63" applyFont="1" applyFill="1" applyBorder="1" applyAlignment="1">
      <alignment horizontal="center" vertical="center" wrapText="1"/>
    </xf>
    <xf numFmtId="0" fontId="11" fillId="12" borderId="151" xfId="63" applyFont="1" applyFill="1" applyBorder="1" applyAlignment="1">
      <alignment horizontal="center" vertical="center" wrapText="1"/>
    </xf>
    <xf numFmtId="193" fontId="11" fillId="12" borderId="149" xfId="12" applyNumberFormat="1" applyFont="1" applyFill="1" applyBorder="1" applyAlignment="1">
      <alignment horizontal="center" vertical="center" wrapText="1"/>
    </xf>
    <xf numFmtId="193" fontId="11" fillId="12" borderId="4" xfId="12" applyNumberFormat="1" applyFont="1" applyFill="1" applyBorder="1" applyAlignment="1">
      <alignment horizontal="center" vertical="center" wrapText="1"/>
    </xf>
    <xf numFmtId="193" fontId="11" fillId="12" borderId="60" xfId="12" applyNumberFormat="1" applyFont="1" applyFill="1" applyBorder="1" applyAlignment="1">
      <alignment horizontal="center" vertical="center" wrapText="1"/>
    </xf>
    <xf numFmtId="0" fontId="11" fillId="12" borderId="28" xfId="11" applyFont="1" applyFill="1" applyBorder="1" applyAlignment="1">
      <alignment horizontal="center" vertical="center" wrapText="1"/>
    </xf>
    <xf numFmtId="0" fontId="11" fillId="12" borderId="11" xfId="11" applyFont="1" applyFill="1" applyBorder="1" applyAlignment="1">
      <alignment horizontal="center" vertical="center" wrapText="1"/>
    </xf>
    <xf numFmtId="0" fontId="11" fillId="12" borderId="117" xfId="11" applyFont="1" applyFill="1" applyBorder="1" applyAlignment="1">
      <alignment horizontal="center" vertical="center" wrapText="1"/>
    </xf>
    <xf numFmtId="0" fontId="11" fillId="12" borderId="120" xfId="11" applyFont="1" applyFill="1" applyBorder="1" applyAlignment="1">
      <alignment horizontal="center" vertical="center" wrapText="1"/>
    </xf>
    <xf numFmtId="0" fontId="11" fillId="12" borderId="117" xfId="11" applyFont="1" applyFill="1" applyBorder="1" applyAlignment="1">
      <alignment horizontal="center" vertical="center"/>
    </xf>
    <xf numFmtId="0" fontId="11" fillId="12" borderId="118" xfId="11" applyFont="1" applyFill="1" applyBorder="1" applyAlignment="1">
      <alignment horizontal="center" vertical="center"/>
    </xf>
    <xf numFmtId="0" fontId="11" fillId="12" borderId="120" xfId="11" applyFont="1" applyFill="1" applyBorder="1" applyAlignment="1">
      <alignment horizontal="center" vertical="center"/>
    </xf>
    <xf numFmtId="0" fontId="11" fillId="12" borderId="133" xfId="11" applyFont="1" applyFill="1" applyBorder="1" applyAlignment="1">
      <alignment horizontal="center" vertical="center" wrapText="1"/>
    </xf>
    <xf numFmtId="0" fontId="11" fillId="12" borderId="150" xfId="11" applyFont="1" applyFill="1" applyBorder="1" applyAlignment="1">
      <alignment horizontal="center" vertical="center" wrapText="1"/>
    </xf>
    <xf numFmtId="0" fontId="11" fillId="12" borderId="130" xfId="11" applyFont="1" applyFill="1" applyBorder="1" applyAlignment="1">
      <alignment horizontal="center" vertical="center" wrapText="1"/>
    </xf>
    <xf numFmtId="0" fontId="11" fillId="12" borderId="139" xfId="11" applyFont="1" applyFill="1" applyBorder="1" applyAlignment="1">
      <alignment horizontal="center" vertical="center" wrapText="1"/>
    </xf>
    <xf numFmtId="0" fontId="11" fillId="12" borderId="109" xfId="11" applyFont="1" applyFill="1" applyBorder="1" applyAlignment="1">
      <alignment horizontal="center" vertical="center" wrapText="1"/>
    </xf>
    <xf numFmtId="0" fontId="11" fillId="12" borderId="155" xfId="11" applyFont="1" applyFill="1" applyBorder="1" applyAlignment="1">
      <alignment horizontal="center" vertical="center" wrapText="1"/>
    </xf>
    <xf numFmtId="0" fontId="11" fillId="12" borderId="154" xfId="11" applyFont="1" applyFill="1" applyBorder="1" applyAlignment="1">
      <alignment horizontal="center" vertical="center" wrapText="1"/>
    </xf>
    <xf numFmtId="193" fontId="11" fillId="12" borderId="153" xfId="12" applyNumberFormat="1" applyFont="1" applyFill="1" applyBorder="1" applyAlignment="1">
      <alignment horizontal="center" vertical="center" wrapText="1"/>
    </xf>
    <xf numFmtId="0" fontId="11" fillId="12" borderId="119" xfId="11" applyFont="1" applyFill="1" applyBorder="1" applyAlignment="1">
      <alignment horizontal="center" vertical="center" wrapText="1"/>
    </xf>
    <xf numFmtId="0" fontId="11" fillId="12" borderId="5" xfId="11" applyFont="1" applyFill="1" applyBorder="1" applyAlignment="1">
      <alignment horizontal="center" vertical="center" wrapText="1"/>
    </xf>
    <xf numFmtId="0" fontId="11" fillId="12" borderId="134" xfId="11" applyFont="1" applyFill="1" applyBorder="1" applyAlignment="1">
      <alignment horizontal="center" vertical="center" wrapText="1"/>
    </xf>
    <xf numFmtId="0" fontId="11" fillId="12" borderId="148" xfId="11" applyFont="1" applyFill="1" applyBorder="1" applyAlignment="1">
      <alignment horizontal="center" vertical="center" wrapText="1"/>
    </xf>
    <xf numFmtId="0" fontId="11" fillId="12" borderId="149" xfId="11" applyFont="1" applyFill="1" applyBorder="1" applyAlignment="1">
      <alignment horizontal="center" vertical="center" wrapText="1"/>
    </xf>
    <xf numFmtId="0" fontId="11" fillId="12" borderId="152" xfId="11" applyFont="1" applyFill="1" applyBorder="1" applyAlignment="1">
      <alignment horizontal="center" vertical="center" wrapText="1"/>
    </xf>
    <xf numFmtId="0" fontId="11" fillId="12" borderId="153" xfId="11" applyFont="1" applyFill="1" applyBorder="1" applyAlignment="1">
      <alignment horizontal="center" vertical="center" wrapText="1"/>
    </xf>
    <xf numFmtId="0" fontId="11" fillId="12" borderId="109" xfId="11" applyFont="1" applyFill="1" applyBorder="1" applyAlignment="1">
      <alignment horizontal="center" vertical="center"/>
    </xf>
    <xf numFmtId="0" fontId="12" fillId="12" borderId="121" xfId="7" applyFont="1" applyFill="1" applyBorder="1" applyAlignment="1">
      <alignment horizontal="center" vertical="center" wrapText="1"/>
    </xf>
    <xf numFmtId="0" fontId="12" fillId="12" borderId="116" xfId="7" applyFont="1" applyFill="1" applyBorder="1" applyAlignment="1">
      <alignment horizontal="center" vertical="center" wrapText="1"/>
    </xf>
    <xf numFmtId="49" fontId="12" fillId="12" borderId="132" xfId="7" applyNumberFormat="1" applyFont="1" applyFill="1" applyBorder="1" applyAlignment="1">
      <alignment horizontal="center" vertical="center" wrapText="1"/>
    </xf>
    <xf numFmtId="0" fontId="12" fillId="12" borderId="124" xfId="7" applyFont="1" applyFill="1" applyBorder="1" applyAlignment="1">
      <alignment horizontal="center" vertical="center" wrapText="1"/>
    </xf>
    <xf numFmtId="0" fontId="12" fillId="12" borderId="131" xfId="7" applyFont="1" applyFill="1" applyBorder="1" applyAlignment="1">
      <alignment horizontal="center" vertical="center" wrapText="1"/>
    </xf>
    <xf numFmtId="0" fontId="12" fillId="12" borderId="125" xfId="7" applyFont="1" applyFill="1" applyBorder="1" applyAlignment="1">
      <alignment horizontal="center" vertical="center" wrapText="1"/>
    </xf>
    <xf numFmtId="49" fontId="6" fillId="3" borderId="0" xfId="7" applyNumberFormat="1" applyFont="1" applyFill="1" applyAlignment="1">
      <alignment horizontal="left"/>
    </xf>
    <xf numFmtId="49" fontId="6" fillId="3" borderId="0" xfId="7" applyNumberFormat="1" applyFont="1" applyFill="1" applyAlignment="1">
      <alignment horizontal="left" wrapText="1"/>
    </xf>
    <xf numFmtId="17" fontId="10" fillId="11" borderId="0" xfId="18" applyNumberFormat="1" applyFont="1" applyFill="1" applyBorder="1" applyAlignment="1">
      <alignment horizontal="left" vertical="top"/>
    </xf>
    <xf numFmtId="49" fontId="12" fillId="12" borderId="117" xfId="7" applyNumberFormat="1" applyFont="1" applyFill="1" applyBorder="1" applyAlignment="1">
      <alignment horizontal="center" vertical="center"/>
    </xf>
    <xf numFmtId="49" fontId="12" fillId="12" borderId="118" xfId="7" applyNumberFormat="1" applyFont="1" applyFill="1" applyBorder="1" applyAlignment="1">
      <alignment horizontal="center" vertical="center"/>
    </xf>
    <xf numFmtId="49" fontId="12" fillId="12" borderId="119" xfId="7" applyNumberFormat="1" applyFont="1" applyFill="1" applyBorder="1" applyAlignment="1">
      <alignment horizontal="center" vertical="center"/>
    </xf>
    <xf numFmtId="49" fontId="6" fillId="6" borderId="69" xfId="7" applyNumberFormat="1" applyFont="1" applyFill="1" applyBorder="1" applyAlignment="1">
      <alignment horizontal="center" vertical="center"/>
    </xf>
    <xf numFmtId="49" fontId="6" fillId="6" borderId="71" xfId="7" applyNumberFormat="1" applyFont="1" applyFill="1" applyBorder="1" applyAlignment="1">
      <alignment horizontal="center" vertical="center"/>
    </xf>
    <xf numFmtId="49" fontId="6" fillId="6" borderId="63" xfId="7" applyNumberFormat="1" applyFont="1" applyFill="1" applyBorder="1" applyAlignment="1">
      <alignment horizontal="center" vertical="center"/>
    </xf>
    <xf numFmtId="49" fontId="6" fillId="6" borderId="70" xfId="7" applyNumberFormat="1" applyFont="1" applyFill="1" applyBorder="1" applyAlignment="1">
      <alignment horizontal="center" vertical="center" wrapText="1"/>
    </xf>
    <xf numFmtId="49" fontId="6" fillId="6" borderId="10" xfId="7" applyNumberFormat="1" applyFont="1" applyFill="1" applyBorder="1" applyAlignment="1">
      <alignment horizontal="center" vertical="center" wrapText="1"/>
    </xf>
    <xf numFmtId="49" fontId="6" fillId="6" borderId="156" xfId="7" applyNumberFormat="1" applyFont="1" applyFill="1" applyBorder="1" applyAlignment="1">
      <alignment horizontal="center" vertical="center" wrapText="1"/>
    </xf>
    <xf numFmtId="0" fontId="6" fillId="6" borderId="156" xfId="7" applyFont="1" applyFill="1" applyBorder="1" applyAlignment="1">
      <alignment horizontal="center" vertical="center" wrapText="1"/>
    </xf>
    <xf numFmtId="0" fontId="6" fillId="6" borderId="10" xfId="7" applyFont="1" applyFill="1" applyBorder="1" applyAlignment="1">
      <alignment horizontal="center" vertical="center" wrapText="1"/>
    </xf>
    <xf numFmtId="49" fontId="6" fillId="6" borderId="74" xfId="7" applyNumberFormat="1" applyFont="1" applyFill="1" applyBorder="1" applyAlignment="1">
      <alignment horizontal="center" vertical="center" wrapText="1"/>
    </xf>
    <xf numFmtId="49" fontId="6" fillId="6" borderId="75" xfId="7" applyNumberFormat="1" applyFont="1" applyFill="1" applyBorder="1" applyAlignment="1">
      <alignment horizontal="center" vertical="center" wrapText="1"/>
    </xf>
    <xf numFmtId="49" fontId="6" fillId="6" borderId="14" xfId="7" applyNumberFormat="1" applyFont="1" applyFill="1" applyBorder="1" applyAlignment="1">
      <alignment horizontal="center" vertical="center" wrapText="1"/>
    </xf>
    <xf numFmtId="49" fontId="6" fillId="6" borderId="15" xfId="7" applyNumberFormat="1" applyFont="1" applyFill="1" applyBorder="1" applyAlignment="1">
      <alignment horizontal="center" vertical="center" wrapText="1"/>
    </xf>
    <xf numFmtId="49" fontId="6" fillId="3" borderId="0" xfId="7" applyNumberFormat="1" applyFont="1" applyFill="1" applyAlignment="1">
      <alignment horizontal="left" vertical="top"/>
    </xf>
    <xf numFmtId="49" fontId="6" fillId="6" borderId="69" xfId="7" applyNumberFormat="1" applyFont="1" applyFill="1" applyBorder="1" applyAlignment="1">
      <alignment horizontal="center" vertical="center" wrapText="1"/>
    </xf>
    <xf numFmtId="49" fontId="6" fillId="6" borderId="72" xfId="7" applyNumberFormat="1" applyFont="1" applyFill="1" applyBorder="1" applyAlignment="1">
      <alignment horizontal="center" vertical="center" wrapText="1"/>
    </xf>
    <xf numFmtId="49" fontId="6" fillId="6" borderId="70" xfId="7" applyNumberFormat="1" applyFont="1" applyFill="1" applyBorder="1" applyAlignment="1">
      <alignment horizontal="center" vertical="center"/>
    </xf>
    <xf numFmtId="49" fontId="6" fillId="6" borderId="45" xfId="7" applyNumberFormat="1" applyFont="1" applyFill="1" applyBorder="1" applyAlignment="1">
      <alignment horizontal="center" vertical="center"/>
    </xf>
    <xf numFmtId="49" fontId="6" fillId="6" borderId="10" xfId="7" applyNumberFormat="1" applyFont="1" applyFill="1" applyBorder="1" applyAlignment="1">
      <alignment horizontal="center" vertical="center"/>
    </xf>
    <xf numFmtId="49" fontId="6" fillId="6" borderId="45" xfId="7" applyNumberFormat="1" applyFont="1" applyFill="1" applyBorder="1" applyAlignment="1">
      <alignment horizontal="center" vertical="center" wrapText="1"/>
    </xf>
    <xf numFmtId="49" fontId="6" fillId="6" borderId="74" xfId="7" applyNumberFormat="1" applyFont="1" applyFill="1" applyBorder="1" applyAlignment="1">
      <alignment horizontal="center" vertical="center"/>
    </xf>
    <xf numFmtId="49" fontId="6" fillId="6" borderId="75" xfId="7" applyNumberFormat="1" applyFont="1" applyFill="1" applyBorder="1" applyAlignment="1">
      <alignment horizontal="center" vertical="center"/>
    </xf>
    <xf numFmtId="49" fontId="6" fillId="6" borderId="14" xfId="7" applyNumberFormat="1" applyFont="1" applyFill="1" applyBorder="1" applyAlignment="1">
      <alignment horizontal="center" vertical="center"/>
    </xf>
    <xf numFmtId="49" fontId="6" fillId="6" borderId="15" xfId="7" applyNumberFormat="1" applyFont="1" applyFill="1" applyBorder="1" applyAlignment="1">
      <alignment horizontal="center" vertical="center"/>
    </xf>
    <xf numFmtId="49" fontId="6" fillId="6" borderId="76" xfId="7" applyNumberFormat="1" applyFont="1" applyFill="1" applyBorder="1" applyAlignment="1">
      <alignment horizontal="center" vertical="center"/>
    </xf>
    <xf numFmtId="49" fontId="6" fillId="6" borderId="29" xfId="7" applyNumberFormat="1" applyFont="1" applyFill="1" applyBorder="1" applyAlignment="1">
      <alignment horizontal="center" vertical="center"/>
    </xf>
    <xf numFmtId="49" fontId="6" fillId="6" borderId="42" xfId="7" applyNumberFormat="1" applyFont="1" applyFill="1" applyBorder="1" applyAlignment="1">
      <alignment horizontal="center" vertical="center"/>
    </xf>
    <xf numFmtId="49" fontId="6" fillId="6" borderId="12" xfId="7" applyNumberFormat="1" applyFont="1" applyFill="1" applyBorder="1" applyAlignment="1">
      <alignment horizontal="center" vertical="center"/>
    </xf>
    <xf numFmtId="49" fontId="6" fillId="6" borderId="66" xfId="7" applyNumberFormat="1" applyFont="1" applyFill="1" applyBorder="1" applyAlignment="1">
      <alignment horizontal="center" vertical="center"/>
    </xf>
    <xf numFmtId="49" fontId="12" fillId="12" borderId="132" xfId="7" applyNumberFormat="1" applyFont="1" applyFill="1" applyBorder="1" applyAlignment="1">
      <alignment horizontal="center" vertical="center"/>
    </xf>
    <xf numFmtId="17" fontId="19" fillId="3" borderId="0" xfId="18" applyNumberFormat="1" applyFont="1" applyFill="1" applyBorder="1" applyAlignment="1">
      <alignment horizontal="left" vertical="top"/>
    </xf>
    <xf numFmtId="0" fontId="12" fillId="12" borderId="124" xfId="7" applyFont="1" applyFill="1" applyBorder="1" applyAlignment="1">
      <alignment horizontal="center" vertical="center"/>
    </xf>
    <xf numFmtId="0" fontId="12" fillId="12" borderId="131" xfId="7" applyFont="1" applyFill="1" applyBorder="1" applyAlignment="1">
      <alignment horizontal="center" vertical="center"/>
    </xf>
    <xf numFmtId="0" fontId="12" fillId="12" borderId="125" xfId="7" applyFont="1" applyFill="1" applyBorder="1" applyAlignment="1">
      <alignment horizontal="center" vertical="center"/>
    </xf>
    <xf numFmtId="49" fontId="12" fillId="12" borderId="135" xfId="7" applyNumberFormat="1" applyFont="1" applyFill="1" applyBorder="1" applyAlignment="1">
      <alignment horizontal="center" vertical="center"/>
    </xf>
    <xf numFmtId="49" fontId="12" fillId="12" borderId="138" xfId="7" applyNumberFormat="1" applyFont="1" applyFill="1" applyBorder="1" applyAlignment="1">
      <alignment horizontal="center" vertical="center"/>
    </xf>
    <xf numFmtId="49" fontId="12" fillId="12" borderId="135" xfId="7" applyNumberFormat="1" applyFont="1" applyFill="1" applyBorder="1" applyAlignment="1">
      <alignment horizontal="center"/>
    </xf>
    <xf numFmtId="49" fontId="12" fillId="12" borderId="142" xfId="7" applyNumberFormat="1" applyFont="1" applyFill="1" applyBorder="1" applyAlignment="1">
      <alignment horizontal="center"/>
    </xf>
    <xf numFmtId="49" fontId="12" fillId="12" borderId="136" xfId="7" applyNumberFormat="1" applyFont="1" applyFill="1" applyBorder="1" applyAlignment="1">
      <alignment horizontal="center"/>
    </xf>
    <xf numFmtId="49" fontId="12" fillId="12" borderId="142" xfId="7" applyNumberFormat="1" applyFont="1" applyFill="1" applyBorder="1" applyAlignment="1">
      <alignment horizontal="center" vertical="center"/>
    </xf>
    <xf numFmtId="49" fontId="12" fillId="12" borderId="136" xfId="7" applyNumberFormat="1" applyFont="1" applyFill="1" applyBorder="1" applyAlignment="1">
      <alignment horizontal="center" vertical="center"/>
    </xf>
    <xf numFmtId="49" fontId="12" fillId="11" borderId="130" xfId="0" applyNumberFormat="1" applyFont="1" applyFill="1" applyBorder="1" applyAlignment="1">
      <alignment horizontal="left" vertical="top" wrapText="1"/>
    </xf>
    <xf numFmtId="49" fontId="61" fillId="0" borderId="0" xfId="0" applyNumberFormat="1" applyFont="1" applyFill="1" applyAlignment="1">
      <alignment horizontal="left" wrapText="1"/>
    </xf>
    <xf numFmtId="0" fontId="61" fillId="11" borderId="0" xfId="0" applyFont="1" applyFill="1" applyAlignment="1">
      <alignment horizontal="left" wrapText="1"/>
    </xf>
    <xf numFmtId="49" fontId="61" fillId="11" borderId="0" xfId="0" applyNumberFormat="1" applyFont="1" applyFill="1" applyAlignment="1">
      <alignment horizontal="left" wrapText="1"/>
    </xf>
    <xf numFmtId="49" fontId="45" fillId="11" borderId="0" xfId="0" applyNumberFormat="1" applyFont="1" applyFill="1" applyAlignment="1">
      <alignment horizontal="left" wrapText="1"/>
    </xf>
    <xf numFmtId="49" fontId="12" fillId="12" borderId="158" xfId="0" applyNumberFormat="1" applyFont="1" applyFill="1" applyBorder="1" applyAlignment="1">
      <alignment horizontal="center" vertical="center" wrapText="1"/>
    </xf>
    <xf numFmtId="49" fontId="12" fillId="12" borderId="144" xfId="0" applyNumberFormat="1" applyFont="1" applyFill="1" applyBorder="1" applyAlignment="1">
      <alignment horizontal="center" vertical="center" wrapText="1"/>
    </xf>
    <xf numFmtId="0" fontId="12" fillId="12" borderId="158" xfId="0" applyFont="1" applyFill="1" applyBorder="1" applyAlignment="1">
      <alignment horizontal="center" vertical="center" wrapText="1"/>
    </xf>
    <xf numFmtId="0" fontId="12" fillId="12" borderId="144" xfId="0" applyFont="1" applyFill="1" applyBorder="1" applyAlignment="1">
      <alignment horizontal="center" vertical="center" wrapText="1"/>
    </xf>
    <xf numFmtId="0" fontId="12" fillId="12" borderId="159" xfId="0" applyFont="1" applyFill="1" applyBorder="1" applyAlignment="1">
      <alignment horizontal="center" vertical="center" wrapText="1"/>
    </xf>
    <xf numFmtId="0" fontId="12" fillId="12" borderId="125" xfId="0" applyFont="1" applyFill="1" applyBorder="1" applyAlignment="1">
      <alignment horizontal="center" vertical="center" wrapText="1"/>
    </xf>
    <xf numFmtId="0" fontId="12" fillId="12" borderId="124" xfId="0" applyFont="1" applyFill="1" applyBorder="1" applyAlignment="1">
      <alignment horizontal="center" vertical="center" wrapText="1"/>
    </xf>
    <xf numFmtId="49" fontId="12" fillId="11" borderId="0" xfId="0" applyNumberFormat="1" applyFont="1" applyFill="1" applyAlignment="1">
      <alignment horizontal="left" vertical="top" wrapText="1"/>
    </xf>
    <xf numFmtId="49" fontId="12" fillId="12" borderId="157" xfId="0" applyNumberFormat="1" applyFont="1" applyFill="1" applyBorder="1" applyAlignment="1">
      <alignment horizontal="center" vertical="center" wrapText="1"/>
    </xf>
    <xf numFmtId="0" fontId="11" fillId="12" borderId="157" xfId="0" applyFont="1" applyFill="1" applyBorder="1" applyAlignment="1">
      <alignment horizontal="center" vertical="center" wrapText="1"/>
    </xf>
    <xf numFmtId="0" fontId="11" fillId="12" borderId="11" xfId="0" applyFont="1" applyFill="1" applyBorder="1" applyAlignment="1">
      <alignment horizontal="center" vertical="center" wrapText="1"/>
    </xf>
    <xf numFmtId="0" fontId="11" fillId="12" borderId="158" xfId="0" applyFont="1" applyFill="1" applyBorder="1" applyAlignment="1">
      <alignment horizontal="center"/>
    </xf>
    <xf numFmtId="0" fontId="11" fillId="12" borderId="160" xfId="0" applyFont="1" applyFill="1" applyBorder="1" applyAlignment="1">
      <alignment horizontal="center"/>
    </xf>
    <xf numFmtId="0" fontId="11" fillId="12" borderId="144" xfId="0" applyFont="1" applyFill="1" applyBorder="1" applyAlignment="1">
      <alignment horizontal="center"/>
    </xf>
    <xf numFmtId="0" fontId="11" fillId="11" borderId="61" xfId="0" applyFont="1" applyFill="1" applyBorder="1" applyAlignment="1">
      <alignment horizontal="left" vertical="center" wrapText="1"/>
    </xf>
    <xf numFmtId="0" fontId="11" fillId="11" borderId="13" xfId="0" applyFont="1" applyFill="1" applyBorder="1" applyAlignment="1">
      <alignment horizontal="left" vertical="center" wrapText="1"/>
    </xf>
    <xf numFmtId="49" fontId="8" fillId="11" borderId="0" xfId="0" applyNumberFormat="1" applyFont="1" applyFill="1" applyAlignment="1">
      <alignment horizontal="left" wrapText="1"/>
    </xf>
    <xf numFmtId="49" fontId="12" fillId="11" borderId="0" xfId="0" applyNumberFormat="1" applyFont="1" applyFill="1" applyAlignment="1">
      <alignment horizontal="left" wrapText="1"/>
    </xf>
    <xf numFmtId="49" fontId="12" fillId="11" borderId="158" xfId="0" applyNumberFormat="1" applyFont="1" applyFill="1" applyBorder="1" applyAlignment="1">
      <alignment horizontal="left" wrapText="1"/>
    </xf>
    <xf numFmtId="49" fontId="12" fillId="11" borderId="160" xfId="0" applyNumberFormat="1" applyFont="1" applyFill="1" applyBorder="1" applyAlignment="1">
      <alignment horizontal="left" wrapText="1"/>
    </xf>
    <xf numFmtId="49" fontId="12" fillId="11" borderId="144" xfId="0" applyNumberFormat="1" applyFont="1" applyFill="1" applyBorder="1" applyAlignment="1">
      <alignment horizontal="left" wrapText="1"/>
    </xf>
    <xf numFmtId="49" fontId="12" fillId="12" borderId="157" xfId="0" applyNumberFormat="1" applyFont="1" applyFill="1" applyBorder="1" applyAlignment="1">
      <alignment horizontal="left" vertical="center" wrapText="1"/>
    </xf>
    <xf numFmtId="49" fontId="12" fillId="12" borderId="11" xfId="0" applyNumberFormat="1" applyFont="1" applyFill="1" applyBorder="1" applyAlignment="1">
      <alignment horizontal="left" vertical="center" wrapText="1"/>
    </xf>
    <xf numFmtId="49" fontId="12" fillId="12" borderId="160" xfId="0" applyNumberFormat="1" applyFont="1" applyFill="1" applyBorder="1" applyAlignment="1">
      <alignment horizontal="center" vertical="center" wrapText="1"/>
    </xf>
    <xf numFmtId="49" fontId="12" fillId="12" borderId="158" xfId="0" applyNumberFormat="1" applyFont="1" applyFill="1" applyBorder="1" applyAlignment="1">
      <alignment horizontal="center" vertical="center"/>
    </xf>
    <xf numFmtId="49" fontId="12" fillId="12" borderId="160" xfId="0" applyNumberFormat="1" applyFont="1" applyFill="1" applyBorder="1" applyAlignment="1">
      <alignment horizontal="center" vertical="center"/>
    </xf>
    <xf numFmtId="49" fontId="12" fillId="12" borderId="144" xfId="0" applyNumberFormat="1" applyFont="1" applyFill="1" applyBorder="1" applyAlignment="1">
      <alignment horizontal="center" vertical="center"/>
    </xf>
    <xf numFmtId="0" fontId="12" fillId="12" borderId="157" xfId="0" applyFont="1" applyFill="1" applyBorder="1" applyAlignment="1">
      <alignment horizontal="center" vertical="center" wrapText="1"/>
    </xf>
    <xf numFmtId="168" fontId="11" fillId="12" borderId="80" xfId="1" applyNumberFormat="1" applyFont="1" applyFill="1" applyBorder="1" applyAlignment="1">
      <alignment horizontal="center" vertical="center"/>
    </xf>
    <xf numFmtId="168" fontId="11" fillId="12" borderId="81" xfId="1" applyNumberFormat="1" applyFont="1" applyFill="1" applyBorder="1" applyAlignment="1">
      <alignment horizontal="center" vertical="center"/>
    </xf>
    <xf numFmtId="168" fontId="11" fillId="12" borderId="162" xfId="1" applyNumberFormat="1" applyFont="1" applyFill="1" applyBorder="1" applyAlignment="1">
      <alignment horizontal="center" vertical="center"/>
    </xf>
    <xf numFmtId="0" fontId="19" fillId="11" borderId="0" xfId="30" applyFont="1" applyFill="1" applyBorder="1" applyAlignment="1">
      <alignment vertical="center" wrapText="1"/>
    </xf>
    <xf numFmtId="0" fontId="19" fillId="11" borderId="0" xfId="7" applyFont="1" applyFill="1" applyBorder="1" applyAlignment="1">
      <alignment vertical="center" wrapText="1"/>
    </xf>
    <xf numFmtId="49" fontId="11" fillId="11" borderId="161" xfId="7" applyNumberFormat="1" applyFont="1" applyFill="1" applyBorder="1" applyAlignment="1">
      <alignment vertical="center" wrapText="1"/>
    </xf>
    <xf numFmtId="0" fontId="11" fillId="12" borderId="95" xfId="30" applyFont="1" applyFill="1" applyBorder="1" applyAlignment="1">
      <alignment horizontal="center" vertical="center" wrapText="1"/>
    </xf>
    <xf numFmtId="0" fontId="11" fillId="12" borderId="163" xfId="30" applyFont="1" applyFill="1" applyBorder="1" applyAlignment="1">
      <alignment horizontal="center" vertical="center" wrapText="1"/>
    </xf>
    <xf numFmtId="0" fontId="11" fillId="12" borderId="97" xfId="30" applyFont="1" applyFill="1" applyBorder="1" applyAlignment="1">
      <alignment horizontal="center" vertical="center" wrapText="1"/>
    </xf>
    <xf numFmtId="0" fontId="11" fillId="12" borderId="164" xfId="30" applyFont="1" applyFill="1" applyBorder="1" applyAlignment="1">
      <alignment horizontal="center" vertical="center" wrapText="1"/>
    </xf>
    <xf numFmtId="168" fontId="11" fillId="12" borderId="82" xfId="1" applyNumberFormat="1" applyFont="1" applyFill="1" applyBorder="1" applyAlignment="1">
      <alignment horizontal="center" vertical="center"/>
    </xf>
    <xf numFmtId="49" fontId="12" fillId="11" borderId="158" xfId="0" applyNumberFormat="1" applyFont="1" applyFill="1" applyBorder="1" applyAlignment="1">
      <alignment horizontal="left" vertical="center" wrapText="1"/>
    </xf>
    <xf numFmtId="49" fontId="12" fillId="11" borderId="160" xfId="0" applyNumberFormat="1" applyFont="1" applyFill="1" applyBorder="1" applyAlignment="1">
      <alignment horizontal="left" vertical="center" wrapText="1"/>
    </xf>
    <xf numFmtId="49" fontId="12" fillId="11" borderId="169" xfId="0" applyNumberFormat="1" applyFont="1" applyFill="1" applyBorder="1" applyAlignment="1">
      <alignment horizontal="left" vertical="center" wrapText="1"/>
    </xf>
    <xf numFmtId="49" fontId="12" fillId="11" borderId="13" xfId="0" applyNumberFormat="1" applyFont="1" applyFill="1" applyBorder="1" applyAlignment="1">
      <alignment horizontal="left" vertical="top"/>
    </xf>
    <xf numFmtId="43" fontId="8" fillId="11" borderId="0" xfId="1" applyFont="1" applyFill="1" applyBorder="1" applyAlignment="1">
      <alignment horizontal="left"/>
    </xf>
    <xf numFmtId="0" fontId="76" fillId="12" borderId="171" xfId="0" applyFont="1" applyFill="1" applyBorder="1" applyAlignment="1">
      <alignment horizontal="center" vertical="center"/>
    </xf>
    <xf numFmtId="0" fontId="76" fillId="12" borderId="172" xfId="0" applyFont="1" applyFill="1" applyBorder="1" applyAlignment="1">
      <alignment horizontal="center" vertical="center"/>
    </xf>
    <xf numFmtId="0" fontId="76" fillId="12" borderId="173" xfId="0" applyFont="1" applyFill="1" applyBorder="1" applyAlignment="1">
      <alignment horizontal="center" vertical="center"/>
    </xf>
    <xf numFmtId="43" fontId="12" fillId="11" borderId="94" xfId="1" applyFont="1" applyFill="1" applyBorder="1" applyAlignment="1">
      <alignment horizontal="center"/>
    </xf>
    <xf numFmtId="43" fontId="12" fillId="11" borderId="0" xfId="1" applyFont="1" applyFill="1" applyBorder="1" applyAlignment="1">
      <alignment horizontal="center"/>
    </xf>
    <xf numFmtId="43" fontId="12" fillId="11" borderId="128" xfId="1" applyFont="1" applyFill="1" applyBorder="1" applyAlignment="1">
      <alignment horizontal="center"/>
    </xf>
    <xf numFmtId="49" fontId="12" fillId="12" borderId="176" xfId="7" applyNumberFormat="1" applyFont="1" applyFill="1" applyBorder="1" applyAlignment="1">
      <alignment horizontal="center" vertical="center"/>
    </xf>
    <xf numFmtId="49" fontId="12" fillId="12" borderId="160" xfId="7" applyNumberFormat="1" applyFont="1" applyFill="1" applyBorder="1" applyAlignment="1">
      <alignment horizontal="center" vertical="center"/>
    </xf>
    <xf numFmtId="49" fontId="12" fillId="12" borderId="144" xfId="7" applyNumberFormat="1" applyFont="1" applyFill="1" applyBorder="1" applyAlignment="1">
      <alignment horizontal="center" vertical="center"/>
    </xf>
    <xf numFmtId="0" fontId="10" fillId="11" borderId="0" xfId="7" applyFont="1" applyFill="1" applyAlignment="1">
      <alignment horizontal="left"/>
    </xf>
    <xf numFmtId="0" fontId="10" fillId="11" borderId="0" xfId="7" applyFont="1" applyFill="1" applyBorder="1" applyAlignment="1">
      <alignment horizontal="left"/>
    </xf>
    <xf numFmtId="0" fontId="8" fillId="11" borderId="0" xfId="7" applyFont="1" applyFill="1" applyBorder="1" applyAlignment="1">
      <alignment horizontal="left" wrapText="1"/>
    </xf>
    <xf numFmtId="49" fontId="12" fillId="15" borderId="124" xfId="7" applyNumberFormat="1" applyFont="1" applyFill="1" applyBorder="1" applyAlignment="1">
      <alignment horizontal="center" vertical="center"/>
    </xf>
    <xf numFmtId="49" fontId="12" fillId="15" borderId="131" xfId="7" applyNumberFormat="1" applyFont="1" applyFill="1" applyBorder="1" applyAlignment="1">
      <alignment horizontal="center" vertical="center"/>
    </xf>
    <xf numFmtId="49" fontId="12" fillId="15" borderId="125" xfId="7" applyNumberFormat="1" applyFont="1" applyFill="1" applyBorder="1" applyAlignment="1">
      <alignment horizontal="center" vertical="center"/>
    </xf>
    <xf numFmtId="0" fontId="77" fillId="11" borderId="94" xfId="60" applyNumberFormat="1" applyFont="1" applyFill="1" applyBorder="1" applyAlignment="1">
      <alignment horizontal="left"/>
    </xf>
    <xf numFmtId="0" fontId="77" fillId="11" borderId="0" xfId="60" applyNumberFormat="1" applyFont="1" applyFill="1" applyBorder="1" applyAlignment="1">
      <alignment horizontal="left"/>
    </xf>
    <xf numFmtId="0" fontId="12" fillId="0" borderId="13" xfId="60" applyNumberFormat="1" applyFont="1" applyBorder="1" applyAlignment="1">
      <alignment horizontal="left" vertical="top" wrapText="1"/>
    </xf>
    <xf numFmtId="0" fontId="12" fillId="12" borderId="177" xfId="60" applyNumberFormat="1" applyFont="1" applyFill="1" applyBorder="1" applyAlignment="1">
      <alignment horizontal="left" vertical="center"/>
    </xf>
    <xf numFmtId="0" fontId="12" fillId="12" borderId="11" xfId="60" applyNumberFormat="1" applyFont="1" applyFill="1" applyBorder="1" applyAlignment="1">
      <alignment horizontal="left" vertical="center"/>
    </xf>
    <xf numFmtId="0" fontId="12" fillId="12" borderId="177" xfId="60" applyNumberFormat="1" applyFont="1" applyFill="1" applyBorder="1" applyAlignment="1">
      <alignment horizontal="center" vertical="center"/>
    </xf>
    <xf numFmtId="0" fontId="12" fillId="12" borderId="11" xfId="60" applyNumberFormat="1" applyFont="1" applyFill="1" applyBorder="1" applyAlignment="1">
      <alignment horizontal="center" vertical="center"/>
    </xf>
    <xf numFmtId="0" fontId="12" fillId="12" borderId="158" xfId="60" applyNumberFormat="1" applyFont="1" applyFill="1" applyBorder="1" applyAlignment="1">
      <alignment horizontal="center" vertical="center"/>
    </xf>
    <xf numFmtId="0" fontId="12" fillId="12" borderId="160" xfId="60" applyNumberFormat="1" applyFont="1" applyFill="1" applyBorder="1" applyAlignment="1">
      <alignment horizontal="center" vertical="center"/>
    </xf>
    <xf numFmtId="0" fontId="12" fillId="12" borderId="144" xfId="60" applyNumberFormat="1" applyFont="1" applyFill="1" applyBorder="1" applyAlignment="1">
      <alignment horizontal="center" vertical="center"/>
    </xf>
    <xf numFmtId="0" fontId="12" fillId="11" borderId="177" xfId="60" applyNumberFormat="1" applyFont="1" applyFill="1" applyBorder="1" applyAlignment="1">
      <alignment horizontal="center" vertical="center"/>
    </xf>
    <xf numFmtId="0" fontId="12" fillId="11" borderId="5" xfId="60" applyNumberFormat="1" applyFont="1" applyFill="1" applyBorder="1" applyAlignment="1">
      <alignment horizontal="center" vertical="center"/>
    </xf>
    <xf numFmtId="0" fontId="12" fillId="11" borderId="134" xfId="60" applyNumberFormat="1" applyFont="1" applyFill="1" applyBorder="1" applyAlignment="1">
      <alignment horizontal="center" vertical="center"/>
    </xf>
    <xf numFmtId="0" fontId="12" fillId="11" borderId="154" xfId="60" applyNumberFormat="1" applyFont="1" applyFill="1" applyBorder="1" applyAlignment="1">
      <alignment horizontal="center" vertical="center"/>
    </xf>
    <xf numFmtId="0" fontId="12" fillId="11" borderId="11" xfId="60" applyNumberFormat="1" applyFont="1" applyFill="1" applyBorder="1" applyAlignment="1">
      <alignment horizontal="center" vertical="center"/>
    </xf>
    <xf numFmtId="188" fontId="61" fillId="11" borderId="178" xfId="60" applyFont="1" applyFill="1" applyBorder="1" applyAlignment="1">
      <alignment horizontal="left"/>
    </xf>
    <xf numFmtId="188" fontId="61" fillId="11" borderId="0" xfId="60" applyFont="1" applyFill="1" applyBorder="1" applyAlignment="1">
      <alignment horizontal="left" vertical="top"/>
    </xf>
    <xf numFmtId="0" fontId="8" fillId="11" borderId="0" xfId="0" applyFont="1" applyFill="1" applyAlignment="1">
      <alignment horizontal="left" vertical="top"/>
    </xf>
    <xf numFmtId="0" fontId="12" fillId="11" borderId="0" xfId="51" applyNumberFormat="1" applyFont="1" applyFill="1" applyBorder="1" applyAlignment="1">
      <alignment horizontal="left" vertical="top"/>
    </xf>
    <xf numFmtId="49" fontId="12" fillId="12" borderId="135" xfId="19" applyNumberFormat="1" applyFont="1" applyFill="1" applyBorder="1" applyAlignment="1">
      <alignment horizontal="center" vertical="center" wrapText="1"/>
    </xf>
    <xf numFmtId="49" fontId="12" fillId="12" borderId="138" xfId="19" applyNumberFormat="1" applyFont="1" applyFill="1" applyBorder="1" applyAlignment="1">
      <alignment horizontal="center" vertical="center" wrapText="1"/>
    </xf>
    <xf numFmtId="0" fontId="12" fillId="12" borderId="158" xfId="51" applyNumberFormat="1" applyFont="1" applyFill="1" applyBorder="1" applyAlignment="1">
      <alignment horizontal="center" vertical="top"/>
    </xf>
    <xf numFmtId="0" fontId="12" fillId="12" borderId="160" xfId="51" applyNumberFormat="1" applyFont="1" applyFill="1" applyBorder="1" applyAlignment="1">
      <alignment horizontal="center" vertical="top"/>
    </xf>
    <xf numFmtId="0" fontId="12" fillId="12" borderId="169" xfId="51" applyNumberFormat="1" applyFont="1" applyFill="1" applyBorder="1" applyAlignment="1">
      <alignment horizontal="center" vertical="top"/>
    </xf>
    <xf numFmtId="49" fontId="12" fillId="12" borderId="122" xfId="19" applyNumberFormat="1" applyFont="1" applyFill="1" applyBorder="1" applyAlignment="1">
      <alignment horizontal="center" vertical="center" wrapText="1"/>
    </xf>
    <xf numFmtId="49" fontId="12" fillId="12" borderId="179" xfId="19" applyNumberFormat="1" applyFont="1" applyFill="1" applyBorder="1" applyAlignment="1">
      <alignment horizontal="center" vertical="center" wrapText="1"/>
    </xf>
    <xf numFmtId="0" fontId="12" fillId="12" borderId="144" xfId="51" applyNumberFormat="1" applyFont="1" applyFill="1" applyBorder="1" applyAlignment="1">
      <alignment horizontal="center" vertical="top"/>
    </xf>
    <xf numFmtId="0" fontId="11" fillId="12" borderId="177" xfId="23" applyFont="1" applyFill="1" applyBorder="1" applyAlignment="1">
      <alignment horizontal="center" vertical="center" wrapText="1"/>
    </xf>
    <xf numFmtId="0" fontId="11" fillId="12" borderId="134" xfId="23" applyFont="1" applyFill="1" applyBorder="1" applyAlignment="1">
      <alignment horizontal="center" vertical="center" wrapText="1"/>
    </xf>
    <xf numFmtId="0" fontId="12" fillId="12" borderId="158" xfId="54" applyNumberFormat="1" applyFont="1" applyFill="1" applyBorder="1" applyAlignment="1">
      <alignment horizontal="center" vertical="center" wrapText="1"/>
    </xf>
    <xf numFmtId="0" fontId="12" fillId="12" borderId="144" xfId="54" applyNumberFormat="1" applyFont="1" applyFill="1" applyBorder="1" applyAlignment="1">
      <alignment horizontal="center" vertical="center" wrapText="1"/>
    </xf>
    <xf numFmtId="0" fontId="11" fillId="12" borderId="158" xfId="23" applyFont="1" applyFill="1" applyBorder="1" applyAlignment="1">
      <alignment horizontal="center" vertical="center"/>
    </xf>
    <xf numFmtId="0" fontId="11" fillId="12" borderId="144" xfId="23" applyFont="1" applyFill="1" applyBorder="1" applyAlignment="1">
      <alignment horizontal="center" vertical="center"/>
    </xf>
    <xf numFmtId="0" fontId="12" fillId="12" borderId="177" xfId="54" applyNumberFormat="1" applyFont="1" applyFill="1" applyBorder="1" applyAlignment="1">
      <alignment horizontal="center" vertical="center" wrapText="1"/>
    </xf>
    <xf numFmtId="0" fontId="12" fillId="12" borderId="134" xfId="54" applyNumberFormat="1" applyFont="1" applyFill="1" applyBorder="1" applyAlignment="1">
      <alignment horizontal="center" vertical="center" wrapText="1"/>
    </xf>
    <xf numFmtId="0" fontId="11" fillId="12" borderId="5" xfId="23" applyFont="1" applyFill="1" applyBorder="1" applyAlignment="1">
      <alignment horizontal="center" vertical="center" wrapText="1"/>
    </xf>
    <xf numFmtId="188" fontId="11" fillId="12" borderId="158" xfId="54" applyFont="1" applyFill="1" applyBorder="1" applyAlignment="1">
      <alignment horizontal="center" vertical="center" wrapText="1"/>
    </xf>
    <xf numFmtId="188" fontId="11" fillId="12" borderId="160" xfId="54" applyFont="1" applyFill="1" applyBorder="1" applyAlignment="1">
      <alignment horizontal="center" vertical="center" wrapText="1"/>
    </xf>
    <xf numFmtId="188" fontId="11" fillId="12" borderId="144" xfId="54" applyFont="1" applyFill="1" applyBorder="1" applyAlignment="1">
      <alignment horizontal="center" vertical="center" wrapText="1"/>
    </xf>
    <xf numFmtId="188" fontId="11" fillId="12" borderId="169" xfId="54" applyFont="1" applyFill="1" applyBorder="1" applyAlignment="1">
      <alignment horizontal="center" vertical="center" wrapText="1"/>
    </xf>
    <xf numFmtId="188" fontId="11" fillId="12" borderId="176" xfId="54" applyFont="1" applyFill="1" applyBorder="1" applyAlignment="1">
      <alignment horizontal="center" vertical="center" wrapText="1"/>
    </xf>
    <xf numFmtId="0" fontId="12" fillId="11" borderId="13" xfId="54" applyNumberFormat="1" applyFont="1" applyFill="1" applyBorder="1" applyAlignment="1">
      <alignment horizontal="center"/>
    </xf>
    <xf numFmtId="0" fontId="54" fillId="11" borderId="0" xfId="0" applyFont="1" applyFill="1" applyAlignment="1">
      <alignment horizontal="left"/>
    </xf>
    <xf numFmtId="0" fontId="12" fillId="11" borderId="13" xfId="50" applyNumberFormat="1" applyFont="1" applyFill="1" applyBorder="1" applyAlignment="1">
      <alignment horizontal="left" vertical="top" wrapText="1"/>
    </xf>
    <xf numFmtId="0" fontId="12" fillId="11" borderId="158" xfId="54" applyNumberFormat="1" applyFont="1" applyFill="1" applyBorder="1" applyAlignment="1">
      <alignment horizontal="center" vertical="center"/>
    </xf>
    <xf numFmtId="0" fontId="12" fillId="11" borderId="160" xfId="54" applyNumberFormat="1" applyFont="1" applyFill="1" applyBorder="1" applyAlignment="1">
      <alignment horizontal="center" vertical="center"/>
    </xf>
    <xf numFmtId="0" fontId="12" fillId="11" borderId="144" xfId="54" applyNumberFormat="1" applyFont="1" applyFill="1" applyBorder="1" applyAlignment="1">
      <alignment horizontal="center" vertical="center"/>
    </xf>
    <xf numFmtId="49" fontId="12" fillId="12" borderId="180" xfId="19" applyNumberFormat="1" applyFont="1" applyFill="1" applyBorder="1" applyAlignment="1">
      <alignment horizontal="center" vertical="center" wrapText="1"/>
    </xf>
    <xf numFmtId="0" fontId="12" fillId="12" borderId="169" xfId="54" applyNumberFormat="1" applyFont="1" applyFill="1" applyBorder="1" applyAlignment="1">
      <alignment horizontal="center" vertical="center" wrapText="1"/>
    </xf>
    <xf numFmtId="0" fontId="12" fillId="12" borderId="176" xfId="54" applyNumberFormat="1" applyFont="1" applyFill="1" applyBorder="1" applyAlignment="1">
      <alignment horizontal="center" vertical="center" wrapText="1"/>
    </xf>
    <xf numFmtId="0" fontId="12" fillId="11" borderId="13" xfId="50" applyNumberFormat="1" applyFont="1" applyFill="1" applyBorder="1" applyAlignment="1">
      <alignment horizontal="left" vertical="top"/>
    </xf>
    <xf numFmtId="0" fontId="12" fillId="12" borderId="158" xfId="50" applyNumberFormat="1" applyFont="1" applyFill="1" applyBorder="1" applyAlignment="1">
      <alignment horizontal="center"/>
    </xf>
    <xf numFmtId="0" fontId="12" fillId="12" borderId="160" xfId="50" applyNumberFormat="1" applyFont="1" applyFill="1" applyBorder="1" applyAlignment="1">
      <alignment horizontal="center"/>
    </xf>
    <xf numFmtId="0" fontId="12" fillId="12" borderId="144" xfId="50" applyNumberFormat="1" applyFont="1" applyFill="1" applyBorder="1" applyAlignment="1">
      <alignment horizontal="center"/>
    </xf>
    <xf numFmtId="0" fontId="12" fillId="12" borderId="169" xfId="50" applyNumberFormat="1" applyFont="1" applyFill="1" applyBorder="1" applyAlignment="1">
      <alignment horizontal="center"/>
    </xf>
    <xf numFmtId="0" fontId="11" fillId="12" borderId="158" xfId="23" applyFont="1" applyFill="1" applyBorder="1" applyAlignment="1">
      <alignment horizontal="center" vertical="center" wrapText="1"/>
    </xf>
    <xf numFmtId="0" fontId="11" fillId="12" borderId="144" xfId="23" applyFont="1" applyFill="1" applyBorder="1" applyAlignment="1">
      <alignment horizontal="center" vertical="center" wrapText="1"/>
    </xf>
    <xf numFmtId="0" fontId="12" fillId="12" borderId="158" xfId="50" applyNumberFormat="1" applyFont="1" applyFill="1" applyBorder="1" applyAlignment="1">
      <alignment horizontal="center" vertical="center" wrapText="1"/>
    </xf>
    <xf numFmtId="0" fontId="12" fillId="12" borderId="144" xfId="50" applyNumberFormat="1" applyFont="1" applyFill="1" applyBorder="1" applyAlignment="1">
      <alignment horizontal="center" vertical="center" wrapText="1"/>
    </xf>
    <xf numFmtId="0" fontId="12" fillId="11" borderId="0" xfId="0" applyFont="1" applyFill="1" applyAlignment="1">
      <alignment horizontal="left"/>
    </xf>
    <xf numFmtId="0" fontId="12" fillId="12" borderId="169" xfId="50" applyNumberFormat="1" applyFont="1" applyFill="1" applyBorder="1" applyAlignment="1">
      <alignment horizontal="center" vertical="center" wrapText="1"/>
    </xf>
    <xf numFmtId="188" fontId="11" fillId="12" borderId="158" xfId="55" applyFont="1" applyFill="1" applyBorder="1" applyAlignment="1">
      <alignment horizontal="center" vertical="center" wrapText="1"/>
    </xf>
    <xf numFmtId="188" fontId="11" fillId="12" borderId="144" xfId="55" applyFont="1" applyFill="1" applyBorder="1" applyAlignment="1">
      <alignment horizontal="center" vertical="center" wrapText="1"/>
    </xf>
    <xf numFmtId="0" fontId="12" fillId="12" borderId="158" xfId="55" applyNumberFormat="1" applyFont="1" applyFill="1" applyBorder="1" applyAlignment="1">
      <alignment horizontal="center" vertical="center" wrapText="1"/>
    </xf>
    <xf numFmtId="0" fontId="12" fillId="12" borderId="144" xfId="55" applyNumberFormat="1" applyFont="1" applyFill="1" applyBorder="1" applyAlignment="1">
      <alignment horizontal="center" vertical="center" wrapText="1"/>
    </xf>
    <xf numFmtId="0" fontId="12" fillId="12" borderId="177" xfId="55" applyNumberFormat="1" applyFont="1" applyFill="1" applyBorder="1" applyAlignment="1">
      <alignment horizontal="center" vertical="center" wrapText="1"/>
    </xf>
    <xf numFmtId="0" fontId="12" fillId="12" borderId="11" xfId="55" applyNumberFormat="1" applyFont="1" applyFill="1" applyBorder="1" applyAlignment="1">
      <alignment horizontal="center" vertical="center" wrapText="1"/>
    </xf>
    <xf numFmtId="17" fontId="10" fillId="11" borderId="0" xfId="55" applyNumberFormat="1" applyFont="1" applyFill="1" applyBorder="1" applyAlignment="1">
      <alignment horizontal="left" vertical="top"/>
    </xf>
    <xf numFmtId="0" fontId="12" fillId="12" borderId="158" xfId="55" applyNumberFormat="1" applyFont="1" applyFill="1" applyBorder="1" applyAlignment="1">
      <alignment horizontal="center" vertical="center"/>
    </xf>
    <xf numFmtId="0" fontId="12" fillId="12" borderId="160" xfId="55" applyNumberFormat="1" applyFont="1" applyFill="1" applyBorder="1" applyAlignment="1">
      <alignment horizontal="center" vertical="center"/>
    </xf>
    <xf numFmtId="0" fontId="12" fillId="12" borderId="144" xfId="55" applyNumberFormat="1" applyFont="1" applyFill="1" applyBorder="1" applyAlignment="1">
      <alignment horizontal="center" vertical="center"/>
    </xf>
    <xf numFmtId="3" fontId="11" fillId="12" borderId="177" xfId="22" applyNumberFormat="1" applyFont="1" applyFill="1" applyBorder="1" applyAlignment="1">
      <alignment horizontal="center" vertical="center" wrapText="1"/>
    </xf>
    <xf numFmtId="3" fontId="11" fillId="12" borderId="134" xfId="22" applyNumberFormat="1" applyFont="1" applyFill="1" applyBorder="1" applyAlignment="1">
      <alignment horizontal="center" vertical="center" wrapText="1"/>
    </xf>
    <xf numFmtId="0" fontId="12" fillId="12" borderId="134" xfId="55" applyNumberFormat="1" applyFont="1" applyFill="1" applyBorder="1" applyAlignment="1">
      <alignment horizontal="center" vertical="center" wrapText="1"/>
    </xf>
    <xf numFmtId="0" fontId="12" fillId="12" borderId="169" xfId="55" applyNumberFormat="1" applyFont="1" applyFill="1" applyBorder="1" applyAlignment="1">
      <alignment horizontal="center" vertical="center"/>
    </xf>
    <xf numFmtId="0" fontId="12" fillId="12" borderId="176" xfId="55" applyNumberFormat="1" applyFont="1" applyFill="1" applyBorder="1" applyAlignment="1">
      <alignment horizontal="center" vertical="center" wrapText="1"/>
    </xf>
    <xf numFmtId="0" fontId="12" fillId="12" borderId="158" xfId="55" applyNumberFormat="1" applyFont="1" applyFill="1" applyBorder="1" applyAlignment="1">
      <alignment horizontal="center"/>
    </xf>
    <xf numFmtId="0" fontId="12" fillId="12" borderId="160" xfId="55" applyNumberFormat="1" applyFont="1" applyFill="1" applyBorder="1" applyAlignment="1">
      <alignment horizontal="center"/>
    </xf>
    <xf numFmtId="0" fontId="12" fillId="12" borderId="169" xfId="55" applyNumberFormat="1" applyFont="1" applyFill="1" applyBorder="1" applyAlignment="1">
      <alignment horizontal="center"/>
    </xf>
    <xf numFmtId="0" fontId="11" fillId="12" borderId="11" xfId="23" applyFont="1" applyFill="1" applyBorder="1" applyAlignment="1">
      <alignment horizontal="center" vertical="center" wrapText="1"/>
    </xf>
    <xf numFmtId="188" fontId="11" fillId="12" borderId="160" xfId="55" applyFont="1" applyFill="1" applyBorder="1" applyAlignment="1">
      <alignment horizontal="center" vertical="center" wrapText="1"/>
    </xf>
    <xf numFmtId="0" fontId="11" fillId="12" borderId="158" xfId="0" applyFont="1" applyFill="1" applyBorder="1" applyAlignment="1">
      <alignment horizontal="center" vertical="center" wrapText="1"/>
    </xf>
    <xf numFmtId="0" fontId="11" fillId="12" borderId="160" xfId="0" applyFont="1" applyFill="1" applyBorder="1" applyAlignment="1">
      <alignment horizontal="center" vertical="center" wrapText="1"/>
    </xf>
    <xf numFmtId="0" fontId="11" fillId="12" borderId="144" xfId="0" applyFont="1" applyFill="1" applyBorder="1" applyAlignment="1">
      <alignment horizontal="center" vertical="center" wrapText="1"/>
    </xf>
    <xf numFmtId="0" fontId="12" fillId="12" borderId="158" xfId="56" applyNumberFormat="1" applyFont="1" applyFill="1" applyBorder="1" applyAlignment="1">
      <alignment horizontal="center"/>
    </xf>
    <xf numFmtId="0" fontId="12" fillId="12" borderId="160" xfId="56" applyNumberFormat="1" applyFont="1" applyFill="1" applyBorder="1" applyAlignment="1">
      <alignment horizontal="center"/>
    </xf>
    <xf numFmtId="0" fontId="12" fillId="12" borderId="169" xfId="56" applyNumberFormat="1" applyFont="1" applyFill="1" applyBorder="1" applyAlignment="1">
      <alignment horizontal="center"/>
    </xf>
    <xf numFmtId="188" fontId="11" fillId="12" borderId="158" xfId="56" applyFont="1" applyFill="1" applyBorder="1" applyAlignment="1">
      <alignment horizontal="center" vertical="center" wrapText="1"/>
    </xf>
    <xf numFmtId="188" fontId="11" fillId="12" borderId="160" xfId="56" applyFont="1" applyFill="1" applyBorder="1" applyAlignment="1">
      <alignment horizontal="center" vertical="center" wrapText="1"/>
    </xf>
    <xf numFmtId="188" fontId="11" fillId="12" borderId="169" xfId="56" applyFont="1" applyFill="1" applyBorder="1" applyAlignment="1">
      <alignment horizontal="center" vertical="center" wrapText="1"/>
    </xf>
    <xf numFmtId="0" fontId="11" fillId="12" borderId="176" xfId="0" applyFont="1" applyFill="1" applyBorder="1" applyAlignment="1">
      <alignment horizontal="center" vertical="center" wrapText="1"/>
    </xf>
    <xf numFmtId="188" fontId="11" fillId="12" borderId="144" xfId="56" applyFont="1" applyFill="1" applyBorder="1" applyAlignment="1">
      <alignment horizontal="center" vertical="center" wrapText="1"/>
    </xf>
    <xf numFmtId="0" fontId="11" fillId="12" borderId="169" xfId="23" applyFont="1" applyFill="1" applyBorder="1" applyAlignment="1">
      <alignment horizontal="center" vertical="center"/>
    </xf>
    <xf numFmtId="0" fontId="12" fillId="12" borderId="177" xfId="56" applyNumberFormat="1" applyFont="1" applyFill="1" applyBorder="1" applyAlignment="1">
      <alignment horizontal="center" vertical="center" wrapText="1"/>
    </xf>
    <xf numFmtId="0" fontId="12" fillId="12" borderId="134" xfId="56" applyNumberFormat="1" applyFont="1" applyFill="1" applyBorder="1" applyAlignment="1">
      <alignment horizontal="center" vertical="center" wrapText="1"/>
    </xf>
    <xf numFmtId="0" fontId="12" fillId="11" borderId="13" xfId="56" applyNumberFormat="1" applyFont="1" applyFill="1" applyBorder="1" applyAlignment="1">
      <alignment horizontal="left" vertical="top"/>
    </xf>
    <xf numFmtId="0" fontId="12" fillId="11" borderId="158" xfId="56" applyNumberFormat="1" applyFont="1" applyFill="1" applyBorder="1" applyAlignment="1">
      <alignment horizontal="center" vertical="center"/>
    </xf>
    <xf numFmtId="0" fontId="12" fillId="11" borderId="160" xfId="56" applyNumberFormat="1" applyFont="1" applyFill="1" applyBorder="1" applyAlignment="1">
      <alignment horizontal="center" vertical="center"/>
    </xf>
    <xf numFmtId="0" fontId="12" fillId="11" borderId="144" xfId="56" applyNumberFormat="1" applyFont="1" applyFill="1" applyBorder="1" applyAlignment="1">
      <alignment horizontal="center" vertical="center"/>
    </xf>
    <xf numFmtId="0" fontId="12" fillId="12" borderId="11" xfId="56" applyNumberFormat="1" applyFont="1" applyFill="1" applyBorder="1" applyAlignment="1">
      <alignment horizontal="center" vertical="center" wrapText="1"/>
    </xf>
    <xf numFmtId="0" fontId="12" fillId="12" borderId="158" xfId="56" applyNumberFormat="1" applyFont="1" applyFill="1" applyBorder="1" applyAlignment="1">
      <alignment horizontal="center" vertical="center" wrapText="1"/>
    </xf>
    <xf numFmtId="0" fontId="12" fillId="12" borderId="144" xfId="56" applyNumberFormat="1" applyFont="1" applyFill="1" applyBorder="1" applyAlignment="1">
      <alignment horizontal="center" vertical="center" wrapText="1"/>
    </xf>
    <xf numFmtId="0" fontId="12" fillId="12" borderId="169" xfId="56" applyNumberFormat="1" applyFont="1" applyFill="1" applyBorder="1" applyAlignment="1">
      <alignment horizontal="center" vertical="center" wrapText="1"/>
    </xf>
    <xf numFmtId="0" fontId="12" fillId="12" borderId="176" xfId="56" applyNumberFormat="1" applyFont="1" applyFill="1" applyBorder="1" applyAlignment="1">
      <alignment horizontal="center" vertical="center" wrapText="1"/>
    </xf>
    <xf numFmtId="188" fontId="12" fillId="11" borderId="61" xfId="57" applyFont="1" applyFill="1" applyBorder="1" applyAlignment="1">
      <alignment horizontal="left" vertical="top"/>
    </xf>
    <xf numFmtId="188" fontId="12" fillId="11" borderId="13" xfId="57" applyFont="1" applyFill="1" applyBorder="1" applyAlignment="1">
      <alignment horizontal="left" vertical="top"/>
    </xf>
    <xf numFmtId="169" fontId="8" fillId="11" borderId="0" xfId="57" applyNumberFormat="1" applyFont="1" applyFill="1" applyBorder="1" applyAlignment="1">
      <alignment horizontal="left" vertical="center"/>
    </xf>
    <xf numFmtId="169" fontId="8" fillId="11" borderId="0" xfId="57" applyNumberFormat="1" applyFont="1" applyFill="1" applyBorder="1" applyAlignment="1">
      <alignment horizontal="left" vertical="top"/>
    </xf>
    <xf numFmtId="188" fontId="12" fillId="11" borderId="80" xfId="57" applyFont="1" applyFill="1" applyBorder="1" applyAlignment="1">
      <alignment horizontal="center"/>
    </xf>
    <xf numFmtId="188" fontId="12" fillId="11" borderId="81" xfId="57" applyFont="1" applyFill="1" applyBorder="1" applyAlignment="1">
      <alignment horizontal="center"/>
    </xf>
    <xf numFmtId="188" fontId="12" fillId="11" borderId="162" xfId="57" applyFont="1" applyFill="1" applyBorder="1" applyAlignment="1">
      <alignment horizontal="center"/>
    </xf>
    <xf numFmtId="188" fontId="12" fillId="11" borderId="182" xfId="57" applyFont="1" applyFill="1" applyBorder="1" applyAlignment="1">
      <alignment horizontal="center"/>
    </xf>
    <xf numFmtId="188" fontId="12" fillId="11" borderId="183" xfId="57" applyFont="1" applyFill="1" applyBorder="1" applyAlignment="1">
      <alignment horizontal="center"/>
    </xf>
    <xf numFmtId="188" fontId="12" fillId="11" borderId="184" xfId="57" applyFont="1" applyFill="1" applyBorder="1" applyAlignment="1">
      <alignment horizontal="center"/>
    </xf>
    <xf numFmtId="169" fontId="8" fillId="11" borderId="0" xfId="57" applyNumberFormat="1" applyFont="1" applyFill="1" applyBorder="1" applyAlignment="1">
      <alignment horizontal="left" vertical="top" wrapText="1"/>
    </xf>
    <xf numFmtId="0" fontId="10" fillId="11" borderId="102" xfId="0" applyFont="1" applyFill="1" applyBorder="1" applyAlignment="1">
      <alignment horizontal="center" vertical="center" wrapText="1"/>
    </xf>
    <xf numFmtId="0" fontId="10" fillId="11" borderId="103" xfId="0" applyFont="1" applyFill="1" applyBorder="1" applyAlignment="1">
      <alignment horizontal="center" vertical="center" wrapText="1"/>
    </xf>
    <xf numFmtId="0" fontId="10" fillId="11" borderId="189" xfId="0" applyFont="1" applyFill="1" applyBorder="1" applyAlignment="1">
      <alignment horizontal="center" vertical="center" wrapText="1"/>
    </xf>
    <xf numFmtId="0" fontId="10" fillId="11" borderId="95" xfId="0" applyFont="1" applyFill="1" applyBorder="1" applyAlignment="1">
      <alignment horizontal="center" vertical="center" wrapText="1"/>
    </xf>
    <xf numFmtId="0" fontId="10" fillId="11" borderId="104" xfId="0" applyFont="1" applyFill="1" applyBorder="1" applyAlignment="1">
      <alignment horizontal="center" vertical="center" wrapText="1"/>
    </xf>
    <xf numFmtId="0" fontId="10" fillId="11" borderId="186" xfId="0" applyFont="1" applyFill="1" applyBorder="1" applyAlignment="1">
      <alignment horizontal="center" vertical="center" wrapText="1"/>
    </xf>
    <xf numFmtId="190" fontId="10" fillId="11" borderId="187" xfId="0" applyNumberFormat="1" applyFont="1" applyFill="1" applyBorder="1" applyAlignment="1">
      <alignment horizontal="center" vertical="center" wrapText="1"/>
    </xf>
    <xf numFmtId="190" fontId="10" fillId="11" borderId="104" xfId="0" applyNumberFormat="1" applyFont="1" applyFill="1" applyBorder="1" applyAlignment="1">
      <alignment horizontal="center" vertical="center" wrapText="1"/>
    </xf>
    <xf numFmtId="190" fontId="10" fillId="11" borderId="186" xfId="0" applyNumberFormat="1" applyFont="1" applyFill="1" applyBorder="1" applyAlignment="1">
      <alignment horizontal="center" vertical="center" wrapText="1"/>
    </xf>
    <xf numFmtId="190" fontId="10" fillId="11" borderId="85" xfId="0" applyNumberFormat="1" applyFont="1" applyFill="1" applyBorder="1" applyAlignment="1">
      <alignment horizontal="center" vertical="center" wrapText="1"/>
    </xf>
    <xf numFmtId="190" fontId="10" fillId="11" borderId="188" xfId="0" applyNumberFormat="1" applyFont="1" applyFill="1" applyBorder="1" applyAlignment="1">
      <alignment horizontal="center" vertical="center" wrapText="1"/>
    </xf>
    <xf numFmtId="190" fontId="10" fillId="14" borderId="105" xfId="0" applyNumberFormat="1" applyFont="1" applyFill="1" applyBorder="1" applyAlignment="1">
      <alignment horizontal="center" vertical="center" wrapText="1"/>
    </xf>
    <xf numFmtId="190" fontId="10" fillId="14" borderId="190" xfId="0" applyNumberFormat="1" applyFont="1" applyFill="1" applyBorder="1" applyAlignment="1">
      <alignment horizontal="center" vertical="center" wrapText="1"/>
    </xf>
    <xf numFmtId="0" fontId="12" fillId="12" borderId="177" xfId="0" applyFont="1" applyFill="1" applyBorder="1" applyAlignment="1">
      <alignment horizontal="center" vertical="center" wrapText="1"/>
    </xf>
    <xf numFmtId="0" fontId="12" fillId="12" borderId="106" xfId="0" applyFont="1" applyFill="1" applyBorder="1" applyAlignment="1">
      <alignment horizontal="center" vertical="center" wrapText="1"/>
    </xf>
    <xf numFmtId="0" fontId="51" fillId="12" borderId="177" xfId="0" applyFont="1" applyFill="1" applyBorder="1" applyAlignment="1">
      <alignment horizontal="center" vertical="center" wrapText="1"/>
    </xf>
    <xf numFmtId="0" fontId="51" fillId="12" borderId="106" xfId="0" applyFont="1" applyFill="1" applyBorder="1" applyAlignment="1">
      <alignment horizontal="center" vertical="center" wrapText="1"/>
    </xf>
    <xf numFmtId="0" fontId="12" fillId="12" borderId="160" xfId="0" applyFont="1" applyFill="1" applyBorder="1" applyAlignment="1">
      <alignment horizontal="center" vertical="center" wrapText="1"/>
    </xf>
    <xf numFmtId="0" fontId="12" fillId="12" borderId="169" xfId="0" applyFont="1" applyFill="1" applyBorder="1" applyAlignment="1">
      <alignment horizontal="center" vertical="center" wrapText="1"/>
    </xf>
    <xf numFmtId="0" fontId="12" fillId="12" borderId="176" xfId="0" applyFont="1" applyFill="1" applyBorder="1" applyAlignment="1">
      <alignment horizontal="center" vertical="center" wrapText="1"/>
    </xf>
    <xf numFmtId="0" fontId="12" fillId="11" borderId="13" xfId="0" applyFont="1" applyFill="1" applyBorder="1" applyAlignment="1">
      <alignment horizontal="left" vertical="center"/>
    </xf>
    <xf numFmtId="0" fontId="8" fillId="11" borderId="0" xfId="0" applyFont="1" applyFill="1" applyAlignment="1">
      <alignment horizontal="left"/>
    </xf>
    <xf numFmtId="190" fontId="10" fillId="11" borderId="102" xfId="0" applyNumberFormat="1" applyFont="1" applyFill="1" applyBorder="1" applyAlignment="1">
      <alignment horizontal="center" vertical="center" wrapText="1"/>
    </xf>
    <xf numFmtId="190" fontId="10" fillId="11" borderId="103" xfId="0" applyNumberFormat="1" applyFont="1" applyFill="1" applyBorder="1" applyAlignment="1">
      <alignment horizontal="center" vertical="center" wrapText="1"/>
    </xf>
    <xf numFmtId="190" fontId="10" fillId="11" borderId="189" xfId="0" applyNumberFormat="1" applyFont="1" applyFill="1" applyBorder="1" applyAlignment="1">
      <alignment horizontal="center" vertical="center" wrapText="1"/>
    </xf>
    <xf numFmtId="190" fontId="10" fillId="14" borderId="105" xfId="0" applyNumberFormat="1" applyFont="1" applyFill="1" applyBorder="1" applyAlignment="1">
      <alignment horizontal="center" vertical="center"/>
    </xf>
    <xf numFmtId="190" fontId="10" fillId="14" borderId="190" xfId="0" applyNumberFormat="1" applyFont="1" applyFill="1" applyBorder="1" applyAlignment="1">
      <alignment horizontal="center" vertical="center"/>
    </xf>
    <xf numFmtId="190" fontId="10" fillId="11" borderId="154" xfId="59" applyNumberFormat="1" applyFont="1" applyFill="1" applyBorder="1" applyAlignment="1">
      <alignment horizontal="center" vertical="center" wrapText="1"/>
    </xf>
    <xf numFmtId="190" fontId="10" fillId="11" borderId="5" xfId="59" applyNumberFormat="1" applyFont="1" applyFill="1" applyBorder="1" applyAlignment="1">
      <alignment horizontal="center" vertical="center" wrapText="1"/>
    </xf>
    <xf numFmtId="190" fontId="10" fillId="11" borderId="134" xfId="59" applyNumberFormat="1" applyFont="1" applyFill="1" applyBorder="1" applyAlignment="1">
      <alignment horizontal="center" vertical="center" wrapText="1"/>
    </xf>
    <xf numFmtId="188" fontId="10" fillId="11" borderId="154" xfId="59" applyFont="1" applyFill="1" applyBorder="1" applyAlignment="1">
      <alignment horizontal="center" vertical="center" wrapText="1"/>
    </xf>
    <xf numFmtId="188" fontId="10" fillId="11" borderId="5" xfId="59" applyFont="1" applyFill="1" applyBorder="1" applyAlignment="1">
      <alignment horizontal="center" vertical="center" wrapText="1"/>
    </xf>
    <xf numFmtId="188" fontId="10" fillId="11" borderId="134" xfId="59" applyFont="1" applyFill="1" applyBorder="1" applyAlignment="1">
      <alignment horizontal="center" vertical="center" wrapText="1"/>
    </xf>
    <xf numFmtId="190" fontId="10" fillId="11" borderId="177" xfId="59" applyNumberFormat="1" applyFont="1" applyFill="1" applyBorder="1" applyAlignment="1">
      <alignment horizontal="center" vertical="center" wrapText="1"/>
    </xf>
    <xf numFmtId="188" fontId="10" fillId="11" borderId="177" xfId="59" applyFont="1" applyFill="1" applyBorder="1" applyAlignment="1">
      <alignment horizontal="center" vertical="center" wrapText="1"/>
    </xf>
    <xf numFmtId="0" fontId="8" fillId="11" borderId="0" xfId="0" applyFont="1" applyFill="1" applyAlignment="1">
      <alignment horizontal="left" vertical="center"/>
    </xf>
    <xf numFmtId="0" fontId="12" fillId="11" borderId="0" xfId="0" applyFont="1" applyFill="1" applyAlignment="1">
      <alignment horizontal="left" vertical="center"/>
    </xf>
    <xf numFmtId="188" fontId="12" fillId="11" borderId="13" xfId="59" applyFont="1" applyFill="1" applyBorder="1" applyAlignment="1">
      <alignment horizontal="left" vertical="center"/>
    </xf>
    <xf numFmtId="0" fontId="12" fillId="12" borderId="177" xfId="59" applyNumberFormat="1" applyFont="1" applyFill="1" applyBorder="1" applyAlignment="1">
      <alignment horizontal="center" vertical="center" wrapText="1"/>
    </xf>
    <xf numFmtId="0" fontId="12" fillId="12" borderId="11" xfId="59" applyNumberFormat="1" applyFont="1" applyFill="1" applyBorder="1" applyAlignment="1">
      <alignment horizontal="center" vertical="center" wrapText="1"/>
    </xf>
    <xf numFmtId="0" fontId="12" fillId="12" borderId="134" xfId="59" applyNumberFormat="1" applyFont="1" applyFill="1" applyBorder="1" applyAlignment="1">
      <alignment horizontal="center" vertical="center" wrapText="1"/>
    </xf>
    <xf numFmtId="2" fontId="12" fillId="12" borderId="176" xfId="1" applyNumberFormat="1" applyFont="1" applyFill="1" applyBorder="1" applyAlignment="1">
      <alignment horizontal="center" vertical="center" wrapText="1"/>
    </xf>
    <xf numFmtId="2" fontId="12" fillId="12" borderId="160" xfId="1" applyNumberFormat="1" applyFont="1" applyFill="1" applyBorder="1" applyAlignment="1">
      <alignment horizontal="center" vertical="center" wrapText="1"/>
    </xf>
    <xf numFmtId="2" fontId="12" fillId="12" borderId="144" xfId="1" applyNumberFormat="1" applyFont="1" applyFill="1" applyBorder="1" applyAlignment="1">
      <alignment horizontal="center" vertical="center" wrapText="1"/>
    </xf>
    <xf numFmtId="0" fontId="12" fillId="12" borderId="158" xfId="59" applyNumberFormat="1" applyFont="1" applyFill="1" applyBorder="1" applyAlignment="1">
      <alignment horizontal="center" vertical="center" wrapText="1"/>
    </xf>
    <xf numFmtId="0" fontId="12" fillId="12" borderId="169" xfId="59" applyNumberFormat="1" applyFont="1" applyFill="1" applyBorder="1" applyAlignment="1">
      <alignment horizontal="center" vertical="center" wrapText="1"/>
    </xf>
    <xf numFmtId="0" fontId="12" fillId="12" borderId="176" xfId="59" applyNumberFormat="1" applyFont="1" applyFill="1" applyBorder="1" applyAlignment="1">
      <alignment horizontal="center" vertical="center" wrapText="1"/>
    </xf>
    <xf numFmtId="0" fontId="12" fillId="12" borderId="144" xfId="59" applyNumberFormat="1" applyFont="1" applyFill="1" applyBorder="1" applyAlignment="1">
      <alignment horizontal="center" vertical="center" wrapText="1"/>
    </xf>
    <xf numFmtId="188" fontId="61" fillId="11" borderId="191" xfId="60" applyFont="1" applyFill="1" applyBorder="1" applyAlignment="1">
      <alignment horizontal="center" vertical="center" wrapText="1"/>
    </xf>
    <xf numFmtId="188" fontId="61" fillId="11" borderId="103" xfId="60" applyFont="1" applyFill="1" applyBorder="1" applyAlignment="1">
      <alignment horizontal="center" vertical="center" wrapText="1"/>
    </xf>
    <xf numFmtId="188" fontId="61" fillId="11" borderId="189" xfId="60" applyFont="1" applyFill="1" applyBorder="1" applyAlignment="1">
      <alignment horizontal="center" vertical="center" wrapText="1"/>
    </xf>
    <xf numFmtId="188" fontId="61" fillId="11" borderId="95" xfId="60" applyFont="1" applyFill="1" applyBorder="1" applyAlignment="1">
      <alignment horizontal="center" vertical="center" wrapText="1"/>
    </xf>
    <xf numFmtId="188" fontId="61" fillId="11" borderId="104" xfId="60" applyFont="1" applyFill="1" applyBorder="1" applyAlignment="1">
      <alignment horizontal="center" vertical="center" wrapText="1"/>
    </xf>
    <xf numFmtId="188" fontId="61" fillId="11" borderId="186" xfId="60" applyFont="1" applyFill="1" applyBorder="1" applyAlignment="1">
      <alignment horizontal="center" vertical="center" wrapText="1"/>
    </xf>
    <xf numFmtId="188" fontId="61" fillId="11" borderId="187" xfId="60" applyFont="1" applyFill="1" applyBorder="1" applyAlignment="1">
      <alignment horizontal="center" vertical="center" wrapText="1"/>
    </xf>
    <xf numFmtId="188" fontId="61" fillId="11" borderId="85" xfId="60" applyFont="1" applyFill="1" applyBorder="1" applyAlignment="1">
      <alignment horizontal="center" vertical="center" wrapText="1"/>
    </xf>
    <xf numFmtId="188" fontId="61" fillId="11" borderId="95" xfId="60" applyFont="1" applyFill="1" applyBorder="1" applyAlignment="1">
      <alignment horizontal="center" vertical="center"/>
    </xf>
    <xf numFmtId="188" fontId="61" fillId="11" borderId="104" xfId="60" applyFont="1" applyFill="1" applyBorder="1" applyAlignment="1">
      <alignment horizontal="center" vertical="center"/>
    </xf>
    <xf numFmtId="188" fontId="61" fillId="11" borderId="186" xfId="60" applyFont="1" applyFill="1" applyBorder="1" applyAlignment="1">
      <alignment horizontal="center" vertical="center"/>
    </xf>
    <xf numFmtId="188" fontId="61" fillId="11" borderId="187" xfId="60" applyFont="1" applyFill="1" applyBorder="1" applyAlignment="1">
      <alignment horizontal="center" vertical="center"/>
    </xf>
    <xf numFmtId="188" fontId="61" fillId="3" borderId="0" xfId="60" applyFont="1" applyFill="1" applyBorder="1" applyAlignment="1">
      <alignment horizontal="center" vertical="center" wrapText="1"/>
    </xf>
    <xf numFmtId="188" fontId="61" fillId="3" borderId="4" xfId="60" applyFont="1" applyFill="1" applyBorder="1" applyAlignment="1">
      <alignment horizontal="center" vertical="center" wrapText="1"/>
    </xf>
    <xf numFmtId="188" fontId="61" fillId="11" borderId="102" xfId="60" applyFont="1" applyFill="1" applyBorder="1" applyAlignment="1">
      <alignment horizontal="center" vertical="center" wrapText="1"/>
    </xf>
    <xf numFmtId="188" fontId="61" fillId="11" borderId="188" xfId="60" applyFont="1" applyFill="1" applyBorder="1" applyAlignment="1">
      <alignment horizontal="center" vertical="center" wrapText="1"/>
    </xf>
    <xf numFmtId="0" fontId="12" fillId="11" borderId="161" xfId="0" applyFont="1" applyFill="1" applyBorder="1" applyAlignment="1">
      <alignment horizontal="left" vertical="top" wrapText="1"/>
    </xf>
    <xf numFmtId="0" fontId="77" fillId="12" borderId="95" xfId="60" applyNumberFormat="1" applyFont="1" applyFill="1" applyBorder="1" applyAlignment="1">
      <alignment horizontal="center" vertical="center" wrapText="1"/>
    </xf>
    <xf numFmtId="0" fontId="77" fillId="12" borderId="163" xfId="60" applyNumberFormat="1" applyFont="1" applyFill="1" applyBorder="1" applyAlignment="1">
      <alignment horizontal="center" vertical="center" wrapText="1"/>
    </xf>
    <xf numFmtId="0" fontId="77" fillId="12" borderId="96" xfId="60" applyNumberFormat="1" applyFont="1" applyFill="1" applyBorder="1" applyAlignment="1">
      <alignment horizontal="center" vertical="center" wrapText="1"/>
    </xf>
    <xf numFmtId="0" fontId="77" fillId="12" borderId="193" xfId="60" applyNumberFormat="1" applyFont="1" applyFill="1" applyBorder="1" applyAlignment="1">
      <alignment horizontal="center" vertical="center" wrapText="1"/>
    </xf>
    <xf numFmtId="0" fontId="77" fillId="12" borderId="194" xfId="60" applyNumberFormat="1" applyFont="1" applyFill="1" applyBorder="1" applyAlignment="1">
      <alignment horizontal="center" vertical="center" wrapText="1"/>
    </xf>
    <xf numFmtId="0" fontId="77" fillId="12" borderId="183" xfId="60" applyNumberFormat="1" applyFont="1" applyFill="1" applyBorder="1" applyAlignment="1">
      <alignment horizontal="center" vertical="center" wrapText="1"/>
    </xf>
    <xf numFmtId="0" fontId="77" fillId="12" borderId="185" xfId="60" applyNumberFormat="1" applyFont="1" applyFill="1" applyBorder="1" applyAlignment="1">
      <alignment horizontal="center" vertical="center" wrapText="1"/>
    </xf>
    <xf numFmtId="0" fontId="77" fillId="12" borderId="184" xfId="60" applyNumberFormat="1" applyFont="1" applyFill="1" applyBorder="1" applyAlignment="1">
      <alignment horizontal="center" vertical="center" wrapText="1"/>
    </xf>
    <xf numFmtId="188" fontId="61" fillId="11" borderId="192" xfId="60" applyFont="1" applyFill="1" applyBorder="1" applyAlignment="1">
      <alignment horizontal="center" vertical="center" wrapText="1"/>
    </xf>
    <xf numFmtId="43" fontId="14" fillId="3" borderId="0" xfId="1" applyFont="1" applyFill="1" applyBorder="1" applyAlignment="1">
      <alignment horizontal="left" vertical="top" wrapText="1"/>
    </xf>
    <xf numFmtId="43" fontId="8" fillId="0" borderId="0" xfId="1" applyFont="1" applyFill="1" applyAlignment="1">
      <alignment horizontal="left" vertical="top"/>
    </xf>
    <xf numFmtId="43" fontId="8" fillId="11" borderId="0" xfId="1" applyFont="1" applyFill="1" applyBorder="1" applyAlignment="1">
      <alignment horizontal="left" vertical="top"/>
    </xf>
    <xf numFmtId="49" fontId="54" fillId="11" borderId="139" xfId="7" applyNumberFormat="1" applyFont="1" applyFill="1" applyBorder="1" applyAlignment="1">
      <alignment horizontal="center"/>
    </xf>
    <xf numFmtId="49" fontId="54" fillId="11" borderId="139" xfId="7" applyNumberFormat="1" applyFont="1" applyFill="1" applyBorder="1" applyAlignment="1">
      <alignment horizontal="center" vertical="center"/>
    </xf>
    <xf numFmtId="49" fontId="18" fillId="3" borderId="0" xfId="0" applyNumberFormat="1" applyFont="1" applyFill="1" applyBorder="1" applyAlignment="1">
      <alignment horizontal="left" wrapText="1"/>
    </xf>
  </cellXfs>
  <cellStyles count="67">
    <cellStyle name="Comma" xfId="1" builtinId="3"/>
    <cellStyle name="Comma 10 5" xfId="12"/>
    <cellStyle name="Comma 11" xfId="49"/>
    <cellStyle name="Comma 11 2" xfId="35"/>
    <cellStyle name="Comma 11 2 2" xfId="46"/>
    <cellStyle name="Comma 16" xfId="31"/>
    <cellStyle name="Comma 16 2" xfId="32"/>
    <cellStyle name="Comma 16 2 2" xfId="44"/>
    <cellStyle name="Comma 18" xfId="28"/>
    <cellStyle name="Comma 18 2" xfId="42"/>
    <cellStyle name="Comma 2" xfId="10"/>
    <cellStyle name="Comma 2 124" xfId="6"/>
    <cellStyle name="Comma 2 124 2" xfId="27"/>
    <cellStyle name="Comma 2 124 2 2" xfId="41"/>
    <cellStyle name="Comma 2 124 3" xfId="37"/>
    <cellStyle name="Comma 2 2" xfId="38"/>
    <cellStyle name="Comma 2 23" xfId="64"/>
    <cellStyle name="Comma 2 3 86" xfId="25"/>
    <cellStyle name="Comma 2 3 86 2" xfId="40"/>
    <cellStyle name="Comma 2 4" xfId="29"/>
    <cellStyle name="Comma 2 4 2" xfId="43"/>
    <cellStyle name="Comma 3" xfId="24"/>
    <cellStyle name="Comma 3 101" xfId="26"/>
    <cellStyle name="Comma 3 2" xfId="33"/>
    <cellStyle name="Comma 3 2 2" xfId="45"/>
    <cellStyle name="Comma 4" xfId="36"/>
    <cellStyle name="Comma 7" xfId="16"/>
    <cellStyle name="Comma 7 2" xfId="39"/>
    <cellStyle name="Hyperlink" xfId="34" builtinId="8"/>
    <cellStyle name="Indian Comma" xfId="22"/>
    <cellStyle name="Normal" xfId="0" builtinId="0"/>
    <cellStyle name="Normal 11" xfId="3"/>
    <cellStyle name="Normal 11 2" xfId="15"/>
    <cellStyle name="Normal 12 3 3" xfId="7"/>
    <cellStyle name="Normal 12 3 3 2" xfId="19"/>
    <cellStyle name="Normal 2" xfId="11"/>
    <cellStyle name="Normal 2 10" xfId="48"/>
    <cellStyle name="Normal 2 134" xfId="18"/>
    <cellStyle name="Normal 2 134 10" xfId="60"/>
    <cellStyle name="Normal 2 134 2" xfId="51"/>
    <cellStyle name="Normal 2 134 3" xfId="54"/>
    <cellStyle name="Normal 2 134 4" xfId="50"/>
    <cellStyle name="Normal 2 134 5" xfId="55"/>
    <cellStyle name="Normal 2 134 6" xfId="56"/>
    <cellStyle name="Normal 2 134 7" xfId="57"/>
    <cellStyle name="Normal 2 134 8" xfId="58"/>
    <cellStyle name="Normal 2 134 9" xfId="59"/>
    <cellStyle name="Normal 2 16 2" xfId="63"/>
    <cellStyle name="Normal 2 17" xfId="62"/>
    <cellStyle name="Normal 2 18 2" xfId="8"/>
    <cellStyle name="Normal 2 2" xfId="5"/>
    <cellStyle name="Normal 23 2" xfId="17"/>
    <cellStyle name="Normal 3" xfId="13"/>
    <cellStyle name="Normal 3 144" xfId="23"/>
    <cellStyle name="Normal 30" xfId="47"/>
    <cellStyle name="Normal 34 2" xfId="14"/>
    <cellStyle name="Normal 4" xfId="4"/>
    <cellStyle name="Normal 41" xfId="2"/>
    <cellStyle name="Normal 5 10" xfId="21"/>
    <cellStyle name="Normal 5 10 2" xfId="53"/>
    <cellStyle name="Normal 7" xfId="30"/>
    <cellStyle name="Normal 8" xfId="20"/>
    <cellStyle name="Normal 8 2" xfId="52"/>
    <cellStyle name="Normal_tables-oct 4" xfId="66"/>
    <cellStyle name="Percent" xfId="65" builtinId="5"/>
    <cellStyle name="Percent 2" xfId="9"/>
    <cellStyle name="Percent 3" xfId="61"/>
  </cellStyles>
  <dxfs count="1">
    <dxf>
      <font>
        <color rgb="FF9C0006"/>
      </font>
      <fill>
        <patternFill>
          <bgColor rgb="FFFFC7CE"/>
        </patternFill>
      </fill>
    </dxf>
  </dxfs>
  <tableStyles count="0" defaultTableStyle="TableStyleMedium2" defaultPivotStyle="PivotStyleLight16"/>
  <colors>
    <mruColors>
      <color rgb="FFFF5050"/>
      <color rgb="FF0563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customXml" Target="../customXml/item1.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externalLink" Target="externalLinks/externalLink1.xml"/><Relationship Id="rId79" Type="http://schemas.openxmlformats.org/officeDocument/2006/relationships/externalLink" Target="externalLinks/externalLink6.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externalLink" Target="externalLinks/externalLink4.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2.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externalLink" Target="externalLinks/externalLink5.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externalLink" Target="externalLinks/externalLink3.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Documents\Monthly%20bulltein\02%20Secondary%20market\Workbook%20of%20CMR%20Sep%202024_Kavita.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vimal%20backup/SEBI%20WORK%203-%20DEPA1/2021-22%20DEPA1/Bulletin%20-GMR/2021%2009%20GMR/2021%2009%20GM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vimal%20backup\SEBI%20WORK%203-%20DEPA1\2021-22%20DEPA1\Bulletin%20-GMR\2021%2009%20GMR\2021%2009%20GM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docs.live.net/Users/Administrator/Desktop/Kshitij/Global%20Review%20Bloomberg%20-%20K%20171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Users\Administrator\Desktop\Kshitij\Global%20Review%20Bloomberg%20-%20K%20171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SPCIBackupFolder\A%20K%20MALLIK\OMIG%201\Bulletin\2024-25\March%202025\Anuradha%20part\SEBI%20Bulletin%20March%202025%201-3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5"/>
      <sheetName val="34"/>
      <sheetName val="Snapshot"/>
      <sheetName val="EquiDer"/>
      <sheetName val="Indices"/>
      <sheetName val="ADT"/>
      <sheetName val="ADNT"/>
      <sheetName val="CD"/>
      <sheetName val="IRD"/>
      <sheetName val="Demat"/>
      <sheetName val="CorpDebt"/>
      <sheetName val="Rtn, Volt"/>
    </sheetNames>
    <sheetDataSet>
      <sheetData sheetId="0"/>
      <sheetData sheetId="1"/>
      <sheetData sheetId="2">
        <row r="21">
          <cell r="BW21">
            <v>151317.94</v>
          </cell>
        </row>
      </sheetData>
      <sheetData sheetId="3"/>
      <sheetData sheetId="4">
        <row r="1">
          <cell r="F1" t="str">
            <v xml:space="preserve"> NSE  </v>
          </cell>
        </row>
        <row r="2">
          <cell r="E2">
            <v>44985</v>
          </cell>
          <cell r="F2">
            <v>100</v>
          </cell>
          <cell r="G2">
            <v>100</v>
          </cell>
        </row>
        <row r="3">
          <cell r="E3">
            <v>44986</v>
          </cell>
          <cell r="F3">
            <v>100.84922806642413</v>
          </cell>
          <cell r="G3">
            <v>100.76143802156368</v>
          </cell>
        </row>
        <row r="4">
          <cell r="E4">
            <v>44987</v>
          </cell>
          <cell r="F4">
            <v>100.10373354060778</v>
          </cell>
          <cell r="G4">
            <v>99.910501861194945</v>
          </cell>
        </row>
        <row r="5">
          <cell r="E5">
            <v>44988</v>
          </cell>
          <cell r="F5">
            <v>101.67822953718657</v>
          </cell>
          <cell r="G5">
            <v>101.43626111137117</v>
          </cell>
        </row>
        <row r="6">
          <cell r="E6">
            <v>44991</v>
          </cell>
          <cell r="F6">
            <v>102.35495363775323</v>
          </cell>
          <cell r="G6">
            <v>102.14093387415512</v>
          </cell>
        </row>
        <row r="7">
          <cell r="E7">
            <v>44993</v>
          </cell>
          <cell r="F7">
            <v>102.60316286165876</v>
          </cell>
          <cell r="G7">
            <v>102.35061086677342</v>
          </cell>
        </row>
        <row r="8">
          <cell r="E8">
            <v>44994</v>
          </cell>
          <cell r="F8">
            <v>101.65077915736001</v>
          </cell>
          <cell r="G8">
            <v>101.43169886021735</v>
          </cell>
        </row>
        <row r="9">
          <cell r="E9">
            <v>44995</v>
          </cell>
          <cell r="F9">
            <v>100.62962502781157</v>
          </cell>
          <cell r="G9">
            <v>100.29342567736708</v>
          </cell>
        </row>
        <row r="10">
          <cell r="E10">
            <v>44998</v>
          </cell>
          <cell r="F10">
            <v>99.135168559779686</v>
          </cell>
          <cell r="G10">
            <v>98.771635076893432</v>
          </cell>
        </row>
        <row r="11">
          <cell r="E11">
            <v>44999</v>
          </cell>
          <cell r="F11">
            <v>98.493696525937708</v>
          </cell>
          <cell r="G11">
            <v>98.198962316823071</v>
          </cell>
        </row>
        <row r="12">
          <cell r="E12">
            <v>45000</v>
          </cell>
          <cell r="F12">
            <v>98.082518731272344</v>
          </cell>
          <cell r="G12">
            <v>97.615045049262136</v>
          </cell>
        </row>
        <row r="13">
          <cell r="E13">
            <v>45001</v>
          </cell>
          <cell r="F13">
            <v>98.160246648886513</v>
          </cell>
          <cell r="G13">
            <v>97.748927616578229</v>
          </cell>
        </row>
        <row r="14">
          <cell r="E14">
            <v>45002</v>
          </cell>
          <cell r="F14">
            <v>98.821656327023589</v>
          </cell>
          <cell r="G14">
            <v>98.351110848795798</v>
          </cell>
        </row>
        <row r="15">
          <cell r="E15">
            <v>45005</v>
          </cell>
          <cell r="F15">
            <v>98.176427925415879</v>
          </cell>
          <cell r="G15">
            <v>97.738938152155981</v>
          </cell>
        </row>
        <row r="16">
          <cell r="E16">
            <v>45006</v>
          </cell>
          <cell r="F16">
            <v>98.864710080646333</v>
          </cell>
          <cell r="G16">
            <v>98.49489808032682</v>
          </cell>
        </row>
        <row r="17">
          <cell r="E17">
            <v>45007</v>
          </cell>
          <cell r="F17">
            <v>99.121298894183141</v>
          </cell>
          <cell r="G17">
            <v>98.732186020448367</v>
          </cell>
        </row>
        <row r="18">
          <cell r="E18">
            <v>45008</v>
          </cell>
          <cell r="F18">
            <v>98.687871844289901</v>
          </cell>
          <cell r="G18">
            <v>98.241515060856003</v>
          </cell>
        </row>
        <row r="19">
          <cell r="E19">
            <v>45009</v>
          </cell>
          <cell r="F19">
            <v>97.925907090577581</v>
          </cell>
          <cell r="G19">
            <v>97.566200129846067</v>
          </cell>
        </row>
        <row r="20">
          <cell r="E20">
            <v>45012</v>
          </cell>
          <cell r="F20">
            <v>98.160824551619726</v>
          </cell>
          <cell r="G20">
            <v>97.781185615442581</v>
          </cell>
        </row>
        <row r="21">
          <cell r="E21">
            <v>45013</v>
          </cell>
          <cell r="F21">
            <v>97.964337622334796</v>
          </cell>
          <cell r="G21">
            <v>97.713108009006447</v>
          </cell>
        </row>
        <row r="22">
          <cell r="E22">
            <v>45014</v>
          </cell>
          <cell r="F22">
            <v>98.70983214815115</v>
          </cell>
          <cell r="G22">
            <v>98.300552965191869</v>
          </cell>
        </row>
        <row r="23">
          <cell r="E23">
            <v>45016</v>
          </cell>
          <cell r="F23">
            <v>100</v>
          </cell>
          <cell r="G23">
            <v>100</v>
          </cell>
        </row>
        <row r="24">
          <cell r="E24">
            <v>45019</v>
          </cell>
          <cell r="F24">
            <v>100</v>
          </cell>
          <cell r="G24">
            <v>100</v>
          </cell>
        </row>
        <row r="25">
          <cell r="E25">
            <v>45021</v>
          </cell>
          <cell r="F25">
            <v>100.9138955227741</v>
          </cell>
          <cell r="G25">
            <v>100.98613619767998</v>
          </cell>
        </row>
        <row r="26">
          <cell r="E26">
            <v>45022</v>
          </cell>
          <cell r="F26">
            <v>101.15587666433882</v>
          </cell>
          <cell r="G26">
            <v>101.2291892389391</v>
          </cell>
        </row>
        <row r="27">
          <cell r="E27">
            <v>45026</v>
          </cell>
          <cell r="F27">
            <v>101.29899615186758</v>
          </cell>
          <cell r="G27">
            <v>101.2520970642116</v>
          </cell>
        </row>
        <row r="28">
          <cell r="E28">
            <v>45027</v>
          </cell>
          <cell r="F28">
            <v>101.86371461169497</v>
          </cell>
          <cell r="G28">
            <v>101.77862175424538</v>
          </cell>
        </row>
        <row r="29">
          <cell r="E29">
            <v>45028</v>
          </cell>
          <cell r="F29">
            <v>102.38158874126698</v>
          </cell>
          <cell r="G29">
            <v>102.17629415677884</v>
          </cell>
        </row>
        <row r="30">
          <cell r="E30">
            <v>45029</v>
          </cell>
          <cell r="F30">
            <v>102.47125396236933</v>
          </cell>
          <cell r="G30">
            <v>102.2409740799818</v>
          </cell>
        </row>
        <row r="31">
          <cell r="E31">
            <v>45033</v>
          </cell>
          <cell r="F31">
            <v>101.77491155618013</v>
          </cell>
          <cell r="G31">
            <v>101.36078234452961</v>
          </cell>
        </row>
        <row r="32">
          <cell r="E32">
            <v>45034</v>
          </cell>
          <cell r="F32">
            <v>101.5064906699314</v>
          </cell>
          <cell r="G32">
            <v>101.04991943348303</v>
          </cell>
        </row>
        <row r="33">
          <cell r="E33">
            <v>45035</v>
          </cell>
          <cell r="F33">
            <v>101.26853296777512</v>
          </cell>
          <cell r="G33">
            <v>100.7805579222839</v>
          </cell>
        </row>
        <row r="34">
          <cell r="E34">
            <v>45036</v>
          </cell>
          <cell r="F34">
            <v>101.30129526010099</v>
          </cell>
          <cell r="G34">
            <v>100.88976768013771</v>
          </cell>
        </row>
        <row r="35">
          <cell r="E35">
            <v>45037</v>
          </cell>
          <cell r="F35">
            <v>101.29899615186758</v>
          </cell>
          <cell r="G35">
            <v>100.92818988929122</v>
          </cell>
        </row>
        <row r="36">
          <cell r="E36">
            <v>45040</v>
          </cell>
          <cell r="F36">
            <v>101.98499257100653</v>
          </cell>
          <cell r="G36">
            <v>101.60669463429025</v>
          </cell>
        </row>
        <row r="37">
          <cell r="E37">
            <v>45041</v>
          </cell>
          <cell r="F37">
            <v>102.13357244058962</v>
          </cell>
          <cell r="G37">
            <v>101.73292453411166</v>
          </cell>
        </row>
        <row r="38">
          <cell r="E38">
            <v>45042</v>
          </cell>
          <cell r="F38">
            <v>102.38848606596717</v>
          </cell>
          <cell r="G38">
            <v>102.02032130508957</v>
          </cell>
        </row>
        <row r="39">
          <cell r="E39">
            <v>45043</v>
          </cell>
          <cell r="F39">
            <v>102.97159739166173</v>
          </cell>
          <cell r="G39">
            <v>102.61044312599437</v>
          </cell>
        </row>
        <row r="40">
          <cell r="E40">
            <v>45044</v>
          </cell>
          <cell r="F40">
            <v>103.83347559065531</v>
          </cell>
          <cell r="G40">
            <v>103.39387721541</v>
          </cell>
        </row>
        <row r="41">
          <cell r="E41">
            <v>45048</v>
          </cell>
          <cell r="F41">
            <v>104.30852882938034</v>
          </cell>
          <cell r="G41">
            <v>103.8037648689381</v>
          </cell>
        </row>
        <row r="42">
          <cell r="E42">
            <v>45049</v>
          </cell>
          <cell r="F42">
            <v>103.97630768965489</v>
          </cell>
          <cell r="G42">
            <v>103.53068125909796</v>
          </cell>
        </row>
        <row r="43">
          <cell r="E43">
            <v>45050</v>
          </cell>
          <cell r="F43">
            <v>104.93015021798421</v>
          </cell>
          <cell r="G43">
            <v>104.47127250431591</v>
          </cell>
        </row>
        <row r="44">
          <cell r="E44">
            <v>45051</v>
          </cell>
          <cell r="F44">
            <v>103.85646667298923</v>
          </cell>
          <cell r="G44">
            <v>103.29549538087555</v>
          </cell>
        </row>
        <row r="45">
          <cell r="E45">
            <v>45054</v>
          </cell>
          <cell r="F45">
            <v>104.97958104500219</v>
          </cell>
          <cell r="G45">
            <v>104.49665044959565</v>
          </cell>
        </row>
        <row r="46">
          <cell r="E46">
            <v>45055</v>
          </cell>
          <cell r="F46">
            <v>104.9884900894066</v>
          </cell>
          <cell r="G46">
            <v>104.4917102095812</v>
          </cell>
        </row>
        <row r="47">
          <cell r="E47">
            <v>45056</v>
          </cell>
          <cell r="F47">
            <v>105.27099301358486</v>
          </cell>
          <cell r="G47">
            <v>104.79433374772694</v>
          </cell>
        </row>
        <row r="48">
          <cell r="E48">
            <v>45057</v>
          </cell>
          <cell r="F48">
            <v>105.16695836602378</v>
          </cell>
          <cell r="G48">
            <v>104.73396807522154</v>
          </cell>
        </row>
        <row r="49">
          <cell r="E49">
            <v>45058</v>
          </cell>
          <cell r="F49">
            <v>105.26926868240982</v>
          </cell>
          <cell r="G49">
            <v>104.94271013446247</v>
          </cell>
        </row>
        <row r="50">
          <cell r="E50">
            <v>45061</v>
          </cell>
          <cell r="F50">
            <v>105.75236879995173</v>
          </cell>
          <cell r="G50">
            <v>105.48040112041933</v>
          </cell>
        </row>
        <row r="51">
          <cell r="E51">
            <v>45062</v>
          </cell>
          <cell r="F51">
            <v>105.1066067748972</v>
          </cell>
          <cell r="G51">
            <v>104.78125564659278</v>
          </cell>
        </row>
        <row r="52">
          <cell r="E52">
            <v>45063</v>
          </cell>
          <cell r="F52">
            <v>104.50452780627715</v>
          </cell>
          <cell r="G52">
            <v>104.1521702203685</v>
          </cell>
        </row>
        <row r="53">
          <cell r="E53">
            <v>45064</v>
          </cell>
          <cell r="F53">
            <v>104.20679329005263</v>
          </cell>
          <cell r="G53">
            <v>103.93408907726463</v>
          </cell>
        </row>
        <row r="54">
          <cell r="E54">
            <v>45065</v>
          </cell>
          <cell r="F54">
            <v>104.62896703940962</v>
          </cell>
          <cell r="G54">
            <v>104.43816274504093</v>
          </cell>
        </row>
        <row r="55">
          <cell r="E55">
            <v>45068</v>
          </cell>
          <cell r="F55">
            <v>105.26696957417646</v>
          </cell>
          <cell r="G55">
            <v>104.83405869140482</v>
          </cell>
        </row>
        <row r="56">
          <cell r="E56">
            <v>45069</v>
          </cell>
          <cell r="F56">
            <v>105.46009466578155</v>
          </cell>
          <cell r="G56">
            <v>104.86469833067255</v>
          </cell>
        </row>
        <row r="57">
          <cell r="E57">
            <v>45070</v>
          </cell>
          <cell r="F57">
            <v>105.1002842272554</v>
          </cell>
          <cell r="G57">
            <v>104.51277390416335</v>
          </cell>
        </row>
        <row r="58">
          <cell r="E58">
            <v>45071</v>
          </cell>
          <cell r="F58">
            <v>105.30576702561498</v>
          </cell>
          <cell r="G58">
            <v>104.67999764492662</v>
          </cell>
        </row>
        <row r="59">
          <cell r="E59">
            <v>45072</v>
          </cell>
          <cell r="F59">
            <v>106.33001974359199</v>
          </cell>
          <cell r="G59">
            <v>105.7442979140682</v>
          </cell>
        </row>
        <row r="60">
          <cell r="E60">
            <v>45075</v>
          </cell>
          <cell r="F60">
            <v>106.90077336253205</v>
          </cell>
          <cell r="G60">
            <v>106.32746617796633</v>
          </cell>
        </row>
        <row r="61">
          <cell r="E61">
            <v>45076</v>
          </cell>
          <cell r="F61">
            <v>107.10309488707071</v>
          </cell>
          <cell r="G61">
            <v>106.5351423635055</v>
          </cell>
        </row>
        <row r="62">
          <cell r="E62">
            <v>45077</v>
          </cell>
          <cell r="F62">
            <v>100</v>
          </cell>
          <cell r="G62">
            <v>100</v>
          </cell>
        </row>
        <row r="63">
          <cell r="E63">
            <v>45078</v>
          </cell>
          <cell r="F63">
            <v>99.748305852900543</v>
          </cell>
          <cell r="G63">
            <v>99.690684970706897</v>
          </cell>
        </row>
        <row r="64">
          <cell r="E64">
            <v>45079</v>
          </cell>
          <cell r="F64">
            <v>99.99838138812153</v>
          </cell>
          <cell r="G64">
            <v>99.880026648679461</v>
          </cell>
        </row>
        <row r="65">
          <cell r="E65">
            <v>45082</v>
          </cell>
          <cell r="F65">
            <v>100.32075492058009</v>
          </cell>
          <cell r="G65">
            <v>100.26385194780643</v>
          </cell>
        </row>
        <row r="66">
          <cell r="E66">
            <v>45083</v>
          </cell>
          <cell r="F66">
            <v>100.34854109116021</v>
          </cell>
          <cell r="G66">
            <v>100.27249105110263</v>
          </cell>
        </row>
        <row r="67">
          <cell r="E67">
            <v>45084</v>
          </cell>
          <cell r="F67">
            <v>101.03591160220995</v>
          </cell>
          <cell r="G67">
            <v>100.83152566883589</v>
          </cell>
        </row>
        <row r="68">
          <cell r="E68">
            <v>45085</v>
          </cell>
          <cell r="F68">
            <v>100.5403465987569</v>
          </cell>
          <cell r="G68">
            <v>100.36153289949388</v>
          </cell>
        </row>
        <row r="69">
          <cell r="E69">
            <v>45086</v>
          </cell>
          <cell r="F69">
            <v>100.15646581491713</v>
          </cell>
          <cell r="G69">
            <v>100.00541341223185</v>
          </cell>
        </row>
        <row r="70">
          <cell r="E70">
            <v>45089</v>
          </cell>
          <cell r="F70">
            <v>100.36202952348066</v>
          </cell>
          <cell r="G70">
            <v>100.16363196206335</v>
          </cell>
        </row>
        <row r="71">
          <cell r="E71">
            <v>45090</v>
          </cell>
          <cell r="F71">
            <v>100.98060902969614</v>
          </cell>
          <cell r="G71">
            <v>100.83184504418881</v>
          </cell>
        </row>
        <row r="72">
          <cell r="E72">
            <v>45091</v>
          </cell>
          <cell r="F72">
            <v>101.19507510359117</v>
          </cell>
          <cell r="G72">
            <v>100.96813847604305</v>
          </cell>
        </row>
        <row r="73">
          <cell r="E73">
            <v>45092</v>
          </cell>
          <cell r="F73">
            <v>100.82926881906076</v>
          </cell>
          <cell r="G73">
            <v>100.4717014274801</v>
          </cell>
        </row>
        <row r="74">
          <cell r="E74">
            <v>45093</v>
          </cell>
          <cell r="F74">
            <v>101.57329074585635</v>
          </cell>
          <cell r="G74">
            <v>101.21736303268618</v>
          </cell>
        </row>
        <row r="75">
          <cell r="E75">
            <v>45096</v>
          </cell>
          <cell r="F75">
            <v>101.1926471857735</v>
          </cell>
          <cell r="G75">
            <v>100.87199052604956</v>
          </cell>
        </row>
        <row r="76">
          <cell r="E76">
            <v>45097</v>
          </cell>
          <cell r="F76">
            <v>101.52311377762432</v>
          </cell>
          <cell r="G76">
            <v>101.12653268231863</v>
          </cell>
        </row>
        <row r="77">
          <cell r="E77">
            <v>45098</v>
          </cell>
          <cell r="F77">
            <v>101.73973800069061</v>
          </cell>
          <cell r="G77">
            <v>101.43864224594969</v>
          </cell>
        </row>
        <row r="78">
          <cell r="E78">
            <v>45099</v>
          </cell>
          <cell r="F78">
            <v>101.27789407803868</v>
          </cell>
          <cell r="G78">
            <v>100.98471405685905</v>
          </cell>
        </row>
        <row r="79">
          <cell r="E79">
            <v>45100</v>
          </cell>
          <cell r="F79">
            <v>100.70733339088399</v>
          </cell>
          <cell r="G79">
            <v>100.57029259892334</v>
          </cell>
        </row>
        <row r="80">
          <cell r="E80">
            <v>45103</v>
          </cell>
          <cell r="F80">
            <v>100.84599447513813</v>
          </cell>
          <cell r="G80">
            <v>100.55532986363953</v>
          </cell>
        </row>
        <row r="81">
          <cell r="E81">
            <v>45104</v>
          </cell>
          <cell r="F81">
            <v>101.52689053867404</v>
          </cell>
          <cell r="G81">
            <v>101.26758480693123</v>
          </cell>
        </row>
        <row r="82">
          <cell r="E82">
            <v>45105</v>
          </cell>
          <cell r="F82">
            <v>102.36155473066296</v>
          </cell>
          <cell r="G82">
            <v>102.06504909437926</v>
          </cell>
        </row>
        <row r="83">
          <cell r="E83">
            <v>45107</v>
          </cell>
          <cell r="F83">
            <v>103.53208088743092</v>
          </cell>
          <cell r="G83">
            <v>103.34756469905901</v>
          </cell>
        </row>
        <row r="84">
          <cell r="E84">
            <v>45110</v>
          </cell>
          <cell r="F84">
            <v>104.25236317334253</v>
          </cell>
          <cell r="G84">
            <v>104.12442927624437</v>
          </cell>
        </row>
        <row r="85">
          <cell r="E85">
            <v>45111</v>
          </cell>
          <cell r="F85">
            <v>104.6108857044199</v>
          </cell>
          <cell r="G85">
            <v>104.56197350973075</v>
          </cell>
        </row>
        <row r="86">
          <cell r="E86">
            <v>45112</v>
          </cell>
          <cell r="F86">
            <v>104.66214174723757</v>
          </cell>
          <cell r="G86">
            <v>104.509260607733</v>
          </cell>
        </row>
        <row r="87">
          <cell r="E87">
            <v>45113</v>
          </cell>
          <cell r="F87">
            <v>105.19520459254144</v>
          </cell>
          <cell r="G87">
            <v>105.05155995697378</v>
          </cell>
        </row>
        <row r="88">
          <cell r="E88">
            <v>45114</v>
          </cell>
          <cell r="F88">
            <v>104.30227037292818</v>
          </cell>
          <cell r="G88">
            <v>104.24483378429136</v>
          </cell>
        </row>
        <row r="89">
          <cell r="E89">
            <v>45117</v>
          </cell>
          <cell r="F89">
            <v>104.43229886049726</v>
          </cell>
          <cell r="G89">
            <v>104.3465867717284</v>
          </cell>
        </row>
        <row r="90">
          <cell r="E90">
            <v>45118</v>
          </cell>
          <cell r="F90">
            <v>104.88281250000003</v>
          </cell>
          <cell r="G90">
            <v>104.78360403588248</v>
          </cell>
        </row>
        <row r="91">
          <cell r="E91">
            <v>45119</v>
          </cell>
          <cell r="F91">
            <v>104.58552745165747</v>
          </cell>
          <cell r="G91">
            <v>104.42599945322941</v>
          </cell>
        </row>
        <row r="92">
          <cell r="E92">
            <v>45120</v>
          </cell>
          <cell r="F92">
            <v>104.74442118439228</v>
          </cell>
          <cell r="G92">
            <v>104.68946815061231</v>
          </cell>
        </row>
        <row r="93">
          <cell r="E93">
            <v>45121</v>
          </cell>
          <cell r="F93">
            <v>105.55777365331494</v>
          </cell>
          <cell r="G93">
            <v>105.49111625518346</v>
          </cell>
        </row>
        <row r="94">
          <cell r="E94">
            <v>45124</v>
          </cell>
          <cell r="F94">
            <v>106.35062370511052</v>
          </cell>
          <cell r="G94">
            <v>106.33591196993272</v>
          </cell>
        </row>
        <row r="95">
          <cell r="E95">
            <v>45125</v>
          </cell>
          <cell r="F95">
            <v>106.5545688017956</v>
          </cell>
          <cell r="G95">
            <v>106.6636070507858</v>
          </cell>
        </row>
        <row r="96">
          <cell r="E96">
            <v>45126</v>
          </cell>
          <cell r="F96">
            <v>107.00724059046964</v>
          </cell>
          <cell r="G96">
            <v>107.1463428967089</v>
          </cell>
        </row>
        <row r="97">
          <cell r="E97">
            <v>45127</v>
          </cell>
          <cell r="F97">
            <v>107.79496503798345</v>
          </cell>
          <cell r="G97">
            <v>107.90399704641672</v>
          </cell>
        </row>
        <row r="98">
          <cell r="E98">
            <v>45128</v>
          </cell>
          <cell r="F98">
            <v>106.53163846685085</v>
          </cell>
          <cell r="G98">
            <v>106.48654535513261</v>
          </cell>
        </row>
        <row r="99">
          <cell r="E99">
            <v>45131</v>
          </cell>
          <cell r="F99">
            <v>106.1396646236188</v>
          </cell>
          <cell r="G99">
            <v>106.00831270168553</v>
          </cell>
        </row>
        <row r="100">
          <cell r="E100">
            <v>45132</v>
          </cell>
          <cell r="F100">
            <v>106.18417645027625</v>
          </cell>
          <cell r="G100">
            <v>105.9618914941401</v>
          </cell>
        </row>
        <row r="101">
          <cell r="E101">
            <v>45133</v>
          </cell>
          <cell r="F101">
            <v>106.71130438535911</v>
          </cell>
          <cell r="G101">
            <v>106.52317770811136</v>
          </cell>
        </row>
        <row r="102">
          <cell r="E102">
            <v>45134</v>
          </cell>
          <cell r="F102">
            <v>106.072492230663</v>
          </cell>
          <cell r="G102">
            <v>105.81994511853937</v>
          </cell>
        </row>
        <row r="103">
          <cell r="E103">
            <v>45135</v>
          </cell>
          <cell r="F103">
            <v>105.99776631560773</v>
          </cell>
          <cell r="G103">
            <v>105.64968611790316</v>
          </cell>
        </row>
        <row r="104">
          <cell r="E104">
            <v>45138</v>
          </cell>
          <cell r="F104">
            <v>106.57911774861878</v>
          </cell>
          <cell r="G104">
            <v>106.2364904225719</v>
          </cell>
        </row>
        <row r="105">
          <cell r="E105">
            <v>45139</v>
          </cell>
          <cell r="F105">
            <v>106.4698614468232</v>
          </cell>
          <cell r="G105">
            <v>106.12732792694734</v>
          </cell>
        </row>
        <row r="106">
          <cell r="E106">
            <v>45140</v>
          </cell>
          <cell r="F106">
            <v>105.35301925069061</v>
          </cell>
          <cell r="G106">
            <v>105.04699288942713</v>
          </cell>
        </row>
        <row r="107">
          <cell r="E107">
            <v>45141</v>
          </cell>
          <cell r="F107">
            <v>104.5712297133978</v>
          </cell>
          <cell r="G107">
            <v>104.18132599536521</v>
          </cell>
        </row>
        <row r="108">
          <cell r="E108">
            <v>45142</v>
          </cell>
          <cell r="F108">
            <v>105.30149343922652</v>
          </cell>
          <cell r="G108">
            <v>104.94873706210443</v>
          </cell>
        </row>
        <row r="109">
          <cell r="E109">
            <v>45145</v>
          </cell>
          <cell r="F109">
            <v>105.7347418853591</v>
          </cell>
          <cell r="G109">
            <v>105.3195797531356</v>
          </cell>
        </row>
        <row r="110">
          <cell r="E110">
            <v>45146</v>
          </cell>
          <cell r="F110">
            <v>105.59203427140882</v>
          </cell>
          <cell r="G110">
            <v>105.14874587686417</v>
          </cell>
        </row>
        <row r="111">
          <cell r="E111">
            <v>45147</v>
          </cell>
          <cell r="F111">
            <v>105.92492878107734</v>
          </cell>
          <cell r="G111">
            <v>105.38717554657894</v>
          </cell>
        </row>
        <row r="112">
          <cell r="E112">
            <v>45148</v>
          </cell>
          <cell r="F112">
            <v>105.44231267265192</v>
          </cell>
          <cell r="G112">
            <v>104.89592834750079</v>
          </cell>
        </row>
        <row r="113">
          <cell r="E113">
            <v>45149</v>
          </cell>
          <cell r="F113">
            <v>104.82292386049723</v>
          </cell>
          <cell r="G113">
            <v>104.31222198375526</v>
          </cell>
        </row>
        <row r="114">
          <cell r="E114">
            <v>45152</v>
          </cell>
          <cell r="F114">
            <v>104.85664494129833</v>
          </cell>
          <cell r="G114">
            <v>104.43880640488103</v>
          </cell>
        </row>
        <row r="115">
          <cell r="E115">
            <v>45154</v>
          </cell>
          <cell r="F115">
            <v>105.02093404696133</v>
          </cell>
          <cell r="G115">
            <v>104.65837696000649</v>
          </cell>
        </row>
        <row r="116">
          <cell r="E116">
            <v>45155</v>
          </cell>
          <cell r="F116">
            <v>104.48274559737568</v>
          </cell>
          <cell r="G116">
            <v>104.03815002465572</v>
          </cell>
        </row>
        <row r="117">
          <cell r="E117">
            <v>45156</v>
          </cell>
          <cell r="F117">
            <v>104.18546054903315</v>
          </cell>
          <cell r="G117">
            <v>103.71500604258163</v>
          </cell>
        </row>
        <row r="118">
          <cell r="E118">
            <v>45159</v>
          </cell>
          <cell r="F118">
            <v>104.63570441988949</v>
          </cell>
          <cell r="G118">
            <v>104.14205879572492</v>
          </cell>
        </row>
        <row r="119">
          <cell r="E119">
            <v>45160</v>
          </cell>
          <cell r="F119">
            <v>104.65108123273481</v>
          </cell>
          <cell r="G119">
            <v>104.14835049017725</v>
          </cell>
        </row>
        <row r="120">
          <cell r="E120">
            <v>45161</v>
          </cell>
          <cell r="F120">
            <v>104.90763121546962</v>
          </cell>
          <cell r="G120">
            <v>104.48891639775259</v>
          </cell>
        </row>
        <row r="121">
          <cell r="E121">
            <v>45162</v>
          </cell>
          <cell r="F121">
            <v>104.59847634668509</v>
          </cell>
          <cell r="G121">
            <v>104.19994557843982</v>
          </cell>
        </row>
        <row r="122">
          <cell r="E122">
            <v>45163</v>
          </cell>
          <cell r="F122">
            <v>103.94617575966851</v>
          </cell>
          <cell r="G122">
            <v>103.61576015166493</v>
          </cell>
        </row>
        <row r="123">
          <cell r="E123">
            <v>45166</v>
          </cell>
          <cell r="F123">
            <v>104.16333952002762</v>
          </cell>
          <cell r="G123">
            <v>103.7915603146741</v>
          </cell>
        </row>
        <row r="124">
          <cell r="E124">
            <v>45167</v>
          </cell>
          <cell r="F124">
            <v>104.3608101691989</v>
          </cell>
          <cell r="G124">
            <v>103.91806489196165</v>
          </cell>
        </row>
        <row r="125">
          <cell r="E125">
            <v>45168</v>
          </cell>
          <cell r="F125">
            <v>104.38670795925414</v>
          </cell>
          <cell r="G125">
            <v>103.93631719338043</v>
          </cell>
        </row>
        <row r="126">
          <cell r="E126">
            <v>45169</v>
          </cell>
          <cell r="F126">
            <v>103.88143128453038</v>
          </cell>
          <cell r="G126">
            <v>103.52777224193827</v>
          </cell>
        </row>
        <row r="127">
          <cell r="E127">
            <v>45170</v>
          </cell>
          <cell r="F127">
            <v>104.86069147099447</v>
          </cell>
          <cell r="G127">
            <v>104.41523650383628</v>
          </cell>
        </row>
        <row r="128">
          <cell r="E128">
            <v>45173</v>
          </cell>
          <cell r="F128">
            <v>105.365158839779</v>
          </cell>
          <cell r="G128">
            <v>104.80005186655725</v>
          </cell>
        </row>
        <row r="129">
          <cell r="E129">
            <v>45174</v>
          </cell>
          <cell r="F129">
            <v>105.61388553176796</v>
          </cell>
          <cell r="G129">
            <v>105.04296875998041</v>
          </cell>
        </row>
        <row r="130">
          <cell r="E130">
            <v>45175</v>
          </cell>
          <cell r="F130">
            <v>105.80892826312154</v>
          </cell>
          <cell r="G130">
            <v>105.2030716243941</v>
          </cell>
        </row>
        <row r="131">
          <cell r="E131">
            <v>45176</v>
          </cell>
          <cell r="F131">
            <v>106.43479152279005</v>
          </cell>
          <cell r="G131">
            <v>105.81793305381598</v>
          </cell>
        </row>
        <row r="132">
          <cell r="E132">
            <v>45177</v>
          </cell>
          <cell r="F132">
            <v>106.93602166781768</v>
          </cell>
          <cell r="G132">
            <v>106.35025192327834</v>
          </cell>
        </row>
        <row r="133">
          <cell r="E133">
            <v>45180</v>
          </cell>
          <cell r="F133">
            <v>107.88776545234805</v>
          </cell>
          <cell r="G133">
            <v>107.19367432401008</v>
          </cell>
        </row>
        <row r="134">
          <cell r="E134">
            <v>45181</v>
          </cell>
          <cell r="F134">
            <v>107.8707700276243</v>
          </cell>
          <cell r="G134">
            <v>107.34386058371589</v>
          </cell>
        </row>
        <row r="135">
          <cell r="E135">
            <v>45182</v>
          </cell>
          <cell r="F135">
            <v>108.28513466850828</v>
          </cell>
          <cell r="G135">
            <v>107.73646870504787</v>
          </cell>
        </row>
        <row r="136">
          <cell r="E136">
            <v>45183</v>
          </cell>
          <cell r="F136">
            <v>108.46372151243092</v>
          </cell>
          <cell r="G136">
            <v>107.81952226557205</v>
          </cell>
        </row>
        <row r="137">
          <cell r="E137">
            <v>45184</v>
          </cell>
          <cell r="F137">
            <v>108.94525854627071</v>
          </cell>
          <cell r="G137">
            <v>108.32993198582479</v>
          </cell>
        </row>
        <row r="138">
          <cell r="E138">
            <v>45187</v>
          </cell>
          <cell r="F138">
            <v>108.62666177486187</v>
          </cell>
          <cell r="G138">
            <v>107.94382315292451</v>
          </cell>
        </row>
        <row r="139">
          <cell r="E139">
            <v>45189</v>
          </cell>
          <cell r="F139">
            <v>107.37547479281768</v>
          </cell>
          <cell r="G139">
            <v>106.67270924834364</v>
          </cell>
        </row>
        <row r="140">
          <cell r="E140">
            <v>45190</v>
          </cell>
          <cell r="F140">
            <v>106.51734072859115</v>
          </cell>
          <cell r="G140">
            <v>105.76153136649209</v>
          </cell>
        </row>
        <row r="141">
          <cell r="E141">
            <v>45191</v>
          </cell>
          <cell r="F141">
            <v>106.14991583218233</v>
          </cell>
          <cell r="G141">
            <v>105.40847788261797</v>
          </cell>
        </row>
        <row r="142">
          <cell r="E142">
            <v>45194</v>
          </cell>
          <cell r="F142">
            <v>106.15153444406079</v>
          </cell>
          <cell r="G142">
            <v>105.43169647077453</v>
          </cell>
        </row>
        <row r="143">
          <cell r="E143">
            <v>45195</v>
          </cell>
          <cell r="F143">
            <v>106.09839002071826</v>
          </cell>
          <cell r="G143">
            <v>105.30678877025152</v>
          </cell>
        </row>
        <row r="144">
          <cell r="E144">
            <v>45196</v>
          </cell>
          <cell r="F144">
            <v>106.37760056975139</v>
          </cell>
          <cell r="G144">
            <v>105.58339976340667</v>
          </cell>
        </row>
        <row r="145">
          <cell r="E145">
            <v>45197</v>
          </cell>
          <cell r="F145">
            <v>105.33683313190608</v>
          </cell>
          <cell r="G145">
            <v>104.608714092629</v>
          </cell>
        </row>
        <row r="146">
          <cell r="E146">
            <v>45198</v>
          </cell>
          <cell r="F146">
            <v>105.95595217541437</v>
          </cell>
          <cell r="G146">
            <v>105.11985837619345</v>
          </cell>
        </row>
        <row r="147">
          <cell r="E147">
            <v>45202</v>
          </cell>
          <cell r="F147">
            <v>105.36488907113261</v>
          </cell>
          <cell r="G147">
            <v>104.61475028679899</v>
          </cell>
        </row>
        <row r="148">
          <cell r="E148">
            <v>45203</v>
          </cell>
          <cell r="F148">
            <v>104.86500776933701</v>
          </cell>
          <cell r="G148">
            <v>104.15794771953216</v>
          </cell>
        </row>
        <row r="149">
          <cell r="E149">
            <v>45204</v>
          </cell>
          <cell r="F149">
            <v>105.45661041091159</v>
          </cell>
          <cell r="G149">
            <v>104.80552915385967</v>
          </cell>
        </row>
        <row r="150">
          <cell r="E150">
            <v>45205</v>
          </cell>
          <cell r="F150">
            <v>106.03796184392264</v>
          </cell>
          <cell r="G150">
            <v>105.38688810876131</v>
          </cell>
        </row>
        <row r="151">
          <cell r="E151">
            <v>45208</v>
          </cell>
          <cell r="F151">
            <v>105.27640495511048</v>
          </cell>
          <cell r="G151">
            <v>104.61521338106073</v>
          </cell>
        </row>
        <row r="152">
          <cell r="E152">
            <v>45209</v>
          </cell>
          <cell r="F152">
            <v>106.23408364986186</v>
          </cell>
          <cell r="G152">
            <v>105.52059460025698</v>
          </cell>
        </row>
        <row r="153">
          <cell r="E153">
            <v>45210</v>
          </cell>
          <cell r="F153">
            <v>106.88962146063535</v>
          </cell>
          <cell r="G153">
            <v>106.14926901369221</v>
          </cell>
        </row>
        <row r="154">
          <cell r="E154">
            <v>45211</v>
          </cell>
          <cell r="F154">
            <v>106.79601174033149</v>
          </cell>
          <cell r="G154">
            <v>106.04601496209646</v>
          </cell>
        </row>
        <row r="155">
          <cell r="E155">
            <v>45212</v>
          </cell>
          <cell r="F155">
            <v>106.5642804730663</v>
          </cell>
          <cell r="G155">
            <v>105.84536739663091</v>
          </cell>
        </row>
        <row r="156">
          <cell r="E156">
            <v>45215</v>
          </cell>
          <cell r="F156">
            <v>106.46014977555249</v>
          </cell>
          <cell r="G156">
            <v>105.66043309852849</v>
          </cell>
        </row>
        <row r="157">
          <cell r="E157">
            <v>45216</v>
          </cell>
          <cell r="F157">
            <v>106.8904307665746</v>
          </cell>
          <cell r="G157">
            <v>106.07747343435805</v>
          </cell>
        </row>
        <row r="158">
          <cell r="E158">
            <v>45217</v>
          </cell>
          <cell r="F158">
            <v>106.13292040745857</v>
          </cell>
          <cell r="G158">
            <v>105.19748255571814</v>
          </cell>
        </row>
        <row r="159">
          <cell r="E159">
            <v>45218</v>
          </cell>
          <cell r="F159">
            <v>105.88257510359118</v>
          </cell>
          <cell r="G159">
            <v>104.80180843099824</v>
          </cell>
        </row>
        <row r="160">
          <cell r="E160">
            <v>45219</v>
          </cell>
          <cell r="F160">
            <v>105.43988475483427</v>
          </cell>
          <cell r="G160">
            <v>104.43193983479344</v>
          </cell>
        </row>
        <row r="161">
          <cell r="E161">
            <v>45222</v>
          </cell>
          <cell r="F161">
            <v>104.03223195787294</v>
          </cell>
          <cell r="G161">
            <v>103.11333481523488</v>
          </cell>
        </row>
        <row r="162">
          <cell r="E162">
            <v>45224</v>
          </cell>
          <cell r="F162">
            <v>103.17113043853593</v>
          </cell>
          <cell r="G162">
            <v>102.27845570519347</v>
          </cell>
        </row>
        <row r="163">
          <cell r="E163">
            <v>45225</v>
          </cell>
          <cell r="F163">
            <v>101.74189614986189</v>
          </cell>
          <cell r="G163">
            <v>100.8398134592438</v>
          </cell>
        </row>
        <row r="164">
          <cell r="E164">
            <v>45226</v>
          </cell>
          <cell r="F164">
            <v>102.76701700621548</v>
          </cell>
          <cell r="G164">
            <v>101.85327129786471</v>
          </cell>
        </row>
        <row r="165">
          <cell r="E165">
            <v>45229</v>
          </cell>
          <cell r="F165">
            <v>103.27229368093924</v>
          </cell>
          <cell r="G165">
            <v>102.38000109865115</v>
          </cell>
        </row>
        <row r="166">
          <cell r="E166">
            <v>45230</v>
          </cell>
          <cell r="F166">
            <v>102.94155732044199</v>
          </cell>
          <cell r="G166">
            <v>102.0003915541826</v>
          </cell>
        </row>
      </sheetData>
      <sheetData sheetId="5">
        <row r="2">
          <cell r="B2" t="str">
            <v>ADT at BSE (LHS)</v>
          </cell>
        </row>
      </sheetData>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w"/>
      <sheetName val="Raw - WFE"/>
      <sheetName val="WFE Pivot"/>
      <sheetName val="WFE Background"/>
      <sheetName val="Checking Pivot"/>
      <sheetName val="WFE Tables"/>
    </sheetNames>
    <sheetDataSet>
      <sheetData sheetId="0">
        <row r="2">
          <cell r="C2">
            <v>44409</v>
          </cell>
        </row>
      </sheetData>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w"/>
      <sheetName val="Raw - WFE"/>
      <sheetName val="WFE Pivot"/>
      <sheetName val="WFE Background"/>
      <sheetName val="Checking Pivot"/>
      <sheetName val="WFE Tables"/>
    </sheetNames>
    <sheetDataSet>
      <sheetData sheetId="0">
        <row r="2">
          <cell r="C2">
            <v>44409</v>
          </cell>
        </row>
      </sheetData>
      <sheetData sheetId="1" refreshError="1"/>
      <sheetData sheetId="2" refreshError="1"/>
      <sheetData sheetId="3" refreshError="1"/>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2"/>
      <sheetName val="PE &amp;VOL"/>
      <sheetName val="bond"/>
      <sheetName val="currency"/>
      <sheetName val="Chart 1-GDP YoY"/>
      <sheetName val="GDP QoQ"/>
      <sheetName val="Annual CPI Inflation"/>
      <sheetName val="Unemployment Rate"/>
      <sheetName val="Benchmark Int Rate"/>
      <sheetName val="Chart 2"/>
      <sheetName val="Mcap"/>
      <sheetName val="Sheet1"/>
    </sheetNames>
    <sheetDataSet>
      <sheetData sheetId="0"/>
      <sheetData sheetId="1">
        <row r="1">
          <cell r="A1" t="str">
            <v xml:space="preserve">          Country</v>
          </cell>
          <cell r="B1" t="str">
            <v>Index</v>
          </cell>
          <cell r="C1">
            <v>0</v>
          </cell>
          <cell r="D1" t="str">
            <v>Volatility (Percent)</v>
          </cell>
          <cell r="E1">
            <v>0</v>
          </cell>
          <cell r="F1" t="str">
            <v>PE Ratio</v>
          </cell>
          <cell r="I1" t="str">
            <v>Return</v>
          </cell>
          <cell r="J1" t="str">
            <v>Volatility</v>
          </cell>
          <cell r="K1" t="str">
            <v>PE Ratio</v>
          </cell>
          <cell r="M1">
            <v>0</v>
          </cell>
          <cell r="N1">
            <v>0</v>
          </cell>
          <cell r="O1">
            <v>0</v>
          </cell>
          <cell r="Q1" t="str">
            <v>BEST_PE_RATIO</v>
          </cell>
        </row>
        <row r="2">
          <cell r="A2">
            <v>0</v>
          </cell>
          <cell r="B2">
            <v>0</v>
          </cell>
          <cell r="C2">
            <v>0</v>
          </cell>
          <cell r="D2">
            <v>43039</v>
          </cell>
          <cell r="E2">
            <v>0</v>
          </cell>
          <cell r="F2">
            <v>43039</v>
          </cell>
          <cell r="G2">
            <v>0</v>
          </cell>
          <cell r="H2">
            <v>0</v>
          </cell>
          <cell r="I2">
            <v>3</v>
          </cell>
          <cell r="J2">
            <v>4</v>
          </cell>
          <cell r="K2">
            <v>5</v>
          </cell>
          <cell r="M2" t="str">
            <v>Previous month last date</v>
          </cell>
          <cell r="N2">
            <v>0</v>
          </cell>
          <cell r="O2">
            <v>43007</v>
          </cell>
        </row>
        <row r="3">
          <cell r="A3" t="str">
            <v>Developed Markets</v>
          </cell>
          <cell r="B3">
            <v>0</v>
          </cell>
          <cell r="C3">
            <v>0</v>
          </cell>
          <cell r="D3">
            <v>0</v>
          </cell>
          <cell r="E3">
            <v>0</v>
          </cell>
          <cell r="F3">
            <v>0</v>
          </cell>
          <cell r="I3">
            <v>0</v>
          </cell>
          <cell r="J3">
            <v>0</v>
          </cell>
          <cell r="K3">
            <v>0</v>
          </cell>
          <cell r="M3" t="str">
            <v>Last Month</v>
          </cell>
          <cell r="N3">
            <v>43009</v>
          </cell>
          <cell r="O3">
            <v>43039</v>
          </cell>
        </row>
        <row r="4">
          <cell r="A4" t="str">
            <v>Australia</v>
          </cell>
          <cell r="B4" t="str">
            <v>All  Ordinaries</v>
          </cell>
          <cell r="C4">
            <v>0</v>
          </cell>
          <cell r="D4">
            <v>0.41643323677708621</v>
          </cell>
          <cell r="E4">
            <v>0</v>
          </cell>
          <cell r="F4">
            <v>16.396699999999999</v>
          </cell>
          <cell r="I4">
            <v>4.0302433617227527</v>
          </cell>
          <cell r="J4">
            <v>0.41643323677708621</v>
          </cell>
          <cell r="K4">
            <v>16.396699999999999</v>
          </cell>
          <cell r="L4" t="str">
            <v>AS30 Index</v>
          </cell>
          <cell r="Q4">
            <v>16.396699999999999</v>
          </cell>
        </row>
        <row r="5">
          <cell r="A5" t="str">
            <v xml:space="preserve">France </v>
          </cell>
          <cell r="B5" t="str">
            <v xml:space="preserve">CAC 40 </v>
          </cell>
          <cell r="C5">
            <v>0</v>
          </cell>
          <cell r="D5">
            <v>0.40107215617501352</v>
          </cell>
          <cell r="E5">
            <v>0</v>
          </cell>
          <cell r="F5">
            <v>16.1205</v>
          </cell>
          <cell r="I5">
            <v>3.2549002684898625</v>
          </cell>
          <cell r="J5">
            <v>0.40107215617501352</v>
          </cell>
          <cell r="K5">
            <v>16.1205</v>
          </cell>
          <cell r="L5" t="str">
            <v>CAC Index</v>
          </cell>
          <cell r="N5">
            <v>0</v>
          </cell>
          <cell r="Q5">
            <v>16.1205</v>
          </cell>
        </row>
        <row r="6">
          <cell r="A6" t="str">
            <v xml:space="preserve">Germany </v>
          </cell>
          <cell r="B6" t="str">
            <v>Dax</v>
          </cell>
          <cell r="C6">
            <v>0</v>
          </cell>
          <cell r="D6">
            <v>0.40723069887382413</v>
          </cell>
          <cell r="E6">
            <v>0</v>
          </cell>
          <cell r="F6">
            <v>14.925699999999999</v>
          </cell>
          <cell r="I6">
            <v>3.1235043487885839</v>
          </cell>
          <cell r="J6">
            <v>0.40723069887382413</v>
          </cell>
          <cell r="K6">
            <v>14.925699999999999</v>
          </cell>
          <cell r="L6" t="str">
            <v>DAX Index</v>
          </cell>
          <cell r="M6" t="str">
            <v>Daily Return</v>
          </cell>
          <cell r="N6" t="str">
            <v>CHG_PCT_1D</v>
          </cell>
          <cell r="Q6">
            <v>14.925699999999999</v>
          </cell>
        </row>
        <row r="7">
          <cell r="A7" t="str">
            <v xml:space="preserve">Hong Kong </v>
          </cell>
          <cell r="B7" t="str">
            <v xml:space="preserve">Hang Seng </v>
          </cell>
          <cell r="C7">
            <v>0</v>
          </cell>
          <cell r="D7">
            <v>0.85098456909752784</v>
          </cell>
          <cell r="E7">
            <v>0</v>
          </cell>
          <cell r="F7">
            <v>12.827999999999999</v>
          </cell>
          <cell r="I7">
            <v>2.5086465633313191</v>
          </cell>
          <cell r="J7">
            <v>0.85098456909752784</v>
          </cell>
          <cell r="K7">
            <v>12.827999999999999</v>
          </cell>
          <cell r="L7" t="str">
            <v>HSI Index</v>
          </cell>
          <cell r="N7">
            <v>0</v>
          </cell>
          <cell r="Q7">
            <v>12.827999999999999</v>
          </cell>
        </row>
      </sheetData>
      <sheetData sheetId="2"/>
      <sheetData sheetId="3"/>
      <sheetData sheetId="4"/>
      <sheetData sheetId="5"/>
      <sheetData sheetId="6"/>
      <sheetData sheetId="7"/>
      <sheetData sheetId="8"/>
      <sheetData sheetId="9"/>
      <sheetData sheetId="10"/>
      <sheetData sheetId="1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2"/>
      <sheetName val="PE &amp;VOL"/>
      <sheetName val="bond"/>
      <sheetName val="currency"/>
      <sheetName val="Chart 1-GDP YoY"/>
      <sheetName val="GDP QoQ"/>
      <sheetName val="Annual CPI Inflation"/>
      <sheetName val="Unemployment Rate"/>
      <sheetName val="Benchmark Int Rate"/>
      <sheetName val="Chart 2"/>
      <sheetName val="Mcap"/>
      <sheetName val="Sheet1"/>
    </sheetNames>
    <sheetDataSet>
      <sheetData sheetId="0"/>
      <sheetData sheetId="1">
        <row r="1">
          <cell r="A1" t="str">
            <v xml:space="preserve">          Country</v>
          </cell>
          <cell r="B1" t="str">
            <v>Index</v>
          </cell>
          <cell r="C1">
            <v>0</v>
          </cell>
          <cell r="D1" t="str">
            <v>Volatility (Percent)</v>
          </cell>
          <cell r="E1">
            <v>0</v>
          </cell>
          <cell r="F1" t="str">
            <v>PE Ratio</v>
          </cell>
          <cell r="I1" t="str">
            <v>Return</v>
          </cell>
          <cell r="J1" t="str">
            <v>Volatility</v>
          </cell>
          <cell r="K1" t="str">
            <v>PE Ratio</v>
          </cell>
          <cell r="M1">
            <v>0</v>
          </cell>
          <cell r="N1">
            <v>0</v>
          </cell>
          <cell r="O1">
            <v>0</v>
          </cell>
          <cell r="Q1" t="str">
            <v>BEST_PE_RATIO</v>
          </cell>
        </row>
        <row r="2">
          <cell r="A2">
            <v>0</v>
          </cell>
          <cell r="B2">
            <v>0</v>
          </cell>
          <cell r="C2">
            <v>0</v>
          </cell>
          <cell r="D2">
            <v>43039</v>
          </cell>
          <cell r="E2">
            <v>0</v>
          </cell>
          <cell r="F2">
            <v>43039</v>
          </cell>
          <cell r="G2">
            <v>0</v>
          </cell>
          <cell r="H2">
            <v>0</v>
          </cell>
          <cell r="I2">
            <v>3</v>
          </cell>
          <cell r="J2">
            <v>4</v>
          </cell>
          <cell r="K2">
            <v>5</v>
          </cell>
          <cell r="M2" t="str">
            <v>Previous month last date</v>
          </cell>
          <cell r="N2">
            <v>0</v>
          </cell>
          <cell r="O2">
            <v>43007</v>
          </cell>
        </row>
        <row r="3">
          <cell r="A3" t="str">
            <v>Developed Markets</v>
          </cell>
          <cell r="B3">
            <v>0</v>
          </cell>
          <cell r="C3">
            <v>0</v>
          </cell>
          <cell r="D3">
            <v>0</v>
          </cell>
          <cell r="E3">
            <v>0</v>
          </cell>
          <cell r="F3">
            <v>0</v>
          </cell>
          <cell r="I3">
            <v>0</v>
          </cell>
          <cell r="J3">
            <v>0</v>
          </cell>
          <cell r="K3">
            <v>0</v>
          </cell>
          <cell r="M3" t="str">
            <v>Last Month</v>
          </cell>
          <cell r="N3">
            <v>43009</v>
          </cell>
          <cell r="O3">
            <v>43039</v>
          </cell>
        </row>
        <row r="4">
          <cell r="A4" t="str">
            <v>Australia</v>
          </cell>
          <cell r="B4" t="str">
            <v>All  Ordinaries</v>
          </cell>
          <cell r="C4">
            <v>0</v>
          </cell>
          <cell r="D4">
            <v>0.41643323677708621</v>
          </cell>
          <cell r="E4">
            <v>0</v>
          </cell>
          <cell r="F4">
            <v>16.396699999999999</v>
          </cell>
          <cell r="I4">
            <v>4.0302433617227527</v>
          </cell>
          <cell r="J4">
            <v>0.41643323677708621</v>
          </cell>
          <cell r="K4">
            <v>16.396699999999999</v>
          </cell>
          <cell r="L4" t="str">
            <v>AS30 Index</v>
          </cell>
          <cell r="Q4">
            <v>16.396699999999999</v>
          </cell>
        </row>
        <row r="5">
          <cell r="A5" t="str">
            <v xml:space="preserve">France </v>
          </cell>
          <cell r="B5" t="str">
            <v xml:space="preserve">CAC 40 </v>
          </cell>
          <cell r="C5">
            <v>0</v>
          </cell>
          <cell r="D5">
            <v>0.40107215617501352</v>
          </cell>
          <cell r="E5">
            <v>0</v>
          </cell>
          <cell r="F5">
            <v>16.1205</v>
          </cell>
          <cell r="I5">
            <v>3.2549002684898625</v>
          </cell>
          <cell r="J5">
            <v>0.40107215617501352</v>
          </cell>
          <cell r="K5">
            <v>16.1205</v>
          </cell>
          <cell r="L5" t="str">
            <v>CAC Index</v>
          </cell>
          <cell r="N5">
            <v>0</v>
          </cell>
          <cell r="Q5">
            <v>16.1205</v>
          </cell>
        </row>
        <row r="6">
          <cell r="A6" t="str">
            <v xml:space="preserve">Germany </v>
          </cell>
          <cell r="B6" t="str">
            <v>Dax</v>
          </cell>
          <cell r="C6">
            <v>0</v>
          </cell>
          <cell r="D6">
            <v>0.40723069887382413</v>
          </cell>
          <cell r="E6">
            <v>0</v>
          </cell>
          <cell r="F6">
            <v>14.925699999999999</v>
          </cell>
          <cell r="I6">
            <v>3.1235043487885839</v>
          </cell>
          <cell r="J6">
            <v>0.40723069887382413</v>
          </cell>
          <cell r="K6">
            <v>14.925699999999999</v>
          </cell>
          <cell r="L6" t="str">
            <v>DAX Index</v>
          </cell>
          <cell r="M6" t="str">
            <v>Daily Return</v>
          </cell>
          <cell r="N6" t="str">
            <v>CHG_PCT_1D</v>
          </cell>
          <cell r="Q6">
            <v>14.925699999999999</v>
          </cell>
        </row>
        <row r="7">
          <cell r="A7" t="str">
            <v xml:space="preserve">Hong Kong </v>
          </cell>
          <cell r="B7" t="str">
            <v xml:space="preserve">Hang Seng </v>
          </cell>
          <cell r="C7">
            <v>0</v>
          </cell>
          <cell r="D7">
            <v>0.85098456909752784</v>
          </cell>
          <cell r="E7">
            <v>0</v>
          </cell>
          <cell r="F7">
            <v>12.827999999999999</v>
          </cell>
          <cell r="I7">
            <v>2.5086465633313191</v>
          </cell>
          <cell r="J7">
            <v>0.85098456909752784</v>
          </cell>
          <cell r="K7">
            <v>12.827999999999999</v>
          </cell>
          <cell r="L7" t="str">
            <v>HSI Index</v>
          </cell>
          <cell r="N7">
            <v>0</v>
          </cell>
          <cell r="Q7">
            <v>12.827999999999999</v>
          </cell>
        </row>
      </sheetData>
      <sheetData sheetId="2"/>
      <sheetData sheetId="3"/>
      <sheetData sheetId="4"/>
      <sheetData sheetId="5"/>
      <sheetData sheetId="6"/>
      <sheetData sheetId="7"/>
      <sheetData sheetId="8"/>
      <sheetData sheetId="9"/>
      <sheetData sheetId="10"/>
      <sheetData sheetId="1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ummary"/>
      <sheetName val="1"/>
      <sheetName val="2"/>
      <sheetName val="3"/>
      <sheetName val="4"/>
      <sheetName val="5"/>
      <sheetName val="6"/>
      <sheetName val="7"/>
      <sheetName val="8"/>
      <sheetName val="9"/>
      <sheetName val="10"/>
      <sheetName val="11"/>
      <sheetName val="12"/>
      <sheetName val="13 "/>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16">
          <cell r="M16">
            <v>38167414.236390501</v>
          </cell>
        </row>
      </sheetData>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8" Type="http://schemas.openxmlformats.org/officeDocument/2006/relationships/hyperlink" Target="https://rbidocs.rbi.org.in/rdocs/Wss/PDFs/5T_11042025B524E898264B4845A38B2C7E4912756B.PDF" TargetMode="External"/><Relationship Id="rId13" Type="http://schemas.openxmlformats.org/officeDocument/2006/relationships/hyperlink" Target="https://rbidocs.rbi.org.in/rdocs/Wss/PDFs/6T_11042025FDE7120D3A18413C998EF3DE185B0B2A.PDF" TargetMode="External"/><Relationship Id="rId18" Type="http://schemas.openxmlformats.org/officeDocument/2006/relationships/hyperlink" Target="https://pib.gov.in/PressReleasePage.aspx?PRID=2122016" TargetMode="External"/><Relationship Id="rId3" Type="http://schemas.openxmlformats.org/officeDocument/2006/relationships/hyperlink" Target="https://rbidocs.rbi.org.in/rdocs/Wss/PDFs/5T_11042025B524E898264B4845A38B2C7E4912756B.PDF" TargetMode="External"/><Relationship Id="rId7" Type="http://schemas.openxmlformats.org/officeDocument/2006/relationships/hyperlink" Target="https://rbidocs.rbi.org.in/rdocs/Wss/PDFs/5T_11042025B524E898264B4845A38B2C7E4912756B.PDF" TargetMode="External"/><Relationship Id="rId12" Type="http://schemas.openxmlformats.org/officeDocument/2006/relationships/hyperlink" Target="https://rbidocs.rbi.org.in/rdocs/Wss/PDFs/4T_1104202523BEC448DBB14642AAE6E1637BD4E4D4.PDF" TargetMode="External"/><Relationship Id="rId17" Type="http://schemas.openxmlformats.org/officeDocument/2006/relationships/hyperlink" Target="https://pib.gov.in/PressReleaseIframePage.aspx?PRID=2120934" TargetMode="External"/><Relationship Id="rId2" Type="http://schemas.openxmlformats.org/officeDocument/2006/relationships/hyperlink" Target="https://rbidocs.rbi.org.in/rdocs/Wss/PDFs/5T_11042025B524E898264B4845A38B2C7E4912756B.PDF" TargetMode="External"/><Relationship Id="rId16" Type="http://schemas.openxmlformats.org/officeDocument/2006/relationships/hyperlink" Target="https://pib.gov.in/PressReleasePage.aspx?PRID=2121843" TargetMode="External"/><Relationship Id="rId1" Type="http://schemas.openxmlformats.org/officeDocument/2006/relationships/hyperlink" Target="https://rbidocs.rbi.org.in/rdocs/Wss/PDFs/2T_04042025136D2659A7534C668B6D833A1F45A192.PDF" TargetMode="External"/><Relationship Id="rId6" Type="http://schemas.openxmlformats.org/officeDocument/2006/relationships/hyperlink" Target="https://rbidocs.rbi.org.in/rdocs/Wss/PDFs/5T_11042025B524E898264B4845A38B2C7E4912756B.PDF" TargetMode="External"/><Relationship Id="rId11" Type="http://schemas.openxmlformats.org/officeDocument/2006/relationships/hyperlink" Target="https://rbidocs.rbi.org.in/rdocs/Wss/PDFs/4T_1104202523BEC448DBB14642AAE6E1637BD4E4D4.PDF" TargetMode="External"/><Relationship Id="rId5" Type="http://schemas.openxmlformats.org/officeDocument/2006/relationships/hyperlink" Target="https://rbidocs.rbi.org.in/rdocs/Wss/PDFs/5T_11042025B524E898264B4845A38B2C7E4912756B.PDF" TargetMode="External"/><Relationship Id="rId15" Type="http://schemas.openxmlformats.org/officeDocument/2006/relationships/hyperlink" Target="https://pib.gov.in/PressReleasePage.aspx?PRID=2121751" TargetMode="External"/><Relationship Id="rId10" Type="http://schemas.openxmlformats.org/officeDocument/2006/relationships/hyperlink" Target="https://rbidocs.rbi.org.in/rdocs/Wss/PDFs/5T_11042025B524E898264B4845A38B2C7E4912756B.PDF" TargetMode="External"/><Relationship Id="rId19" Type="http://schemas.openxmlformats.org/officeDocument/2006/relationships/printerSettings" Target="../printerSettings/printerSettings73.bin"/><Relationship Id="rId4" Type="http://schemas.openxmlformats.org/officeDocument/2006/relationships/hyperlink" Target="https://rbidocs.rbi.org.in/rdocs/Wss/PDFs/5T_11042025B524E898264B4845A38B2C7E4912756B.PDF" TargetMode="External"/><Relationship Id="rId9" Type="http://schemas.openxmlformats.org/officeDocument/2006/relationships/hyperlink" Target="https://rbidocs.rbi.org.in/rdocs/Wss/PDFs/5T_11042025B524E898264B4845A38B2C7E4912756B.PDF" TargetMode="External"/><Relationship Id="rId14" Type="http://schemas.openxmlformats.org/officeDocument/2006/relationships/hyperlink" Target="https://rbidocs.rbi.org.in/rdocs/Wss/PDFs/14T_040420253F05A4565D8F41D6BABCA6C2A64BA859.PDF"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73"/>
  <sheetViews>
    <sheetView showGridLines="0" topLeftCell="A37" zoomScaleNormal="100" workbookViewId="0">
      <selection activeCell="A48" sqref="A48:XFD48"/>
    </sheetView>
  </sheetViews>
  <sheetFormatPr defaultRowHeight="15.75"/>
  <cols>
    <col min="1" max="1" width="109.85546875" style="416" customWidth="1"/>
    <col min="2" max="16384" width="9.140625" style="417"/>
  </cols>
  <sheetData>
    <row r="1" spans="1:1" s="414" customFormat="1" ht="18.75" customHeight="1">
      <c r="A1" s="1690" t="s">
        <v>51</v>
      </c>
    </row>
    <row r="2" spans="1:1" s="1355" customFormat="1" ht="18" customHeight="1">
      <c r="A2" s="1691" t="s">
        <v>52</v>
      </c>
    </row>
    <row r="3" spans="1:1" s="1355" customFormat="1" ht="18" customHeight="1">
      <c r="A3" s="1691" t="s">
        <v>53</v>
      </c>
    </row>
    <row r="4" spans="1:1" s="1689" customFormat="1" ht="30" customHeight="1">
      <c r="A4" s="1688" t="s">
        <v>150</v>
      </c>
    </row>
    <row r="5" spans="1:1" s="217" customFormat="1" ht="16.5" customHeight="1">
      <c r="A5" s="1688" t="s">
        <v>163</v>
      </c>
    </row>
    <row r="6" spans="1:1" s="414" customFormat="1" ht="18" customHeight="1">
      <c r="A6" s="1688" t="s">
        <v>178</v>
      </c>
    </row>
    <row r="7" spans="1:1" s="414" customFormat="1" ht="18" customHeight="1">
      <c r="A7" s="1692" t="s">
        <v>232</v>
      </c>
    </row>
    <row r="8" spans="1:1" s="414" customFormat="1" ht="15" customHeight="1">
      <c r="A8" s="1688" t="s">
        <v>245</v>
      </c>
    </row>
    <row r="9" spans="1:1" s="414" customFormat="1" ht="18" customHeight="1">
      <c r="A9" s="415" t="s">
        <v>333</v>
      </c>
    </row>
    <row r="10" spans="1:1" s="414" customFormat="1" ht="18" customHeight="1">
      <c r="A10" s="415" t="s">
        <v>345</v>
      </c>
    </row>
    <row r="11" spans="1:1" s="414" customFormat="1" ht="18" customHeight="1">
      <c r="A11" s="415" t="s">
        <v>352</v>
      </c>
    </row>
    <row r="12" spans="1:1" s="414" customFormat="1" ht="18" customHeight="1">
      <c r="A12" s="415" t="s">
        <v>361</v>
      </c>
    </row>
    <row r="13" spans="1:1" s="414" customFormat="1" ht="18" customHeight="1">
      <c r="A13" s="415" t="s">
        <v>363</v>
      </c>
    </row>
    <row r="14" spans="1:1" s="414" customFormat="1" ht="18" customHeight="1">
      <c r="A14" s="415" t="s">
        <v>365</v>
      </c>
    </row>
    <row r="15" spans="1:1" s="414" customFormat="1" ht="18" customHeight="1">
      <c r="A15" s="415" t="s">
        <v>1273</v>
      </c>
    </row>
    <row r="16" spans="1:1" s="414" customFormat="1" ht="18" customHeight="1">
      <c r="A16" s="415" t="s">
        <v>1274</v>
      </c>
    </row>
    <row r="17" spans="1:1" s="414" customFormat="1" ht="18" customHeight="1">
      <c r="A17" s="415" t="s">
        <v>1275</v>
      </c>
    </row>
    <row r="18" spans="1:1" s="414" customFormat="1" ht="18" customHeight="1">
      <c r="A18" s="415" t="s">
        <v>1276</v>
      </c>
    </row>
    <row r="19" spans="1:1" s="414" customFormat="1" ht="18" customHeight="1">
      <c r="A19" s="415" t="s">
        <v>1277</v>
      </c>
    </row>
    <row r="20" spans="1:1" s="414" customFormat="1" ht="18" customHeight="1">
      <c r="A20" s="415" t="s">
        <v>1278</v>
      </c>
    </row>
    <row r="21" spans="1:1" s="414" customFormat="1" ht="18" customHeight="1">
      <c r="A21" s="415" t="s">
        <v>1279</v>
      </c>
    </row>
    <row r="22" spans="1:1" s="414" customFormat="1" ht="18" customHeight="1">
      <c r="A22" s="415" t="s">
        <v>1280</v>
      </c>
    </row>
    <row r="23" spans="1:1" s="414" customFormat="1" ht="18" customHeight="1">
      <c r="A23" s="415" t="s">
        <v>544</v>
      </c>
    </row>
    <row r="24" spans="1:1" s="414" customFormat="1" ht="18" customHeight="1">
      <c r="A24" s="415" t="s">
        <v>545</v>
      </c>
    </row>
    <row r="25" spans="1:1" s="414" customFormat="1" ht="18" customHeight="1">
      <c r="A25" s="415" t="s">
        <v>1239</v>
      </c>
    </row>
    <row r="26" spans="1:1" s="414" customFormat="1" ht="18" customHeight="1">
      <c r="A26" s="415" t="s">
        <v>1259</v>
      </c>
    </row>
    <row r="27" spans="1:1" s="414" customFormat="1" ht="18" customHeight="1">
      <c r="A27" s="415" t="s">
        <v>1260</v>
      </c>
    </row>
    <row r="28" spans="1:1" s="414" customFormat="1" ht="18" customHeight="1">
      <c r="A28" s="415" t="s">
        <v>1261</v>
      </c>
    </row>
    <row r="29" spans="1:1" s="414" customFormat="1" ht="18" customHeight="1">
      <c r="A29" s="415" t="s">
        <v>1262</v>
      </c>
    </row>
    <row r="30" spans="1:1" s="414" customFormat="1" ht="18" customHeight="1">
      <c r="A30" s="415" t="s">
        <v>1281</v>
      </c>
    </row>
    <row r="31" spans="1:1" s="414" customFormat="1" ht="18" customHeight="1">
      <c r="A31" s="415" t="s">
        <v>1282</v>
      </c>
    </row>
    <row r="32" spans="1:1" s="414" customFormat="1" ht="18" customHeight="1">
      <c r="A32" s="1315" t="s">
        <v>1283</v>
      </c>
    </row>
    <row r="33" spans="1:1" s="414" customFormat="1" ht="18" customHeight="1">
      <c r="A33" s="1317" t="s">
        <v>1243</v>
      </c>
    </row>
    <row r="34" spans="1:1" s="414" customFormat="1" ht="18" customHeight="1">
      <c r="A34" s="1316" t="s">
        <v>1244</v>
      </c>
    </row>
    <row r="35" spans="1:1" s="414" customFormat="1" ht="18" customHeight="1">
      <c r="A35" s="1316" t="s">
        <v>1245</v>
      </c>
    </row>
    <row r="36" spans="1:1" s="414" customFormat="1" ht="18" customHeight="1">
      <c r="A36" s="1316" t="s">
        <v>1246</v>
      </c>
    </row>
    <row r="37" spans="1:1" s="414" customFormat="1" ht="18" customHeight="1">
      <c r="A37" s="1316" t="s">
        <v>1247</v>
      </c>
    </row>
    <row r="38" spans="1:1" s="414" customFormat="1" ht="18" customHeight="1">
      <c r="A38" s="1316" t="s">
        <v>1248</v>
      </c>
    </row>
    <row r="39" spans="1:1" s="414" customFormat="1" ht="18" customHeight="1">
      <c r="A39" s="1316" t="s">
        <v>676</v>
      </c>
    </row>
    <row r="40" spans="1:1" s="414" customFormat="1" ht="18" customHeight="1">
      <c r="A40" s="1316" t="s">
        <v>1249</v>
      </c>
    </row>
    <row r="41" spans="1:1" s="414" customFormat="1" ht="18" customHeight="1">
      <c r="A41" s="1316" t="s">
        <v>1250</v>
      </c>
    </row>
    <row r="42" spans="1:1" s="414" customFormat="1" ht="18" customHeight="1">
      <c r="A42" s="1316" t="s">
        <v>1251</v>
      </c>
    </row>
    <row r="43" spans="1:1" s="414" customFormat="1" ht="18" customHeight="1">
      <c r="A43" s="1316" t="s">
        <v>1263</v>
      </c>
    </row>
    <row r="44" spans="1:1" s="414" customFormat="1" ht="18" customHeight="1">
      <c r="A44" s="1316" t="s">
        <v>696</v>
      </c>
    </row>
    <row r="45" spans="1:1" s="414" customFormat="1" ht="18" customHeight="1">
      <c r="A45" s="1316" t="s">
        <v>697</v>
      </c>
    </row>
    <row r="46" spans="1:1" s="414" customFormat="1" ht="18" customHeight="1">
      <c r="A46" s="1316" t="s">
        <v>699</v>
      </c>
    </row>
    <row r="47" spans="1:1" s="414" customFormat="1" ht="18" customHeight="1">
      <c r="A47" s="1316" t="s">
        <v>1265</v>
      </c>
    </row>
    <row r="48" spans="1:1" s="414" customFormat="1" ht="18" customHeight="1">
      <c r="A48" s="1316" t="s">
        <v>1284</v>
      </c>
    </row>
    <row r="49" spans="1:1" s="414" customFormat="1" ht="18" customHeight="1">
      <c r="A49" s="1316" t="s">
        <v>1264</v>
      </c>
    </row>
    <row r="50" spans="1:1" s="414" customFormat="1" ht="18" customHeight="1">
      <c r="A50" s="1316" t="s">
        <v>713</v>
      </c>
    </row>
    <row r="51" spans="1:1" s="414" customFormat="1" ht="18" customHeight="1">
      <c r="A51" s="1316" t="s">
        <v>1266</v>
      </c>
    </row>
    <row r="52" spans="1:1" s="414" customFormat="1" ht="18" customHeight="1">
      <c r="A52" s="1316" t="s">
        <v>719</v>
      </c>
    </row>
    <row r="53" spans="1:1" s="1689" customFormat="1" ht="39" customHeight="1">
      <c r="A53" s="1693" t="s">
        <v>1267</v>
      </c>
    </row>
    <row r="54" spans="1:1" s="414" customFormat="1" ht="18" customHeight="1">
      <c r="A54" s="1316" t="s">
        <v>742</v>
      </c>
    </row>
    <row r="55" spans="1:1" s="414" customFormat="1" ht="18" customHeight="1">
      <c r="A55" s="1316" t="s">
        <v>745</v>
      </c>
    </row>
    <row r="56" spans="1:1" s="414" customFormat="1" ht="18" customHeight="1">
      <c r="A56" s="1316" t="s">
        <v>1268</v>
      </c>
    </row>
    <row r="57" spans="1:1" s="414" customFormat="1" ht="18" customHeight="1">
      <c r="A57" s="1316" t="s">
        <v>779</v>
      </c>
    </row>
    <row r="58" spans="1:1" s="414" customFormat="1" ht="18" customHeight="1">
      <c r="A58" s="1316" t="s">
        <v>1269</v>
      </c>
    </row>
    <row r="59" spans="1:1" s="414" customFormat="1" ht="18" customHeight="1">
      <c r="A59" s="1316" t="s">
        <v>867</v>
      </c>
    </row>
    <row r="60" spans="1:1" s="414" customFormat="1" ht="18" customHeight="1">
      <c r="A60" s="1316" t="s">
        <v>1254</v>
      </c>
    </row>
    <row r="61" spans="1:1" s="414" customFormat="1" ht="18" customHeight="1">
      <c r="A61" s="1316" t="s">
        <v>1255</v>
      </c>
    </row>
    <row r="62" spans="1:1" s="414" customFormat="1" ht="18" customHeight="1">
      <c r="A62" s="1316" t="s">
        <v>1270</v>
      </c>
    </row>
    <row r="63" spans="1:1" s="1689" customFormat="1" ht="38.25" customHeight="1">
      <c r="A63" s="1693" t="s">
        <v>1257</v>
      </c>
    </row>
    <row r="64" spans="1:1" s="414" customFormat="1" ht="18" customHeight="1">
      <c r="A64" s="1316" t="s">
        <v>959</v>
      </c>
    </row>
    <row r="65" spans="1:1" s="414" customFormat="1" ht="18" customHeight="1">
      <c r="A65" s="1316" t="s">
        <v>966</v>
      </c>
    </row>
    <row r="66" spans="1:1" s="414" customFormat="1" ht="18" customHeight="1">
      <c r="A66" s="1316" t="s">
        <v>982</v>
      </c>
    </row>
    <row r="67" spans="1:1" s="414" customFormat="1" ht="18" customHeight="1">
      <c r="A67" s="1316" t="s">
        <v>984</v>
      </c>
    </row>
    <row r="68" spans="1:1" s="414" customFormat="1" ht="18" customHeight="1">
      <c r="A68" s="1316" t="s">
        <v>987</v>
      </c>
    </row>
    <row r="69" spans="1:1" s="414" customFormat="1" ht="18" customHeight="1">
      <c r="A69" s="1316" t="s">
        <v>1271</v>
      </c>
    </row>
    <row r="70" spans="1:1" s="414" customFormat="1" ht="18" customHeight="1">
      <c r="A70" s="1316" t="s">
        <v>999</v>
      </c>
    </row>
    <row r="71" spans="1:1" s="414" customFormat="1" ht="18" customHeight="1">
      <c r="A71" s="1316" t="s">
        <v>1258</v>
      </c>
    </row>
    <row r="72" spans="1:1" s="414" customFormat="1" ht="18" customHeight="1">
      <c r="A72" s="1316" t="s">
        <v>1150</v>
      </c>
    </row>
    <row r="73" spans="1:1" s="414" customFormat="1" ht="15">
      <c r="A73" s="1316" t="s">
        <v>1272</v>
      </c>
    </row>
  </sheetData>
  <hyperlinks>
    <hyperlink ref="A2" location="'1'!A1" display="Table 1: SEBI Registered Market Intermediaries/Institutions"/>
    <hyperlink ref="A3" location="'2'!A1" display="Table 2: Company-Wise Capital Raised through Public and Rights Issues (Equity)"/>
    <hyperlink ref="A4" location="'3'!A1" display="Table 3: Offers closed during the month under SEBI (SAST), 2011"/>
    <hyperlink ref="A5" location="'4'!A1" display="Table 4: Trends in Open Offers"/>
    <hyperlink ref="A6" location="'5'!A1" display="Table 5A: Consolidated Resource Mobilisation through Primary Market"/>
    <hyperlink ref="A8" location="'7'!A1" display="Table 7: Industry-wise Classification of Capital Raised through Public and Rights Issues (Equity)"/>
    <hyperlink ref="A9" location="'8'!A1" display="Table 8: Sector-wise and Region-wise Distribution of Capital Mobilised through Public and Rights Issues (Equity)"/>
    <hyperlink ref="A10" location="'9'!A1" display="Table 9: Size-wise Classification of Capital Raised through Public and Rights Issues (Equity)"/>
    <hyperlink ref="A11" location="'10'!A1" display="Table 10: Capital Raised by Listed Companies from the Primary Market through QIPs"/>
    <hyperlink ref="A12" location="'11'!A1" display="Table 11: Preferential Allotments Listed at BSE and NSE"/>
    <hyperlink ref="A13" location="'12'!A1" display="Table 12: Private Placement of Corporate Debt Reported to BSE and NSE"/>
    <hyperlink ref="A14" location="'13 '!A1" display="Table 13: Trends in Settled Trades in the Corporate Debt Market"/>
    <hyperlink ref="A15" location="'14'!A1" display="Table 14: Distribution of Turnover on Cash Segments of Exchanges"/>
    <hyperlink ref="A16" location="'15'!A1" display="Table 15: Trends in Cash Segment of BSE"/>
    <hyperlink ref="A17" location="'16'!A1" display="Table 16: Trends in Cash Segment of NSE"/>
    <hyperlink ref="A18" location="'17'!A1" display="Table 17: Trends in Cash Segment of MSEI"/>
    <hyperlink ref="A19" location="'18'!A1" display="Table 18: City-wise Distribution of Turnover on Cash Segments"/>
    <hyperlink ref="A20" location="'19'!A1" display="Table 19: Category-wise Share of Turnover in Cash Segment of BSE"/>
    <hyperlink ref="A21" location="'20'!A1" display="Table 20: Category-wise Share of Turnover in Cash Segment of NSE"/>
    <hyperlink ref="A22" location="'21'!A1" display="Table 21: Category-wise Share of Turnover in Cash Segment of MSEI"/>
    <hyperlink ref="A23" location="'22'!A1" display="Table 22: Component Stocks: S&amp;P BSE Sensex"/>
    <hyperlink ref="A24" location="'23'!A1" display="Table 23: Component Stocks: Nifty 50 Index"/>
    <hyperlink ref="A25" location="'24'!A1" display="Table 24: Component Stock: SX 40 Index"/>
    <hyperlink ref="A26" location="'25'!A1" display="Table 25: Advances/Declines in Cash Segment"/>
    <hyperlink ref="A27" location="'26'!A1" display="Table 26: Trading Frequency in Cash Segment"/>
    <hyperlink ref="A28" location="'27'!A1" display="Table 27: Daily Volatility of Major Indices"/>
    <hyperlink ref="A29" location="'28'!A1" display="Table 28: Percentage Share of Top ‘N’ Securities/Members in Turnover of Cash Segment"/>
    <hyperlink ref="A30" location="'29'!A1" display="Table 29: Settlement Statistics for Cash Segment of ICCL"/>
    <hyperlink ref="A31" location="'30'!A1" display="Table 30: Settlement Statistics for Cash Segment of NSCCL"/>
    <hyperlink ref="A32" location="'31'!A1" display="Table 31: Settlement Statistics for Cash Segment of MSEI "/>
    <hyperlink ref="A7" location="'6'!A1" display="Table 6: Capital Raised from the Primary Market through  Public and Rights Issues (Equity and Debt)"/>
    <hyperlink ref="A35" location="'34'!A1" display="Table 34: Settlement Statistics in Equity Derivatives Segment at BSE and NSE"/>
    <hyperlink ref="A33" location="'32'!A1" display="Table 32: Trends in Equity Derivatives Segment at BSE (Turnover in Notional Value) "/>
    <hyperlink ref="A34" location="'33'!Print_Area" display="Table 33: Trends in Equity Derivatives Segment at NSE (Turnover in Notional Value) "/>
    <hyperlink ref="A36" location="'35'!A1" display="Table 35: Category-wise Share of Turnover &amp; Open Interest in Equity Derivative Segment of BSE"/>
    <hyperlink ref="A37" location="'36'!A1" display="Table 36: Category-wise Share of Turnover &amp; Open Interest in Equity Derivative Segment of NSE"/>
    <hyperlink ref="A38" location="'37'!A1" display="Table 37: Instrument-wise Turnover in Index Derivatives at BSE"/>
    <hyperlink ref="A39" location="'38'!A1" display="Table 38: Instrument-wise Turnover in Index Derivatives at NSE"/>
    <hyperlink ref="A40" location="'39'!A1" display="Table 39: Trends in Currency Derivatives Segment at BSE"/>
    <hyperlink ref="A41" location="'40'!A1" display="Table 40: Trends in Currency Derivatives Segment at NSE"/>
    <hyperlink ref="A42" location="'41'!A1" display="Table 41: Trends in Currency Derivatives Segment at MSEI"/>
    <hyperlink ref="A43" location="'42'!A1" display="Table 42: Settlement Statistics of Currency Derivatives Segment "/>
    <hyperlink ref="A44" location="'43'!A1" display="Table 43: Instrument-wise Turnover in Currency Futures Segment of BSE"/>
    <hyperlink ref="A45" location="'44'!A1" display="Table 44: Instrument-wise Turnover in Currency Derivatives Segment  of NSE"/>
    <hyperlink ref="A46" location="'45'!A1" display="Table 45: Instrument-wise Turnover in Currency Derivative Segment of MSEI"/>
    <hyperlink ref="A47" location="'46'!A1" display="Table 46: Maturity-wise Turnover in Currency Derivative Segment of BSE"/>
    <hyperlink ref="A48" location="'47'!A1" display="Table 47: Maturity-wise Turnover in Currency Derivative Segment of NSE"/>
    <hyperlink ref="A49" location="'48'!A1" display="Table 48: Maturity-wise Turnover in Currency Derivative Segment of MSEI "/>
    <hyperlink ref="A50" location="'49'!A1" display="Table 49: Trading Statistics of Interest Rate Futures at BSE, NSE and MSEI"/>
    <hyperlink ref="A51" location="'50'!A1" display="Table 50: Settlement Statistics in Interest Rate Futures at BSE, NSE and MSEI"/>
    <hyperlink ref="A52" location="'51'!A1" display="Table 51: Trends in Foreign Portfolio Investment"/>
    <hyperlink ref="A53" location="'52'!A1" display="Table 52: Notional Value of Offshore Derivative Instruments (ODIs) Vs Assets Under Custody (AUC) of FPIs"/>
    <hyperlink ref="A54" location="'53'!A1" display="Table 53: Assets under the Custody of Custodians"/>
    <hyperlink ref="A55" location="'54'!A1" display="Table 54: Cumulative Sectoral  Investment of Foreign Venture Capital Investors (FVCIs)"/>
    <hyperlink ref="A56" location="'55'!A1" display="Table 55: Trends in Resource Mobilization by Mutual Funds "/>
    <hyperlink ref="A57" location="'56'!A1" display="Table 56: Scheme-wise Statistics of Mutual Funds"/>
    <hyperlink ref="A58" location="'57'!A1" display="Table 57: Trends in Transactions on Stock Exchanges by Mutual Funds"/>
    <hyperlink ref="A59" location="'58'!A1" display="Table 58: Assets Managed by Portfolio Managers"/>
    <hyperlink ref="A60" location="'59'!A1" display="Table 59: Progress Report of NSDL &amp; CDSl as on end of Month (Listed Companies)"/>
    <hyperlink ref="A61" location="'60'!A1" display="Table 60: Progress of Dematerialisation at NSDL and CDSL (Listed and Unlisted Companies)"/>
    <hyperlink ref="A62" location="'61'!A1" display="Table 61: Depository Statistics"/>
    <hyperlink ref="A63" location="'62'!A1" display="Table 62: Number of Commodities Permitted and traded at Exchanges"/>
    <hyperlink ref="A64" location="'63'!A1" display="Table 63: Trends in Commodity Indices"/>
    <hyperlink ref="A65" location="'64'!A1" display="Table 64: Trends in Commodity Derivatives at MCX"/>
    <hyperlink ref="A66" location="'65'!A1" display="Table 65: Trends in Commodity Derivatives at NCDEX"/>
    <hyperlink ref="A67" location="'66'!A1" display="Table 66: Trends in  Commodity Derivatives at BSE"/>
    <hyperlink ref="A68" location="'67'!A1" display="Table 67: Trends in Commodity Derivatives at NSE"/>
    <hyperlink ref="A69" location="'68'!A1" display="Table 68: Participant-wise percentage share of turnover in Commodity Futures"/>
    <hyperlink ref="A70" location="'69'!A1" display="Table 69: Commodity-wise Trading Volume and Turnover at MCX"/>
    <hyperlink ref="A71" location="'70'!A1" display="Table 70: Commodity-wise Trading Volume and Turnover at NCDEX"/>
    <hyperlink ref="A72" location="'71'!A1" display="Table 71: Commodity-wise Trading Volume and Turnover at BSE and BSE"/>
    <hyperlink ref="A73" location="'72'!A1" display="Table 72: Macro Economic Indicators"/>
  </hyperlinks>
  <printOptions horizontalCentered="1"/>
  <pageMargins left="0.23622047244094491" right="0.23622047244094491" top="0.31496062992125984" bottom="0.39370078740157483" header="0.31496062992125984" footer="0.31496062992125984"/>
  <pageSetup paperSize="9" scale="90" fitToHeight="0" orientation="portrait" useFirstPageNumber="1"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R33"/>
  <sheetViews>
    <sheetView showGridLines="0" workbookViewId="0">
      <selection activeCell="F5" sqref="F5"/>
    </sheetView>
  </sheetViews>
  <sheetFormatPr defaultRowHeight="15"/>
  <cols>
    <col min="1" max="1" width="10" bestFit="1" customWidth="1"/>
  </cols>
  <sheetData>
    <row r="1" spans="1:18">
      <c r="A1" s="1807" t="s">
        <v>345</v>
      </c>
      <c r="B1" s="1807"/>
      <c r="C1" s="1807"/>
      <c r="D1" s="1807"/>
      <c r="E1" s="1807"/>
      <c r="F1" s="1807"/>
      <c r="G1" s="1807"/>
      <c r="H1" s="1807"/>
      <c r="I1" s="1807"/>
      <c r="J1" s="1807"/>
      <c r="K1" s="1807"/>
      <c r="L1" s="1807"/>
      <c r="M1" s="1807"/>
      <c r="N1" s="1807"/>
      <c r="O1" s="1424"/>
    </row>
    <row r="2" spans="1:18" ht="15" customHeight="1">
      <c r="A2" s="1808" t="s">
        <v>164</v>
      </c>
      <c r="B2" s="1810" t="s">
        <v>132</v>
      </c>
      <c r="C2" s="1811"/>
      <c r="D2" s="1810" t="s">
        <v>346</v>
      </c>
      <c r="E2" s="1811"/>
      <c r="F2" s="1812" t="s">
        <v>347</v>
      </c>
      <c r="G2" s="1813"/>
      <c r="H2" s="1810" t="s">
        <v>348</v>
      </c>
      <c r="I2" s="1811"/>
      <c r="J2" s="1810" t="s">
        <v>349</v>
      </c>
      <c r="K2" s="1811"/>
      <c r="L2" s="1810" t="s">
        <v>350</v>
      </c>
      <c r="M2" s="1811"/>
      <c r="N2" s="1810" t="s">
        <v>351</v>
      </c>
      <c r="O2" s="1811"/>
    </row>
    <row r="3" spans="1:18" ht="30">
      <c r="A3" s="1809"/>
      <c r="B3" s="1426" t="s">
        <v>218</v>
      </c>
      <c r="C3" s="1426" t="s">
        <v>241</v>
      </c>
      <c r="D3" s="1426" t="s">
        <v>218</v>
      </c>
      <c r="E3" s="1426" t="s">
        <v>241</v>
      </c>
      <c r="F3" s="1426" t="s">
        <v>218</v>
      </c>
      <c r="G3" s="1426" t="s">
        <v>241</v>
      </c>
      <c r="H3" s="1426" t="s">
        <v>218</v>
      </c>
      <c r="I3" s="1426" t="s">
        <v>241</v>
      </c>
      <c r="J3" s="1426" t="s">
        <v>218</v>
      </c>
      <c r="K3" s="1426" t="s">
        <v>241</v>
      </c>
      <c r="L3" s="1426" t="s">
        <v>218</v>
      </c>
      <c r="M3" s="1426" t="s">
        <v>241</v>
      </c>
      <c r="N3" s="1426" t="s">
        <v>218</v>
      </c>
      <c r="O3" s="1426" t="s">
        <v>241</v>
      </c>
    </row>
    <row r="4" spans="1:18">
      <c r="A4" s="259" t="s">
        <v>10</v>
      </c>
      <c r="B4" s="62">
        <v>340</v>
      </c>
      <c r="C4" s="62">
        <v>83091.976240000004</v>
      </c>
      <c r="D4" s="62">
        <v>3</v>
      </c>
      <c r="E4" s="62">
        <v>9.4619999999999997</v>
      </c>
      <c r="F4" s="62">
        <v>28</v>
      </c>
      <c r="G4" s="62">
        <v>218.70821859999998</v>
      </c>
      <c r="H4" s="62">
        <v>187</v>
      </c>
      <c r="I4" s="62">
        <v>5420.5137005000006</v>
      </c>
      <c r="J4" s="62">
        <v>38</v>
      </c>
      <c r="K4" s="62">
        <v>2473.5783006000001</v>
      </c>
      <c r="L4" s="62">
        <v>29</v>
      </c>
      <c r="M4" s="62">
        <v>8297.8353831000004</v>
      </c>
      <c r="N4" s="62">
        <v>55</v>
      </c>
      <c r="O4" s="62">
        <v>66671.878637200003</v>
      </c>
    </row>
    <row r="5" spans="1:18">
      <c r="A5" s="449" t="s">
        <v>11</v>
      </c>
      <c r="B5" s="161">
        <f>SUM(B6:B17)</f>
        <v>463</v>
      </c>
      <c r="C5" s="161">
        <f t="shared" ref="C5:N5" si="0">SUM(C6:C17)</f>
        <v>210141.70726014598</v>
      </c>
      <c r="D5" s="161">
        <f t="shared" si="0"/>
        <v>9</v>
      </c>
      <c r="E5" s="161">
        <f>SUM(E6:E17)</f>
        <v>30.387902499999999</v>
      </c>
      <c r="F5" s="161">
        <f t="shared" si="0"/>
        <v>28</v>
      </c>
      <c r="G5" s="161">
        <f t="shared" si="0"/>
        <v>206.71637899999996</v>
      </c>
      <c r="H5" s="161">
        <f t="shared" si="0"/>
        <v>255</v>
      </c>
      <c r="I5" s="161">
        <f>SUM(I6:I17)</f>
        <v>8049.767519086</v>
      </c>
      <c r="J5" s="161">
        <f t="shared" si="0"/>
        <v>54</v>
      </c>
      <c r="K5" s="161">
        <f>SUM(K6:K17)</f>
        <v>3693.8637799999997</v>
      </c>
      <c r="L5" s="161">
        <f t="shared" si="0"/>
        <v>55</v>
      </c>
      <c r="M5" s="161">
        <f>SUM(M6:M17)</f>
        <v>12182.003051460002</v>
      </c>
      <c r="N5" s="161">
        <f t="shared" si="0"/>
        <v>62</v>
      </c>
      <c r="O5" s="161">
        <f>SUM(O6:O17)</f>
        <v>185978.96862809997</v>
      </c>
      <c r="Q5" s="13"/>
      <c r="R5" s="13"/>
    </row>
    <row r="6" spans="1:18">
      <c r="A6" s="1387">
        <v>45412</v>
      </c>
      <c r="B6" s="63">
        <f t="shared" ref="B6:C10" si="1">D6+F6+H6+J6+L6+N6</f>
        <v>35</v>
      </c>
      <c r="C6" s="63">
        <f t="shared" si="1"/>
        <v>25370.5668319</v>
      </c>
      <c r="D6" s="63">
        <v>1</v>
      </c>
      <c r="E6" s="63">
        <v>4.76</v>
      </c>
      <c r="F6" s="63">
        <v>3</v>
      </c>
      <c r="G6" s="63">
        <v>21.8</v>
      </c>
      <c r="H6" s="63">
        <v>20</v>
      </c>
      <c r="I6" s="63">
        <v>513.18407259999992</v>
      </c>
      <c r="J6" s="63">
        <v>5</v>
      </c>
      <c r="K6" s="63">
        <v>275.15276</v>
      </c>
      <c r="L6" s="63">
        <v>2</v>
      </c>
      <c r="M6" s="63">
        <v>480.2</v>
      </c>
      <c r="N6" s="63">
        <v>4</v>
      </c>
      <c r="O6" s="63">
        <v>24075.469999299999</v>
      </c>
    </row>
    <row r="7" spans="1:18">
      <c r="A7" s="1387">
        <v>45443</v>
      </c>
      <c r="B7" s="63">
        <f t="shared" si="1"/>
        <v>39</v>
      </c>
      <c r="C7" s="63">
        <f t="shared" si="1"/>
        <v>12338.4028273</v>
      </c>
      <c r="D7" s="63">
        <v>0</v>
      </c>
      <c r="E7" s="63">
        <v>0</v>
      </c>
      <c r="F7" s="63">
        <v>4</v>
      </c>
      <c r="G7" s="63">
        <v>30.365600000000001</v>
      </c>
      <c r="H7" s="63">
        <v>26</v>
      </c>
      <c r="I7" s="63">
        <v>759.16261929999985</v>
      </c>
      <c r="J7" s="63">
        <v>1</v>
      </c>
      <c r="K7" s="63">
        <v>96.284999999999997</v>
      </c>
      <c r="L7" s="63">
        <v>2</v>
      </c>
      <c r="M7" s="63">
        <v>574.63106500000004</v>
      </c>
      <c r="N7" s="63">
        <v>6</v>
      </c>
      <c r="O7" s="63">
        <v>10877.958543000001</v>
      </c>
    </row>
    <row r="8" spans="1:18">
      <c r="A8" s="1387">
        <v>45473</v>
      </c>
      <c r="B8" s="63">
        <f t="shared" si="1"/>
        <v>38</v>
      </c>
      <c r="C8" s="63">
        <f t="shared" si="1"/>
        <v>3571.1979999999999</v>
      </c>
      <c r="D8" s="63">
        <v>1</v>
      </c>
      <c r="E8" s="63">
        <v>3.59</v>
      </c>
      <c r="F8" s="63">
        <v>6</v>
      </c>
      <c r="G8" s="63">
        <v>41.367999999999995</v>
      </c>
      <c r="H8" s="63">
        <v>22</v>
      </c>
      <c r="I8" s="63">
        <v>736.90671999999995</v>
      </c>
      <c r="J8" s="63">
        <v>2</v>
      </c>
      <c r="K8" s="63">
        <v>182.27328</v>
      </c>
      <c r="L8" s="63">
        <v>5</v>
      </c>
      <c r="M8" s="63">
        <v>1329.94</v>
      </c>
      <c r="N8" s="63">
        <v>2</v>
      </c>
      <c r="O8" s="63">
        <v>1277.1199999999999</v>
      </c>
    </row>
    <row r="9" spans="1:18">
      <c r="A9" s="1387">
        <v>45504</v>
      </c>
      <c r="B9" s="63">
        <f t="shared" si="1"/>
        <v>42</v>
      </c>
      <c r="C9" s="63">
        <f t="shared" si="1"/>
        <v>9001.1008531000007</v>
      </c>
      <c r="D9" s="63">
        <v>0</v>
      </c>
      <c r="E9" s="63">
        <v>0</v>
      </c>
      <c r="F9" s="63">
        <v>1</v>
      </c>
      <c r="G9" s="63">
        <v>9</v>
      </c>
      <c r="H9" s="63">
        <v>22</v>
      </c>
      <c r="I9" s="63">
        <v>705.18571759999998</v>
      </c>
      <c r="J9" s="63">
        <v>7</v>
      </c>
      <c r="K9" s="63">
        <v>405.70519999999999</v>
      </c>
      <c r="L9" s="63">
        <v>7</v>
      </c>
      <c r="M9" s="63">
        <v>1175.0099482999999</v>
      </c>
      <c r="N9" s="63">
        <v>5</v>
      </c>
      <c r="O9" s="63">
        <v>6706.1999871999997</v>
      </c>
    </row>
    <row r="10" spans="1:18">
      <c r="A10" s="1387">
        <v>45535</v>
      </c>
      <c r="B10" s="63">
        <f t="shared" si="1"/>
        <v>43</v>
      </c>
      <c r="C10" s="63">
        <f t="shared" si="1"/>
        <v>18815.442833906</v>
      </c>
      <c r="D10" s="63">
        <v>1</v>
      </c>
      <c r="E10" s="63">
        <v>4.0199999999999996</v>
      </c>
      <c r="F10" s="63">
        <v>3</v>
      </c>
      <c r="G10" s="63">
        <v>19.850000000000001</v>
      </c>
      <c r="H10" s="63">
        <v>24</v>
      </c>
      <c r="I10" s="63">
        <v>709.44512330600003</v>
      </c>
      <c r="J10" s="63">
        <v>6</v>
      </c>
      <c r="K10" s="63">
        <v>390.48079999999999</v>
      </c>
      <c r="L10" s="63">
        <v>3</v>
      </c>
      <c r="M10" s="63">
        <v>651.34471479999991</v>
      </c>
      <c r="N10" s="63">
        <v>6</v>
      </c>
      <c r="O10" s="63">
        <v>17040.302195799999</v>
      </c>
    </row>
    <row r="11" spans="1:18">
      <c r="A11" s="1387">
        <v>45565</v>
      </c>
      <c r="B11" s="63">
        <f t="shared" ref="B11:B12" si="2">D11+F11+H11+J11+L11+N11</f>
        <v>58</v>
      </c>
      <c r="C11" s="63">
        <f t="shared" ref="C11:C12" si="3">E11+G11+I11+K11+M11+O11</f>
        <v>16883.401600000001</v>
      </c>
      <c r="D11" s="63">
        <v>1</v>
      </c>
      <c r="E11" s="63">
        <v>4.49</v>
      </c>
      <c r="F11" s="63">
        <v>4</v>
      </c>
      <c r="G11" s="63">
        <v>27.470000000000002</v>
      </c>
      <c r="H11" s="63">
        <v>27</v>
      </c>
      <c r="I11" s="63">
        <v>796.99159999999995</v>
      </c>
      <c r="J11" s="63">
        <v>9</v>
      </c>
      <c r="K11" s="63">
        <v>602.24</v>
      </c>
      <c r="L11" s="63">
        <v>10</v>
      </c>
      <c r="M11" s="63">
        <v>2248.9300000000003</v>
      </c>
      <c r="N11" s="63">
        <v>7</v>
      </c>
      <c r="O11" s="63">
        <v>13203.28</v>
      </c>
    </row>
    <row r="12" spans="1:18">
      <c r="A12" s="1387">
        <v>45596</v>
      </c>
      <c r="B12" s="63">
        <f t="shared" si="2"/>
        <v>47</v>
      </c>
      <c r="C12" s="63">
        <f t="shared" si="3"/>
        <v>35653.238629039995</v>
      </c>
      <c r="D12" s="63">
        <v>0</v>
      </c>
      <c r="E12" s="63">
        <v>0</v>
      </c>
      <c r="F12" s="63">
        <v>2</v>
      </c>
      <c r="G12" s="63">
        <v>17.39744</v>
      </c>
      <c r="H12" s="63">
        <v>31</v>
      </c>
      <c r="I12" s="63">
        <v>1057.8770690399999</v>
      </c>
      <c r="J12" s="63">
        <v>4</v>
      </c>
      <c r="K12" s="63">
        <v>333.56272000000001</v>
      </c>
      <c r="L12" s="63">
        <v>7</v>
      </c>
      <c r="M12" s="63">
        <v>1509.4614000000001</v>
      </c>
      <c r="N12" s="63">
        <v>3</v>
      </c>
      <c r="O12" s="63">
        <v>32734.94</v>
      </c>
    </row>
    <row r="13" spans="1:18">
      <c r="A13" s="1387">
        <v>45626</v>
      </c>
      <c r="B13" s="63">
        <f t="shared" ref="B13:C15" si="4">D13+F13+H13+J13+L13+N13</f>
        <v>18</v>
      </c>
      <c r="C13" s="63">
        <f t="shared" si="4"/>
        <v>36265.503200000006</v>
      </c>
      <c r="D13" s="63">
        <v>0</v>
      </c>
      <c r="E13" s="63">
        <v>0</v>
      </c>
      <c r="F13" s="63">
        <v>0</v>
      </c>
      <c r="G13" s="63">
        <v>0</v>
      </c>
      <c r="H13" s="63">
        <v>8</v>
      </c>
      <c r="I13" s="63">
        <v>276.17319999999995</v>
      </c>
      <c r="J13" s="63">
        <v>1</v>
      </c>
      <c r="K13" s="63">
        <v>61.2</v>
      </c>
      <c r="L13" s="63">
        <v>1</v>
      </c>
      <c r="M13" s="63">
        <v>199.28</v>
      </c>
      <c r="N13" s="63">
        <v>8</v>
      </c>
      <c r="O13" s="63">
        <v>35728.850000000006</v>
      </c>
    </row>
    <row r="14" spans="1:18">
      <c r="A14" s="1387">
        <v>45657</v>
      </c>
      <c r="B14" s="63">
        <f t="shared" si="4"/>
        <v>48</v>
      </c>
      <c r="C14" s="63">
        <f t="shared" si="4"/>
        <v>31118.617366220002</v>
      </c>
      <c r="D14" s="63">
        <v>2</v>
      </c>
      <c r="E14" s="63">
        <v>5.59809</v>
      </c>
      <c r="F14" s="63">
        <v>2</v>
      </c>
      <c r="G14" s="63">
        <v>15.39</v>
      </c>
      <c r="H14" s="63">
        <v>20</v>
      </c>
      <c r="I14" s="63">
        <v>751.66546822000009</v>
      </c>
      <c r="J14" s="63">
        <v>4</v>
      </c>
      <c r="K14" s="63">
        <v>310.28999999999996</v>
      </c>
      <c r="L14" s="63">
        <v>5</v>
      </c>
      <c r="M14" s="63">
        <v>813.75916399999994</v>
      </c>
      <c r="N14" s="63">
        <v>15</v>
      </c>
      <c r="O14" s="63">
        <v>29221.914644</v>
      </c>
    </row>
    <row r="15" spans="1:18">
      <c r="A15" s="1387">
        <v>45688</v>
      </c>
      <c r="B15" s="63">
        <f t="shared" si="4"/>
        <v>43</v>
      </c>
      <c r="C15" s="63">
        <f t="shared" si="4"/>
        <v>3572.3400443999999</v>
      </c>
      <c r="D15" s="63">
        <v>1</v>
      </c>
      <c r="E15" s="63">
        <v>1.91</v>
      </c>
      <c r="F15" s="63">
        <v>2</v>
      </c>
      <c r="G15" s="63">
        <v>16.695339000000001</v>
      </c>
      <c r="H15" s="63">
        <v>27</v>
      </c>
      <c r="I15" s="63">
        <v>875.5610185999999</v>
      </c>
      <c r="J15" s="63">
        <v>6</v>
      </c>
      <c r="K15" s="63">
        <v>430.59199999999998</v>
      </c>
      <c r="L15" s="63">
        <v>6</v>
      </c>
      <c r="M15" s="63">
        <v>1549.523702</v>
      </c>
      <c r="N15" s="63">
        <v>1</v>
      </c>
      <c r="O15" s="63">
        <v>698.05798479999999</v>
      </c>
    </row>
    <row r="16" spans="1:18">
      <c r="A16" s="1387">
        <v>45716</v>
      </c>
      <c r="B16" s="63">
        <f t="shared" ref="B16" si="5">D16+F16+H16+J16+L16+N16</f>
        <v>31</v>
      </c>
      <c r="C16" s="63">
        <f t="shared" ref="C16" si="6">E16+G16+I16+K16+M16+O16</f>
        <v>15513.107546499999</v>
      </c>
      <c r="D16" s="63">
        <v>1</v>
      </c>
      <c r="E16" s="63">
        <v>1.1598124999999999</v>
      </c>
      <c r="F16" s="152">
        <v>1</v>
      </c>
      <c r="G16" s="152">
        <v>7.38</v>
      </c>
      <c r="H16" s="152">
        <v>16</v>
      </c>
      <c r="I16" s="152">
        <v>483.62495999999999</v>
      </c>
      <c r="J16" s="152">
        <v>4</v>
      </c>
      <c r="K16" s="152">
        <v>275.69747999999998</v>
      </c>
      <c r="L16" s="152">
        <v>5</v>
      </c>
      <c r="M16" s="152">
        <v>840.37</v>
      </c>
      <c r="N16" s="152">
        <v>4</v>
      </c>
      <c r="O16" s="152">
        <v>13904.875293999999</v>
      </c>
      <c r="P16" s="13"/>
      <c r="Q16" s="13"/>
    </row>
    <row r="17" spans="1:15">
      <c r="A17" s="1387">
        <v>45747</v>
      </c>
      <c r="B17" s="63">
        <f t="shared" ref="B17" si="7">D17+F17+H17+J17+L17+N17</f>
        <v>21</v>
      </c>
      <c r="C17" s="63">
        <f t="shared" ref="C17" si="8">E17+G17+I17+K17+M17+O17</f>
        <v>2038.7875277800001</v>
      </c>
      <c r="D17" s="63">
        <v>1</v>
      </c>
      <c r="E17" s="63">
        <v>4.8600000000000003</v>
      </c>
      <c r="F17" s="63"/>
      <c r="G17" s="63"/>
      <c r="H17" s="63">
        <v>12</v>
      </c>
      <c r="I17" s="63">
        <v>383.98995042000001</v>
      </c>
      <c r="J17" s="63">
        <v>5</v>
      </c>
      <c r="K17" s="63">
        <v>330.38454000000002</v>
      </c>
      <c r="L17" s="63">
        <v>2</v>
      </c>
      <c r="M17" s="63">
        <v>809.55305736000003</v>
      </c>
      <c r="N17" s="63">
        <v>1</v>
      </c>
      <c r="O17" s="63">
        <v>509.99997999999999</v>
      </c>
    </row>
    <row r="18" spans="1:15" s="211" customFormat="1">
      <c r="A18" s="1805" t="s">
        <v>173</v>
      </c>
      <c r="B18" s="1805"/>
      <c r="C18" s="1805"/>
      <c r="D18" s="1805"/>
      <c r="E18" s="65"/>
      <c r="F18" s="65"/>
      <c r="G18" s="65"/>
      <c r="H18" s="65"/>
      <c r="I18" s="65"/>
      <c r="J18" s="65"/>
      <c r="K18" s="65"/>
      <c r="L18" s="65"/>
      <c r="M18" s="65"/>
      <c r="N18" s="65"/>
      <c r="O18" s="65"/>
    </row>
    <row r="19" spans="1:15" ht="15.75">
      <c r="A19" s="1806" t="s">
        <v>344</v>
      </c>
      <c r="B19" s="1806"/>
      <c r="C19" s="1806"/>
      <c r="D19" s="1806"/>
      <c r="E19" s="1806"/>
      <c r="F19" s="1806"/>
      <c r="G19" s="1806"/>
      <c r="H19" s="1806"/>
      <c r="I19" s="1806"/>
      <c r="J19" s="64"/>
      <c r="K19" s="64"/>
      <c r="L19" s="64"/>
      <c r="M19" s="64"/>
      <c r="N19" s="64"/>
      <c r="O19" s="64"/>
    </row>
    <row r="20" spans="1:15">
      <c r="A20" s="1791" t="s">
        <v>139</v>
      </c>
      <c r="B20" s="1791"/>
      <c r="C20" s="1364"/>
      <c r="D20" s="1427"/>
      <c r="E20" s="1427"/>
      <c r="F20" s="1427"/>
      <c r="G20" s="1427"/>
      <c r="H20" s="1427"/>
      <c r="I20" s="1427"/>
      <c r="J20" s="65"/>
      <c r="K20" s="65"/>
      <c r="L20" s="65"/>
      <c r="M20" s="65"/>
      <c r="N20" s="65"/>
      <c r="O20" s="65"/>
    </row>
    <row r="21" spans="1:15">
      <c r="B21" s="65"/>
      <c r="C21" s="65"/>
      <c r="D21" s="65"/>
      <c r="E21" s="65"/>
      <c r="F21" s="65"/>
      <c r="J21" s="65"/>
      <c r="K21" s="65"/>
      <c r="L21" s="65"/>
      <c r="M21" s="65"/>
      <c r="N21" s="65"/>
      <c r="O21" s="65"/>
    </row>
    <row r="22" spans="1:15" ht="15" customHeight="1">
      <c r="A22" s="66"/>
      <c r="B22" s="65"/>
      <c r="C22" s="65"/>
    </row>
    <row r="23" spans="1:15">
      <c r="A23" s="66"/>
      <c r="B23" s="65"/>
      <c r="C23" s="65"/>
      <c r="D23" s="55"/>
      <c r="E23" s="55"/>
      <c r="F23" s="55"/>
      <c r="J23" s="55"/>
      <c r="K23" s="55"/>
      <c r="L23" s="55"/>
      <c r="M23" s="55"/>
      <c r="N23" s="55"/>
      <c r="O23" s="55"/>
    </row>
    <row r="24" spans="1:15">
      <c r="A24" s="66"/>
      <c r="B24" s="65"/>
      <c r="C24" s="65"/>
      <c r="D24" s="55"/>
      <c r="E24" s="55"/>
      <c r="F24" s="55"/>
      <c r="J24" s="55"/>
      <c r="K24" s="55"/>
      <c r="L24" s="55"/>
      <c r="M24" s="55"/>
      <c r="N24" s="55"/>
      <c r="O24" s="55"/>
    </row>
    <row r="25" spans="1:15">
      <c r="A25" s="66"/>
      <c r="B25" s="65"/>
      <c r="C25" s="65"/>
      <c r="D25" s="55"/>
      <c r="E25" s="55"/>
      <c r="F25" s="55"/>
      <c r="J25" s="55"/>
      <c r="K25" s="55"/>
      <c r="L25" s="55"/>
      <c r="M25" s="55"/>
      <c r="N25" s="55"/>
      <c r="O25" s="55"/>
    </row>
    <row r="26" spans="1:15">
      <c r="A26" s="67"/>
      <c r="B26" s="65"/>
      <c r="C26" s="65"/>
      <c r="D26" s="60"/>
      <c r="E26" s="60"/>
      <c r="F26" s="60"/>
      <c r="J26" s="60"/>
      <c r="K26" s="60"/>
      <c r="L26" s="60"/>
      <c r="M26" s="60"/>
      <c r="N26" s="60"/>
      <c r="O26" s="60"/>
    </row>
    <row r="27" spans="1:15">
      <c r="A27" s="67"/>
      <c r="B27" s="65"/>
      <c r="C27" s="65"/>
      <c r="D27" s="60"/>
      <c r="E27" s="60"/>
      <c r="F27" s="60"/>
      <c r="J27" s="60"/>
      <c r="K27" s="60"/>
      <c r="L27" s="60"/>
      <c r="M27" s="60"/>
      <c r="N27" s="60"/>
      <c r="O27" s="60"/>
    </row>
    <row r="28" spans="1:15" ht="15.75">
      <c r="A28" s="68"/>
      <c r="B28" s="65"/>
      <c r="C28" s="65"/>
      <c r="D28" s="64"/>
      <c r="E28" s="64"/>
      <c r="F28" s="64"/>
      <c r="G28" s="64"/>
      <c r="H28" s="64"/>
      <c r="I28" s="64"/>
      <c r="J28" s="64"/>
      <c r="K28" s="64"/>
      <c r="L28" s="64"/>
      <c r="M28" s="64"/>
      <c r="N28" s="64"/>
      <c r="O28" s="64"/>
    </row>
    <row r="29" spans="1:15">
      <c r="B29" s="65"/>
      <c r="C29" s="65"/>
    </row>
    <row r="30" spans="1:15">
      <c r="B30" s="65"/>
      <c r="C30" s="65"/>
      <c r="J30" s="61"/>
      <c r="K30" s="61"/>
      <c r="L30" s="61"/>
      <c r="M30" s="61"/>
      <c r="N30" s="61"/>
      <c r="O30" s="61"/>
    </row>
    <row r="31" spans="1:15">
      <c r="B31" s="65"/>
      <c r="C31" s="65"/>
      <c r="J31" s="61"/>
      <c r="K31" s="61"/>
      <c r="L31" s="61"/>
      <c r="M31" s="61"/>
      <c r="N31" s="61"/>
      <c r="O31" s="61"/>
    </row>
    <row r="32" spans="1:15">
      <c r="B32" s="65"/>
      <c r="C32" s="65"/>
      <c r="J32" s="10"/>
      <c r="K32" s="10"/>
      <c r="L32" s="10"/>
      <c r="M32" s="10"/>
      <c r="N32" s="10"/>
      <c r="O32" s="10"/>
    </row>
    <row r="33" spans="2:3">
      <c r="B33" s="65"/>
      <c r="C33" s="65"/>
    </row>
  </sheetData>
  <mergeCells count="12">
    <mergeCell ref="A19:I19"/>
    <mergeCell ref="A20:B20"/>
    <mergeCell ref="A1:N1"/>
    <mergeCell ref="A2:A3"/>
    <mergeCell ref="B2:C2"/>
    <mergeCell ref="D2:E2"/>
    <mergeCell ref="F2:G2"/>
    <mergeCell ref="H2:I2"/>
    <mergeCell ref="J2:K2"/>
    <mergeCell ref="L2:M2"/>
    <mergeCell ref="N2:O2"/>
    <mergeCell ref="A18:D18"/>
  </mergeCells>
  <printOptions horizontalCentered="1"/>
  <pageMargins left="0.7" right="0.7" top="0.75" bottom="0.75" header="0.3" footer="0.3"/>
  <pageSetup paperSize="9" scale="94"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M29"/>
  <sheetViews>
    <sheetView showGridLines="0" workbookViewId="0">
      <selection activeCell="G13" sqref="G13"/>
    </sheetView>
  </sheetViews>
  <sheetFormatPr defaultRowHeight="15"/>
  <cols>
    <col min="1" max="1" width="12.5703125" bestFit="1" customWidth="1"/>
  </cols>
  <sheetData>
    <row r="1" spans="1:13">
      <c r="A1" s="1807" t="s">
        <v>352</v>
      </c>
      <c r="B1" s="1807"/>
      <c r="C1" s="1807"/>
      <c r="D1" s="1807"/>
      <c r="E1" s="1807"/>
      <c r="F1" s="1807"/>
      <c r="G1" s="1807"/>
      <c r="H1" s="1807"/>
      <c r="I1" s="1807"/>
      <c r="J1" s="1424"/>
      <c r="K1" s="1424"/>
    </row>
    <row r="2" spans="1:13" ht="15" customHeight="1">
      <c r="A2" s="1808" t="s">
        <v>164</v>
      </c>
      <c r="B2" s="1812" t="s">
        <v>353</v>
      </c>
      <c r="C2" s="1813"/>
      <c r="D2" s="1812" t="s">
        <v>354</v>
      </c>
      <c r="E2" s="1813"/>
      <c r="F2" s="1812" t="s">
        <v>355</v>
      </c>
      <c r="G2" s="1813"/>
      <c r="H2" s="1812" t="s">
        <v>356</v>
      </c>
      <c r="I2" s="1813"/>
      <c r="J2" s="1812" t="s">
        <v>132</v>
      </c>
      <c r="K2" s="1813"/>
    </row>
    <row r="3" spans="1:13" ht="30">
      <c r="A3" s="1809"/>
      <c r="B3" s="1428" t="s">
        <v>218</v>
      </c>
      <c r="C3" s="1428" t="s">
        <v>241</v>
      </c>
      <c r="D3" s="1428" t="s">
        <v>218</v>
      </c>
      <c r="E3" s="1428" t="s">
        <v>241</v>
      </c>
      <c r="F3" s="1428" t="s">
        <v>218</v>
      </c>
      <c r="G3" s="1428" t="s">
        <v>241</v>
      </c>
      <c r="H3" s="1428" t="s">
        <v>218</v>
      </c>
      <c r="I3" s="1428" t="s">
        <v>241</v>
      </c>
      <c r="J3" s="1429" t="s">
        <v>218</v>
      </c>
      <c r="K3" s="1428" t="s">
        <v>241</v>
      </c>
    </row>
    <row r="4" spans="1:13">
      <c r="A4" s="259" t="s">
        <v>10</v>
      </c>
      <c r="B4" s="69">
        <v>0</v>
      </c>
      <c r="C4" s="69">
        <v>0</v>
      </c>
      <c r="D4" s="69">
        <v>3</v>
      </c>
      <c r="E4" s="69">
        <v>266.53775969999998</v>
      </c>
      <c r="F4" s="69">
        <v>0</v>
      </c>
      <c r="G4" s="69">
        <v>0</v>
      </c>
      <c r="H4" s="69">
        <v>58</v>
      </c>
      <c r="I4" s="69">
        <v>68704.953550000006</v>
      </c>
      <c r="J4" s="69">
        <v>61</v>
      </c>
      <c r="K4" s="69">
        <v>68971.49130970001</v>
      </c>
      <c r="L4" s="13"/>
      <c r="M4" s="13"/>
    </row>
    <row r="5" spans="1:13">
      <c r="A5" s="449" t="s">
        <v>11</v>
      </c>
      <c r="B5" s="162">
        <f>SUM(B6:B17)</f>
        <v>4</v>
      </c>
      <c r="C5" s="162">
        <f t="shared" ref="C5:K5" si="0">SUM(C6:C17)</f>
        <v>544.12863999999752</v>
      </c>
      <c r="D5" s="162">
        <f t="shared" si="0"/>
        <v>4</v>
      </c>
      <c r="E5" s="162">
        <f t="shared" si="0"/>
        <v>3064.8883000000001</v>
      </c>
      <c r="F5" s="162">
        <f t="shared" si="0"/>
        <v>0</v>
      </c>
      <c r="G5" s="162">
        <f t="shared" si="0"/>
        <v>0</v>
      </c>
      <c r="H5" s="162">
        <f>SUM(H6:H17)</f>
        <v>83</v>
      </c>
      <c r="I5" s="162">
        <f>SUM(I6:I17)</f>
        <v>131987.927332425</v>
      </c>
      <c r="J5" s="162">
        <f t="shared" si="0"/>
        <v>91</v>
      </c>
      <c r="K5" s="162">
        <f t="shared" si="0"/>
        <v>135596.944272425</v>
      </c>
      <c r="L5" s="13"/>
      <c r="M5" s="13"/>
    </row>
    <row r="6" spans="1:13">
      <c r="A6" s="1387">
        <v>45412</v>
      </c>
      <c r="B6" s="92">
        <v>0</v>
      </c>
      <c r="C6" s="92">
        <v>0</v>
      </c>
      <c r="D6" s="92">
        <v>0</v>
      </c>
      <c r="E6" s="92">
        <v>0</v>
      </c>
      <c r="F6" s="92">
        <v>0</v>
      </c>
      <c r="G6" s="92">
        <v>0</v>
      </c>
      <c r="H6" s="92">
        <v>11</v>
      </c>
      <c r="I6" s="92">
        <v>11471.732781210001</v>
      </c>
      <c r="J6" s="92">
        <f>SUM(B6,D6,F6,H6)</f>
        <v>11</v>
      </c>
      <c r="K6" s="92">
        <f>SUM(C6,E6,G6,I6)</f>
        <v>11471.732781210001</v>
      </c>
      <c r="L6" s="13"/>
      <c r="M6" s="13"/>
    </row>
    <row r="7" spans="1:13">
      <c r="A7" s="1387">
        <v>45443</v>
      </c>
      <c r="B7" s="92">
        <v>0</v>
      </c>
      <c r="C7" s="92">
        <v>0</v>
      </c>
      <c r="D7" s="92">
        <v>0</v>
      </c>
      <c r="E7" s="92">
        <v>0</v>
      </c>
      <c r="F7" s="92">
        <v>0</v>
      </c>
      <c r="G7" s="92">
        <v>0</v>
      </c>
      <c r="H7" s="92">
        <v>2</v>
      </c>
      <c r="I7" s="92">
        <v>3039.9998919999998</v>
      </c>
      <c r="J7" s="92">
        <f t="shared" ref="J7:K10" si="1">SUM(B7,D7,F7,H7)</f>
        <v>2</v>
      </c>
      <c r="K7" s="92">
        <f t="shared" si="1"/>
        <v>3039.9998919999998</v>
      </c>
      <c r="L7" s="13"/>
      <c r="M7" s="13"/>
    </row>
    <row r="8" spans="1:13">
      <c r="A8" s="1387">
        <v>45473</v>
      </c>
      <c r="B8" s="92">
        <v>0</v>
      </c>
      <c r="C8" s="92">
        <v>0</v>
      </c>
      <c r="D8" s="92">
        <v>1</v>
      </c>
      <c r="E8" s="92">
        <v>24.84</v>
      </c>
      <c r="F8" s="92">
        <v>0</v>
      </c>
      <c r="G8" s="92">
        <v>0</v>
      </c>
      <c r="H8" s="92">
        <v>5</v>
      </c>
      <c r="I8" s="92">
        <v>2749.9996000000001</v>
      </c>
      <c r="J8" s="92">
        <f t="shared" si="1"/>
        <v>6</v>
      </c>
      <c r="K8" s="92">
        <f t="shared" si="1"/>
        <v>2774.8396000000002</v>
      </c>
      <c r="L8" s="13"/>
      <c r="M8" s="13"/>
    </row>
    <row r="9" spans="1:13">
      <c r="A9" s="1387">
        <v>45504</v>
      </c>
      <c r="B9" s="92">
        <v>0</v>
      </c>
      <c r="C9" s="92">
        <v>0</v>
      </c>
      <c r="D9" s="92">
        <v>0</v>
      </c>
      <c r="E9" s="92">
        <v>0</v>
      </c>
      <c r="F9" s="92">
        <v>0</v>
      </c>
      <c r="G9" s="92">
        <v>0</v>
      </c>
      <c r="H9" s="2">
        <v>11</v>
      </c>
      <c r="I9" s="92">
        <v>13699.104579524997</v>
      </c>
      <c r="J9" s="92">
        <f t="shared" si="1"/>
        <v>11</v>
      </c>
      <c r="K9" s="92">
        <f t="shared" si="1"/>
        <v>13699.104579524997</v>
      </c>
      <c r="L9" s="13"/>
      <c r="M9" s="13"/>
    </row>
    <row r="10" spans="1:13">
      <c r="A10" s="1387">
        <v>45535</v>
      </c>
      <c r="B10" s="2">
        <v>1</v>
      </c>
      <c r="C10" s="92">
        <v>248.50344000000001</v>
      </c>
      <c r="D10" s="92">
        <v>0</v>
      </c>
      <c r="E10" s="92">
        <v>0</v>
      </c>
      <c r="F10" s="92">
        <v>0</v>
      </c>
      <c r="G10" s="92">
        <v>0</v>
      </c>
      <c r="H10" s="2">
        <v>7</v>
      </c>
      <c r="I10" s="92">
        <v>12033.097714366997</v>
      </c>
      <c r="J10" s="92">
        <f t="shared" si="1"/>
        <v>8</v>
      </c>
      <c r="K10" s="92">
        <f t="shared" si="1"/>
        <v>12281.601154366997</v>
      </c>
      <c r="L10" s="13"/>
      <c r="M10" s="13"/>
    </row>
    <row r="11" spans="1:13">
      <c r="A11" s="1387">
        <v>45565</v>
      </c>
      <c r="B11" s="2">
        <v>1</v>
      </c>
      <c r="C11" s="395">
        <v>149.99520000000001</v>
      </c>
      <c r="D11" s="92">
        <v>1</v>
      </c>
      <c r="E11" s="92">
        <v>3000</v>
      </c>
      <c r="F11" s="92">
        <v>0</v>
      </c>
      <c r="G11" s="92">
        <v>0</v>
      </c>
      <c r="H11" s="92">
        <v>10</v>
      </c>
      <c r="I11" s="92">
        <v>18332.759999999998</v>
      </c>
      <c r="J11" s="92">
        <f t="shared" ref="J11" si="2">SUM(B11,D11,F11,H11)</f>
        <v>12</v>
      </c>
      <c r="K11" s="92">
        <f t="shared" ref="K11" si="3">SUM(C11,E11,G11,I11)</f>
        <v>21482.7552</v>
      </c>
      <c r="L11" s="13"/>
      <c r="M11" s="13"/>
    </row>
    <row r="12" spans="1:13">
      <c r="A12" s="1387">
        <v>45596</v>
      </c>
      <c r="B12" s="2">
        <v>1</v>
      </c>
      <c r="C12" s="2">
        <v>49.969999999997526</v>
      </c>
      <c r="D12" s="2">
        <v>0</v>
      </c>
      <c r="E12" s="2">
        <v>0</v>
      </c>
      <c r="F12" s="2">
        <v>0</v>
      </c>
      <c r="G12" s="2">
        <v>0</v>
      </c>
      <c r="H12" s="91">
        <v>9</v>
      </c>
      <c r="I12" s="91">
        <v>15539.03</v>
      </c>
      <c r="J12" s="92">
        <f t="shared" ref="J12:J13" si="4">SUM(B12,D12,F12,H12)</f>
        <v>10</v>
      </c>
      <c r="K12" s="92">
        <f t="shared" ref="K12:K13" si="5">SUM(C12,E12,G12,I12)</f>
        <v>15588.999999999998</v>
      </c>
      <c r="L12" s="13"/>
      <c r="M12" s="13"/>
    </row>
    <row r="13" spans="1:13">
      <c r="A13" s="1387">
        <v>45626</v>
      </c>
      <c r="B13" s="2">
        <v>0</v>
      </c>
      <c r="C13" s="2">
        <v>0</v>
      </c>
      <c r="D13" s="2">
        <v>2</v>
      </c>
      <c r="E13" s="2">
        <v>40.048299999999998</v>
      </c>
      <c r="F13" s="2">
        <v>0</v>
      </c>
      <c r="G13" s="2">
        <v>0</v>
      </c>
      <c r="H13" s="113">
        <v>4</v>
      </c>
      <c r="I13" s="113">
        <v>11149.99979</v>
      </c>
      <c r="J13" s="92">
        <f t="shared" si="4"/>
        <v>6</v>
      </c>
      <c r="K13" s="92">
        <f t="shared" si="5"/>
        <v>11190.04809</v>
      </c>
      <c r="L13" s="13"/>
      <c r="M13" s="13"/>
    </row>
    <row r="14" spans="1:13">
      <c r="A14" s="1387">
        <v>45657</v>
      </c>
      <c r="B14" s="2">
        <v>1</v>
      </c>
      <c r="C14" s="2">
        <v>95.66</v>
      </c>
      <c r="D14" s="153">
        <v>0</v>
      </c>
      <c r="E14" s="156">
        <v>0</v>
      </c>
      <c r="F14" s="2">
        <v>0</v>
      </c>
      <c r="G14" s="2">
        <v>0</v>
      </c>
      <c r="H14" s="113">
        <v>16</v>
      </c>
      <c r="I14" s="113">
        <v>34643.83</v>
      </c>
      <c r="J14" s="92">
        <f t="shared" ref="J14" si="6">SUM(B14,D14,F14,H14)</f>
        <v>17</v>
      </c>
      <c r="K14" s="92">
        <f t="shared" ref="K14" si="7">SUM(C14,E14,G14,I14)</f>
        <v>34739.490000000005</v>
      </c>
      <c r="L14" s="13"/>
      <c r="M14" s="13"/>
    </row>
    <row r="15" spans="1:13">
      <c r="A15" s="1387">
        <v>45688</v>
      </c>
      <c r="B15" s="2">
        <v>0</v>
      </c>
      <c r="C15" s="2">
        <v>0</v>
      </c>
      <c r="D15" s="2">
        <v>0</v>
      </c>
      <c r="E15" s="2">
        <v>0</v>
      </c>
      <c r="F15" s="2">
        <v>0</v>
      </c>
      <c r="G15" s="2">
        <v>0</v>
      </c>
      <c r="H15" s="153">
        <v>3</v>
      </c>
      <c r="I15" s="113">
        <v>3960.65</v>
      </c>
      <c r="J15" s="92">
        <f t="shared" ref="J15:K17" si="8">SUM(B15,D15,F15,H15)</f>
        <v>3</v>
      </c>
      <c r="K15" s="92">
        <f t="shared" si="8"/>
        <v>3960.65</v>
      </c>
      <c r="L15" s="13"/>
      <c r="M15" s="13"/>
    </row>
    <row r="16" spans="1:13">
      <c r="A16" s="1387">
        <v>45716</v>
      </c>
      <c r="B16" s="2">
        <v>0</v>
      </c>
      <c r="C16" s="2">
        <v>0</v>
      </c>
      <c r="D16" s="2">
        <v>0</v>
      </c>
      <c r="E16" s="2">
        <v>0</v>
      </c>
      <c r="F16" s="2">
        <v>0</v>
      </c>
      <c r="G16" s="2">
        <v>0</v>
      </c>
      <c r="H16" s="2">
        <v>0</v>
      </c>
      <c r="I16" s="2">
        <v>0</v>
      </c>
      <c r="J16" s="92">
        <f t="shared" si="8"/>
        <v>0</v>
      </c>
      <c r="K16" s="92">
        <f t="shared" si="8"/>
        <v>0</v>
      </c>
      <c r="M16" s="13"/>
    </row>
    <row r="17" spans="1:11">
      <c r="A17" s="1387">
        <v>45747</v>
      </c>
      <c r="B17" s="2">
        <v>0</v>
      </c>
      <c r="C17" s="2">
        <v>0</v>
      </c>
      <c r="D17" s="2">
        <v>0</v>
      </c>
      <c r="E17" s="2">
        <v>0</v>
      </c>
      <c r="F17" s="2">
        <v>0</v>
      </c>
      <c r="G17" s="2">
        <v>0</v>
      </c>
      <c r="H17" s="153">
        <v>5</v>
      </c>
      <c r="I17" s="154">
        <v>5367.7229753230004</v>
      </c>
      <c r="J17" s="92">
        <f t="shared" si="8"/>
        <v>5</v>
      </c>
      <c r="K17" s="92">
        <f t="shared" si="8"/>
        <v>5367.7229753230004</v>
      </c>
    </row>
    <row r="18" spans="1:11" s="211" customFormat="1">
      <c r="A18" s="1805" t="s">
        <v>173</v>
      </c>
      <c r="B18" s="1805"/>
      <c r="C18" s="1805"/>
      <c r="D18" s="1805"/>
      <c r="E18" s="376"/>
      <c r="F18" s="375"/>
      <c r="G18" s="375"/>
      <c r="H18" s="375"/>
      <c r="I18" s="377"/>
      <c r="J18" s="378"/>
      <c r="K18" s="378"/>
    </row>
    <row r="19" spans="1:11" ht="15" customHeight="1">
      <c r="A19" s="1815" t="s">
        <v>357</v>
      </c>
      <c r="B19" s="1815"/>
      <c r="C19" s="1815"/>
      <c r="D19" s="1815"/>
      <c r="E19" s="1815"/>
      <c r="F19" s="1815"/>
      <c r="G19" s="1815"/>
      <c r="H19" s="1815"/>
      <c r="I19" s="1815"/>
      <c r="J19" s="1815"/>
      <c r="K19" s="1815"/>
    </row>
    <row r="20" spans="1:11" s="211" customFormat="1" ht="15" customHeight="1">
      <c r="A20" s="1815" t="s">
        <v>358</v>
      </c>
      <c r="B20" s="1815"/>
      <c r="C20" s="1815"/>
      <c r="D20" s="1815"/>
      <c r="E20" s="1815"/>
      <c r="F20" s="1815"/>
      <c r="G20" s="1815"/>
      <c r="H20" s="1815"/>
      <c r="I20" s="1815"/>
      <c r="J20" s="1815"/>
      <c r="K20" s="1815"/>
    </row>
    <row r="21" spans="1:11" ht="15" customHeight="1">
      <c r="A21" s="1814" t="s">
        <v>359</v>
      </c>
      <c r="B21" s="1814"/>
      <c r="C21" s="1814"/>
      <c r="D21" s="1814"/>
      <c r="E21" s="1430"/>
      <c r="F21" s="1430"/>
      <c r="G21" s="1430"/>
      <c r="H21" s="1430"/>
      <c r="I21" s="1430"/>
      <c r="J21" s="1427"/>
      <c r="K21" s="1427"/>
    </row>
    <row r="22" spans="1:11">
      <c r="B22" s="70"/>
      <c r="C22" s="17"/>
      <c r="D22" s="70"/>
      <c r="E22" s="17"/>
      <c r="F22" s="14"/>
      <c r="G22" s="14"/>
      <c r="H22" s="14"/>
      <c r="I22" s="14"/>
      <c r="J22" s="14"/>
      <c r="K22" s="14"/>
    </row>
    <row r="23" spans="1:11">
      <c r="A23" s="16"/>
      <c r="B23" s="70"/>
      <c r="C23" s="17"/>
      <c r="D23" s="70"/>
      <c r="E23" s="17"/>
      <c r="F23" s="14"/>
      <c r="G23" s="14"/>
      <c r="H23" s="70"/>
      <c r="I23" s="17"/>
      <c r="J23" s="14"/>
      <c r="K23" s="17"/>
    </row>
    <row r="24" spans="1:11">
      <c r="A24" s="16"/>
      <c r="B24" s="6"/>
      <c r="C24" s="6"/>
      <c r="D24" s="6"/>
      <c r="E24" s="6"/>
      <c r="F24" s="6"/>
      <c r="G24" s="6"/>
      <c r="H24" s="70"/>
      <c r="I24" s="17"/>
      <c r="J24" s="14"/>
      <c r="K24" s="17"/>
    </row>
    <row r="25" spans="1:11">
      <c r="A25" s="16"/>
      <c r="B25" s="6"/>
      <c r="C25" s="6"/>
      <c r="D25" s="6"/>
      <c r="E25" s="6"/>
      <c r="F25" s="6"/>
      <c r="G25" s="6"/>
      <c r="H25" s="6"/>
      <c r="I25" s="6"/>
      <c r="J25" s="6"/>
      <c r="K25" s="6"/>
    </row>
    <row r="26" spans="1:11">
      <c r="A26" s="16"/>
      <c r="B26" s="6"/>
      <c r="C26" s="6"/>
      <c r="D26" s="6"/>
      <c r="E26" s="6"/>
      <c r="F26" s="6"/>
      <c r="G26" s="6"/>
      <c r="H26" s="6"/>
      <c r="I26" s="6"/>
      <c r="J26" s="6"/>
      <c r="K26" s="6"/>
    </row>
    <row r="27" spans="1:11">
      <c r="A27" s="67"/>
      <c r="B27" s="71"/>
      <c r="C27" s="71"/>
      <c r="D27" s="71"/>
      <c r="E27" s="71"/>
      <c r="F27" s="71"/>
      <c r="G27" s="71"/>
      <c r="H27" s="71"/>
      <c r="I27" s="71"/>
      <c r="J27" s="71"/>
      <c r="K27" s="71"/>
    </row>
    <row r="28" spans="1:11">
      <c r="A28" s="67"/>
      <c r="B28" s="71"/>
      <c r="C28" s="71"/>
      <c r="D28" s="71"/>
      <c r="E28" s="71"/>
      <c r="F28" s="71"/>
      <c r="G28" s="71"/>
      <c r="H28" s="71"/>
      <c r="I28" s="71"/>
      <c r="J28" s="71"/>
      <c r="K28" s="71"/>
    </row>
    <row r="29" spans="1:11">
      <c r="A29" s="45"/>
      <c r="B29" s="71"/>
      <c r="C29" s="71"/>
      <c r="D29" s="71"/>
      <c r="E29" s="71"/>
      <c r="F29" s="71"/>
      <c r="G29" s="71"/>
      <c r="H29" s="71"/>
      <c r="I29" s="71"/>
      <c r="J29" s="71"/>
      <c r="K29" s="71"/>
    </row>
  </sheetData>
  <mergeCells count="11">
    <mergeCell ref="A21:D21"/>
    <mergeCell ref="A20:K20"/>
    <mergeCell ref="J2:K2"/>
    <mergeCell ref="A19:K19"/>
    <mergeCell ref="A1:I1"/>
    <mergeCell ref="A2:A3"/>
    <mergeCell ref="B2:C2"/>
    <mergeCell ref="D2:E2"/>
    <mergeCell ref="F2:G2"/>
    <mergeCell ref="H2:I2"/>
    <mergeCell ref="A18:D18"/>
  </mergeCells>
  <printOptions horizontalCentered="1"/>
  <pageMargins left="0.7" right="0.7" top="0.75" bottom="0.75" header="0.3" footer="0.3"/>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V33"/>
  <sheetViews>
    <sheetView showGridLines="0" workbookViewId="0">
      <selection activeCell="F9" sqref="F9"/>
    </sheetView>
  </sheetViews>
  <sheetFormatPr defaultRowHeight="15"/>
  <cols>
    <col min="1" max="1" width="15.140625" customWidth="1"/>
  </cols>
  <sheetData>
    <row r="1" spans="1:22">
      <c r="A1" s="1807" t="s">
        <v>361</v>
      </c>
      <c r="B1" s="1807"/>
      <c r="C1" s="1807"/>
      <c r="D1" s="1807"/>
      <c r="E1" s="1807"/>
      <c r="F1" s="1807"/>
      <c r="G1" s="1807"/>
      <c r="H1" s="1807"/>
      <c r="I1" s="1807"/>
      <c r="J1" s="1424"/>
      <c r="K1" s="1424"/>
    </row>
    <row r="2" spans="1:22">
      <c r="A2" s="1816" t="s">
        <v>334</v>
      </c>
      <c r="B2" s="1812" t="s">
        <v>353</v>
      </c>
      <c r="C2" s="1813"/>
      <c r="D2" s="1812" t="s">
        <v>354</v>
      </c>
      <c r="E2" s="1813"/>
      <c r="F2" s="1812" t="s">
        <v>355</v>
      </c>
      <c r="G2" s="1813"/>
      <c r="H2" s="1812" t="s">
        <v>362</v>
      </c>
      <c r="I2" s="1813"/>
      <c r="J2" s="1812" t="s">
        <v>132</v>
      </c>
      <c r="K2" s="1813"/>
    </row>
    <row r="3" spans="1:22" ht="30">
      <c r="A3" s="1817"/>
      <c r="B3" s="1431" t="s">
        <v>218</v>
      </c>
      <c r="C3" s="1431" t="s">
        <v>241</v>
      </c>
      <c r="D3" s="1431" t="s">
        <v>218</v>
      </c>
      <c r="E3" s="1431" t="s">
        <v>241</v>
      </c>
      <c r="F3" s="1431" t="s">
        <v>218</v>
      </c>
      <c r="G3" s="1431" t="s">
        <v>241</v>
      </c>
      <c r="H3" s="1431" t="s">
        <v>218</v>
      </c>
      <c r="I3" s="1431" t="s">
        <v>241</v>
      </c>
      <c r="J3" s="1431" t="s">
        <v>218</v>
      </c>
      <c r="K3" s="1431" t="s">
        <v>241</v>
      </c>
    </row>
    <row r="4" spans="1:22">
      <c r="A4" s="259" t="s">
        <v>10</v>
      </c>
      <c r="B4" s="114">
        <v>354</v>
      </c>
      <c r="C4" s="114">
        <v>10393.319999999998</v>
      </c>
      <c r="D4" s="114">
        <v>73</v>
      </c>
      <c r="E4" s="114">
        <v>1010.7463999999998</v>
      </c>
      <c r="F4" s="114">
        <v>5</v>
      </c>
      <c r="G4" s="114">
        <v>41.44</v>
      </c>
      <c r="H4" s="114">
        <v>257</v>
      </c>
      <c r="I4" s="114">
        <v>33709.596000000005</v>
      </c>
      <c r="J4" s="114">
        <v>689</v>
      </c>
      <c r="K4" s="114">
        <v>45155.102399999996</v>
      </c>
      <c r="L4" s="13"/>
      <c r="M4" s="13"/>
    </row>
    <row r="5" spans="1:22">
      <c r="A5" s="449" t="s">
        <v>11</v>
      </c>
      <c r="B5" s="163">
        <f>SUM(B6:B17)</f>
        <v>478</v>
      </c>
      <c r="C5" s="163">
        <f>SUM(C6:C17)</f>
        <v>20194.29</v>
      </c>
      <c r="D5" s="163">
        <f>SUM(D6:D17)</f>
        <v>149</v>
      </c>
      <c r="E5" s="163">
        <f>SUM(E6:E17)</f>
        <v>4198.4887826650001</v>
      </c>
      <c r="F5" s="163">
        <f t="shared" ref="F5" si="0">SUM(F6:F17)</f>
        <v>6</v>
      </c>
      <c r="G5" s="163">
        <f>SUM(G6:G17)</f>
        <v>86.79</v>
      </c>
      <c r="H5" s="163">
        <f>SUM(H6:H17)</f>
        <v>355</v>
      </c>
      <c r="I5" s="163">
        <f>SUM(I6:I17)</f>
        <v>59604.287012600005</v>
      </c>
      <c r="J5" s="163">
        <f>SUM(J6:J17)</f>
        <v>988</v>
      </c>
      <c r="K5" s="163">
        <f>SUM(K6:K17)</f>
        <v>84083.855795265001</v>
      </c>
      <c r="L5" s="13"/>
      <c r="M5" s="13"/>
      <c r="N5" s="13"/>
      <c r="O5" s="13"/>
      <c r="P5" s="13"/>
      <c r="Q5" s="13"/>
      <c r="R5" s="13"/>
      <c r="S5" s="13"/>
      <c r="T5" s="13"/>
      <c r="U5" s="13"/>
      <c r="V5" s="13"/>
    </row>
    <row r="6" spans="1:22">
      <c r="A6" s="1387">
        <v>45412</v>
      </c>
      <c r="B6" s="115">
        <v>51</v>
      </c>
      <c r="C6" s="115">
        <v>1387.3100000000002</v>
      </c>
      <c r="D6" s="115">
        <v>13</v>
      </c>
      <c r="E6" s="115">
        <v>206.12993134999999</v>
      </c>
      <c r="F6" s="115">
        <v>1</v>
      </c>
      <c r="G6" s="115">
        <v>5.0199999999999996</v>
      </c>
      <c r="H6" s="115">
        <v>42</v>
      </c>
      <c r="I6" s="115">
        <v>6103.73</v>
      </c>
      <c r="J6" s="115">
        <f t="shared" ref="J6:K12" si="1">B6+D6+F6+H6</f>
        <v>107</v>
      </c>
      <c r="K6" s="115">
        <f t="shared" si="1"/>
        <v>7702.1899313499998</v>
      </c>
      <c r="L6" s="13"/>
      <c r="M6" s="13"/>
    </row>
    <row r="7" spans="1:22">
      <c r="A7" s="1387">
        <v>45443</v>
      </c>
      <c r="B7" s="115">
        <v>56</v>
      </c>
      <c r="C7" s="115">
        <v>839.50000000000011</v>
      </c>
      <c r="D7" s="115">
        <v>19</v>
      </c>
      <c r="E7" s="115">
        <v>135.11000000000001</v>
      </c>
      <c r="F7" s="115">
        <v>0</v>
      </c>
      <c r="G7" s="115">
        <v>0</v>
      </c>
      <c r="H7" s="115">
        <v>38</v>
      </c>
      <c r="I7" s="115">
        <v>23968.573617000002</v>
      </c>
      <c r="J7" s="115">
        <f t="shared" si="1"/>
        <v>113</v>
      </c>
      <c r="K7" s="115">
        <f t="shared" si="1"/>
        <v>24943.183617000002</v>
      </c>
      <c r="L7" s="13"/>
      <c r="M7" s="13"/>
    </row>
    <row r="8" spans="1:22">
      <c r="A8" s="1387">
        <v>45473</v>
      </c>
      <c r="B8" s="115">
        <v>26</v>
      </c>
      <c r="C8" s="115">
        <v>822.4</v>
      </c>
      <c r="D8" s="115">
        <v>13</v>
      </c>
      <c r="E8" s="115">
        <v>187.04359809999997</v>
      </c>
      <c r="F8" s="115">
        <v>0</v>
      </c>
      <c r="G8" s="115">
        <v>0</v>
      </c>
      <c r="H8" s="115">
        <v>22</v>
      </c>
      <c r="I8" s="115">
        <v>5985.75</v>
      </c>
      <c r="J8" s="115">
        <f t="shared" si="1"/>
        <v>61</v>
      </c>
      <c r="K8" s="115">
        <f t="shared" si="1"/>
        <v>6995.1935980999997</v>
      </c>
      <c r="L8" s="13"/>
      <c r="M8" s="13"/>
    </row>
    <row r="9" spans="1:22">
      <c r="A9" s="1387">
        <v>45504</v>
      </c>
      <c r="B9" s="115">
        <v>32</v>
      </c>
      <c r="C9" s="115">
        <v>489.7</v>
      </c>
      <c r="D9" s="115">
        <v>12</v>
      </c>
      <c r="E9" s="115">
        <v>119.80251000000001</v>
      </c>
      <c r="F9" s="115">
        <v>0</v>
      </c>
      <c r="G9" s="115">
        <v>0</v>
      </c>
      <c r="H9" s="115">
        <v>19</v>
      </c>
      <c r="I9" s="115">
        <v>3714.7100068</v>
      </c>
      <c r="J9" s="115">
        <f t="shared" si="1"/>
        <v>63</v>
      </c>
      <c r="K9" s="115">
        <f t="shared" si="1"/>
        <v>4324.2125168000002</v>
      </c>
      <c r="L9" s="13"/>
      <c r="M9" s="13"/>
    </row>
    <row r="10" spans="1:22">
      <c r="A10" s="1387">
        <v>45535</v>
      </c>
      <c r="B10" s="115">
        <v>30</v>
      </c>
      <c r="C10" s="115">
        <v>618.3900000000001</v>
      </c>
      <c r="D10" s="115">
        <v>12</v>
      </c>
      <c r="E10" s="115">
        <v>151.06310521500001</v>
      </c>
      <c r="F10" s="115">
        <v>0</v>
      </c>
      <c r="G10" s="115">
        <v>0</v>
      </c>
      <c r="H10" s="115">
        <v>34</v>
      </c>
      <c r="I10" s="115">
        <v>590.71999999999991</v>
      </c>
      <c r="J10" s="115">
        <f t="shared" ref="J10:J15" si="2">B10+D10+F10+H10</f>
        <v>76</v>
      </c>
      <c r="K10" s="115">
        <f t="shared" si="1"/>
        <v>1360.1731052149999</v>
      </c>
      <c r="L10" s="13"/>
      <c r="M10" s="13"/>
    </row>
    <row r="11" spans="1:22">
      <c r="A11" s="1387">
        <v>45565</v>
      </c>
      <c r="B11" s="115">
        <v>34</v>
      </c>
      <c r="C11" s="115">
        <v>8097.39</v>
      </c>
      <c r="D11" s="115">
        <v>11</v>
      </c>
      <c r="E11" s="115">
        <v>235.03489999999999</v>
      </c>
      <c r="F11" s="115">
        <v>0</v>
      </c>
      <c r="G11" s="115">
        <v>0</v>
      </c>
      <c r="H11" s="115">
        <v>25</v>
      </c>
      <c r="I11" s="115">
        <v>4265.07</v>
      </c>
      <c r="J11" s="115">
        <f t="shared" si="2"/>
        <v>70</v>
      </c>
      <c r="K11" s="115">
        <f t="shared" si="1"/>
        <v>12597.4949</v>
      </c>
      <c r="L11" s="13"/>
      <c r="M11" s="13"/>
    </row>
    <row r="12" spans="1:22">
      <c r="A12" s="1387">
        <v>45596</v>
      </c>
      <c r="B12" s="408">
        <v>39</v>
      </c>
      <c r="C12" s="408">
        <v>1235.06</v>
      </c>
      <c r="D12" s="409">
        <v>16</v>
      </c>
      <c r="E12" s="410">
        <v>791.54</v>
      </c>
      <c r="F12" s="408">
        <v>1</v>
      </c>
      <c r="G12" s="408">
        <v>42.76</v>
      </c>
      <c r="H12" s="408">
        <v>29</v>
      </c>
      <c r="I12" s="408">
        <v>1306.3900000000001</v>
      </c>
      <c r="J12" s="115">
        <f t="shared" si="2"/>
        <v>85</v>
      </c>
      <c r="K12" s="115">
        <f t="shared" si="1"/>
        <v>3375.75</v>
      </c>
      <c r="L12" s="13"/>
      <c r="M12" s="13"/>
    </row>
    <row r="13" spans="1:22">
      <c r="A13" s="1387">
        <v>45626</v>
      </c>
      <c r="B13" s="115">
        <v>34</v>
      </c>
      <c r="C13" s="115">
        <v>781.69</v>
      </c>
      <c r="D13" s="115">
        <v>10</v>
      </c>
      <c r="E13" s="115">
        <v>453.37357300000002</v>
      </c>
      <c r="F13" s="115">
        <v>0</v>
      </c>
      <c r="G13" s="115">
        <v>0</v>
      </c>
      <c r="H13" s="115">
        <v>34</v>
      </c>
      <c r="I13" s="115">
        <v>815.46972579999999</v>
      </c>
      <c r="J13" s="115">
        <f t="shared" si="2"/>
        <v>78</v>
      </c>
      <c r="K13" s="115">
        <f t="shared" ref="K13:K14" si="3">C13+E13+G13+I13</f>
        <v>2050.5332988</v>
      </c>
      <c r="L13" s="13"/>
      <c r="M13" s="13"/>
    </row>
    <row r="14" spans="1:22">
      <c r="A14" s="1387">
        <v>45657</v>
      </c>
      <c r="B14" s="115">
        <v>65</v>
      </c>
      <c r="C14" s="115">
        <v>3048.82</v>
      </c>
      <c r="D14" s="115">
        <v>12</v>
      </c>
      <c r="E14" s="115">
        <v>214.521165</v>
      </c>
      <c r="F14" s="115">
        <v>1</v>
      </c>
      <c r="G14" s="115">
        <v>4.46</v>
      </c>
      <c r="H14" s="115">
        <v>35</v>
      </c>
      <c r="I14" s="115">
        <v>2234.0300000000002</v>
      </c>
      <c r="J14" s="115">
        <f t="shared" si="2"/>
        <v>113</v>
      </c>
      <c r="K14" s="115">
        <f t="shared" si="3"/>
        <v>5501.8311650000005</v>
      </c>
      <c r="L14" s="13"/>
      <c r="M14" s="13"/>
    </row>
    <row r="15" spans="1:22">
      <c r="A15" s="1387">
        <v>45688</v>
      </c>
      <c r="B15" s="115">
        <v>60</v>
      </c>
      <c r="C15" s="115">
        <v>1829.72</v>
      </c>
      <c r="D15" s="115">
        <v>6</v>
      </c>
      <c r="E15" s="115">
        <v>1342.02</v>
      </c>
      <c r="F15" s="115">
        <v>2</v>
      </c>
      <c r="G15" s="115">
        <v>29.8</v>
      </c>
      <c r="H15" s="115">
        <v>38</v>
      </c>
      <c r="I15" s="115">
        <v>2917.4</v>
      </c>
      <c r="J15" s="115">
        <f t="shared" si="2"/>
        <v>106</v>
      </c>
      <c r="K15" s="115">
        <f t="shared" ref="K15" si="4">C15+E15+G15+I15</f>
        <v>6118.9400000000005</v>
      </c>
      <c r="L15" s="13"/>
      <c r="M15" s="13"/>
    </row>
    <row r="16" spans="1:22">
      <c r="A16" s="1387">
        <v>45716</v>
      </c>
      <c r="B16" s="178">
        <v>17</v>
      </c>
      <c r="C16" s="115">
        <v>198.69</v>
      </c>
      <c r="D16" s="115">
        <v>16</v>
      </c>
      <c r="E16" s="115">
        <v>217.19</v>
      </c>
      <c r="F16" s="115">
        <v>0</v>
      </c>
      <c r="G16" s="115">
        <v>0</v>
      </c>
      <c r="H16" s="115">
        <v>15</v>
      </c>
      <c r="I16" s="115">
        <v>2416.15</v>
      </c>
      <c r="J16" s="115">
        <f t="shared" ref="J16" si="5">B16+D16+F16+H16</f>
        <v>48</v>
      </c>
      <c r="K16" s="115">
        <f t="shared" ref="K16" si="6">C16+E16+G16+I16</f>
        <v>2832.03</v>
      </c>
      <c r="L16" s="13"/>
      <c r="M16" s="13"/>
    </row>
    <row r="17" spans="1:11">
      <c r="A17" s="1387">
        <v>45747</v>
      </c>
      <c r="B17" s="165">
        <v>34</v>
      </c>
      <c r="C17" s="115">
        <v>845.62</v>
      </c>
      <c r="D17" s="115">
        <v>9</v>
      </c>
      <c r="E17" s="115">
        <v>145.66</v>
      </c>
      <c r="F17" s="115">
        <v>1</v>
      </c>
      <c r="G17" s="115">
        <v>4.75</v>
      </c>
      <c r="H17" s="115">
        <v>24</v>
      </c>
      <c r="I17" s="115">
        <v>5286.2936630000004</v>
      </c>
      <c r="J17" s="115">
        <f t="shared" ref="J17" si="7">B17+D17+F17+H17</f>
        <v>68</v>
      </c>
      <c r="K17" s="115">
        <f t="shared" ref="K17" si="8">C17+E17+G17+I17</f>
        <v>6282.3236630000001</v>
      </c>
    </row>
    <row r="18" spans="1:11" s="211" customFormat="1">
      <c r="A18" s="1805" t="s">
        <v>173</v>
      </c>
      <c r="B18" s="1805"/>
      <c r="C18" s="1805"/>
      <c r="D18" s="1805"/>
      <c r="E18" s="379"/>
      <c r="F18" s="379"/>
      <c r="G18" s="379"/>
      <c r="H18" s="379"/>
      <c r="I18" s="379"/>
      <c r="J18" s="379"/>
      <c r="K18" s="379"/>
    </row>
    <row r="19" spans="1:11">
      <c r="A19" s="1364" t="s">
        <v>360</v>
      </c>
      <c r="B19" s="1364"/>
      <c r="C19" s="1364"/>
      <c r="D19" s="15"/>
      <c r="E19" s="15"/>
      <c r="F19" s="15"/>
      <c r="G19" s="15"/>
      <c r="H19" s="15"/>
      <c r="I19" s="15"/>
      <c r="J19" s="15"/>
      <c r="K19" s="15"/>
    </row>
    <row r="20" spans="1:11">
      <c r="A20" s="1364" t="s">
        <v>359</v>
      </c>
      <c r="B20" s="1364"/>
      <c r="C20" s="1364"/>
      <c r="D20" s="15"/>
      <c r="E20" s="15"/>
      <c r="F20" s="15"/>
      <c r="G20" s="15"/>
      <c r="H20" s="15"/>
      <c r="I20" s="15"/>
      <c r="J20" s="15"/>
      <c r="K20" s="15"/>
    </row>
    <row r="21" spans="1:11">
      <c r="B21" s="15"/>
      <c r="C21" s="15"/>
      <c r="D21" s="15"/>
      <c r="E21" s="15"/>
      <c r="F21" s="15"/>
      <c r="G21" s="15"/>
      <c r="H21" s="15"/>
      <c r="I21" s="15"/>
      <c r="J21" s="15"/>
      <c r="K21" s="15"/>
    </row>
    <row r="22" spans="1:11">
      <c r="A22" s="16"/>
      <c r="B22" s="72"/>
      <c r="C22" s="72"/>
      <c r="D22" s="72"/>
      <c r="E22" s="72"/>
      <c r="F22" s="72"/>
      <c r="G22" s="72"/>
      <c r="H22" s="72"/>
      <c r="I22" s="72"/>
      <c r="J22" s="72"/>
      <c r="K22" s="72"/>
    </row>
    <row r="23" spans="1:11">
      <c r="A23" s="16"/>
      <c r="B23" s="72"/>
      <c r="C23" s="72"/>
      <c r="D23" s="72"/>
      <c r="E23" s="72"/>
      <c r="F23" s="72"/>
      <c r="G23" s="72"/>
      <c r="H23" s="72"/>
      <c r="I23" s="73"/>
      <c r="J23" s="72"/>
      <c r="K23" s="72"/>
    </row>
    <row r="24" spans="1:11">
      <c r="A24" s="16"/>
      <c r="B24" s="72"/>
      <c r="C24" s="72"/>
      <c r="D24" s="72"/>
      <c r="E24" s="72"/>
      <c r="F24" s="72"/>
      <c r="G24" s="72"/>
      <c r="H24" s="72"/>
      <c r="I24" s="72"/>
      <c r="J24" s="72"/>
      <c r="K24" s="72"/>
    </row>
    <row r="25" spans="1:11">
      <c r="A25" s="16"/>
      <c r="B25" s="72"/>
      <c r="C25" s="72"/>
      <c r="D25" s="72"/>
      <c r="E25" s="72"/>
      <c r="F25" s="72"/>
      <c r="G25" s="72"/>
      <c r="H25" s="72"/>
      <c r="I25" s="72"/>
      <c r="J25" s="72"/>
      <c r="K25" s="72"/>
    </row>
    <row r="26" spans="1:11">
      <c r="A26" s="67"/>
      <c r="B26" s="74"/>
      <c r="C26" s="74"/>
      <c r="D26" s="74"/>
      <c r="E26" s="74"/>
      <c r="F26" s="74"/>
      <c r="G26" s="74"/>
      <c r="H26" s="74"/>
      <c r="I26" s="75"/>
      <c r="J26" s="74"/>
      <c r="K26" s="75"/>
    </row>
    <row r="27" spans="1:11">
      <c r="A27" s="67"/>
      <c r="B27" s="74"/>
      <c r="C27" s="74"/>
      <c r="D27" s="74"/>
      <c r="E27" s="74"/>
      <c r="F27" s="74"/>
      <c r="G27" s="74"/>
      <c r="H27" s="74"/>
      <c r="I27" s="74"/>
      <c r="J27" s="74"/>
      <c r="K27" s="74"/>
    </row>
    <row r="28" spans="1:11">
      <c r="A28" s="45"/>
      <c r="B28" s="74"/>
      <c r="C28" s="74"/>
      <c r="D28" s="74"/>
      <c r="E28" s="74"/>
      <c r="F28" s="74"/>
      <c r="G28" s="74"/>
      <c r="H28" s="74"/>
      <c r="I28" s="74"/>
      <c r="J28" s="74"/>
      <c r="K28" s="74"/>
    </row>
    <row r="29" spans="1:11">
      <c r="A29" s="45"/>
      <c r="B29" s="74"/>
      <c r="C29" s="74"/>
      <c r="D29" s="74"/>
      <c r="E29" s="74"/>
      <c r="F29" s="74"/>
      <c r="G29" s="74"/>
      <c r="H29" s="74"/>
      <c r="I29" s="74"/>
      <c r="J29" s="74"/>
      <c r="K29" s="74"/>
    </row>
    <row r="31" spans="1:11">
      <c r="D31" s="76"/>
      <c r="E31" s="61"/>
      <c r="F31" s="61"/>
      <c r="G31" s="61"/>
      <c r="H31" s="61"/>
      <c r="I31" s="61"/>
      <c r="J31" s="61"/>
      <c r="K31" s="61"/>
    </row>
    <row r="32" spans="1:11">
      <c r="D32" s="18"/>
      <c r="E32" s="61"/>
      <c r="F32" s="61"/>
      <c r="G32" s="61"/>
      <c r="H32" s="61"/>
      <c r="I32" s="61"/>
      <c r="J32" s="61"/>
      <c r="K32" s="61"/>
    </row>
    <row r="33" spans="4:11">
      <c r="D33" s="77"/>
      <c r="E33" s="77"/>
      <c r="F33" s="77"/>
      <c r="G33" s="77"/>
      <c r="H33" s="77"/>
      <c r="I33" s="77"/>
      <c r="J33" s="77"/>
      <c r="K33" s="77"/>
    </row>
  </sheetData>
  <mergeCells count="8">
    <mergeCell ref="A18:D18"/>
    <mergeCell ref="J2:K2"/>
    <mergeCell ref="A1:I1"/>
    <mergeCell ref="A2:A3"/>
    <mergeCell ref="B2:C2"/>
    <mergeCell ref="D2:E2"/>
    <mergeCell ref="F2:G2"/>
    <mergeCell ref="H2:I2"/>
  </mergeCells>
  <printOptions horizontalCentered="1"/>
  <pageMargins left="0.7" right="0.7" top="0.75" bottom="0.75" header="0.3" footer="0.3"/>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U23"/>
  <sheetViews>
    <sheetView showGridLines="0" zoomScale="85" zoomScaleNormal="85" workbookViewId="0">
      <selection sqref="A1:I1"/>
    </sheetView>
  </sheetViews>
  <sheetFormatPr defaultColWidth="9.140625" defaultRowHeight="15"/>
  <cols>
    <col min="1" max="2" width="14.5703125" style="78" bestFit="1" customWidth="1"/>
    <col min="3" max="3" width="15.85546875" style="78" bestFit="1" customWidth="1"/>
    <col min="4" max="4" width="14.5703125" style="78" bestFit="1" customWidth="1"/>
    <col min="5" max="5" width="15.85546875" style="78" bestFit="1" customWidth="1"/>
    <col min="6" max="6" width="14.5703125" style="78" bestFit="1" customWidth="1"/>
    <col min="7" max="7" width="15.85546875" style="78" bestFit="1" customWidth="1"/>
    <col min="8" max="8" width="9.5703125" style="78" customWidth="1"/>
    <col min="9" max="9" width="15.85546875" style="78" bestFit="1" customWidth="1"/>
    <col min="10" max="10" width="8.5703125" style="78" customWidth="1"/>
    <col min="11" max="16384" width="9.140625" style="78"/>
  </cols>
  <sheetData>
    <row r="1" spans="1:21" ht="15.75" customHeight="1">
      <c r="A1" s="1819" t="s">
        <v>363</v>
      </c>
      <c r="B1" s="1819"/>
      <c r="C1" s="1819"/>
      <c r="D1" s="1819"/>
      <c r="E1" s="1819"/>
      <c r="F1" s="1819"/>
      <c r="G1" s="1819"/>
      <c r="H1" s="1819"/>
      <c r="I1" s="1819"/>
    </row>
    <row r="2" spans="1:21" s="79" customFormat="1" ht="18" customHeight="1">
      <c r="A2" s="1820" t="s">
        <v>334</v>
      </c>
      <c r="B2" s="1822" t="s">
        <v>354</v>
      </c>
      <c r="C2" s="1823"/>
      <c r="D2" s="1822" t="s">
        <v>353</v>
      </c>
      <c r="E2" s="1823"/>
      <c r="F2" s="1822" t="s">
        <v>356</v>
      </c>
      <c r="G2" s="1823"/>
      <c r="H2" s="1822" t="s">
        <v>132</v>
      </c>
      <c r="I2" s="1823"/>
    </row>
    <row r="3" spans="1:21" s="79" customFormat="1" ht="27" customHeight="1">
      <c r="A3" s="1821"/>
      <c r="B3" s="1435" t="s">
        <v>218</v>
      </c>
      <c r="C3" s="1435" t="s">
        <v>241</v>
      </c>
      <c r="D3" s="1435" t="s">
        <v>218</v>
      </c>
      <c r="E3" s="1435" t="s">
        <v>241</v>
      </c>
      <c r="F3" s="1435" t="s">
        <v>218</v>
      </c>
      <c r="G3" s="1435" t="s">
        <v>241</v>
      </c>
      <c r="H3" s="1435" t="s">
        <v>218</v>
      </c>
      <c r="I3" s="1435" t="s">
        <v>241</v>
      </c>
    </row>
    <row r="4" spans="1:21" s="80" customFormat="1" ht="18" customHeight="1">
      <c r="A4" s="259" t="s">
        <v>10</v>
      </c>
      <c r="B4" s="224">
        <v>288</v>
      </c>
      <c r="C4" s="224">
        <v>255227.82389999996</v>
      </c>
      <c r="D4" s="224">
        <v>945</v>
      </c>
      <c r="E4" s="224">
        <v>297407.27326509001</v>
      </c>
      <c r="F4" s="224">
        <v>114</v>
      </c>
      <c r="G4" s="224">
        <v>285120.4498</v>
      </c>
      <c r="H4" s="224">
        <v>1347</v>
      </c>
      <c r="I4" s="225">
        <v>837755.54696509009</v>
      </c>
      <c r="J4" s="538"/>
      <c r="K4" s="538"/>
    </row>
    <row r="5" spans="1:21" s="80" customFormat="1" ht="18" customHeight="1">
      <c r="A5" s="450" t="s">
        <v>11</v>
      </c>
      <c r="B5" s="164">
        <f>SUM(B6:B17)</f>
        <v>347</v>
      </c>
      <c r="C5" s="164">
        <f t="shared" ref="C5:H5" si="0">SUM(C6:C17)</f>
        <v>363291.19039999996</v>
      </c>
      <c r="D5" s="164">
        <f t="shared" si="0"/>
        <v>1145</v>
      </c>
      <c r="E5" s="164">
        <f t="shared" si="0"/>
        <v>342358.9889</v>
      </c>
      <c r="F5" s="164">
        <f t="shared" si="0"/>
        <v>169</v>
      </c>
      <c r="G5" s="164">
        <f t="shared" si="0"/>
        <v>281082.13030000002</v>
      </c>
      <c r="H5" s="164">
        <f t="shared" si="0"/>
        <v>1661</v>
      </c>
      <c r="I5" s="164">
        <f>SUM(I6:I17)</f>
        <v>986732.30960000015</v>
      </c>
      <c r="J5" s="538"/>
      <c r="K5" s="538"/>
      <c r="L5" s="81"/>
      <c r="M5" s="81"/>
      <c r="N5" s="81"/>
      <c r="O5" s="81"/>
      <c r="P5" s="81"/>
      <c r="Q5" s="81"/>
      <c r="R5" s="81"/>
      <c r="S5" s="81"/>
      <c r="T5" s="81"/>
      <c r="U5" s="81"/>
    </row>
    <row r="6" spans="1:21" s="79" customFormat="1" ht="18" customHeight="1">
      <c r="A6" s="1387">
        <v>45412</v>
      </c>
      <c r="B6" s="226">
        <v>11</v>
      </c>
      <c r="C6" s="83">
        <v>9221.5999999999985</v>
      </c>
      <c r="D6" s="226">
        <v>83</v>
      </c>
      <c r="E6" s="83">
        <v>14558.000000000002</v>
      </c>
      <c r="F6" s="226">
        <v>7</v>
      </c>
      <c r="G6" s="83">
        <v>6728</v>
      </c>
      <c r="H6" s="85">
        <f>SUM(B6,D6,F6)</f>
        <v>101</v>
      </c>
      <c r="I6" s="84">
        <f>SUM(C6,E6,G6)</f>
        <v>30507.599999999999</v>
      </c>
      <c r="J6" s="538"/>
      <c r="K6" s="538"/>
    </row>
    <row r="7" spans="1:21" s="79" customFormat="1" ht="18" customHeight="1">
      <c r="A7" s="1387">
        <v>45443</v>
      </c>
      <c r="B7" s="82">
        <v>25</v>
      </c>
      <c r="C7" s="83">
        <v>20114</v>
      </c>
      <c r="D7" s="82">
        <v>89</v>
      </c>
      <c r="E7" s="83">
        <v>30261</v>
      </c>
      <c r="F7" s="226">
        <v>9</v>
      </c>
      <c r="G7" s="83">
        <v>10852</v>
      </c>
      <c r="H7" s="85">
        <v>123</v>
      </c>
      <c r="I7" s="84">
        <v>61227</v>
      </c>
      <c r="J7" s="538"/>
      <c r="K7" s="538"/>
    </row>
    <row r="8" spans="1:21" s="79" customFormat="1" ht="18" customHeight="1">
      <c r="A8" s="1387">
        <v>45473</v>
      </c>
      <c r="B8" s="82">
        <v>27</v>
      </c>
      <c r="C8" s="83">
        <v>18962.733899999999</v>
      </c>
      <c r="D8" s="82">
        <v>95</v>
      </c>
      <c r="E8" s="83">
        <v>22087.75</v>
      </c>
      <c r="F8" s="226">
        <v>9</v>
      </c>
      <c r="G8" s="83">
        <v>23246.670600000001</v>
      </c>
      <c r="H8" s="85">
        <f t="shared" ref="H8:I10" si="1">SUM(B8,D8,F8)</f>
        <v>131</v>
      </c>
      <c r="I8" s="84">
        <f t="shared" si="1"/>
        <v>64297.154500000004</v>
      </c>
      <c r="J8" s="538"/>
      <c r="K8" s="538"/>
    </row>
    <row r="9" spans="1:21" s="79" customFormat="1" ht="18" customHeight="1">
      <c r="A9" s="1387">
        <v>45504</v>
      </c>
      <c r="B9" s="83">
        <v>30</v>
      </c>
      <c r="C9" s="83">
        <v>32469</v>
      </c>
      <c r="D9" s="83">
        <v>88</v>
      </c>
      <c r="E9" s="83">
        <v>29476</v>
      </c>
      <c r="F9" s="83">
        <v>17</v>
      </c>
      <c r="G9" s="83">
        <v>32098</v>
      </c>
      <c r="H9" s="85">
        <f t="shared" si="1"/>
        <v>135</v>
      </c>
      <c r="I9" s="84">
        <f t="shared" si="1"/>
        <v>94043</v>
      </c>
      <c r="J9" s="538"/>
      <c r="K9" s="538"/>
    </row>
    <row r="10" spans="1:21" s="79" customFormat="1" ht="18" customHeight="1">
      <c r="A10" s="1387">
        <v>45535</v>
      </c>
      <c r="B10" s="83">
        <v>28</v>
      </c>
      <c r="C10" s="83">
        <v>16580</v>
      </c>
      <c r="D10" s="83">
        <v>122</v>
      </c>
      <c r="E10" s="83">
        <v>26124</v>
      </c>
      <c r="F10" s="83">
        <v>20</v>
      </c>
      <c r="G10" s="83">
        <v>36707</v>
      </c>
      <c r="H10" s="85">
        <f t="shared" si="1"/>
        <v>170</v>
      </c>
      <c r="I10" s="84">
        <f t="shared" si="1"/>
        <v>79411</v>
      </c>
      <c r="J10" s="538"/>
      <c r="K10" s="538"/>
    </row>
    <row r="11" spans="1:21" s="79" customFormat="1" ht="18" customHeight="1">
      <c r="A11" s="1387">
        <v>45565</v>
      </c>
      <c r="B11" s="110">
        <v>43</v>
      </c>
      <c r="C11" s="110">
        <v>47261</v>
      </c>
      <c r="D11" s="110">
        <v>100</v>
      </c>
      <c r="E11" s="110">
        <v>53852</v>
      </c>
      <c r="F11" s="110">
        <v>14</v>
      </c>
      <c r="G11" s="110">
        <v>26209</v>
      </c>
      <c r="H11" s="85">
        <f t="shared" ref="H11" si="2">SUM(B11,D11,F11)</f>
        <v>157</v>
      </c>
      <c r="I11" s="84">
        <f t="shared" ref="I11" si="3">SUM(C11,E11,G11)</f>
        <v>127322</v>
      </c>
      <c r="J11" s="538"/>
      <c r="K11" s="538"/>
    </row>
    <row r="12" spans="1:21" s="79" customFormat="1" ht="18" customHeight="1">
      <c r="A12" s="1387">
        <v>45596</v>
      </c>
      <c r="B12" s="110">
        <v>33</v>
      </c>
      <c r="C12" s="110">
        <v>31798.371500000001</v>
      </c>
      <c r="D12" s="110">
        <v>115</v>
      </c>
      <c r="E12" s="110">
        <v>29316.799999999999</v>
      </c>
      <c r="F12" s="110">
        <v>11</v>
      </c>
      <c r="G12" s="110">
        <v>14967.1486</v>
      </c>
      <c r="H12" s="85">
        <v>159</v>
      </c>
      <c r="I12" s="84">
        <v>76082.320099999997</v>
      </c>
      <c r="J12" s="538"/>
      <c r="K12" s="538"/>
    </row>
    <row r="13" spans="1:21" s="79" customFormat="1" ht="18" customHeight="1">
      <c r="A13" s="1387">
        <v>45626</v>
      </c>
      <c r="B13" s="110">
        <v>21</v>
      </c>
      <c r="C13" s="110">
        <v>30642.400000000001</v>
      </c>
      <c r="D13" s="110">
        <v>59</v>
      </c>
      <c r="E13" s="110">
        <v>8921.93</v>
      </c>
      <c r="F13" s="110">
        <v>13</v>
      </c>
      <c r="G13" s="110">
        <v>27975.34</v>
      </c>
      <c r="H13" s="85">
        <f t="shared" ref="H13:I16" si="4">SUM(B13,D13,F13)</f>
        <v>93</v>
      </c>
      <c r="I13" s="84">
        <f t="shared" si="4"/>
        <v>67539.67</v>
      </c>
      <c r="J13" s="538"/>
      <c r="K13" s="538"/>
    </row>
    <row r="14" spans="1:21" s="79" customFormat="1" ht="18" customHeight="1">
      <c r="A14" s="1387">
        <v>45657</v>
      </c>
      <c r="B14" s="110">
        <v>42</v>
      </c>
      <c r="C14" s="110">
        <v>50655.676099999997</v>
      </c>
      <c r="D14" s="110">
        <v>94</v>
      </c>
      <c r="E14" s="110">
        <v>42313.48</v>
      </c>
      <c r="F14" s="110">
        <v>14</v>
      </c>
      <c r="G14" s="110">
        <v>24979.89</v>
      </c>
      <c r="H14" s="85">
        <f t="shared" si="4"/>
        <v>150</v>
      </c>
      <c r="I14" s="84">
        <f t="shared" si="4"/>
        <v>117949.04609999999</v>
      </c>
      <c r="J14" s="538"/>
      <c r="K14" s="538"/>
    </row>
    <row r="15" spans="1:21" s="79" customFormat="1" ht="18" customHeight="1">
      <c r="A15" s="1387">
        <v>45688</v>
      </c>
      <c r="B15" s="514">
        <v>28</v>
      </c>
      <c r="C15" s="514">
        <v>24402.76</v>
      </c>
      <c r="D15" s="514">
        <v>93</v>
      </c>
      <c r="E15" s="514">
        <v>23376.38</v>
      </c>
      <c r="F15" s="514">
        <v>20</v>
      </c>
      <c r="G15" s="514">
        <v>19977.73</v>
      </c>
      <c r="H15" s="515">
        <f>SUM(B15,D15,F15)</f>
        <v>141</v>
      </c>
      <c r="I15" s="84">
        <f t="shared" si="4"/>
        <v>67756.87</v>
      </c>
      <c r="J15" s="538"/>
      <c r="K15" s="538"/>
    </row>
    <row r="16" spans="1:21" s="79" customFormat="1" ht="18" customHeight="1">
      <c r="A16" s="1387">
        <v>45716</v>
      </c>
      <c r="B16" s="120">
        <v>22</v>
      </c>
      <c r="C16" s="110">
        <v>20841</v>
      </c>
      <c r="D16" s="110">
        <v>89</v>
      </c>
      <c r="E16" s="110">
        <v>33450</v>
      </c>
      <c r="F16" s="110">
        <v>16</v>
      </c>
      <c r="G16" s="110">
        <v>29035.000000000004</v>
      </c>
      <c r="H16" s="515">
        <f>SUM(B16,D16,F16)</f>
        <v>127</v>
      </c>
      <c r="I16" s="84">
        <f t="shared" si="4"/>
        <v>83326</v>
      </c>
      <c r="J16" s="538"/>
      <c r="K16" s="538"/>
    </row>
    <row r="17" spans="1:9" s="79" customFormat="1" ht="18" customHeight="1">
      <c r="A17" s="1387">
        <v>45747</v>
      </c>
      <c r="B17" s="215">
        <v>37</v>
      </c>
      <c r="C17" s="216">
        <v>60342.6489</v>
      </c>
      <c r="D17" s="215">
        <v>118</v>
      </c>
      <c r="E17" s="216">
        <v>28621.6489</v>
      </c>
      <c r="F17" s="215">
        <v>19</v>
      </c>
      <c r="G17" s="216">
        <v>28306.3511</v>
      </c>
      <c r="H17" s="515">
        <f>SUM(B17,D17,F17)</f>
        <v>174</v>
      </c>
      <c r="I17" s="84">
        <f>SUM(C17,E17,G17)</f>
        <v>117270.6489</v>
      </c>
    </row>
    <row r="18" spans="1:9" s="210" customFormat="1" ht="18" customHeight="1">
      <c r="A18" s="1805" t="s">
        <v>173</v>
      </c>
      <c r="B18" s="1805"/>
      <c r="C18" s="1805"/>
      <c r="D18" s="1805"/>
      <c r="E18" s="381"/>
      <c r="F18" s="380"/>
      <c r="G18" s="381"/>
      <c r="H18" s="382"/>
      <c r="I18" s="233"/>
    </row>
    <row r="19" spans="1:9" s="79" customFormat="1" ht="13.5" customHeight="1">
      <c r="A19" s="1818" t="s">
        <v>364</v>
      </c>
      <c r="B19" s="1818"/>
    </row>
    <row r="20" spans="1:9">
      <c r="C20" s="87"/>
      <c r="H20" s="88"/>
      <c r="I20" s="89"/>
    </row>
    <row r="21" spans="1:9">
      <c r="I21" s="87"/>
    </row>
    <row r="22" spans="1:9" ht="0.75" customHeight="1"/>
    <row r="23" spans="1:9">
      <c r="B23" s="88"/>
      <c r="C23" s="88"/>
      <c r="D23" s="88"/>
      <c r="E23" s="88"/>
      <c r="F23" s="88"/>
      <c r="G23" s="88"/>
      <c r="H23" s="88"/>
      <c r="I23" s="88"/>
    </row>
  </sheetData>
  <mergeCells count="8">
    <mergeCell ref="A19:B19"/>
    <mergeCell ref="A1:I1"/>
    <mergeCell ref="A2:A3"/>
    <mergeCell ref="B2:C2"/>
    <mergeCell ref="D2:E2"/>
    <mergeCell ref="F2:G2"/>
    <mergeCell ref="H2:I2"/>
    <mergeCell ref="A18:D18"/>
  </mergeCells>
  <printOptions horizontalCentered="1"/>
  <pageMargins left="0.78431372549019618" right="0.78431372549019618" top="0.98039215686274517" bottom="0.98039215686274517" header="0.50980392156862753" footer="0.50980392156862753"/>
  <pageSetup paperSize="9" scale="98" orientation="landscape" useFirstPageNumber="1"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22"/>
  <sheetViews>
    <sheetView showGridLines="0" workbookViewId="0">
      <selection activeCell="F7" sqref="F7"/>
    </sheetView>
  </sheetViews>
  <sheetFormatPr defaultRowHeight="15"/>
  <cols>
    <col min="1" max="1" width="13.140625" style="211" customWidth="1"/>
    <col min="2" max="17" width="8.7109375" style="211" customWidth="1"/>
    <col min="18" max="16384" width="9.140625" style="211"/>
  </cols>
  <sheetData>
    <row r="1" spans="1:19">
      <c r="A1" s="1824" t="s">
        <v>365</v>
      </c>
      <c r="B1" s="1824"/>
      <c r="C1" s="1824"/>
      <c r="D1" s="1824"/>
      <c r="E1" s="1824"/>
      <c r="F1" s="1824"/>
      <c r="G1" s="1824"/>
      <c r="H1" s="1824"/>
    </row>
    <row r="2" spans="1:19" ht="45" customHeight="1">
      <c r="A2" s="1826" t="s">
        <v>334</v>
      </c>
      <c r="B2" s="1829" t="s">
        <v>366</v>
      </c>
      <c r="C2" s="1830"/>
      <c r="D2" s="1830"/>
      <c r="E2" s="1831"/>
      <c r="F2" s="1832" t="s">
        <v>367</v>
      </c>
      <c r="G2" s="1833"/>
      <c r="H2" s="1833"/>
      <c r="I2" s="1834"/>
      <c r="J2" s="1835" t="s">
        <v>368</v>
      </c>
      <c r="K2" s="1836"/>
      <c r="L2" s="1839" t="s">
        <v>369</v>
      </c>
      <c r="M2" s="1840"/>
      <c r="N2" s="1840"/>
      <c r="O2" s="1841"/>
      <c r="P2" s="1835" t="s">
        <v>370</v>
      </c>
      <c r="Q2" s="1836"/>
    </row>
    <row r="3" spans="1:19" ht="15" customHeight="1">
      <c r="A3" s="1827"/>
      <c r="B3" s="1829" t="s">
        <v>371</v>
      </c>
      <c r="C3" s="1831"/>
      <c r="D3" s="1829" t="s">
        <v>372</v>
      </c>
      <c r="E3" s="1831"/>
      <c r="F3" s="1829" t="s">
        <v>371</v>
      </c>
      <c r="G3" s="1831"/>
      <c r="H3" s="1829" t="s">
        <v>372</v>
      </c>
      <c r="I3" s="1831"/>
      <c r="J3" s="1837"/>
      <c r="K3" s="1838"/>
      <c r="L3" s="1829" t="s">
        <v>371</v>
      </c>
      <c r="M3" s="1831"/>
      <c r="N3" s="1829" t="s">
        <v>372</v>
      </c>
      <c r="O3" s="1831"/>
      <c r="P3" s="1837"/>
      <c r="Q3" s="1838"/>
    </row>
    <row r="4" spans="1:19" ht="45">
      <c r="A4" s="1828"/>
      <c r="B4" s="1436" t="s">
        <v>373</v>
      </c>
      <c r="C4" s="1436" t="s">
        <v>241</v>
      </c>
      <c r="D4" s="1436" t="s">
        <v>373</v>
      </c>
      <c r="E4" s="1436" t="s">
        <v>241</v>
      </c>
      <c r="F4" s="1436" t="s">
        <v>373</v>
      </c>
      <c r="G4" s="1436" t="s">
        <v>241</v>
      </c>
      <c r="H4" s="1436" t="s">
        <v>373</v>
      </c>
      <c r="I4" s="1436" t="s">
        <v>241</v>
      </c>
      <c r="J4" s="1436" t="s">
        <v>373</v>
      </c>
      <c r="K4" s="1436" t="s">
        <v>241</v>
      </c>
      <c r="L4" s="1436" t="s">
        <v>373</v>
      </c>
      <c r="M4" s="1436" t="s">
        <v>241</v>
      </c>
      <c r="N4" s="1436" t="s">
        <v>373</v>
      </c>
      <c r="O4" s="1436" t="s">
        <v>241</v>
      </c>
      <c r="P4" s="1436" t="s">
        <v>373</v>
      </c>
      <c r="Q4" s="1436" t="s">
        <v>241</v>
      </c>
    </row>
    <row r="5" spans="1:19">
      <c r="A5" s="307" t="s">
        <v>10</v>
      </c>
      <c r="B5" s="208">
        <v>339906</v>
      </c>
      <c r="C5" s="208">
        <v>140568.51</v>
      </c>
      <c r="D5" s="208">
        <v>22123</v>
      </c>
      <c r="E5" s="208">
        <v>66811.259999999995</v>
      </c>
      <c r="F5" s="208">
        <v>751149</v>
      </c>
      <c r="G5" s="208">
        <v>1078970.79</v>
      </c>
      <c r="H5" s="208">
        <v>10683</v>
      </c>
      <c r="I5" s="208">
        <v>39274.17</v>
      </c>
      <c r="J5" s="208">
        <v>0</v>
      </c>
      <c r="K5" s="208">
        <v>0</v>
      </c>
      <c r="L5" s="208">
        <v>132578</v>
      </c>
      <c r="M5" s="208">
        <v>18900.330000000002</v>
      </c>
      <c r="N5" s="208">
        <v>34998</v>
      </c>
      <c r="O5" s="208">
        <v>28868.97</v>
      </c>
      <c r="P5" s="208">
        <v>1291437</v>
      </c>
      <c r="Q5" s="208">
        <v>1373394.02</v>
      </c>
    </row>
    <row r="6" spans="1:19">
      <c r="A6" s="432" t="s">
        <v>11</v>
      </c>
      <c r="B6" s="310">
        <f>SUM(B7:B18)</f>
        <v>300197</v>
      </c>
      <c r="C6" s="310">
        <f t="shared" ref="C6:I6" si="0">SUM(C7:C18)</f>
        <v>134794.63457354001</v>
      </c>
      <c r="D6" s="310">
        <f t="shared" si="0"/>
        <v>24349</v>
      </c>
      <c r="E6" s="310">
        <f t="shared" si="0"/>
        <v>60119.903981249998</v>
      </c>
      <c r="F6" s="310">
        <f t="shared" si="0"/>
        <v>800719</v>
      </c>
      <c r="G6" s="310">
        <f t="shared" si="0"/>
        <v>1417381.5681629798</v>
      </c>
      <c r="H6" s="310">
        <f t="shared" si="0"/>
        <v>7890</v>
      </c>
      <c r="I6" s="310">
        <f t="shared" si="0"/>
        <v>43686.792334012011</v>
      </c>
      <c r="J6" s="310">
        <f t="shared" ref="J6:K6" si="1">SUM(J7:J18)</f>
        <v>0</v>
      </c>
      <c r="K6" s="310">
        <f t="shared" si="1"/>
        <v>0</v>
      </c>
      <c r="L6" s="310">
        <f t="shared" ref="L6:Q6" si="2">SUM(L7:L18)</f>
        <v>36461</v>
      </c>
      <c r="M6" s="310">
        <f t="shared" si="2"/>
        <v>126470.21123427359</v>
      </c>
      <c r="N6" s="310">
        <f t="shared" si="2"/>
        <v>35334</v>
      </c>
      <c r="O6" s="310">
        <f t="shared" si="2"/>
        <v>59984.152363490997</v>
      </c>
      <c r="P6" s="310">
        <f>SUM(P7:P18)</f>
        <v>1204950</v>
      </c>
      <c r="Q6" s="310">
        <f t="shared" si="2"/>
        <v>1842437.2626495466</v>
      </c>
      <c r="R6" s="13"/>
      <c r="S6" s="13"/>
    </row>
    <row r="7" spans="1:19">
      <c r="A7" s="1387">
        <v>45412</v>
      </c>
      <c r="B7" s="208">
        <v>25903</v>
      </c>
      <c r="C7" s="208">
        <v>7415.3069999999998</v>
      </c>
      <c r="D7" s="208">
        <v>1977</v>
      </c>
      <c r="E7" s="208">
        <v>5249.3419999999996</v>
      </c>
      <c r="F7" s="208">
        <v>64127</v>
      </c>
      <c r="G7" s="208">
        <v>78200.87</v>
      </c>
      <c r="H7" s="208">
        <v>610</v>
      </c>
      <c r="I7" s="208">
        <v>4241.9880000000003</v>
      </c>
      <c r="J7" s="208">
        <v>0</v>
      </c>
      <c r="K7" s="208">
        <v>0</v>
      </c>
      <c r="L7" s="208">
        <v>2555</v>
      </c>
      <c r="M7" s="208">
        <v>1011.408</v>
      </c>
      <c r="N7" s="208">
        <v>2836</v>
      </c>
      <c r="O7" s="208">
        <v>2708.5230000000001</v>
      </c>
      <c r="P7" s="205">
        <f>SUM(B7,D7,F7,H7,L7,N7)</f>
        <v>98008</v>
      </c>
      <c r="Q7" s="205">
        <f>SUM(C7,E7,G7,I7,M7,O7)</f>
        <v>98827.437999999995</v>
      </c>
      <c r="R7" s="13"/>
      <c r="S7" s="13"/>
    </row>
    <row r="8" spans="1:19">
      <c r="A8" s="1387">
        <v>45443</v>
      </c>
      <c r="B8" s="208">
        <v>27094</v>
      </c>
      <c r="C8" s="208">
        <v>10486.48</v>
      </c>
      <c r="D8" s="208">
        <v>2124</v>
      </c>
      <c r="E8" s="208">
        <v>5852.2659999999996</v>
      </c>
      <c r="F8" s="208">
        <v>61350</v>
      </c>
      <c r="G8" s="208">
        <v>101645.8</v>
      </c>
      <c r="H8" s="208">
        <v>582</v>
      </c>
      <c r="I8" s="208">
        <v>6548.7650000000003</v>
      </c>
      <c r="J8" s="208">
        <v>0</v>
      </c>
      <c r="K8" s="208">
        <v>0</v>
      </c>
      <c r="L8" s="208">
        <v>2280</v>
      </c>
      <c r="M8" s="208">
        <v>915.93489999999997</v>
      </c>
      <c r="N8" s="208">
        <v>2479</v>
      </c>
      <c r="O8" s="208">
        <v>4802.7709999999997</v>
      </c>
      <c r="P8" s="205">
        <f t="shared" ref="P8:P18" si="3">SUM(B8,D8,F8,H8,L8,N8)</f>
        <v>95909</v>
      </c>
      <c r="Q8" s="205">
        <f t="shared" ref="Q8:Q18" si="4">SUM(C8,E8,G8,I8,M8,O8)</f>
        <v>130252.01689999999</v>
      </c>
      <c r="R8" s="13"/>
      <c r="S8" s="13"/>
    </row>
    <row r="9" spans="1:19">
      <c r="A9" s="1387">
        <v>45473</v>
      </c>
      <c r="B9" s="208">
        <v>24202</v>
      </c>
      <c r="C9" s="208">
        <v>11080.92</v>
      </c>
      <c r="D9" s="208">
        <v>1708</v>
      </c>
      <c r="E9" s="208">
        <v>5762.8289999999997</v>
      </c>
      <c r="F9" s="208">
        <v>54517</v>
      </c>
      <c r="G9" s="208">
        <v>95480.17</v>
      </c>
      <c r="H9" s="208">
        <v>474</v>
      </c>
      <c r="I9" s="208">
        <v>3057.8670000000002</v>
      </c>
      <c r="J9" s="208">
        <v>0</v>
      </c>
      <c r="K9" s="208">
        <v>0</v>
      </c>
      <c r="L9" s="208">
        <v>1669</v>
      </c>
      <c r="M9" s="208">
        <v>733.38300000000004</v>
      </c>
      <c r="N9" s="208">
        <v>2562</v>
      </c>
      <c r="O9" s="208">
        <v>2355.4989999999998</v>
      </c>
      <c r="P9" s="205">
        <f t="shared" si="3"/>
        <v>85132</v>
      </c>
      <c r="Q9" s="205">
        <f t="shared" si="4"/>
        <v>118470.66799999999</v>
      </c>
      <c r="R9" s="13"/>
      <c r="S9" s="13"/>
    </row>
    <row r="10" spans="1:19">
      <c r="A10" s="1387">
        <v>45504</v>
      </c>
      <c r="B10" s="208">
        <v>28608</v>
      </c>
      <c r="C10" s="208">
        <v>9718.8383048229989</v>
      </c>
      <c r="D10" s="208">
        <v>2183</v>
      </c>
      <c r="E10" s="208">
        <v>6773.3219200819995</v>
      </c>
      <c r="F10" s="208">
        <v>63631</v>
      </c>
      <c r="G10" s="208">
        <v>118028.842371359</v>
      </c>
      <c r="H10" s="208">
        <v>522</v>
      </c>
      <c r="I10" s="208">
        <v>2735.7882574239989</v>
      </c>
      <c r="J10" s="208">
        <v>0</v>
      </c>
      <c r="K10" s="208">
        <v>0</v>
      </c>
      <c r="L10" s="208">
        <v>1949</v>
      </c>
      <c r="M10" s="208">
        <v>940.16475554740009</v>
      </c>
      <c r="N10" s="208">
        <v>3130</v>
      </c>
      <c r="O10" s="208">
        <v>2225.5902979999992</v>
      </c>
      <c r="P10" s="205">
        <f t="shared" si="3"/>
        <v>100023</v>
      </c>
      <c r="Q10" s="205">
        <f t="shared" si="4"/>
        <v>140422.54590723538</v>
      </c>
      <c r="R10" s="13"/>
      <c r="S10" s="13"/>
    </row>
    <row r="11" spans="1:19">
      <c r="A11" s="1387">
        <v>45535</v>
      </c>
      <c r="B11" s="208">
        <v>28080</v>
      </c>
      <c r="C11" s="208">
        <v>9783.3579771769982</v>
      </c>
      <c r="D11" s="208">
        <v>1989</v>
      </c>
      <c r="E11" s="208">
        <v>5244.374219485001</v>
      </c>
      <c r="F11" s="208">
        <v>63748</v>
      </c>
      <c r="G11" s="208">
        <v>122629.80579162098</v>
      </c>
      <c r="H11" s="208">
        <v>408</v>
      </c>
      <c r="I11" s="208">
        <v>2319.654076588</v>
      </c>
      <c r="J11" s="208">
        <v>0</v>
      </c>
      <c r="K11" s="208">
        <v>0</v>
      </c>
      <c r="L11" s="208">
        <v>2323</v>
      </c>
      <c r="M11" s="208">
        <v>695.39380857380002</v>
      </c>
      <c r="N11" s="208">
        <v>2349</v>
      </c>
      <c r="O11" s="208">
        <v>1305.2885482999995</v>
      </c>
      <c r="P11" s="205">
        <f t="shared" si="3"/>
        <v>98897</v>
      </c>
      <c r="Q11" s="205">
        <f t="shared" si="4"/>
        <v>141977.87442174478</v>
      </c>
    </row>
    <row r="12" spans="1:19">
      <c r="A12" s="1387">
        <v>45565</v>
      </c>
      <c r="B12" s="208">
        <v>30017</v>
      </c>
      <c r="C12" s="208">
        <v>11553.258489989004</v>
      </c>
      <c r="D12" s="208">
        <v>2605</v>
      </c>
      <c r="E12" s="208">
        <v>6010.7448524129995</v>
      </c>
      <c r="F12" s="208">
        <v>68749</v>
      </c>
      <c r="G12" s="208">
        <v>126852.46999999999</v>
      </c>
      <c r="H12" s="208">
        <v>740</v>
      </c>
      <c r="I12" s="208">
        <v>2201.0100000000002</v>
      </c>
      <c r="J12" s="208">
        <v>0</v>
      </c>
      <c r="K12" s="208">
        <v>0</v>
      </c>
      <c r="L12" s="208">
        <v>2036</v>
      </c>
      <c r="M12" s="208">
        <v>515.72716513499995</v>
      </c>
      <c r="N12" s="208">
        <v>2669</v>
      </c>
      <c r="O12" s="208">
        <v>6924.5460136970059</v>
      </c>
      <c r="P12" s="205">
        <f t="shared" si="3"/>
        <v>106816</v>
      </c>
      <c r="Q12" s="205">
        <f t="shared" si="4"/>
        <v>154057.756521234</v>
      </c>
    </row>
    <row r="13" spans="1:19">
      <c r="A13" s="1387">
        <v>45596</v>
      </c>
      <c r="B13" s="208">
        <v>30790</v>
      </c>
      <c r="C13" s="208">
        <v>11555</v>
      </c>
      <c r="D13" s="208">
        <v>2585</v>
      </c>
      <c r="E13" s="208">
        <v>6268.1512554249985</v>
      </c>
      <c r="F13" s="208">
        <v>70290</v>
      </c>
      <c r="G13" s="208">
        <v>128079</v>
      </c>
      <c r="H13" s="208">
        <v>824</v>
      </c>
      <c r="I13" s="208">
        <v>2537</v>
      </c>
      <c r="J13" s="208">
        <v>0</v>
      </c>
      <c r="K13" s="208">
        <v>0</v>
      </c>
      <c r="L13" s="208">
        <v>1630</v>
      </c>
      <c r="M13" s="208">
        <v>704.45592662599984</v>
      </c>
      <c r="N13" s="208">
        <v>3138</v>
      </c>
      <c r="O13" s="208">
        <v>4481.6019291999992</v>
      </c>
      <c r="P13" s="205">
        <f t="shared" si="3"/>
        <v>109257</v>
      </c>
      <c r="Q13" s="205">
        <f t="shared" si="4"/>
        <v>153625.209111251</v>
      </c>
    </row>
    <row r="14" spans="1:19">
      <c r="A14" s="1387">
        <v>45626</v>
      </c>
      <c r="B14" s="208">
        <v>27489</v>
      </c>
      <c r="C14" s="208">
        <v>8012.4057745839973</v>
      </c>
      <c r="D14" s="208">
        <v>2265</v>
      </c>
      <c r="E14" s="208">
        <v>4870.8448970140007</v>
      </c>
      <c r="F14" s="208">
        <v>65438</v>
      </c>
      <c r="G14" s="208">
        <v>90511</v>
      </c>
      <c r="H14" s="208">
        <v>668</v>
      </c>
      <c r="I14" s="208">
        <v>2212.0800000000004</v>
      </c>
      <c r="J14" s="208">
        <v>0</v>
      </c>
      <c r="K14" s="208">
        <v>0</v>
      </c>
      <c r="L14" s="208">
        <v>1516</v>
      </c>
      <c r="M14" s="208">
        <v>724.42783502599991</v>
      </c>
      <c r="N14" s="208">
        <v>3032</v>
      </c>
      <c r="O14" s="208">
        <v>3737.203705209999</v>
      </c>
      <c r="P14" s="205">
        <f t="shared" si="3"/>
        <v>100408</v>
      </c>
      <c r="Q14" s="205">
        <f t="shared" si="4"/>
        <v>110067.962211834</v>
      </c>
    </row>
    <row r="15" spans="1:19" s="10" customFormat="1">
      <c r="A15" s="1387">
        <v>45657</v>
      </c>
      <c r="B15" s="310">
        <v>13211</v>
      </c>
      <c r="C15" s="310">
        <v>14911.797849660996</v>
      </c>
      <c r="D15" s="310">
        <v>1839</v>
      </c>
      <c r="E15" s="310">
        <v>2238.7202986040002</v>
      </c>
      <c r="F15" s="310">
        <v>70236</v>
      </c>
      <c r="G15" s="310">
        <v>116044.07</v>
      </c>
      <c r="H15" s="310">
        <v>1159</v>
      </c>
      <c r="I15" s="310">
        <v>4964.8599999999997</v>
      </c>
      <c r="J15" s="310">
        <v>0</v>
      </c>
      <c r="K15" s="310">
        <v>0</v>
      </c>
      <c r="L15" s="310">
        <v>1673</v>
      </c>
      <c r="M15" s="310">
        <v>1431.309521447</v>
      </c>
      <c r="N15" s="310">
        <v>2694</v>
      </c>
      <c r="O15" s="310">
        <v>2317.788356</v>
      </c>
      <c r="P15" s="310">
        <f t="shared" si="3"/>
        <v>90812</v>
      </c>
      <c r="Q15" s="310">
        <f t="shared" si="4"/>
        <v>141908.54602571198</v>
      </c>
    </row>
    <row r="16" spans="1:19" s="10" customFormat="1">
      <c r="A16" s="1387">
        <v>45688</v>
      </c>
      <c r="B16" s="310">
        <v>15823</v>
      </c>
      <c r="C16" s="310">
        <v>13373.008548052001</v>
      </c>
      <c r="D16" s="310">
        <v>1392</v>
      </c>
      <c r="E16" s="310">
        <v>3688.4783612259994</v>
      </c>
      <c r="F16" s="310">
        <v>77900</v>
      </c>
      <c r="G16" s="310">
        <v>115559.90000000002</v>
      </c>
      <c r="H16" s="310">
        <v>496</v>
      </c>
      <c r="I16" s="310">
        <v>2548.7700000000004</v>
      </c>
      <c r="J16" s="310">
        <v>0</v>
      </c>
      <c r="K16" s="310">
        <v>0</v>
      </c>
      <c r="L16" s="310">
        <v>6117</v>
      </c>
      <c r="M16" s="310">
        <v>20361.194929829988</v>
      </c>
      <c r="N16" s="310">
        <v>3143</v>
      </c>
      <c r="O16" s="310">
        <v>16364.6743052</v>
      </c>
      <c r="P16" s="310">
        <f t="shared" si="3"/>
        <v>104871</v>
      </c>
      <c r="Q16" s="310">
        <f t="shared" si="4"/>
        <v>171896.02614430798</v>
      </c>
    </row>
    <row r="17" spans="1:17" s="10" customFormat="1">
      <c r="A17" s="1387">
        <v>45716</v>
      </c>
      <c r="B17" s="310">
        <v>16514</v>
      </c>
      <c r="C17" s="310">
        <v>13009.90421407</v>
      </c>
      <c r="D17" s="310">
        <v>1198</v>
      </c>
      <c r="E17" s="310">
        <v>1789.443573042</v>
      </c>
      <c r="F17" s="310">
        <v>65647</v>
      </c>
      <c r="G17" s="310">
        <v>127937.41</v>
      </c>
      <c r="H17" s="310">
        <v>515</v>
      </c>
      <c r="I17" s="310">
        <v>4095.0099999999993</v>
      </c>
      <c r="J17" s="310">
        <v>0</v>
      </c>
      <c r="K17" s="310">
        <v>0</v>
      </c>
      <c r="L17" s="310">
        <v>6301</v>
      </c>
      <c r="M17" s="310">
        <v>59791.300045347358</v>
      </c>
      <c r="N17" s="310">
        <v>2901</v>
      </c>
      <c r="O17" s="310">
        <v>2763.4969441000003</v>
      </c>
      <c r="P17" s="310">
        <f t="shared" si="3"/>
        <v>93076</v>
      </c>
      <c r="Q17" s="310">
        <f t="shared" si="4"/>
        <v>209386.56477655939</v>
      </c>
    </row>
    <row r="18" spans="1:17">
      <c r="A18" s="1387">
        <v>45747</v>
      </c>
      <c r="B18" s="208">
        <v>32466</v>
      </c>
      <c r="C18" s="208">
        <v>13894.356415184002</v>
      </c>
      <c r="D18" s="208">
        <v>2484</v>
      </c>
      <c r="E18" s="208">
        <v>6371.3876039589995</v>
      </c>
      <c r="F18" s="208">
        <v>75086</v>
      </c>
      <c r="G18" s="208">
        <v>196412.23</v>
      </c>
      <c r="H18" s="208">
        <v>892</v>
      </c>
      <c r="I18" s="208">
        <v>6224</v>
      </c>
      <c r="J18" s="208">
        <v>0</v>
      </c>
      <c r="K18" s="208">
        <v>0</v>
      </c>
      <c r="L18" s="208">
        <v>6412</v>
      </c>
      <c r="M18" s="208">
        <v>38645.511346741056</v>
      </c>
      <c r="N18" s="208">
        <v>4401</v>
      </c>
      <c r="O18" s="208">
        <v>9997.1692637839988</v>
      </c>
      <c r="P18" s="205">
        <f t="shared" si="3"/>
        <v>121741</v>
      </c>
      <c r="Q18" s="205">
        <f t="shared" si="4"/>
        <v>271544.65462966805</v>
      </c>
    </row>
    <row r="19" spans="1:17">
      <c r="A19" s="1805" t="s">
        <v>173</v>
      </c>
      <c r="B19" s="1805"/>
      <c r="C19" s="1805"/>
      <c r="D19" s="1805"/>
    </row>
    <row r="20" spans="1:17">
      <c r="A20" s="1825" t="s">
        <v>375</v>
      </c>
      <c r="B20" s="1825"/>
      <c r="C20" s="1825"/>
      <c r="D20" s="1825"/>
      <c r="E20" s="1825"/>
      <c r="F20" s="1825"/>
    </row>
    <row r="21" spans="1:17" s="210" customFormat="1">
      <c r="A21" s="1818" t="s">
        <v>374</v>
      </c>
      <c r="B21" s="1818"/>
      <c r="C21" s="1818"/>
      <c r="D21" s="1818"/>
      <c r="E21" s="1818"/>
      <c r="F21" s="1818"/>
    </row>
    <row r="22" spans="1:17" s="210" customFormat="1">
      <c r="B22" s="88"/>
      <c r="C22" s="88"/>
      <c r="D22" s="88"/>
      <c r="E22" s="88"/>
      <c r="F22" s="88"/>
      <c r="G22" s="88"/>
      <c r="H22" s="88"/>
      <c r="I22" s="88"/>
      <c r="J22" s="88"/>
    </row>
  </sheetData>
  <mergeCells count="16">
    <mergeCell ref="J2:K3"/>
    <mergeCell ref="L2:O2"/>
    <mergeCell ref="P2:Q3"/>
    <mergeCell ref="B3:C3"/>
    <mergeCell ref="D3:E3"/>
    <mergeCell ref="F3:G3"/>
    <mergeCell ref="H3:I3"/>
    <mergeCell ref="L3:M3"/>
    <mergeCell ref="N3:O3"/>
    <mergeCell ref="A1:H1"/>
    <mergeCell ref="A19:D19"/>
    <mergeCell ref="A21:F21"/>
    <mergeCell ref="A20:F20"/>
    <mergeCell ref="A2:A4"/>
    <mergeCell ref="B2:E2"/>
    <mergeCell ref="F2:I2"/>
  </mergeCells>
  <pageMargins left="0.7" right="0.7" top="0.75" bottom="0.75" header="0.3" footer="0.3"/>
  <pageSetup paperSize="9" scale="8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9"/>
  <sheetViews>
    <sheetView showGridLines="0" workbookViewId="0">
      <selection activeCell="E9" sqref="E9"/>
    </sheetView>
  </sheetViews>
  <sheetFormatPr defaultColWidth="9.140625" defaultRowHeight="15"/>
  <cols>
    <col min="1" max="1" width="17.5703125" style="78" customWidth="1"/>
    <col min="2" max="3" width="14.5703125" style="78" bestFit="1" customWidth="1"/>
    <col min="4" max="4" width="14.5703125" style="78" customWidth="1"/>
    <col min="5" max="5" width="13.5703125" style="78" customWidth="1"/>
    <col min="6" max="6" width="6.85546875" style="78" customWidth="1"/>
    <col min="7" max="16384" width="9.140625" style="78"/>
  </cols>
  <sheetData>
    <row r="1" spans="1:5" ht="31.5" customHeight="1">
      <c r="A1" s="1842" t="s">
        <v>536</v>
      </c>
      <c r="B1" s="1842"/>
      <c r="C1" s="1842"/>
      <c r="D1" s="1842"/>
      <c r="E1" s="300"/>
    </row>
    <row r="2" spans="1:5" s="210" customFormat="1" ht="18" customHeight="1">
      <c r="A2" s="1442" t="s">
        <v>377</v>
      </c>
      <c r="B2" s="451" t="s">
        <v>10</v>
      </c>
      <c r="C2" s="452" t="s">
        <v>11</v>
      </c>
      <c r="D2" s="1444" t="s">
        <v>231</v>
      </c>
    </row>
    <row r="3" spans="1:5" s="210" customFormat="1" ht="18" customHeight="1">
      <c r="A3" s="1443" t="s">
        <v>378</v>
      </c>
      <c r="B3" s="312">
        <f>'15'!$H$4</f>
        <v>1629038.3499999999</v>
      </c>
      <c r="C3" s="312">
        <v>1933907.4199999997</v>
      </c>
      <c r="D3" s="312">
        <v>107037.27999999998</v>
      </c>
      <c r="E3" s="95"/>
    </row>
    <row r="4" spans="1:5" s="210" customFormat="1" ht="18" customHeight="1">
      <c r="A4" s="1443" t="s">
        <v>379</v>
      </c>
      <c r="B4" s="312">
        <f>'17'!$H$4</f>
        <v>29.338079719999996</v>
      </c>
      <c r="C4" s="312">
        <v>26.236139685000001</v>
      </c>
      <c r="D4" s="312">
        <v>0.72609259999999998</v>
      </c>
    </row>
    <row r="5" spans="1:5" s="210" customFormat="1" ht="18" customHeight="1">
      <c r="A5" s="1443" t="s">
        <v>380</v>
      </c>
      <c r="B5" s="312">
        <f>'16'!$H$4</f>
        <v>20103439.399999999</v>
      </c>
      <c r="C5" s="312">
        <v>28127848.239999998</v>
      </c>
      <c r="D5" s="312">
        <v>1875160.11</v>
      </c>
    </row>
    <row r="6" spans="1:5" s="210" customFormat="1">
      <c r="A6" s="1843" t="s">
        <v>173</v>
      </c>
      <c r="B6" s="1843"/>
      <c r="C6" s="1437"/>
      <c r="D6" s="1437"/>
    </row>
    <row r="7" spans="1:5" s="210" customFormat="1">
      <c r="A7" s="1438" t="s">
        <v>376</v>
      </c>
      <c r="B7" s="1438"/>
      <c r="C7" s="1438"/>
      <c r="D7" s="1439"/>
    </row>
    <row r="8" spans="1:5" s="210" customFormat="1">
      <c r="A8" s="1440" t="s">
        <v>359</v>
      </c>
      <c r="B8" s="1440"/>
      <c r="C8" s="1441"/>
      <c r="D8" s="1441"/>
    </row>
    <row r="9" spans="1:5" ht="28.35" customHeight="1">
      <c r="D9" s="313"/>
    </row>
  </sheetData>
  <mergeCells count="2">
    <mergeCell ref="A1:D1"/>
    <mergeCell ref="A6:B6"/>
  </mergeCells>
  <printOptions horizontalCentered="1"/>
  <pageMargins left="0.78431372549019618" right="0.78431372549019618" top="0.98039215686274517" bottom="0.98039215686274517" header="0.50980392156862753" footer="0.50980392156862753"/>
  <pageSetup paperSize="9" orientation="portrait" useFirstPageNumber="1"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21"/>
  <sheetViews>
    <sheetView showGridLines="0" zoomScaleNormal="100" workbookViewId="0">
      <selection activeCell="E7" sqref="E7"/>
    </sheetView>
  </sheetViews>
  <sheetFormatPr defaultColWidth="9.140625" defaultRowHeight="15"/>
  <cols>
    <col min="1" max="12" width="14.5703125" style="78" bestFit="1" customWidth="1"/>
    <col min="13" max="13" width="14" style="78" bestFit="1" customWidth="1"/>
    <col min="14" max="16" width="14.5703125" style="78" bestFit="1" customWidth="1"/>
    <col min="17" max="17" width="13" style="78" customWidth="1"/>
    <col min="18" max="16384" width="9.140625" style="78"/>
  </cols>
  <sheetData>
    <row r="1" spans="1:18" ht="18.75" customHeight="1">
      <c r="A1" s="1445" t="s">
        <v>537</v>
      </c>
      <c r="B1" s="1445"/>
      <c r="C1" s="1445"/>
      <c r="D1" s="1446"/>
      <c r="E1" s="1446"/>
      <c r="F1" s="1446"/>
      <c r="G1" s="1446"/>
      <c r="H1" s="1446"/>
      <c r="I1" s="1446"/>
      <c r="J1" s="1446"/>
      <c r="K1" s="1446"/>
      <c r="L1" s="1446"/>
      <c r="M1" s="1446"/>
      <c r="N1" s="1446"/>
      <c r="O1" s="1446"/>
      <c r="P1" s="1446"/>
    </row>
    <row r="2" spans="1:18" s="210" customFormat="1" ht="18" customHeight="1">
      <c r="A2" s="1847" t="s">
        <v>164</v>
      </c>
      <c r="B2" s="1847" t="s">
        <v>381</v>
      </c>
      <c r="C2" s="1847" t="s">
        <v>382</v>
      </c>
      <c r="D2" s="1847" t="s">
        <v>383</v>
      </c>
      <c r="E2" s="1847" t="s">
        <v>384</v>
      </c>
      <c r="F2" s="1847" t="s">
        <v>385</v>
      </c>
      <c r="G2" s="1847" t="s">
        <v>386</v>
      </c>
      <c r="H2" s="1847" t="s">
        <v>387</v>
      </c>
      <c r="I2" s="1847" t="s">
        <v>388</v>
      </c>
      <c r="J2" s="1847" t="s">
        <v>389</v>
      </c>
      <c r="K2" s="1847" t="s">
        <v>390</v>
      </c>
      <c r="L2" s="1847" t="s">
        <v>391</v>
      </c>
      <c r="M2" s="1847" t="s">
        <v>392</v>
      </c>
      <c r="N2" s="1844" t="s">
        <v>393</v>
      </c>
      <c r="O2" s="1845"/>
      <c r="P2" s="1846"/>
    </row>
    <row r="3" spans="1:18" s="210" customFormat="1" ht="21.75" customHeight="1">
      <c r="A3" s="1848"/>
      <c r="B3" s="1848"/>
      <c r="C3" s="1848"/>
      <c r="D3" s="1848"/>
      <c r="E3" s="1848"/>
      <c r="F3" s="1848"/>
      <c r="G3" s="1848"/>
      <c r="H3" s="1848"/>
      <c r="I3" s="1848"/>
      <c r="J3" s="1848"/>
      <c r="K3" s="1848"/>
      <c r="L3" s="1848"/>
      <c r="M3" s="1848"/>
      <c r="N3" s="1447" t="s">
        <v>394</v>
      </c>
      <c r="O3" s="1447" t="s">
        <v>395</v>
      </c>
      <c r="P3" s="1447" t="s">
        <v>396</v>
      </c>
    </row>
    <row r="4" spans="1:18" s="80" customFormat="1" ht="18" customHeight="1">
      <c r="A4" s="288" t="s">
        <v>10</v>
      </c>
      <c r="B4" s="289">
        <v>5252</v>
      </c>
      <c r="C4" s="289">
        <v>25</v>
      </c>
      <c r="D4" s="289">
        <v>4295</v>
      </c>
      <c r="E4" s="314">
        <v>246</v>
      </c>
      <c r="F4" s="289">
        <v>8263.4500000000007</v>
      </c>
      <c r="G4" s="290">
        <v>2120712.34</v>
      </c>
      <c r="H4" s="290">
        <v>1629038.3499999999</v>
      </c>
      <c r="I4" s="289">
        <v>6622.1071138211373</v>
      </c>
      <c r="J4" s="289">
        <v>19713.77995873394</v>
      </c>
      <c r="K4" s="290">
        <v>2120712.34</v>
      </c>
      <c r="L4" s="290">
        <v>1629038.25</v>
      </c>
      <c r="M4" s="315">
        <v>38697099.770000003</v>
      </c>
      <c r="N4" s="289">
        <v>74245.17</v>
      </c>
      <c r="O4" s="289">
        <v>58793.08</v>
      </c>
      <c r="P4" s="289">
        <v>73651.350000000006</v>
      </c>
    </row>
    <row r="5" spans="1:18" s="80" customFormat="1" ht="18" customHeight="1">
      <c r="A5" s="453" t="s">
        <v>11</v>
      </c>
      <c r="B5" s="454">
        <f>INDEX(B6:B17,COUNT(B6:B17))</f>
        <v>5452</v>
      </c>
      <c r="C5" s="454">
        <f>INDEX(C6:C17,COUNT(C6:C17))</f>
        <v>26</v>
      </c>
      <c r="D5" s="413">
        <v>4463</v>
      </c>
      <c r="E5" s="454">
        <f>SUM(E6:E17)</f>
        <v>248</v>
      </c>
      <c r="F5" s="454">
        <f>SUM(F6:F17)</f>
        <v>10331.720000000001</v>
      </c>
      <c r="G5" s="454">
        <f>SUM(G6:G17)</f>
        <v>1995220.6199999999</v>
      </c>
      <c r="H5" s="454">
        <f>SUM(H6:H17)</f>
        <v>1933907.4199999997</v>
      </c>
      <c r="I5" s="413">
        <f>H5/E5</f>
        <v>7798.0137903225796</v>
      </c>
      <c r="J5" s="454">
        <f>H5/F5*100</f>
        <v>18718.155544284975</v>
      </c>
      <c r="K5" s="454">
        <f>SUM(K6:K17)</f>
        <v>1995220.5099999998</v>
      </c>
      <c r="L5" s="454">
        <f>SUM(L6:L17)</f>
        <v>1933906.7300000002</v>
      </c>
      <c r="M5" s="454">
        <f>INDEX(M6:M17,COUNT(M6:M17))</f>
        <v>41287646.5</v>
      </c>
      <c r="N5" s="454">
        <f>MAX(N6:N17)</f>
        <v>85978.25</v>
      </c>
      <c r="O5" s="454">
        <f>MIN(O6:O17)</f>
        <v>70234.429999999993</v>
      </c>
      <c r="P5" s="454">
        <f>INDEX(P6:P17,COUNT(P6:P17))</f>
        <v>77414.92</v>
      </c>
    </row>
    <row r="6" spans="1:18" s="210" customFormat="1" ht="18" customHeight="1">
      <c r="A6" s="1387">
        <v>45412</v>
      </c>
      <c r="B6" s="209">
        <v>5264</v>
      </c>
      <c r="C6" s="209">
        <v>26</v>
      </c>
      <c r="D6" s="209">
        <v>4153</v>
      </c>
      <c r="E6" s="203">
        <v>20</v>
      </c>
      <c r="F6" s="209">
        <v>766.49</v>
      </c>
      <c r="G6" s="209">
        <v>188397.56</v>
      </c>
      <c r="H6" s="209">
        <v>152767.43</v>
      </c>
      <c r="I6" s="209">
        <v>7638.3714999999993</v>
      </c>
      <c r="J6" s="209">
        <v>19930.779266526635</v>
      </c>
      <c r="K6" s="209">
        <v>188397.56</v>
      </c>
      <c r="L6" s="209">
        <v>152767.43</v>
      </c>
      <c r="M6" s="204">
        <v>40655851.939999998</v>
      </c>
      <c r="N6" s="209">
        <v>75111.39</v>
      </c>
      <c r="O6" s="209">
        <v>74346.399999999994</v>
      </c>
      <c r="P6" s="209">
        <v>74482.78</v>
      </c>
      <c r="Q6" s="86"/>
    </row>
    <row r="7" spans="1:18" s="210" customFormat="1" ht="18" customHeight="1">
      <c r="A7" s="1387">
        <v>45443</v>
      </c>
      <c r="B7" s="209">
        <v>5274</v>
      </c>
      <c r="C7" s="209">
        <v>26</v>
      </c>
      <c r="D7" s="209">
        <v>4170</v>
      </c>
      <c r="E7" s="203">
        <v>22</v>
      </c>
      <c r="F7" s="209">
        <v>871.14</v>
      </c>
      <c r="G7" s="209">
        <v>176258.29000000004</v>
      </c>
      <c r="H7" s="209">
        <v>169592.24000000002</v>
      </c>
      <c r="I7" s="209">
        <v>7708.738181818183</v>
      </c>
      <c r="J7" s="209">
        <v>19467.851321257207</v>
      </c>
      <c r="K7" s="209">
        <v>176258.29000000004</v>
      </c>
      <c r="L7" s="209">
        <v>169592.23</v>
      </c>
      <c r="M7" s="204">
        <v>41212881.140000001</v>
      </c>
      <c r="N7" s="209">
        <v>76009.679999999993</v>
      </c>
      <c r="O7" s="209">
        <v>71866.009999999995</v>
      </c>
      <c r="P7" s="209">
        <v>73961.31</v>
      </c>
      <c r="Q7" s="86"/>
    </row>
    <row r="8" spans="1:18" s="210" customFormat="1" ht="18" customHeight="1">
      <c r="A8" s="1387">
        <v>45473</v>
      </c>
      <c r="B8" s="209">
        <v>5293</v>
      </c>
      <c r="C8" s="209">
        <v>26</v>
      </c>
      <c r="D8" s="209">
        <v>4200</v>
      </c>
      <c r="E8" s="203">
        <v>19</v>
      </c>
      <c r="F8" s="209">
        <v>1080.27</v>
      </c>
      <c r="G8" s="209">
        <v>201460.99999999997</v>
      </c>
      <c r="H8" s="209">
        <v>227001.57</v>
      </c>
      <c r="I8" s="209">
        <f>H8/E8</f>
        <v>11947.451052631579</v>
      </c>
      <c r="J8" s="209">
        <f>100*H8/F8</f>
        <v>21013.410536254825</v>
      </c>
      <c r="K8" s="209">
        <v>201460.99999999997</v>
      </c>
      <c r="L8" s="209">
        <v>227001.56</v>
      </c>
      <c r="M8" s="204">
        <v>43924743.630000003</v>
      </c>
      <c r="N8" s="209">
        <v>79671.58</v>
      </c>
      <c r="O8" s="209">
        <v>70234.429999999993</v>
      </c>
      <c r="P8" s="209">
        <v>79032.73</v>
      </c>
      <c r="R8" s="257"/>
    </row>
    <row r="9" spans="1:18" s="210" customFormat="1" ht="18" customHeight="1">
      <c r="A9" s="1387">
        <v>45504</v>
      </c>
      <c r="B9" s="209">
        <v>5307</v>
      </c>
      <c r="C9" s="209">
        <v>26</v>
      </c>
      <c r="D9" s="209">
        <v>4208</v>
      </c>
      <c r="E9" s="209">
        <v>22</v>
      </c>
      <c r="F9" s="209">
        <v>1210.2900000000004</v>
      </c>
      <c r="G9" s="209">
        <v>242537.23000000004</v>
      </c>
      <c r="H9" s="209">
        <v>235148.12</v>
      </c>
      <c r="I9" s="209">
        <v>10688.550909090909</v>
      </c>
      <c r="J9" s="209">
        <v>19429.07237108461</v>
      </c>
      <c r="K9" s="209">
        <v>242537.23000000004</v>
      </c>
      <c r="L9" s="209">
        <v>235148.1</v>
      </c>
      <c r="M9" s="209">
        <v>46238008.350000001</v>
      </c>
      <c r="N9" s="209">
        <v>81908.429999999993</v>
      </c>
      <c r="O9" s="209">
        <v>78971.789999999994</v>
      </c>
      <c r="P9" s="209">
        <v>81741.34</v>
      </c>
    </row>
    <row r="10" spans="1:18" s="210" customFormat="1" ht="18" customHeight="1">
      <c r="A10" s="1387">
        <v>45535</v>
      </c>
      <c r="B10" s="209">
        <v>5316</v>
      </c>
      <c r="C10" s="209">
        <v>25</v>
      </c>
      <c r="D10" s="209">
        <v>4227</v>
      </c>
      <c r="E10" s="209">
        <v>21</v>
      </c>
      <c r="F10" s="209">
        <v>1043.21</v>
      </c>
      <c r="G10" s="209">
        <v>185416.31000000003</v>
      </c>
      <c r="H10" s="209">
        <v>209348.01</v>
      </c>
      <c r="I10" s="209">
        <v>9968.9528571428582</v>
      </c>
      <c r="J10" s="209">
        <v>20067.676690215776</v>
      </c>
      <c r="K10" s="209">
        <v>185416.31000000003</v>
      </c>
      <c r="L10" s="209">
        <v>209348</v>
      </c>
      <c r="M10" s="209">
        <v>46439993.770000003</v>
      </c>
      <c r="N10" s="209">
        <v>82637.03</v>
      </c>
      <c r="O10" s="209">
        <v>78295.86</v>
      </c>
      <c r="P10" s="209">
        <v>82365.77</v>
      </c>
    </row>
    <row r="11" spans="1:18" s="210" customFormat="1" ht="19.5" customHeight="1">
      <c r="A11" s="1387">
        <v>45565</v>
      </c>
      <c r="B11" s="209">
        <v>5347</v>
      </c>
      <c r="C11" s="209">
        <v>25</v>
      </c>
      <c r="D11" s="209">
        <v>4247</v>
      </c>
      <c r="E11" s="203">
        <v>21</v>
      </c>
      <c r="F11" s="209">
        <v>940.19999999999993</v>
      </c>
      <c r="G11" s="209">
        <v>175363.09999999998</v>
      </c>
      <c r="H11" s="209">
        <v>180681.74999999997</v>
      </c>
      <c r="I11" s="209">
        <v>8603.8928571428551</v>
      </c>
      <c r="J11" s="209">
        <v>19217.373962986596</v>
      </c>
      <c r="K11" s="209">
        <v>175363.09999999998</v>
      </c>
      <c r="L11" s="209">
        <v>180681.74</v>
      </c>
      <c r="M11" s="204">
        <v>47435137.149999999</v>
      </c>
      <c r="N11" s="209">
        <v>85978.25</v>
      </c>
      <c r="O11" s="209">
        <v>80895.05</v>
      </c>
      <c r="P11" s="209">
        <v>84299.78</v>
      </c>
    </row>
    <row r="12" spans="1:18" s="210" customFormat="1" ht="19.5" customHeight="1">
      <c r="A12" s="1387">
        <v>45596</v>
      </c>
      <c r="B12" s="209">
        <v>5359</v>
      </c>
      <c r="C12" s="209">
        <v>26</v>
      </c>
      <c r="D12" s="209">
        <v>4241</v>
      </c>
      <c r="E12" s="203">
        <v>22</v>
      </c>
      <c r="F12" s="209">
        <v>864.6600000000002</v>
      </c>
      <c r="G12" s="209">
        <v>167096.9</v>
      </c>
      <c r="H12" s="209">
        <v>161462.91</v>
      </c>
      <c r="I12" s="209">
        <v>7339.2231818181817</v>
      </c>
      <c r="J12" s="209">
        <v>18673.572271181733</v>
      </c>
      <c r="K12" s="209">
        <v>167096.9</v>
      </c>
      <c r="L12" s="209">
        <v>161462.91000000003</v>
      </c>
      <c r="M12" s="204">
        <v>44471429.920000002</v>
      </c>
      <c r="N12" s="209">
        <v>84648.4</v>
      </c>
      <c r="O12" s="209">
        <v>79137.98</v>
      </c>
      <c r="P12" s="209">
        <v>79389.06</v>
      </c>
    </row>
    <row r="13" spans="1:18" s="210" customFormat="1" ht="19.5" customHeight="1">
      <c r="A13" s="1387">
        <v>45626</v>
      </c>
      <c r="B13" s="209">
        <v>5367</v>
      </c>
      <c r="C13" s="209">
        <v>26</v>
      </c>
      <c r="D13" s="209">
        <v>4249</v>
      </c>
      <c r="E13" s="203">
        <v>19</v>
      </c>
      <c r="F13" s="209">
        <v>703.03</v>
      </c>
      <c r="G13" s="209">
        <v>126328.63</v>
      </c>
      <c r="H13" s="209">
        <v>120264.95</v>
      </c>
      <c r="I13" s="209">
        <v>6329.734210526316</v>
      </c>
      <c r="J13" s="209">
        <v>17106.65974424989</v>
      </c>
      <c r="K13" s="209">
        <v>126328.63</v>
      </c>
      <c r="L13" s="209">
        <v>120264.95</v>
      </c>
      <c r="M13" s="204">
        <v>44668650.359999999</v>
      </c>
      <c r="N13" s="209">
        <v>80569.73</v>
      </c>
      <c r="O13" s="209">
        <v>76802.73</v>
      </c>
      <c r="P13" s="209">
        <v>79802.789999999994</v>
      </c>
    </row>
    <row r="14" spans="1:18" s="210" customFormat="1" ht="18" customHeight="1">
      <c r="A14" s="1387">
        <v>45657</v>
      </c>
      <c r="B14" s="209">
        <v>5396</v>
      </c>
      <c r="C14" s="209">
        <v>26</v>
      </c>
      <c r="D14" s="209">
        <v>4280</v>
      </c>
      <c r="E14" s="203">
        <v>21</v>
      </c>
      <c r="F14" s="209">
        <v>763</v>
      </c>
      <c r="G14" s="209">
        <v>161986</v>
      </c>
      <c r="H14" s="209">
        <v>139878</v>
      </c>
      <c r="I14" s="209">
        <v>6660.8571428571431</v>
      </c>
      <c r="J14" s="209">
        <v>18332.634338138927</v>
      </c>
      <c r="K14" s="209">
        <v>161986.22000000003</v>
      </c>
      <c r="L14" s="209">
        <v>139877.67000000001</v>
      </c>
      <c r="M14" s="204">
        <v>44195106.439999998</v>
      </c>
      <c r="N14" s="209">
        <v>82317.740000000005</v>
      </c>
      <c r="O14" s="209">
        <v>77560.789999999994</v>
      </c>
      <c r="P14" s="209">
        <v>78139.009999999995</v>
      </c>
    </row>
    <row r="15" spans="1:18" s="210" customFormat="1">
      <c r="A15" s="1387">
        <v>45688</v>
      </c>
      <c r="B15" s="209">
        <v>5418</v>
      </c>
      <c r="C15" s="209">
        <v>26</v>
      </c>
      <c r="D15" s="209">
        <v>4290</v>
      </c>
      <c r="E15" s="203">
        <v>23</v>
      </c>
      <c r="F15" s="209">
        <v>797</v>
      </c>
      <c r="G15" s="209">
        <v>140632</v>
      </c>
      <c r="H15" s="209">
        <v>131238</v>
      </c>
      <c r="I15" s="209">
        <v>5706</v>
      </c>
      <c r="J15" s="209">
        <v>16466.499372647428</v>
      </c>
      <c r="K15" s="209">
        <v>140631.66999999998</v>
      </c>
      <c r="L15" s="209">
        <v>131237.72999999998</v>
      </c>
      <c r="M15" s="204">
        <v>42402091.539999999</v>
      </c>
      <c r="N15" s="209">
        <v>80072.990000000005</v>
      </c>
      <c r="O15" s="209">
        <v>75267.59</v>
      </c>
      <c r="P15" s="209">
        <v>77500.570000000007</v>
      </c>
    </row>
    <row r="16" spans="1:18" s="210" customFormat="1">
      <c r="A16" s="1387">
        <v>45716</v>
      </c>
      <c r="B16" s="209">
        <v>5433</v>
      </c>
      <c r="C16" s="209">
        <v>26</v>
      </c>
      <c r="D16" s="209">
        <v>4311</v>
      </c>
      <c r="E16" s="203">
        <v>19</v>
      </c>
      <c r="F16" s="209">
        <v>668.64999999999986</v>
      </c>
      <c r="G16" s="209">
        <v>102360.93999999997</v>
      </c>
      <c r="H16" s="209">
        <v>99487.159999999989</v>
      </c>
      <c r="I16" s="209">
        <v>5236.1663157894727</v>
      </c>
      <c r="J16" s="209">
        <v>14878.8095416137</v>
      </c>
      <c r="K16" s="209">
        <v>102360.93999999997</v>
      </c>
      <c r="L16" s="209">
        <v>99487.13</v>
      </c>
      <c r="M16" s="204">
        <v>38401411.859999999</v>
      </c>
      <c r="N16" s="209">
        <v>78735.41</v>
      </c>
      <c r="O16" s="209">
        <v>73141.27</v>
      </c>
      <c r="P16" s="209">
        <v>73198.100000000006</v>
      </c>
    </row>
    <row r="17" spans="1:16" s="210" customFormat="1">
      <c r="A17" s="1387">
        <v>45747</v>
      </c>
      <c r="B17" s="209">
        <v>5452</v>
      </c>
      <c r="C17" s="209">
        <v>26</v>
      </c>
      <c r="D17" s="209">
        <v>4325</v>
      </c>
      <c r="E17" s="203">
        <v>19</v>
      </c>
      <c r="F17" s="209">
        <v>623.78</v>
      </c>
      <c r="G17" s="209">
        <v>127382.66</v>
      </c>
      <c r="H17" s="209">
        <v>107037.27999999998</v>
      </c>
      <c r="I17" s="209">
        <v>5633.5410526315782</v>
      </c>
      <c r="J17" s="209">
        <v>17159.460066048927</v>
      </c>
      <c r="K17" s="209">
        <v>127382.66</v>
      </c>
      <c r="L17" s="209">
        <v>107037.27999999998</v>
      </c>
      <c r="M17" s="204">
        <v>41287646.5</v>
      </c>
      <c r="N17" s="209">
        <v>78741.69</v>
      </c>
      <c r="O17" s="209">
        <v>72633.539999999994</v>
      </c>
      <c r="P17" s="209">
        <v>77414.92</v>
      </c>
    </row>
    <row r="18" spans="1:16" s="210" customFormat="1">
      <c r="A18" s="1843" t="s">
        <v>173</v>
      </c>
      <c r="B18" s="1843"/>
      <c r="C18" s="212"/>
      <c r="D18" s="212"/>
      <c r="E18" s="212"/>
      <c r="F18" s="212"/>
      <c r="G18" s="212"/>
      <c r="H18" s="212"/>
      <c r="I18" s="212"/>
      <c r="J18" s="212"/>
      <c r="K18" s="212"/>
      <c r="L18" s="212"/>
      <c r="M18" s="212"/>
      <c r="N18" s="212"/>
      <c r="O18" s="212"/>
      <c r="P18" s="212"/>
    </row>
    <row r="19" spans="1:16" s="210" customFormat="1">
      <c r="A19" s="97" t="s">
        <v>397</v>
      </c>
      <c r="B19" s="299"/>
      <c r="C19" s="299"/>
      <c r="D19" s="299"/>
      <c r="E19" s="299"/>
      <c r="F19" s="299"/>
      <c r="G19" s="528"/>
      <c r="H19" s="528"/>
      <c r="O19" s="86"/>
    </row>
    <row r="20" spans="1:16" s="210" customFormat="1">
      <c r="A20" s="96" t="s">
        <v>398</v>
      </c>
      <c r="B20" s="299"/>
      <c r="C20" s="299"/>
      <c r="D20" s="299"/>
      <c r="E20" s="299"/>
      <c r="F20" s="299"/>
      <c r="G20" s="299"/>
      <c r="H20" s="299"/>
      <c r="O20" s="86"/>
    </row>
    <row r="21" spans="1:16" s="210" customFormat="1">
      <c r="A21" s="1818" t="s">
        <v>399</v>
      </c>
      <c r="B21" s="1818"/>
      <c r="C21" s="1818"/>
      <c r="D21" s="1818"/>
      <c r="E21" s="1818"/>
      <c r="F21" s="1818"/>
      <c r="G21" s="1818"/>
      <c r="H21" s="1818"/>
    </row>
  </sheetData>
  <mergeCells count="19">
    <mergeCell ref="A21:B21"/>
    <mergeCell ref="C21:D21"/>
    <mergeCell ref="E21:F21"/>
    <mergeCell ref="G21:H21"/>
    <mergeCell ref="M2:M3"/>
    <mergeCell ref="A2:A3"/>
    <mergeCell ref="B2:B3"/>
    <mergeCell ref="C2:C3"/>
    <mergeCell ref="D2:D3"/>
    <mergeCell ref="E2:E3"/>
    <mergeCell ref="F2:F3"/>
    <mergeCell ref="A18:B18"/>
    <mergeCell ref="N2:P2"/>
    <mergeCell ref="G2:G3"/>
    <mergeCell ref="H2:H3"/>
    <mergeCell ref="I2:I3"/>
    <mergeCell ref="J2:J3"/>
    <mergeCell ref="K2:K3"/>
    <mergeCell ref="L2:L3"/>
  </mergeCells>
  <printOptions horizontalCentered="1"/>
  <pageMargins left="0.78431372549019618" right="0.78431372549019618" top="0.98039215686274517" bottom="0.98039215686274517" header="0.50980392156862753" footer="0.50980392156862753"/>
  <pageSetup paperSize="9" scale="55" orientation="landscape" useFirstPageNumber="1"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9"/>
  <sheetViews>
    <sheetView showGridLines="0" zoomScaleNormal="100" workbookViewId="0">
      <selection activeCell="I14" sqref="I14"/>
    </sheetView>
  </sheetViews>
  <sheetFormatPr defaultColWidth="9.140625" defaultRowHeight="15"/>
  <cols>
    <col min="1" max="16" width="14.5703125" style="78" bestFit="1" customWidth="1"/>
    <col min="17" max="17" width="4.5703125" style="78" bestFit="1" customWidth="1"/>
    <col min="18" max="16384" width="9.140625" style="78"/>
  </cols>
  <sheetData>
    <row r="1" spans="1:16">
      <c r="A1" s="1445" t="s">
        <v>538</v>
      </c>
      <c r="B1" s="1445"/>
      <c r="C1" s="1445"/>
      <c r="D1" s="144"/>
      <c r="E1" s="144"/>
      <c r="F1" s="144"/>
      <c r="G1" s="144"/>
      <c r="H1" s="144"/>
      <c r="I1" s="144"/>
      <c r="J1" s="144"/>
      <c r="K1" s="144"/>
      <c r="L1" s="144"/>
      <c r="M1" s="144"/>
      <c r="N1" s="144"/>
      <c r="O1" s="144"/>
      <c r="P1" s="144"/>
    </row>
    <row r="2" spans="1:16" s="210" customFormat="1" ht="15" customHeight="1">
      <c r="A2" s="1847" t="s">
        <v>164</v>
      </c>
      <c r="B2" s="1847" t="s">
        <v>381</v>
      </c>
      <c r="C2" s="1847" t="s">
        <v>382</v>
      </c>
      <c r="D2" s="1847" t="s">
        <v>383</v>
      </c>
      <c r="E2" s="1847" t="s">
        <v>384</v>
      </c>
      <c r="F2" s="1847" t="s">
        <v>385</v>
      </c>
      <c r="G2" s="1847" t="s">
        <v>386</v>
      </c>
      <c r="H2" s="1847" t="s">
        <v>387</v>
      </c>
      <c r="I2" s="1847" t="s">
        <v>388</v>
      </c>
      <c r="J2" s="1847" t="s">
        <v>400</v>
      </c>
      <c r="K2" s="1847" t="s">
        <v>390</v>
      </c>
      <c r="L2" s="1847" t="s">
        <v>391</v>
      </c>
      <c r="M2" s="1847" t="s">
        <v>392</v>
      </c>
      <c r="N2" s="1844" t="s">
        <v>401</v>
      </c>
      <c r="O2" s="1845"/>
      <c r="P2" s="1846"/>
    </row>
    <row r="3" spans="1:16" s="210" customFormat="1" ht="30.75" customHeight="1">
      <c r="A3" s="1848"/>
      <c r="B3" s="1848"/>
      <c r="C3" s="1848"/>
      <c r="D3" s="1848"/>
      <c r="E3" s="1848"/>
      <c r="F3" s="1848"/>
      <c r="G3" s="1848"/>
      <c r="H3" s="1848"/>
      <c r="I3" s="1848"/>
      <c r="J3" s="1848"/>
      <c r="K3" s="1848"/>
      <c r="L3" s="1848"/>
      <c r="M3" s="1848"/>
      <c r="N3" s="1447" t="s">
        <v>394</v>
      </c>
      <c r="O3" s="1447" t="s">
        <v>395</v>
      </c>
      <c r="P3" s="1447" t="s">
        <v>396</v>
      </c>
    </row>
    <row r="4" spans="1:16" s="80" customFormat="1">
      <c r="A4" s="288" t="s">
        <v>10</v>
      </c>
      <c r="B4" s="289">
        <v>2439</v>
      </c>
      <c r="C4" s="289">
        <v>3</v>
      </c>
      <c r="D4" s="289">
        <v>2985</v>
      </c>
      <c r="E4" s="314">
        <v>246</v>
      </c>
      <c r="F4" s="289">
        <v>68124.680000000008</v>
      </c>
      <c r="G4" s="290">
        <v>10179860.869999999</v>
      </c>
      <c r="H4" s="316">
        <v>20103439.399999999</v>
      </c>
      <c r="I4" s="289">
        <v>81721.298373983736</v>
      </c>
      <c r="J4" s="289">
        <v>29509.774431234018</v>
      </c>
      <c r="K4" s="290">
        <v>10179860.869999999</v>
      </c>
      <c r="L4" s="290">
        <v>20103439.399999999</v>
      </c>
      <c r="M4" s="315">
        <v>38421667.5427958</v>
      </c>
      <c r="N4" s="289">
        <v>22526.6</v>
      </c>
      <c r="O4" s="289">
        <v>17312.75</v>
      </c>
      <c r="P4" s="289">
        <v>22326.9</v>
      </c>
    </row>
    <row r="5" spans="1:16" s="80" customFormat="1">
      <c r="A5" s="453" t="s">
        <v>11</v>
      </c>
      <c r="B5" s="454">
        <f>INDEX(B6:B17,COUNT(B6:B17))</f>
        <v>2720</v>
      </c>
      <c r="C5" s="454">
        <f>INDEX(C6:C17,COUNT(C6:C17))</f>
        <v>3</v>
      </c>
      <c r="D5" s="413">
        <v>3784</v>
      </c>
      <c r="E5" s="454">
        <f>SUM(E6:E17)</f>
        <v>249</v>
      </c>
      <c r="F5" s="454">
        <f>SUM(F6:F17)</f>
        <v>96838.12</v>
      </c>
      <c r="G5" s="454">
        <f>SUM(G6:G17)</f>
        <v>10427995.410000002</v>
      </c>
      <c r="H5" s="454">
        <f>SUM(H6:H17)</f>
        <v>28127848.230000008</v>
      </c>
      <c r="I5" s="413">
        <f>H5/E5</f>
        <v>112963.24590361449</v>
      </c>
      <c r="J5" s="454">
        <f>H5/F5*100</f>
        <v>29046.255988860594</v>
      </c>
      <c r="K5" s="454">
        <f>SUM(K6:K17)</f>
        <v>10427995.410000002</v>
      </c>
      <c r="L5" s="454">
        <f>SUM(L6:L17)</f>
        <v>28127848.230000008</v>
      </c>
      <c r="M5" s="454">
        <f>INDEX(M6:M17,COUNT(M6:M17))</f>
        <v>41086929.005757503</v>
      </c>
      <c r="N5" s="454">
        <f>MAX(N6:N17)</f>
        <v>26277.35</v>
      </c>
      <c r="O5" s="454">
        <f>MIN(O6:O17)</f>
        <v>21281.45</v>
      </c>
      <c r="P5" s="454">
        <f>INDEX(P6:P17,COUNT(P6:P17))</f>
        <v>23519.35</v>
      </c>
    </row>
    <row r="6" spans="1:16" s="210" customFormat="1">
      <c r="A6" s="1387">
        <v>45412</v>
      </c>
      <c r="B6" s="209">
        <v>2464</v>
      </c>
      <c r="C6" s="209">
        <v>3</v>
      </c>
      <c r="D6" s="209">
        <v>2625</v>
      </c>
      <c r="E6" s="203">
        <v>20</v>
      </c>
      <c r="F6" s="209">
        <v>6810.19</v>
      </c>
      <c r="G6" s="209">
        <v>990584.38</v>
      </c>
      <c r="H6" s="209">
        <v>2120195.52</v>
      </c>
      <c r="I6" s="209">
        <v>106009.78</v>
      </c>
      <c r="J6" s="209">
        <v>31132.69</v>
      </c>
      <c r="K6" s="209">
        <v>990584.38</v>
      </c>
      <c r="L6" s="209">
        <v>2120195.52</v>
      </c>
      <c r="M6" s="204">
        <v>40304405.9649911</v>
      </c>
      <c r="N6" s="209">
        <v>22526.6</v>
      </c>
      <c r="O6" s="209">
        <v>21710.2</v>
      </c>
      <c r="P6" s="209">
        <v>22604.85</v>
      </c>
    </row>
    <row r="7" spans="1:16" s="210" customFormat="1">
      <c r="A7" s="1387">
        <v>45443</v>
      </c>
      <c r="B7" s="209">
        <v>2482</v>
      </c>
      <c r="C7" s="209">
        <v>3</v>
      </c>
      <c r="D7" s="209">
        <v>2995</v>
      </c>
      <c r="E7" s="203">
        <v>22</v>
      </c>
      <c r="F7" s="209">
        <v>7680.33</v>
      </c>
      <c r="G7" s="209">
        <v>924888.14</v>
      </c>
      <c r="H7" s="209">
        <v>2467941.4300000002</v>
      </c>
      <c r="I7" s="209">
        <v>112179.16</v>
      </c>
      <c r="J7" s="209">
        <v>32133.27</v>
      </c>
      <c r="K7" s="209">
        <v>924888.14</v>
      </c>
      <c r="L7" s="209">
        <v>2467941.4300000002</v>
      </c>
      <c r="M7" s="204">
        <v>40880529.739361502</v>
      </c>
      <c r="N7" s="209">
        <v>23110.799999999999</v>
      </c>
      <c r="O7" s="209">
        <v>21821.05</v>
      </c>
      <c r="P7" s="209">
        <v>22530.7</v>
      </c>
    </row>
    <row r="8" spans="1:16" s="210" customFormat="1">
      <c r="A8" s="1387">
        <v>45473</v>
      </c>
      <c r="B8" s="209">
        <v>2499</v>
      </c>
      <c r="C8" s="209">
        <v>3</v>
      </c>
      <c r="D8" s="209">
        <v>2998</v>
      </c>
      <c r="E8" s="203">
        <v>19</v>
      </c>
      <c r="F8" s="209">
        <v>8709.81</v>
      </c>
      <c r="G8" s="209">
        <v>1157608.3700000001</v>
      </c>
      <c r="H8" s="209">
        <v>2905226.46</v>
      </c>
      <c r="I8" s="209">
        <v>152906.66</v>
      </c>
      <c r="J8" s="209">
        <v>33355.800000000003</v>
      </c>
      <c r="K8" s="209">
        <v>1157608.3700000001</v>
      </c>
      <c r="L8" s="209">
        <v>2905226.46</v>
      </c>
      <c r="M8" s="204">
        <v>43573919.231727503</v>
      </c>
      <c r="N8" s="209">
        <v>24174</v>
      </c>
      <c r="O8" s="209">
        <v>21281.45</v>
      </c>
      <c r="P8" s="209">
        <v>24010.6</v>
      </c>
    </row>
    <row r="9" spans="1:16" s="210" customFormat="1">
      <c r="A9" s="1387">
        <v>45504</v>
      </c>
      <c r="B9" s="209">
        <v>2529</v>
      </c>
      <c r="C9" s="209">
        <v>3</v>
      </c>
      <c r="D9" s="209">
        <v>3093</v>
      </c>
      <c r="E9" s="209">
        <v>22</v>
      </c>
      <c r="F9" s="209">
        <v>9850.42</v>
      </c>
      <c r="G9" s="209">
        <v>1185106.55</v>
      </c>
      <c r="H9" s="209">
        <v>3061576.73</v>
      </c>
      <c r="I9" s="209">
        <v>139162.57999999999</v>
      </c>
      <c r="J9" s="209">
        <v>31080.67</v>
      </c>
      <c r="K9" s="209">
        <v>1185106.55</v>
      </c>
      <c r="L9" s="209">
        <v>3061576.73</v>
      </c>
      <c r="M9" s="209">
        <v>45865877.613030799</v>
      </c>
      <c r="N9" s="209">
        <v>24999</v>
      </c>
      <c r="O9" s="209">
        <v>23992</v>
      </c>
      <c r="P9" s="209">
        <v>24951</v>
      </c>
    </row>
    <row r="10" spans="1:16" s="210" customFormat="1">
      <c r="A10" s="1387">
        <v>45535</v>
      </c>
      <c r="B10" s="209">
        <v>2559</v>
      </c>
      <c r="C10" s="209">
        <v>3</v>
      </c>
      <c r="D10" s="209">
        <v>3077</v>
      </c>
      <c r="E10" s="203">
        <v>21</v>
      </c>
      <c r="F10" s="209">
        <v>8884.16</v>
      </c>
      <c r="G10" s="209">
        <v>1005099.39</v>
      </c>
      <c r="H10" s="209">
        <v>2638156.9900000002</v>
      </c>
      <c r="I10" s="209">
        <v>125626.52</v>
      </c>
      <c r="J10" s="209">
        <v>29695.06</v>
      </c>
      <c r="K10" s="209">
        <v>1005099.39</v>
      </c>
      <c r="L10" s="209">
        <v>2638156.9900000002</v>
      </c>
      <c r="M10" s="204">
        <v>46109615.540309303</v>
      </c>
      <c r="N10" s="209">
        <v>25268.35</v>
      </c>
      <c r="O10" s="209">
        <v>23893.7</v>
      </c>
      <c r="P10" s="209">
        <v>25235.9</v>
      </c>
    </row>
    <row r="11" spans="1:16" s="210" customFormat="1">
      <c r="A11" s="1387">
        <v>45565</v>
      </c>
      <c r="B11" s="209">
        <v>2604</v>
      </c>
      <c r="C11" s="209">
        <v>3</v>
      </c>
      <c r="D11" s="209">
        <v>3131</v>
      </c>
      <c r="E11" s="203">
        <v>21</v>
      </c>
      <c r="F11" s="209">
        <v>8486.99</v>
      </c>
      <c r="G11" s="209">
        <v>969743.55</v>
      </c>
      <c r="H11" s="209">
        <v>2559376.04</v>
      </c>
      <c r="I11" s="209">
        <v>121875.05</v>
      </c>
      <c r="J11" s="209">
        <v>30156.46</v>
      </c>
      <c r="K11" s="209">
        <v>969743.55</v>
      </c>
      <c r="L11" s="209">
        <v>2559376.04</v>
      </c>
      <c r="M11" s="204">
        <v>47064725.361702502</v>
      </c>
      <c r="N11" s="209">
        <v>26277.35</v>
      </c>
      <c r="O11" s="209">
        <v>24753.15</v>
      </c>
      <c r="P11" s="209">
        <v>25810.85</v>
      </c>
    </row>
    <row r="12" spans="1:16" s="210" customFormat="1">
      <c r="A12" s="1387">
        <v>45596</v>
      </c>
      <c r="B12" s="209">
        <v>2629</v>
      </c>
      <c r="C12" s="209">
        <v>3</v>
      </c>
      <c r="D12" s="209">
        <v>3133</v>
      </c>
      <c r="E12" s="203">
        <v>22</v>
      </c>
      <c r="F12" s="209">
        <v>8474.08</v>
      </c>
      <c r="G12" s="209">
        <v>784389</v>
      </c>
      <c r="H12" s="209">
        <v>2353098.35</v>
      </c>
      <c r="I12" s="209">
        <v>106959.02</v>
      </c>
      <c r="J12" s="209">
        <v>27768.19</v>
      </c>
      <c r="K12" s="209">
        <v>784389</v>
      </c>
      <c r="L12" s="209">
        <v>2353098.35</v>
      </c>
      <c r="M12" s="204">
        <v>44137974.234856397</v>
      </c>
      <c r="N12" s="209">
        <v>25907.599999999999</v>
      </c>
      <c r="O12" s="209">
        <v>24073.9</v>
      </c>
      <c r="P12" s="209">
        <v>24205.35</v>
      </c>
    </row>
    <row r="13" spans="1:16" s="210" customFormat="1">
      <c r="A13" s="1387">
        <v>45626</v>
      </c>
      <c r="B13" s="209">
        <v>2643</v>
      </c>
      <c r="C13" s="209">
        <v>3</v>
      </c>
      <c r="D13" s="209">
        <v>3102</v>
      </c>
      <c r="E13" s="203">
        <v>19</v>
      </c>
      <c r="F13" s="209">
        <v>6866.23</v>
      </c>
      <c r="G13" s="209">
        <v>636974.43000000005</v>
      </c>
      <c r="H13" s="209">
        <v>1916209.71</v>
      </c>
      <c r="I13" s="209">
        <v>100853.14</v>
      </c>
      <c r="J13" s="209">
        <v>27907.74</v>
      </c>
      <c r="K13" s="209">
        <v>636974.43000000005</v>
      </c>
      <c r="L13" s="209">
        <v>1916209.71</v>
      </c>
      <c r="M13" s="204">
        <v>44320059.880000003</v>
      </c>
      <c r="N13" s="209">
        <v>24537.599999999999</v>
      </c>
      <c r="O13" s="209">
        <v>23263.15</v>
      </c>
      <c r="P13" s="209">
        <v>24131.1</v>
      </c>
    </row>
    <row r="14" spans="1:16" s="210" customFormat="1">
      <c r="A14" s="1387">
        <v>45657</v>
      </c>
      <c r="B14" s="209">
        <v>2673</v>
      </c>
      <c r="C14" s="209">
        <v>3</v>
      </c>
      <c r="D14" s="209">
        <v>3158</v>
      </c>
      <c r="E14" s="203">
        <v>21</v>
      </c>
      <c r="F14" s="209">
        <v>7484.26</v>
      </c>
      <c r="G14" s="209">
        <v>712546.27</v>
      </c>
      <c r="H14" s="209">
        <v>2185829.7400000002</v>
      </c>
      <c r="I14" s="209">
        <v>104087.13</v>
      </c>
      <c r="J14" s="209">
        <v>29205.69</v>
      </c>
      <c r="K14" s="209">
        <v>712546.27</v>
      </c>
      <c r="L14" s="209">
        <v>2185829.7400000002</v>
      </c>
      <c r="M14" s="204">
        <v>43893973.6096448</v>
      </c>
      <c r="N14" s="209">
        <v>24857.75</v>
      </c>
      <c r="O14" s="209">
        <v>23460.45</v>
      </c>
      <c r="P14" s="209">
        <v>23644.799999999999</v>
      </c>
    </row>
    <row r="15" spans="1:16" s="210" customFormat="1">
      <c r="A15" s="1387">
        <v>45688</v>
      </c>
      <c r="B15" s="209">
        <v>2690</v>
      </c>
      <c r="C15" s="209">
        <v>3</v>
      </c>
      <c r="D15" s="209">
        <v>3190</v>
      </c>
      <c r="E15" s="203">
        <v>23</v>
      </c>
      <c r="F15" s="209">
        <v>8747.34</v>
      </c>
      <c r="G15" s="209">
        <v>758031.3</v>
      </c>
      <c r="H15" s="209">
        <v>2211850.96</v>
      </c>
      <c r="I15" s="209">
        <v>96167.43</v>
      </c>
      <c r="J15" s="209">
        <v>25285.98</v>
      </c>
      <c r="K15" s="209">
        <v>758031.3</v>
      </c>
      <c r="L15" s="209">
        <v>2211850.96</v>
      </c>
      <c r="M15" s="204">
        <v>42122795.920828998</v>
      </c>
      <c r="N15" s="209">
        <v>24226.7</v>
      </c>
      <c r="O15" s="209">
        <v>22786.9</v>
      </c>
      <c r="P15" s="209">
        <v>23508.400000000001</v>
      </c>
    </row>
    <row r="16" spans="1:16" s="210" customFormat="1">
      <c r="A16" s="1387">
        <v>45716</v>
      </c>
      <c r="B16" s="209">
        <v>2712</v>
      </c>
      <c r="C16" s="209">
        <v>3</v>
      </c>
      <c r="D16" s="209">
        <v>3177</v>
      </c>
      <c r="E16" s="203">
        <v>20</v>
      </c>
      <c r="F16" s="209">
        <v>7740.3</v>
      </c>
      <c r="G16" s="209">
        <v>599543.55000000005</v>
      </c>
      <c r="H16" s="209">
        <v>1833226.19</v>
      </c>
      <c r="I16" s="209">
        <v>91661.31</v>
      </c>
      <c r="J16" s="209">
        <v>23684.17</v>
      </c>
      <c r="K16" s="209">
        <v>599543.55000000005</v>
      </c>
      <c r="L16" s="209">
        <v>1833226.19</v>
      </c>
      <c r="M16" s="204">
        <v>38167414.236390501</v>
      </c>
      <c r="N16" s="209">
        <v>23807.3</v>
      </c>
      <c r="O16" s="209">
        <v>22104.85</v>
      </c>
      <c r="P16" s="209">
        <v>22124.7</v>
      </c>
    </row>
    <row r="17" spans="1:16" s="210" customFormat="1">
      <c r="A17" s="1387">
        <v>45747</v>
      </c>
      <c r="B17" s="206">
        <v>2720</v>
      </c>
      <c r="C17" s="209">
        <v>3</v>
      </c>
      <c r="D17" s="206">
        <v>3247</v>
      </c>
      <c r="E17" s="203">
        <v>19</v>
      </c>
      <c r="F17" s="209">
        <v>7104.01</v>
      </c>
      <c r="G17" s="209">
        <v>703480.48</v>
      </c>
      <c r="H17" s="209">
        <v>1875160.11</v>
      </c>
      <c r="I17" s="209">
        <v>98692.64</v>
      </c>
      <c r="J17" s="209">
        <v>26395.8</v>
      </c>
      <c r="K17" s="209">
        <v>703480.48</v>
      </c>
      <c r="L17" s="209">
        <v>1875160.11</v>
      </c>
      <c r="M17" s="204">
        <v>41086929.005757503</v>
      </c>
      <c r="N17" s="209">
        <v>23869.599999999999</v>
      </c>
      <c r="O17" s="209">
        <v>21964.6</v>
      </c>
      <c r="P17" s="209">
        <v>23519.35</v>
      </c>
    </row>
    <row r="18" spans="1:16" s="210" customFormat="1">
      <c r="A18" s="1843" t="s">
        <v>173</v>
      </c>
      <c r="B18" s="1843"/>
      <c r="C18" s="212"/>
      <c r="D18" s="212"/>
      <c r="E18" s="96"/>
      <c r="F18" s="212"/>
      <c r="G18" s="212"/>
      <c r="H18" s="212"/>
      <c r="I18" s="212"/>
      <c r="J18" s="212"/>
      <c r="K18" s="212"/>
      <c r="L18" s="212"/>
      <c r="M18" s="229"/>
      <c r="N18" s="212"/>
      <c r="O18" s="212"/>
      <c r="P18" s="212"/>
    </row>
    <row r="19" spans="1:16" s="210" customFormat="1" ht="13.5" customHeight="1">
      <c r="A19" s="1438" t="s">
        <v>402</v>
      </c>
      <c r="B19" s="1438"/>
      <c r="C19" s="1438"/>
      <c r="D19" s="1438"/>
      <c r="E19" s="1448"/>
      <c r="F19" s="1448"/>
      <c r="G19" s="1448"/>
      <c r="H19" s="1448"/>
      <c r="I19" s="1449"/>
      <c r="J19" s="1450"/>
      <c r="M19" s="98"/>
    </row>
    <row r="20" spans="1:16" s="210" customFormat="1" ht="13.5" customHeight="1">
      <c r="A20" s="1850" t="s">
        <v>403</v>
      </c>
      <c r="B20" s="1850"/>
      <c r="C20" s="1850"/>
      <c r="D20" s="1850"/>
      <c r="E20" s="1850"/>
      <c r="F20" s="1850"/>
      <c r="G20" s="1451"/>
      <c r="H20" s="1451"/>
      <c r="I20" s="1449"/>
      <c r="J20" s="1450"/>
    </row>
    <row r="21" spans="1:16" s="210" customFormat="1" ht="15" customHeight="1">
      <c r="A21" s="1851" t="s">
        <v>404</v>
      </c>
      <c r="B21" s="1851"/>
      <c r="C21" s="1851"/>
      <c r="D21" s="1851"/>
      <c r="E21" s="1851"/>
      <c r="F21" s="1851"/>
      <c r="G21" s="1851"/>
      <c r="H21" s="1851"/>
      <c r="I21" s="1851"/>
      <c r="J21" s="1851"/>
    </row>
    <row r="22" spans="1:16" s="210" customFormat="1" ht="15" customHeight="1">
      <c r="A22" s="1849" t="s">
        <v>399</v>
      </c>
      <c r="B22" s="1849"/>
      <c r="C22" s="1849"/>
      <c r="D22" s="1849"/>
      <c r="E22" s="1849"/>
      <c r="F22" s="1849"/>
      <c r="G22" s="1849"/>
      <c r="H22" s="1849"/>
      <c r="I22" s="1449"/>
      <c r="J22" s="1449"/>
    </row>
    <row r="23" spans="1:16" s="210" customFormat="1">
      <c r="A23" s="256"/>
      <c r="B23" s="78"/>
      <c r="C23" s="78"/>
      <c r="D23" s="78"/>
      <c r="E23" s="78"/>
      <c r="F23" s="78"/>
      <c r="G23" s="78"/>
      <c r="H23" s="78"/>
      <c r="I23" s="78"/>
      <c r="J23" s="78"/>
      <c r="K23" s="78"/>
      <c r="L23" s="78"/>
    </row>
    <row r="24" spans="1:16">
      <c r="J24" s="118"/>
    </row>
    <row r="25" spans="1:16">
      <c r="G25" s="99"/>
      <c r="J25" s="118"/>
    </row>
    <row r="26" spans="1:16">
      <c r="H26" s="99"/>
      <c r="J26" s="118"/>
    </row>
    <row r="27" spans="1:16">
      <c r="H27" s="99"/>
      <c r="J27" s="118"/>
    </row>
    <row r="28" spans="1:16">
      <c r="H28" s="99"/>
      <c r="J28" s="118"/>
    </row>
    <row r="29" spans="1:16">
      <c r="H29" s="99"/>
    </row>
  </sheetData>
  <mergeCells count="18">
    <mergeCell ref="M2:M3"/>
    <mergeCell ref="N2:P2"/>
    <mergeCell ref="A21:J21"/>
    <mergeCell ref="K2:K3"/>
    <mergeCell ref="L2:L3"/>
    <mergeCell ref="A22:H22"/>
    <mergeCell ref="G2:G3"/>
    <mergeCell ref="H2:H3"/>
    <mergeCell ref="I2:I3"/>
    <mergeCell ref="J2:J3"/>
    <mergeCell ref="A2:A3"/>
    <mergeCell ref="B2:B3"/>
    <mergeCell ref="C2:C3"/>
    <mergeCell ref="D2:D3"/>
    <mergeCell ref="E2:E3"/>
    <mergeCell ref="F2:F3"/>
    <mergeCell ref="A18:B18"/>
    <mergeCell ref="A20:F20"/>
  </mergeCells>
  <printOptions horizontalCentered="1"/>
  <pageMargins left="0.78431372549019618" right="0.78431372549019618" top="0.98039215686274517" bottom="0.98039215686274517" header="0.50980392156862753" footer="0.50980392156862753"/>
  <pageSetup paperSize="9" scale="54" fitToHeight="0" orientation="landscape" useFirstPageNumber="1"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6"/>
  <sheetViews>
    <sheetView showGridLines="0" zoomScaleNormal="100" workbookViewId="0">
      <selection activeCell="I9" sqref="I9"/>
    </sheetView>
  </sheetViews>
  <sheetFormatPr defaultColWidth="9.140625" defaultRowHeight="15"/>
  <cols>
    <col min="1" max="1" width="13" style="78" customWidth="1"/>
    <col min="2" max="4" width="14.5703125" style="78" bestFit="1" customWidth="1"/>
    <col min="5" max="5" width="10.140625" style="78" customWidth="1"/>
    <col min="6" max="6" width="9.42578125" style="78" customWidth="1"/>
    <col min="7" max="7" width="10.42578125" style="78" customWidth="1"/>
    <col min="8" max="8" width="11.7109375" style="78" bestFit="1" customWidth="1"/>
    <col min="9" max="10" width="15.7109375" style="78" customWidth="1"/>
    <col min="11" max="11" width="14.5703125" style="78" bestFit="1" customWidth="1"/>
    <col min="12" max="12" width="9.85546875" style="78" customWidth="1"/>
    <col min="13" max="13" width="13.7109375" style="78" customWidth="1"/>
    <col min="14" max="16" width="10.7109375" style="78" customWidth="1"/>
    <col min="17" max="17" width="14.5703125" style="78" bestFit="1" customWidth="1"/>
    <col min="18" max="16384" width="9.140625" style="78"/>
  </cols>
  <sheetData>
    <row r="1" spans="1:16" ht="27.75" customHeight="1">
      <c r="A1" s="1852" t="s">
        <v>539</v>
      </c>
      <c r="B1" s="1852"/>
      <c r="C1" s="1852"/>
      <c r="D1" s="1452"/>
      <c r="E1" s="1452"/>
      <c r="F1" s="1452"/>
      <c r="G1" s="1452"/>
      <c r="H1" s="1452"/>
      <c r="I1" s="1452"/>
      <c r="J1" s="1452"/>
      <c r="K1" s="1452"/>
      <c r="L1" s="1452"/>
      <c r="M1" s="1452"/>
      <c r="N1" s="1452"/>
      <c r="O1" s="1452"/>
      <c r="P1" s="1452"/>
    </row>
    <row r="2" spans="1:16" s="210" customFormat="1" ht="33.75" customHeight="1">
      <c r="A2" s="1847" t="s">
        <v>334</v>
      </c>
      <c r="B2" s="1847" t="s">
        <v>381</v>
      </c>
      <c r="C2" s="1847" t="s">
        <v>382</v>
      </c>
      <c r="D2" s="1847" t="s">
        <v>383</v>
      </c>
      <c r="E2" s="1847" t="s">
        <v>384</v>
      </c>
      <c r="F2" s="1847" t="s">
        <v>385</v>
      </c>
      <c r="G2" s="1847" t="s">
        <v>386</v>
      </c>
      <c r="H2" s="1847" t="s">
        <v>387</v>
      </c>
      <c r="I2" s="1847" t="s">
        <v>388</v>
      </c>
      <c r="J2" s="1847" t="s">
        <v>389</v>
      </c>
      <c r="K2" s="1847" t="s">
        <v>390</v>
      </c>
      <c r="L2" s="1847" t="s">
        <v>391</v>
      </c>
      <c r="M2" s="1847" t="s">
        <v>405</v>
      </c>
      <c r="N2" s="1844" t="s">
        <v>406</v>
      </c>
      <c r="O2" s="1845"/>
      <c r="P2" s="1846"/>
    </row>
    <row r="3" spans="1:16" s="210" customFormat="1" ht="60.75" customHeight="1">
      <c r="A3" s="1848"/>
      <c r="B3" s="1848"/>
      <c r="C3" s="1848"/>
      <c r="D3" s="1848"/>
      <c r="E3" s="1848"/>
      <c r="F3" s="1848"/>
      <c r="G3" s="1848"/>
      <c r="H3" s="1848"/>
      <c r="I3" s="1848"/>
      <c r="J3" s="1848"/>
      <c r="K3" s="1848"/>
      <c r="L3" s="1848"/>
      <c r="M3" s="1848"/>
      <c r="N3" s="1447" t="s">
        <v>394</v>
      </c>
      <c r="O3" s="1447" t="s">
        <v>395</v>
      </c>
      <c r="P3" s="1447" t="s">
        <v>396</v>
      </c>
    </row>
    <row r="4" spans="1:16" s="80" customFormat="1">
      <c r="A4" s="288" t="s">
        <v>10</v>
      </c>
      <c r="B4" s="317">
        <v>266</v>
      </c>
      <c r="C4" s="317">
        <v>1705</v>
      </c>
      <c r="D4" s="317">
        <v>10</v>
      </c>
      <c r="E4" s="317">
        <v>246</v>
      </c>
      <c r="F4" s="317">
        <v>3.5100000000000001E-3</v>
      </c>
      <c r="G4" s="317">
        <v>20.224450000000001</v>
      </c>
      <c r="H4" s="317">
        <v>29.338079719999996</v>
      </c>
      <c r="I4" s="317">
        <v>0.11926048666666665</v>
      </c>
      <c r="J4" s="317">
        <v>835842.72706552688</v>
      </c>
      <c r="K4" s="1453" t="s">
        <v>407</v>
      </c>
      <c r="L4" s="1453" t="s">
        <v>407</v>
      </c>
      <c r="M4" s="318">
        <v>38356305.409999996</v>
      </c>
      <c r="N4" s="317">
        <v>42685.19</v>
      </c>
      <c r="O4" s="317">
        <v>33552.300000000003</v>
      </c>
      <c r="P4" s="317">
        <v>42417.24</v>
      </c>
    </row>
    <row r="5" spans="1:16" s="210" customFormat="1">
      <c r="A5" s="453" t="s">
        <v>11</v>
      </c>
      <c r="B5" s="454">
        <f>INDEX(B6:B17,COUNT(B6:B17))</f>
        <v>263</v>
      </c>
      <c r="C5" s="454">
        <v>1881</v>
      </c>
      <c r="D5" s="454">
        <v>11</v>
      </c>
      <c r="E5" s="454">
        <f>SUM(E6:E17)</f>
        <v>249</v>
      </c>
      <c r="F5" s="454">
        <f>SUM(F6:F17)</f>
        <v>7.3799999999999994E-3</v>
      </c>
      <c r="G5" s="454">
        <f t="shared" ref="G5:H5" si="0">SUM(G6:G17)</f>
        <v>39.310609999999997</v>
      </c>
      <c r="H5" s="454">
        <f t="shared" si="0"/>
        <v>26.236139685000001</v>
      </c>
      <c r="I5" s="454">
        <f>H5/E5</f>
        <v>0.1053660228313253</v>
      </c>
      <c r="J5" s="454">
        <f>H5/(F5/100)</f>
        <v>355503.24776422768</v>
      </c>
      <c r="K5" s="1454" t="s">
        <v>407</v>
      </c>
      <c r="L5" s="1454" t="s">
        <v>407</v>
      </c>
      <c r="M5" s="454">
        <f>INDEX(M6:M17,COUNT(M6:M17))</f>
        <v>41854173.829999998</v>
      </c>
      <c r="N5" s="454">
        <f>MAX(N6:N17)</f>
        <v>49669.06</v>
      </c>
      <c r="O5" s="454">
        <f>MIN(O6:O17)</f>
        <v>41588.01</v>
      </c>
      <c r="P5" s="454">
        <f>INDEX(P6:P17,COUNT(P6:P17))</f>
        <v>44411.519999999997</v>
      </c>
    </row>
    <row r="6" spans="1:16" s="210" customFormat="1">
      <c r="A6" s="1387">
        <v>45412</v>
      </c>
      <c r="B6" s="209">
        <v>266</v>
      </c>
      <c r="C6" s="209">
        <v>1704</v>
      </c>
      <c r="D6" s="209">
        <v>1</v>
      </c>
      <c r="E6" s="209">
        <v>20</v>
      </c>
      <c r="F6" s="209">
        <v>2.3000000000000001E-4</v>
      </c>
      <c r="G6" s="209">
        <v>0.76</v>
      </c>
      <c r="H6" s="209">
        <v>0.56713574999999994</v>
      </c>
      <c r="I6" s="209">
        <f t="shared" ref="I6:I12" si="1">H6/E6</f>
        <v>2.8356787499999998E-2</v>
      </c>
      <c r="J6" s="209">
        <v>246580.76086956519</v>
      </c>
      <c r="K6" s="1455" t="s">
        <v>407</v>
      </c>
      <c r="L6" s="1455" t="s">
        <v>407</v>
      </c>
      <c r="M6" s="204">
        <v>40187325.409999996</v>
      </c>
      <c r="N6" s="209">
        <v>43265.36</v>
      </c>
      <c r="O6" s="209">
        <v>41843.949999999997</v>
      </c>
      <c r="P6" s="209">
        <v>42994.7</v>
      </c>
    </row>
    <row r="7" spans="1:16" s="210" customFormat="1">
      <c r="A7" s="1387">
        <v>45443</v>
      </c>
      <c r="B7" s="209">
        <v>266</v>
      </c>
      <c r="C7" s="209">
        <v>1771</v>
      </c>
      <c r="D7" s="209">
        <v>2</v>
      </c>
      <c r="E7" s="209">
        <v>22</v>
      </c>
      <c r="F7" s="209">
        <v>3.6000000000000002E-4</v>
      </c>
      <c r="G7" s="209">
        <v>0.96831999999999996</v>
      </c>
      <c r="H7" s="209">
        <v>0.73166049999999994</v>
      </c>
      <c r="I7" s="209">
        <f t="shared" si="1"/>
        <v>3.3257295454545449E-2</v>
      </c>
      <c r="J7" s="209">
        <v>203239.02777777775</v>
      </c>
      <c r="K7" s="1456" t="s">
        <v>407</v>
      </c>
      <c r="L7" s="1456" t="s">
        <v>407</v>
      </c>
      <c r="M7" s="204">
        <v>41477459.560000002</v>
      </c>
      <c r="N7" s="209">
        <v>43643.65</v>
      </c>
      <c r="O7" s="209">
        <v>41779.14</v>
      </c>
      <c r="P7" s="209">
        <v>42784.29</v>
      </c>
    </row>
    <row r="8" spans="1:16" s="210" customFormat="1">
      <c r="A8" s="1387">
        <v>45473</v>
      </c>
      <c r="B8" s="209">
        <v>266</v>
      </c>
      <c r="C8" s="209">
        <v>1840</v>
      </c>
      <c r="D8" s="209">
        <v>5</v>
      </c>
      <c r="E8" s="209">
        <v>19</v>
      </c>
      <c r="F8" s="209">
        <v>6.2E-4</v>
      </c>
      <c r="G8" s="209">
        <v>0.83760000000000001</v>
      </c>
      <c r="H8" s="209">
        <v>0.2662195</v>
      </c>
      <c r="I8" s="209">
        <f t="shared" si="1"/>
        <v>1.4011552631578947E-2</v>
      </c>
      <c r="J8" s="209">
        <v>42938.629032258068</v>
      </c>
      <c r="K8" s="1456" t="s">
        <v>407</v>
      </c>
      <c r="L8" s="1456" t="s">
        <v>407</v>
      </c>
      <c r="M8" s="204">
        <v>45649187.890000001</v>
      </c>
      <c r="N8" s="209">
        <v>45764.87</v>
      </c>
      <c r="O8" s="209">
        <v>41588.01</v>
      </c>
      <c r="P8" s="209">
        <v>45686.35</v>
      </c>
    </row>
    <row r="9" spans="1:16" s="210" customFormat="1">
      <c r="A9" s="1387">
        <v>45504</v>
      </c>
      <c r="B9" s="209">
        <v>266</v>
      </c>
      <c r="C9" s="209">
        <v>1837</v>
      </c>
      <c r="D9" s="209">
        <v>5</v>
      </c>
      <c r="E9" s="209">
        <v>22</v>
      </c>
      <c r="F9" s="209">
        <v>2.7E-4</v>
      </c>
      <c r="G9" s="209">
        <v>5.0656600000000003</v>
      </c>
      <c r="H9" s="209">
        <v>0.51822155000000003</v>
      </c>
      <c r="I9" s="209">
        <f t="shared" si="1"/>
        <v>2.3555525000000001E-2</v>
      </c>
      <c r="J9" s="209">
        <v>191933.90740740742</v>
      </c>
      <c r="K9" s="1456" t="s">
        <v>407</v>
      </c>
      <c r="L9" s="1456" t="s">
        <v>407</v>
      </c>
      <c r="M9" s="204">
        <v>47610230.490000002</v>
      </c>
      <c r="N9" s="209">
        <v>47309.14</v>
      </c>
      <c r="O9" s="209">
        <v>45686.35</v>
      </c>
      <c r="P9" s="209">
        <v>47309.14</v>
      </c>
    </row>
    <row r="10" spans="1:16" s="210" customFormat="1">
      <c r="A10" s="1387">
        <v>45535</v>
      </c>
      <c r="B10" s="209">
        <v>265</v>
      </c>
      <c r="C10" s="209">
        <v>1834</v>
      </c>
      <c r="D10" s="209">
        <v>2</v>
      </c>
      <c r="E10" s="209">
        <v>21</v>
      </c>
      <c r="F10" s="209">
        <v>4.2000000000000002E-4</v>
      </c>
      <c r="G10" s="209">
        <v>5.3781999999999996</v>
      </c>
      <c r="H10" s="209">
        <v>4.4310668249999994</v>
      </c>
      <c r="I10" s="209">
        <f t="shared" si="1"/>
        <v>0.21100318214285713</v>
      </c>
      <c r="J10" s="209">
        <v>1055015.9107142854</v>
      </c>
      <c r="K10" s="1456" t="s">
        <v>407</v>
      </c>
      <c r="L10" s="1456" t="s">
        <v>407</v>
      </c>
      <c r="M10" s="209">
        <v>47702106.850000001</v>
      </c>
      <c r="N10" s="209">
        <v>47831.79</v>
      </c>
      <c r="O10" s="209">
        <v>45427.65</v>
      </c>
      <c r="P10" s="209">
        <v>47831.79</v>
      </c>
    </row>
    <row r="11" spans="1:16" s="210" customFormat="1">
      <c r="A11" s="1387">
        <v>45565</v>
      </c>
      <c r="B11" s="209">
        <v>264</v>
      </c>
      <c r="C11" s="209">
        <v>1833</v>
      </c>
      <c r="D11" s="209">
        <v>2</v>
      </c>
      <c r="E11" s="209">
        <v>21</v>
      </c>
      <c r="F11" s="209">
        <v>9.3999999999999997E-4</v>
      </c>
      <c r="G11" s="209">
        <v>9.7233999999999998</v>
      </c>
      <c r="H11" s="209">
        <v>7.2763273999999996</v>
      </c>
      <c r="I11" s="209">
        <f t="shared" si="1"/>
        <v>0.34649178095238092</v>
      </c>
      <c r="J11" s="209">
        <v>774077.38297872338</v>
      </c>
      <c r="K11" s="1456" t="s">
        <v>407</v>
      </c>
      <c r="L11" s="1456" t="s">
        <v>407</v>
      </c>
      <c r="M11" s="204">
        <v>48535729.219999999</v>
      </c>
      <c r="N11" s="209">
        <v>49669.06</v>
      </c>
      <c r="O11" s="209">
        <v>48974.44</v>
      </c>
      <c r="P11" s="209">
        <v>48974.44</v>
      </c>
    </row>
    <row r="12" spans="1:16" s="210" customFormat="1">
      <c r="A12" s="1387">
        <v>45596</v>
      </c>
      <c r="B12" s="209">
        <v>263</v>
      </c>
      <c r="C12" s="209">
        <v>1835</v>
      </c>
      <c r="D12" s="209">
        <v>1</v>
      </c>
      <c r="E12" s="209">
        <v>22</v>
      </c>
      <c r="F12" s="209">
        <v>5.9999999999999995E-4</v>
      </c>
      <c r="G12" s="209">
        <v>0.23499999999999999</v>
      </c>
      <c r="H12" s="209">
        <v>0.19171949999999999</v>
      </c>
      <c r="I12" s="209">
        <f t="shared" si="1"/>
        <v>8.714522727272727E-3</v>
      </c>
      <c r="J12" s="209">
        <v>31953.25</v>
      </c>
      <c r="K12" s="1456" t="s">
        <v>407</v>
      </c>
      <c r="L12" s="1456" t="s">
        <v>407</v>
      </c>
      <c r="M12" s="204">
        <v>45069947.469999999</v>
      </c>
      <c r="N12" s="209">
        <v>46234.32</v>
      </c>
      <c r="O12" s="209">
        <v>46004.65</v>
      </c>
      <c r="P12" s="209">
        <v>46004.65</v>
      </c>
    </row>
    <row r="13" spans="1:16" s="210" customFormat="1">
      <c r="A13" s="1387">
        <v>45626</v>
      </c>
      <c r="B13" s="209">
        <v>263</v>
      </c>
      <c r="C13" s="209">
        <v>1833</v>
      </c>
      <c r="D13" s="209">
        <v>3</v>
      </c>
      <c r="E13" s="209">
        <v>19</v>
      </c>
      <c r="F13" s="209">
        <v>1.1299999999999999E-3</v>
      </c>
      <c r="G13" s="209">
        <v>7.1026100000000003</v>
      </c>
      <c r="H13" s="209">
        <v>5.3502465600000013</v>
      </c>
      <c r="I13" s="209">
        <v>0.28159192421052637</v>
      </c>
      <c r="J13" s="209">
        <v>473473.14690265502</v>
      </c>
      <c r="K13" s="1456" t="s">
        <v>407</v>
      </c>
      <c r="L13" s="1456" t="s">
        <v>407</v>
      </c>
      <c r="M13" s="204">
        <v>44840147.130000003</v>
      </c>
      <c r="N13" s="209">
        <v>46017.73</v>
      </c>
      <c r="O13" s="209">
        <v>45567.45</v>
      </c>
      <c r="P13" s="209">
        <v>46017.73</v>
      </c>
    </row>
    <row r="14" spans="1:16" s="210" customFormat="1">
      <c r="A14" s="1387">
        <v>45657</v>
      </c>
      <c r="B14" s="209">
        <v>263</v>
      </c>
      <c r="C14" s="209">
        <v>1881</v>
      </c>
      <c r="D14" s="209">
        <v>3</v>
      </c>
      <c r="E14" s="209">
        <v>21</v>
      </c>
      <c r="F14" s="209">
        <v>4.2999999999999999E-4</v>
      </c>
      <c r="G14" s="209">
        <v>1.7908999999999999</v>
      </c>
      <c r="H14" s="209">
        <v>1.2031555</v>
      </c>
      <c r="I14" s="209">
        <v>5.7293119047619051E-2</v>
      </c>
      <c r="J14" s="209">
        <v>279803.60465116281</v>
      </c>
      <c r="K14" s="1456" t="s">
        <v>407</v>
      </c>
      <c r="L14" s="1456" t="s">
        <v>407</v>
      </c>
      <c r="M14" s="204">
        <v>44602295.810000002</v>
      </c>
      <c r="N14" s="209">
        <v>45010.21</v>
      </c>
      <c r="O14" s="209">
        <v>44995.59</v>
      </c>
      <c r="P14" s="209">
        <v>45010.21</v>
      </c>
    </row>
    <row r="15" spans="1:16" s="210" customFormat="1">
      <c r="A15" s="1387">
        <v>45688</v>
      </c>
      <c r="B15" s="209">
        <v>263</v>
      </c>
      <c r="C15" s="209">
        <v>1881</v>
      </c>
      <c r="D15" s="209">
        <v>2</v>
      </c>
      <c r="E15" s="209">
        <v>23</v>
      </c>
      <c r="F15" s="209">
        <v>1.4400000000000001E-3</v>
      </c>
      <c r="G15" s="209">
        <v>5.2469999999999999</v>
      </c>
      <c r="H15" s="209">
        <v>3.9019015000000001</v>
      </c>
      <c r="I15" s="209">
        <v>0.16964789130434782</v>
      </c>
      <c r="J15" s="209">
        <v>270965.38194444444</v>
      </c>
      <c r="K15" s="1456" t="s">
        <v>407</v>
      </c>
      <c r="L15" s="1456" t="s">
        <v>407</v>
      </c>
      <c r="M15" s="204">
        <v>42674895.079999998</v>
      </c>
      <c r="N15" s="209">
        <v>44533.43</v>
      </c>
      <c r="O15" s="209">
        <v>44027.65</v>
      </c>
      <c r="P15" s="209">
        <v>44533.43</v>
      </c>
    </row>
    <row r="16" spans="1:16" s="210" customFormat="1">
      <c r="A16" s="1387">
        <v>45716</v>
      </c>
      <c r="B16" s="209">
        <v>263</v>
      </c>
      <c r="C16" s="209">
        <v>1880</v>
      </c>
      <c r="D16" s="209">
        <v>4</v>
      </c>
      <c r="E16" s="209">
        <v>20</v>
      </c>
      <c r="F16" s="209">
        <v>4.2999999999999999E-4</v>
      </c>
      <c r="G16" s="209">
        <v>1.5266999999999999</v>
      </c>
      <c r="H16" s="209">
        <v>1.0723925000000001</v>
      </c>
      <c r="I16" s="209">
        <v>5.3619625000000004E-2</v>
      </c>
      <c r="J16" s="209">
        <v>249393.60465116284</v>
      </c>
      <c r="K16" s="1453" t="s">
        <v>407</v>
      </c>
      <c r="L16" s="1453" t="s">
        <v>407</v>
      </c>
      <c r="M16" s="204">
        <v>38563203.119999997</v>
      </c>
      <c r="N16" s="209">
        <v>42534.52</v>
      </c>
      <c r="O16" s="209">
        <v>41751.31</v>
      </c>
      <c r="P16" s="209">
        <v>41751.31</v>
      </c>
    </row>
    <row r="17" spans="1:17" s="210" customFormat="1">
      <c r="A17" s="1387">
        <v>45747</v>
      </c>
      <c r="B17" s="209">
        <v>263</v>
      </c>
      <c r="C17" s="209">
        <v>1916</v>
      </c>
      <c r="D17" s="209">
        <v>4</v>
      </c>
      <c r="E17" s="209">
        <v>19</v>
      </c>
      <c r="F17" s="209">
        <v>5.1000000000000004E-4</v>
      </c>
      <c r="G17" s="209">
        <v>0.67522000000000004</v>
      </c>
      <c r="H17" s="209">
        <v>0.72609259999999998</v>
      </c>
      <c r="I17" s="209">
        <v>3.8215399999999997E-2</v>
      </c>
      <c r="J17" s="209">
        <v>142371.09803921566</v>
      </c>
      <c r="K17" s="1454" t="s">
        <v>407</v>
      </c>
      <c r="L17" s="1454" t="s">
        <v>407</v>
      </c>
      <c r="M17" s="204">
        <v>41854173.829999998</v>
      </c>
      <c r="N17" s="209">
        <v>44554.27</v>
      </c>
      <c r="O17" s="209">
        <v>44411.519999999997</v>
      </c>
      <c r="P17" s="209">
        <v>44411.519999999997</v>
      </c>
    </row>
    <row r="18" spans="1:17" s="210" customFormat="1">
      <c r="A18" s="1805" t="s">
        <v>173</v>
      </c>
      <c r="B18" s="1805"/>
      <c r="C18" s="1805"/>
      <c r="D18" s="212"/>
      <c r="E18" s="212"/>
      <c r="F18" s="212"/>
      <c r="G18" s="212"/>
      <c r="H18" s="212"/>
      <c r="I18" s="212"/>
      <c r="J18" s="212"/>
      <c r="K18" s="212"/>
      <c r="L18" s="212"/>
      <c r="M18" s="229"/>
      <c r="N18" s="212"/>
      <c r="O18" s="212"/>
      <c r="P18" s="212"/>
    </row>
    <row r="19" spans="1:17" s="210" customFormat="1">
      <c r="A19" s="1853" t="s">
        <v>408</v>
      </c>
      <c r="B19" s="1853"/>
      <c r="C19" s="1853"/>
      <c r="D19" s="1853"/>
      <c r="E19" s="1853"/>
      <c r="F19" s="1458"/>
      <c r="G19" s="1458"/>
      <c r="H19" s="1437"/>
      <c r="I19" s="1437"/>
      <c r="J19" s="1437"/>
      <c r="K19" s="1437"/>
      <c r="L19" s="1437"/>
      <c r="M19" s="1437"/>
      <c r="N19" s="1437"/>
      <c r="O19" s="1437"/>
      <c r="P19" s="1437"/>
      <c r="Q19" s="1437"/>
    </row>
    <row r="20" spans="1:17" s="210" customFormat="1">
      <c r="A20" s="1854" t="s">
        <v>409</v>
      </c>
      <c r="B20" s="1854"/>
      <c r="C20" s="1854"/>
      <c r="D20" s="1854"/>
      <c r="E20" s="1459"/>
      <c r="F20" s="1437"/>
      <c r="G20" s="1437"/>
      <c r="H20" s="1437"/>
      <c r="I20" s="1437"/>
      <c r="J20" s="1437"/>
      <c r="K20" s="1437"/>
      <c r="L20" s="1437"/>
      <c r="M20" s="1437"/>
      <c r="N20" s="1437"/>
      <c r="O20" s="1437"/>
      <c r="P20" s="1437"/>
      <c r="Q20" s="1437"/>
    </row>
    <row r="21" spans="1:17" s="210" customFormat="1">
      <c r="A21" s="1818" t="s">
        <v>410</v>
      </c>
      <c r="B21" s="1818"/>
      <c r="C21" s="1818"/>
      <c r="D21" s="1818"/>
      <c r="E21" s="1818"/>
      <c r="F21" s="1818"/>
      <c r="G21" s="1818"/>
      <c r="H21" s="1818"/>
      <c r="I21" s="1818"/>
      <c r="J21" s="1818"/>
      <c r="K21" s="1818"/>
      <c r="L21" s="1818"/>
      <c r="M21" s="1818"/>
      <c r="N21" s="1818"/>
      <c r="O21" s="1818"/>
      <c r="P21" s="1818"/>
      <c r="Q21" s="1818"/>
    </row>
    <row r="22" spans="1:17" s="210" customFormat="1">
      <c r="A22" s="256"/>
      <c r="B22" s="78"/>
      <c r="C22" s="78"/>
      <c r="D22" s="78"/>
      <c r="E22" s="78"/>
      <c r="F22" s="78"/>
      <c r="G22" s="100"/>
      <c r="H22" s="78"/>
      <c r="I22" s="87"/>
      <c r="J22" s="118"/>
      <c r="K22" s="78"/>
      <c r="L22" s="78"/>
      <c r="M22" s="78"/>
      <c r="N22" s="78"/>
      <c r="O22" s="78"/>
      <c r="P22" s="78"/>
      <c r="Q22" s="78"/>
    </row>
    <row r="23" spans="1:17">
      <c r="I23" s="87"/>
      <c r="J23" s="118"/>
    </row>
    <row r="24" spans="1:17">
      <c r="I24" s="87"/>
      <c r="J24" s="118"/>
    </row>
    <row r="25" spans="1:17">
      <c r="I25" s="87"/>
      <c r="J25" s="118"/>
    </row>
    <row r="26" spans="1:17">
      <c r="I26" s="87"/>
      <c r="J26" s="118"/>
    </row>
  </sheetData>
  <mergeCells count="19">
    <mergeCell ref="A1:C1"/>
    <mergeCell ref="A18:C18"/>
    <mergeCell ref="A19:E19"/>
    <mergeCell ref="A20:D20"/>
    <mergeCell ref="M2:M3"/>
    <mergeCell ref="N2:P2"/>
    <mergeCell ref="A21:Q21"/>
    <mergeCell ref="G2:G3"/>
    <mergeCell ref="H2:H3"/>
    <mergeCell ref="I2:I3"/>
    <mergeCell ref="J2:J3"/>
    <mergeCell ref="K2:K3"/>
    <mergeCell ref="L2:L3"/>
    <mergeCell ref="A2:A3"/>
    <mergeCell ref="B2:B3"/>
    <mergeCell ref="C2:C3"/>
    <mergeCell ref="D2:D3"/>
    <mergeCell ref="E2:E3"/>
    <mergeCell ref="F2:F3"/>
  </mergeCells>
  <printOptions horizontalCentered="1"/>
  <pageMargins left="0.78431372549019618" right="0.78431372549019618" top="0.98039215686274517" bottom="0.98039215686274517" header="0.50980392156862753" footer="0.50980392156862753"/>
  <pageSetup paperSize="9" scale="64" orientation="landscape" useFirstPageNumber="1"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1"/>
  <sheetViews>
    <sheetView showGridLines="0" zoomScaleNormal="100" workbookViewId="0">
      <selection activeCell="G10" sqref="G10"/>
    </sheetView>
  </sheetViews>
  <sheetFormatPr defaultColWidth="9.140625" defaultRowHeight="15"/>
  <cols>
    <col min="1" max="1" width="6.42578125" style="78" bestFit="1" customWidth="1"/>
    <col min="2" max="2" width="36.42578125" style="78" bestFit="1" customWidth="1"/>
    <col min="3" max="8" width="13.5703125" style="78" bestFit="1" customWidth="1"/>
    <col min="9" max="16384" width="9.140625" style="78"/>
  </cols>
  <sheetData>
    <row r="1" spans="1:8" ht="20.25" customHeight="1">
      <c r="A1" s="1852" t="s">
        <v>540</v>
      </c>
      <c r="B1" s="1852"/>
      <c r="C1" s="1852"/>
      <c r="D1" s="1852"/>
      <c r="E1" s="1852"/>
      <c r="F1" s="1852"/>
      <c r="G1" s="1460"/>
      <c r="H1" s="1460"/>
    </row>
    <row r="2" spans="1:8" s="210" customFormat="1" ht="19.5" customHeight="1">
      <c r="A2" s="1855" t="s">
        <v>411</v>
      </c>
      <c r="B2" s="1856"/>
      <c r="C2" s="1856"/>
      <c r="D2" s="1856"/>
      <c r="E2" s="1856"/>
      <c r="F2" s="1856"/>
      <c r="G2" s="1856"/>
      <c r="H2" s="1857"/>
    </row>
    <row r="3" spans="1:8" s="210" customFormat="1" ht="15" customHeight="1">
      <c r="A3" s="1820" t="s">
        <v>118</v>
      </c>
      <c r="B3" s="1820" t="s">
        <v>412</v>
      </c>
      <c r="C3" s="1822" t="s">
        <v>378</v>
      </c>
      <c r="D3" s="1823"/>
      <c r="E3" s="1822" t="s">
        <v>380</v>
      </c>
      <c r="F3" s="1823"/>
      <c r="G3" s="1855" t="s">
        <v>379</v>
      </c>
      <c r="H3" s="1857"/>
    </row>
    <row r="4" spans="1:8" s="210" customFormat="1" ht="15" customHeight="1">
      <c r="A4" s="1821"/>
      <c r="B4" s="1821"/>
      <c r="C4" s="1461" t="s">
        <v>11</v>
      </c>
      <c r="D4" s="1462" t="s">
        <v>332</v>
      </c>
      <c r="E4" s="1461" t="s">
        <v>11</v>
      </c>
      <c r="F4" s="1462" t="s">
        <v>332</v>
      </c>
      <c r="G4" s="1461" t="s">
        <v>11</v>
      </c>
      <c r="H4" s="1462" t="s">
        <v>332</v>
      </c>
    </row>
    <row r="5" spans="1:8" s="210" customFormat="1" ht="15" customHeight="1">
      <c r="A5" s="384">
        <v>1</v>
      </c>
      <c r="B5" s="1463" t="s">
        <v>413</v>
      </c>
      <c r="C5" s="539">
        <v>23.243585517271864</v>
      </c>
      <c r="D5" s="539">
        <v>4.5696374604752688</v>
      </c>
      <c r="E5" s="320">
        <v>17.079999999999998</v>
      </c>
      <c r="F5" s="320">
        <v>16.41</v>
      </c>
      <c r="G5" s="320">
        <v>0</v>
      </c>
      <c r="H5" s="320">
        <v>0</v>
      </c>
    </row>
    <row r="6" spans="1:8" s="210" customFormat="1" ht="15" customHeight="1">
      <c r="A6" s="384">
        <v>2</v>
      </c>
      <c r="B6" s="1463" t="s">
        <v>414</v>
      </c>
      <c r="C6" s="320">
        <v>0.28172024363925335</v>
      </c>
      <c r="D6" s="320">
        <v>0.21256713887228526</v>
      </c>
      <c r="E6" s="320">
        <v>3.67</v>
      </c>
      <c r="F6" s="320">
        <v>4.8499999999999996</v>
      </c>
      <c r="G6" s="320">
        <v>0</v>
      </c>
      <c r="H6" s="320">
        <v>0</v>
      </c>
    </row>
    <row r="7" spans="1:8" s="210" customFormat="1" ht="15" customHeight="1">
      <c r="A7" s="384">
        <v>3</v>
      </c>
      <c r="B7" s="1463" t="s">
        <v>415</v>
      </c>
      <c r="C7" s="320">
        <v>0.24002359021938127</v>
      </c>
      <c r="D7" s="320">
        <v>0.23159462835909145</v>
      </c>
      <c r="E7" s="320">
        <v>0.1</v>
      </c>
      <c r="F7" s="320">
        <v>0.1</v>
      </c>
      <c r="G7" s="320">
        <v>0</v>
      </c>
      <c r="H7" s="320">
        <v>0</v>
      </c>
    </row>
    <row r="8" spans="1:8" s="210" customFormat="1" ht="15" customHeight="1">
      <c r="A8" s="384">
        <v>4</v>
      </c>
      <c r="B8" s="1463" t="s">
        <v>416</v>
      </c>
      <c r="C8" s="320">
        <v>5.124792753977989E-3</v>
      </c>
      <c r="D8" s="320">
        <v>2.3290525606068906E-3</v>
      </c>
      <c r="E8" s="320">
        <v>0</v>
      </c>
      <c r="F8" s="320">
        <v>0</v>
      </c>
      <c r="G8" s="320">
        <v>0</v>
      </c>
      <c r="H8" s="320">
        <v>0</v>
      </c>
    </row>
    <row r="9" spans="1:8" s="210" customFormat="1" ht="15" customHeight="1">
      <c r="A9" s="384">
        <v>5</v>
      </c>
      <c r="B9" s="1463" t="s">
        <v>417</v>
      </c>
      <c r="C9" s="320">
        <v>0.34734659555069769</v>
      </c>
      <c r="D9" s="320">
        <v>0.4043151295121083</v>
      </c>
      <c r="E9" s="320">
        <v>0.76</v>
      </c>
      <c r="F9" s="320">
        <v>0.33</v>
      </c>
      <c r="G9" s="320">
        <v>0</v>
      </c>
      <c r="H9" s="320">
        <v>0</v>
      </c>
    </row>
    <row r="10" spans="1:8" s="210" customFormat="1" ht="15" customHeight="1">
      <c r="A10" s="384">
        <v>6</v>
      </c>
      <c r="B10" s="1463" t="s">
        <v>418</v>
      </c>
      <c r="C10" s="320">
        <v>3.0427327235729437E-2</v>
      </c>
      <c r="D10" s="320">
        <v>1.7283276256582106E-2</v>
      </c>
      <c r="E10" s="320">
        <v>0.25</v>
      </c>
      <c r="F10" s="320">
        <v>0.21</v>
      </c>
      <c r="G10" s="320">
        <v>0</v>
      </c>
      <c r="H10" s="320">
        <v>0</v>
      </c>
    </row>
    <row r="11" spans="1:8" s="210" customFormat="1" ht="15" customHeight="1">
      <c r="A11" s="384">
        <v>7</v>
      </c>
      <c r="B11" s="1463" t="s">
        <v>419</v>
      </c>
      <c r="C11" s="320">
        <v>1.3555732863148861E-2</v>
      </c>
      <c r="D11" s="320">
        <v>1.6279580451458192E-2</v>
      </c>
      <c r="E11" s="320">
        <v>0.04</v>
      </c>
      <c r="F11" s="320">
        <v>0.04</v>
      </c>
      <c r="G11" s="320">
        <v>0</v>
      </c>
      <c r="H11" s="320">
        <v>0</v>
      </c>
    </row>
    <row r="12" spans="1:8" s="210" customFormat="1" ht="15" customHeight="1">
      <c r="A12" s="384">
        <v>8</v>
      </c>
      <c r="B12" s="1463" t="s">
        <v>420</v>
      </c>
      <c r="C12" s="320">
        <v>0.91789249408210749</v>
      </c>
      <c r="D12" s="320">
        <v>1.1081122127091816</v>
      </c>
      <c r="E12" s="320">
        <v>2.0299999999999998</v>
      </c>
      <c r="F12" s="320">
        <v>1.53</v>
      </c>
      <c r="G12" s="539">
        <v>40.295747133273423</v>
      </c>
      <c r="H12" s="539">
        <v>50.253318240676194</v>
      </c>
    </row>
    <row r="13" spans="1:8" s="210" customFormat="1" ht="15" customHeight="1">
      <c r="A13" s="384">
        <v>9</v>
      </c>
      <c r="B13" s="1463" t="s">
        <v>421</v>
      </c>
      <c r="C13" s="320">
        <v>2.2238753720908912E-2</v>
      </c>
      <c r="D13" s="320">
        <v>3.4947291293329408E-2</v>
      </c>
      <c r="E13" s="320">
        <v>0</v>
      </c>
      <c r="F13" s="320">
        <v>0</v>
      </c>
      <c r="G13" s="539">
        <v>0</v>
      </c>
      <c r="H13" s="539">
        <v>0</v>
      </c>
    </row>
    <row r="14" spans="1:8" s="210" customFormat="1" ht="15" customHeight="1">
      <c r="A14" s="384">
        <v>10</v>
      </c>
      <c r="B14" s="1463" t="s">
        <v>422</v>
      </c>
      <c r="C14" s="320">
        <v>0.11009929184873589</v>
      </c>
      <c r="D14" s="320">
        <v>0.10881594494890905</v>
      </c>
      <c r="E14" s="320">
        <v>2.5</v>
      </c>
      <c r="F14" s="320">
        <v>2.33</v>
      </c>
      <c r="G14" s="320">
        <v>0</v>
      </c>
      <c r="H14" s="320">
        <v>0</v>
      </c>
    </row>
    <row r="15" spans="1:8" s="210" customFormat="1" ht="15" customHeight="1">
      <c r="A15" s="384">
        <v>11</v>
      </c>
      <c r="B15" s="1463" t="s">
        <v>423</v>
      </c>
      <c r="C15" s="320">
        <v>0.28747326913114829</v>
      </c>
      <c r="D15" s="320">
        <v>0.16338923524897836</v>
      </c>
      <c r="E15" s="320">
        <v>0.17</v>
      </c>
      <c r="F15" s="320">
        <v>0.09</v>
      </c>
      <c r="G15" s="320">
        <v>0</v>
      </c>
      <c r="H15" s="320">
        <v>0</v>
      </c>
    </row>
    <row r="16" spans="1:8" s="210" customFormat="1" ht="15" customHeight="1">
      <c r="A16" s="384">
        <v>12</v>
      </c>
      <c r="B16" s="1463" t="s">
        <v>424</v>
      </c>
      <c r="C16" s="320">
        <v>0.3508562995767196</v>
      </c>
      <c r="D16" s="320">
        <v>0.33776255225867963</v>
      </c>
      <c r="E16" s="320">
        <v>0.15</v>
      </c>
      <c r="F16" s="320">
        <v>0.12</v>
      </c>
      <c r="G16" s="320">
        <v>0</v>
      </c>
      <c r="H16" s="320">
        <v>0</v>
      </c>
    </row>
    <row r="17" spans="1:8" s="210" customFormat="1" ht="15" customHeight="1">
      <c r="A17" s="384">
        <v>13</v>
      </c>
      <c r="B17" s="1463" t="s">
        <v>425</v>
      </c>
      <c r="C17" s="320">
        <v>8.2397684887966754E-2</v>
      </c>
      <c r="D17" s="320">
        <v>7.4162933658725325E-2</v>
      </c>
      <c r="E17" s="320">
        <v>0.14000000000000001</v>
      </c>
      <c r="F17" s="320">
        <v>0.11</v>
      </c>
      <c r="G17" s="320">
        <v>0</v>
      </c>
      <c r="H17" s="320">
        <v>0</v>
      </c>
    </row>
    <row r="18" spans="1:8" s="210" customFormat="1" ht="15" customHeight="1">
      <c r="A18" s="384">
        <v>14</v>
      </c>
      <c r="B18" s="1463" t="s">
        <v>426</v>
      </c>
      <c r="C18" s="320">
        <v>2.5363260503887251</v>
      </c>
      <c r="D18" s="320">
        <v>2.1094261510809122</v>
      </c>
      <c r="E18" s="320">
        <v>1.42</v>
      </c>
      <c r="F18" s="320">
        <v>1.38</v>
      </c>
      <c r="G18" s="320">
        <v>0</v>
      </c>
      <c r="H18" s="320">
        <v>0</v>
      </c>
    </row>
    <row r="19" spans="1:8" s="210" customFormat="1" ht="15" customHeight="1">
      <c r="A19" s="384">
        <v>15</v>
      </c>
      <c r="B19" s="1463" t="s">
        <v>427</v>
      </c>
      <c r="C19" s="320">
        <v>6.1605531378715155E-2</v>
      </c>
      <c r="D19" s="320">
        <v>4.3406458531823039E-2</v>
      </c>
      <c r="E19" s="320">
        <v>0.03</v>
      </c>
      <c r="F19" s="320">
        <v>0.02</v>
      </c>
      <c r="G19" s="320">
        <v>0</v>
      </c>
      <c r="H19" s="320">
        <v>0</v>
      </c>
    </row>
    <row r="20" spans="1:8" s="210" customFormat="1" ht="15" customHeight="1">
      <c r="A20" s="384">
        <v>16</v>
      </c>
      <c r="B20" s="1463" t="s">
        <v>428</v>
      </c>
      <c r="C20" s="320">
        <v>9.2673535982840134E-3</v>
      </c>
      <c r="D20" s="320">
        <v>1.5230760669884916E-2</v>
      </c>
      <c r="E20" s="320">
        <v>0</v>
      </c>
      <c r="F20" s="320">
        <v>0</v>
      </c>
      <c r="G20" s="320">
        <v>0</v>
      </c>
      <c r="H20" s="320">
        <v>0</v>
      </c>
    </row>
    <row r="21" spans="1:8" s="210" customFormat="1" ht="15" customHeight="1">
      <c r="A21" s="384">
        <v>17</v>
      </c>
      <c r="B21" s="1463" t="s">
        <v>429</v>
      </c>
      <c r="C21" s="320">
        <v>30.842456518850021</v>
      </c>
      <c r="D21" s="320">
        <v>32.394678028627119</v>
      </c>
      <c r="E21" s="320">
        <v>63.42</v>
      </c>
      <c r="F21" s="320">
        <v>64.31</v>
      </c>
      <c r="G21" s="539">
        <v>25.36965321466651</v>
      </c>
      <c r="H21" s="539">
        <v>0</v>
      </c>
    </row>
    <row r="22" spans="1:8" s="210" customFormat="1" ht="15" customHeight="1">
      <c r="A22" s="384">
        <v>18</v>
      </c>
      <c r="B22" s="1463" t="s">
        <v>430</v>
      </c>
      <c r="C22" s="320">
        <v>9.674190518346221E-3</v>
      </c>
      <c r="D22" s="320">
        <v>8.1517912766115256E-3</v>
      </c>
      <c r="E22" s="320">
        <v>0</v>
      </c>
      <c r="F22" s="320">
        <v>0</v>
      </c>
      <c r="G22" s="539">
        <v>0</v>
      </c>
      <c r="H22" s="539">
        <v>0</v>
      </c>
    </row>
    <row r="23" spans="1:8" s="210" customFormat="1" ht="15" customHeight="1">
      <c r="A23" s="384">
        <v>19</v>
      </c>
      <c r="B23" s="1463" t="s">
        <v>431</v>
      </c>
      <c r="C23" s="320">
        <v>0.19311037100943912</v>
      </c>
      <c r="D23" s="320">
        <v>0.29327333039622527</v>
      </c>
      <c r="E23" s="320">
        <v>0.36</v>
      </c>
      <c r="F23" s="320">
        <v>0.36</v>
      </c>
      <c r="G23" s="539">
        <v>0</v>
      </c>
      <c r="H23" s="539">
        <v>0</v>
      </c>
    </row>
    <row r="24" spans="1:8" s="210" customFormat="1" ht="15" customHeight="1">
      <c r="A24" s="384">
        <v>20</v>
      </c>
      <c r="B24" s="1463" t="s">
        <v>432</v>
      </c>
      <c r="C24" s="320">
        <v>1.0010453915094144</v>
      </c>
      <c r="D24" s="320">
        <v>0.42372512664889561</v>
      </c>
      <c r="E24" s="320">
        <v>0.52</v>
      </c>
      <c r="F24" s="320">
        <v>0.39</v>
      </c>
      <c r="G24" s="539">
        <v>0</v>
      </c>
      <c r="H24" s="539">
        <v>0</v>
      </c>
    </row>
    <row r="25" spans="1:8" s="210" customFormat="1" ht="15" customHeight="1">
      <c r="A25" s="384">
        <v>21</v>
      </c>
      <c r="B25" s="1463" t="s">
        <v>433</v>
      </c>
      <c r="C25" s="539">
        <v>39.41377299996541</v>
      </c>
      <c r="D25" s="539">
        <v>57.430911916163318</v>
      </c>
      <c r="E25" s="320">
        <v>7.36</v>
      </c>
      <c r="F25" s="320">
        <v>7.42</v>
      </c>
      <c r="G25" s="539">
        <v>34.334599652060049</v>
      </c>
      <c r="H25" s="539">
        <v>49.746681759323813</v>
      </c>
    </row>
    <row r="26" spans="1:8" s="210" customFormat="1" ht="13.5" customHeight="1">
      <c r="A26" s="319"/>
      <c r="B26" s="1463" t="s">
        <v>132</v>
      </c>
      <c r="C26" s="321">
        <v>100</v>
      </c>
      <c r="D26" s="321">
        <v>100</v>
      </c>
      <c r="E26" s="321">
        <v>100</v>
      </c>
      <c r="F26" s="321">
        <v>100</v>
      </c>
      <c r="G26" s="321">
        <v>100</v>
      </c>
      <c r="H26" s="321">
        <v>100</v>
      </c>
    </row>
    <row r="27" spans="1:8" s="210" customFormat="1" ht="13.5" customHeight="1">
      <c r="A27" s="93"/>
      <c r="B27" s="93"/>
      <c r="C27" s="101"/>
      <c r="D27" s="101"/>
      <c r="E27" s="101"/>
      <c r="F27" s="102"/>
      <c r="G27" s="102"/>
      <c r="H27" s="101"/>
    </row>
    <row r="28" spans="1:8" s="210" customFormat="1" ht="14.25" customHeight="1">
      <c r="A28" s="1849" t="s">
        <v>210</v>
      </c>
      <c r="B28" s="1849"/>
      <c r="C28" s="1849"/>
      <c r="D28" s="1849"/>
      <c r="E28" s="1849"/>
      <c r="F28" s="1849"/>
      <c r="G28" s="1849"/>
      <c r="H28" s="1849"/>
    </row>
    <row r="29" spans="1:8">
      <c r="A29" s="1858" t="s">
        <v>173</v>
      </c>
      <c r="B29" s="1858"/>
      <c r="C29" s="1858"/>
      <c r="D29" s="1858"/>
      <c r="E29" s="1858"/>
      <c r="F29" s="1858"/>
      <c r="G29" s="1858"/>
      <c r="H29" s="1858"/>
    </row>
    <row r="30" spans="1:8" s="210" customFormat="1" ht="32.25" customHeight="1">
      <c r="A30" s="1851" t="s">
        <v>434</v>
      </c>
      <c r="B30" s="1851"/>
      <c r="C30" s="1851"/>
      <c r="D30" s="1851"/>
      <c r="E30" s="1851"/>
      <c r="F30" s="1851"/>
      <c r="G30" s="1851"/>
      <c r="H30" s="1851"/>
    </row>
    <row r="31" spans="1:8" s="210" customFormat="1" ht="13.5" customHeight="1">
      <c r="A31" s="1849" t="s">
        <v>359</v>
      </c>
      <c r="B31" s="1849"/>
      <c r="C31" s="1849"/>
      <c r="D31" s="1849"/>
      <c r="E31" s="1849"/>
      <c r="F31" s="1849"/>
      <c r="G31" s="1849"/>
      <c r="H31" s="1849"/>
    </row>
  </sheetData>
  <mergeCells count="11">
    <mergeCell ref="A1:F1"/>
    <mergeCell ref="A28:H28"/>
    <mergeCell ref="A30:H30"/>
    <mergeCell ref="A31:H31"/>
    <mergeCell ref="A2:H2"/>
    <mergeCell ref="A3:A4"/>
    <mergeCell ref="B3:B4"/>
    <mergeCell ref="C3:D3"/>
    <mergeCell ref="E3:F3"/>
    <mergeCell ref="G3:H3"/>
    <mergeCell ref="A29:H29"/>
  </mergeCells>
  <printOptions horizontalCentered="1"/>
  <pageMargins left="0.78431372549019618" right="0.78431372549019618" top="0.98039215686274517" bottom="0.98039215686274517" header="0.50980392156862753" footer="0.50980392156862753"/>
  <pageSetup paperSize="9" scale="92" orientation="landscape" useFirstPageNumber="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J64"/>
  <sheetViews>
    <sheetView showGridLines="0" tabSelected="1" zoomScale="115" zoomScaleNormal="115" workbookViewId="0">
      <selection activeCell="A9" sqref="A9"/>
    </sheetView>
  </sheetViews>
  <sheetFormatPr defaultRowHeight="15"/>
  <cols>
    <col min="1" max="1" width="48" customWidth="1"/>
    <col min="2" max="2" width="12.28515625" customWidth="1"/>
    <col min="3" max="3" width="11.28515625" style="10" bestFit="1" customWidth="1"/>
    <col min="10" max="10" width="20.42578125" customWidth="1"/>
  </cols>
  <sheetData>
    <row r="1" spans="1:10">
      <c r="A1" s="1697" t="s">
        <v>52</v>
      </c>
      <c r="B1" s="1698"/>
      <c r="C1" s="1699"/>
    </row>
    <row r="2" spans="1:10">
      <c r="A2" s="1356" t="s">
        <v>54</v>
      </c>
      <c r="B2" s="298" t="s">
        <v>10</v>
      </c>
      <c r="C2" s="504" t="s">
        <v>14</v>
      </c>
    </row>
    <row r="3" spans="1:10">
      <c r="A3" s="1357" t="s">
        <v>1285</v>
      </c>
      <c r="B3" s="255">
        <v>3</v>
      </c>
      <c r="C3" s="255">
        <v>3</v>
      </c>
      <c r="D3" s="10"/>
      <c r="F3" s="1"/>
      <c r="G3" s="1"/>
      <c r="H3" s="1"/>
      <c r="I3" s="1"/>
      <c r="J3" s="1"/>
    </row>
    <row r="4" spans="1:10">
      <c r="A4" s="1357" t="s">
        <v>1286</v>
      </c>
      <c r="B4" s="255">
        <v>3</v>
      </c>
      <c r="C4" s="255">
        <v>3</v>
      </c>
      <c r="D4" s="10"/>
      <c r="F4" s="1"/>
      <c r="G4" s="1"/>
      <c r="H4" s="1"/>
      <c r="I4" s="1"/>
      <c r="J4" s="1"/>
    </row>
    <row r="5" spans="1:10">
      <c r="A5" s="1357" t="s">
        <v>1287</v>
      </c>
      <c r="B5" s="255">
        <v>3</v>
      </c>
      <c r="C5" s="255">
        <v>3</v>
      </c>
      <c r="D5" s="10"/>
      <c r="F5" s="1"/>
      <c r="G5" s="1"/>
      <c r="H5" s="1"/>
      <c r="I5" s="1"/>
      <c r="J5" s="1"/>
    </row>
    <row r="6" spans="1:10">
      <c r="A6" s="1357" t="s">
        <v>1288</v>
      </c>
      <c r="B6" s="255">
        <v>4</v>
      </c>
      <c r="C6" s="255">
        <v>4</v>
      </c>
      <c r="D6" s="10"/>
      <c r="F6" s="1"/>
      <c r="G6" s="1"/>
      <c r="H6" s="1"/>
      <c r="I6" s="1"/>
      <c r="J6" s="1"/>
    </row>
    <row r="7" spans="1:10">
      <c r="A7" s="1694" t="s">
        <v>1293</v>
      </c>
      <c r="B7" s="1695"/>
      <c r="C7" s="1696"/>
      <c r="D7" s="10"/>
      <c r="F7" s="1"/>
      <c r="G7" s="1"/>
      <c r="H7" s="1"/>
      <c r="I7" s="1"/>
      <c r="J7" s="1"/>
    </row>
    <row r="8" spans="1:10">
      <c r="A8" s="1358" t="s">
        <v>55</v>
      </c>
      <c r="B8" s="255">
        <v>1269</v>
      </c>
      <c r="C8" s="255">
        <v>1242</v>
      </c>
      <c r="D8" s="10"/>
      <c r="F8" s="1"/>
      <c r="G8" s="1"/>
      <c r="H8" s="1"/>
      <c r="I8" s="1"/>
      <c r="J8" s="1"/>
    </row>
    <row r="9" spans="1:10">
      <c r="A9" s="1358" t="s">
        <v>56</v>
      </c>
      <c r="B9" s="255">
        <v>1212</v>
      </c>
      <c r="C9" s="255">
        <v>1213</v>
      </c>
      <c r="D9" s="10"/>
      <c r="F9" s="1"/>
      <c r="G9" s="1"/>
      <c r="H9" s="1"/>
      <c r="I9" s="1"/>
      <c r="J9" s="1"/>
    </row>
    <row r="10" spans="1:10">
      <c r="A10" s="1358" t="s">
        <v>57</v>
      </c>
      <c r="B10" s="255">
        <v>295</v>
      </c>
      <c r="C10" s="255">
        <v>291</v>
      </c>
      <c r="D10" s="10"/>
      <c r="F10" s="1"/>
      <c r="G10" s="1"/>
      <c r="H10" s="1"/>
      <c r="I10" s="1"/>
      <c r="J10" s="1"/>
    </row>
    <row r="11" spans="1:10">
      <c r="A11" s="1694" t="s">
        <v>1289</v>
      </c>
      <c r="B11" s="1695"/>
      <c r="C11" s="1696"/>
      <c r="D11" s="10"/>
      <c r="F11" s="1"/>
      <c r="G11" s="1"/>
      <c r="H11" s="1"/>
      <c r="I11" s="1"/>
      <c r="J11" s="1"/>
    </row>
    <row r="12" spans="1:10">
      <c r="A12" s="1358" t="s">
        <v>55</v>
      </c>
      <c r="B12" s="254">
        <v>903</v>
      </c>
      <c r="C12" s="254">
        <v>900</v>
      </c>
      <c r="D12" s="10"/>
      <c r="F12" s="1"/>
      <c r="G12" s="1"/>
      <c r="H12" s="1"/>
      <c r="I12" s="1"/>
      <c r="J12" s="140"/>
    </row>
    <row r="13" spans="1:10">
      <c r="A13" s="1358" t="s">
        <v>56</v>
      </c>
      <c r="B13" s="255">
        <v>1138</v>
      </c>
      <c r="C13" s="255">
        <v>1148</v>
      </c>
      <c r="D13" s="10"/>
      <c r="J13" s="141"/>
    </row>
    <row r="14" spans="1:10">
      <c r="A14" s="1358" t="s">
        <v>57</v>
      </c>
      <c r="B14" s="254">
        <v>274</v>
      </c>
      <c r="C14" s="254">
        <v>269</v>
      </c>
      <c r="D14" s="10"/>
      <c r="J14" s="141"/>
    </row>
    <row r="15" spans="1:10">
      <c r="A15" s="1694" t="s">
        <v>1290</v>
      </c>
      <c r="B15" s="1695"/>
      <c r="C15" s="1696"/>
      <c r="D15" s="10"/>
      <c r="J15" s="141"/>
    </row>
    <row r="16" spans="1:10">
      <c r="A16" s="1358" t="s">
        <v>55</v>
      </c>
      <c r="B16" s="254">
        <v>560</v>
      </c>
      <c r="C16" s="254">
        <v>557</v>
      </c>
      <c r="D16" s="10"/>
      <c r="J16" s="141"/>
    </row>
    <row r="17" spans="1:10">
      <c r="A17" s="1358" t="s">
        <v>56</v>
      </c>
      <c r="B17" s="254">
        <v>754</v>
      </c>
      <c r="C17" s="254">
        <v>727</v>
      </c>
      <c r="D17" s="10"/>
      <c r="J17" s="141"/>
    </row>
    <row r="18" spans="1:10">
      <c r="A18" s="1358" t="s">
        <v>57</v>
      </c>
      <c r="B18" s="254">
        <v>470</v>
      </c>
      <c r="C18" s="254">
        <v>460</v>
      </c>
      <c r="D18" s="10"/>
      <c r="J18" s="141"/>
    </row>
    <row r="19" spans="1:10">
      <c r="A19" s="1694" t="s">
        <v>1294</v>
      </c>
      <c r="B19" s="1695"/>
      <c r="C19" s="1696"/>
      <c r="D19" s="10"/>
    </row>
    <row r="20" spans="1:10">
      <c r="A20" s="1358" t="s">
        <v>55</v>
      </c>
      <c r="B20" s="254">
        <v>280</v>
      </c>
      <c r="C20" s="254">
        <v>285</v>
      </c>
      <c r="D20" s="10"/>
    </row>
    <row r="21" spans="1:10">
      <c r="A21" s="1358" t="s">
        <v>56</v>
      </c>
      <c r="B21" s="254">
        <v>271</v>
      </c>
      <c r="C21" s="254">
        <v>284</v>
      </c>
      <c r="D21" s="10"/>
    </row>
    <row r="22" spans="1:10">
      <c r="A22" s="1358" t="s">
        <v>57</v>
      </c>
      <c r="B22" s="254">
        <v>14</v>
      </c>
      <c r="C22" s="254">
        <v>13</v>
      </c>
      <c r="D22" s="10"/>
    </row>
    <row r="23" spans="1:10">
      <c r="A23" s="1694" t="s">
        <v>1291</v>
      </c>
      <c r="B23" s="1695"/>
      <c r="C23" s="1696"/>
      <c r="D23" s="10"/>
    </row>
    <row r="24" spans="1:10">
      <c r="A24" s="139" t="s">
        <v>58</v>
      </c>
      <c r="B24" s="254">
        <v>546</v>
      </c>
      <c r="C24" s="254">
        <v>544</v>
      </c>
      <c r="D24" s="10"/>
    </row>
    <row r="25" spans="1:10">
      <c r="A25" s="1358" t="s">
        <v>59</v>
      </c>
      <c r="B25" s="254">
        <v>250</v>
      </c>
      <c r="C25" s="254">
        <v>225</v>
      </c>
      <c r="D25" s="10"/>
    </row>
    <row r="26" spans="1:10">
      <c r="A26" s="139" t="s">
        <v>60</v>
      </c>
      <c r="B26" s="254">
        <v>98</v>
      </c>
      <c r="C26" s="254" t="s">
        <v>13</v>
      </c>
      <c r="D26" s="10"/>
    </row>
    <row r="27" spans="1:10">
      <c r="A27" s="1358" t="s">
        <v>61</v>
      </c>
      <c r="B27" s="254">
        <v>288</v>
      </c>
      <c r="C27" s="254">
        <v>295</v>
      </c>
      <c r="D27" s="10"/>
    </row>
    <row r="28" spans="1:10">
      <c r="A28" s="1358" t="s">
        <v>62</v>
      </c>
      <c r="B28" s="254">
        <v>352</v>
      </c>
      <c r="C28" s="254">
        <v>378</v>
      </c>
      <c r="D28" s="10"/>
    </row>
    <row r="29" spans="1:10">
      <c r="A29" s="1694" t="s">
        <v>1292</v>
      </c>
      <c r="B29" s="1695"/>
      <c r="C29" s="1696"/>
      <c r="D29" s="10"/>
    </row>
    <row r="30" spans="1:10">
      <c r="A30" s="1358" t="s">
        <v>55</v>
      </c>
      <c r="B30" s="255">
        <v>1092</v>
      </c>
      <c r="C30" s="255">
        <v>1087</v>
      </c>
      <c r="D30" s="10"/>
    </row>
    <row r="31" spans="1:10">
      <c r="A31" s="1358" t="s">
        <v>56</v>
      </c>
      <c r="B31" s="255">
        <v>1093</v>
      </c>
      <c r="C31" s="255">
        <v>1090</v>
      </c>
      <c r="D31" s="10"/>
    </row>
    <row r="32" spans="1:10">
      <c r="A32" s="1358" t="s">
        <v>57</v>
      </c>
      <c r="B32" s="254">
        <v>270</v>
      </c>
      <c r="C32" s="254">
        <v>266</v>
      </c>
      <c r="D32" s="10"/>
    </row>
    <row r="33" spans="1:4">
      <c r="A33" s="1694" t="s">
        <v>63</v>
      </c>
      <c r="B33" s="1695"/>
      <c r="C33" s="1696"/>
      <c r="D33" s="211"/>
    </row>
    <row r="34" spans="1:4">
      <c r="A34" s="1359" t="s">
        <v>64</v>
      </c>
      <c r="B34" s="420">
        <v>281</v>
      </c>
      <c r="C34" s="420">
        <v>294</v>
      </c>
      <c r="D34" s="211"/>
    </row>
    <row r="35" spans="1:4">
      <c r="A35" s="1359" t="s">
        <v>65</v>
      </c>
      <c r="B35" s="420">
        <v>580</v>
      </c>
      <c r="C35" s="420">
        <v>574</v>
      </c>
      <c r="D35" s="211"/>
    </row>
    <row r="36" spans="1:4" s="211" customFormat="1">
      <c r="A36" s="1694" t="s">
        <v>66</v>
      </c>
      <c r="B36" s="1695"/>
      <c r="C36" s="1696"/>
    </row>
    <row r="37" spans="1:4">
      <c r="A37" s="1357" t="s">
        <v>67</v>
      </c>
      <c r="B37" s="421">
        <v>11219</v>
      </c>
      <c r="C37" s="421">
        <v>11866</v>
      </c>
      <c r="D37" s="10"/>
    </row>
    <row r="38" spans="1:4">
      <c r="A38" s="1357" t="s">
        <v>68</v>
      </c>
      <c r="B38" s="421">
        <v>17</v>
      </c>
      <c r="C38" s="421">
        <v>17</v>
      </c>
      <c r="D38" s="10"/>
    </row>
    <row r="39" spans="1:4">
      <c r="A39" s="1357" t="s">
        <v>69</v>
      </c>
      <c r="B39" s="421">
        <v>17</v>
      </c>
      <c r="C39" s="421">
        <v>17</v>
      </c>
      <c r="D39" s="10"/>
    </row>
    <row r="40" spans="1:4">
      <c r="A40" s="1360" t="s">
        <v>70</v>
      </c>
      <c r="B40" s="420">
        <v>2</v>
      </c>
      <c r="C40" s="420">
        <v>2</v>
      </c>
      <c r="D40" s="10"/>
    </row>
    <row r="41" spans="1:4">
      <c r="A41" s="1361" t="s">
        <v>71</v>
      </c>
      <c r="B41" s="420">
        <v>220</v>
      </c>
      <c r="C41" s="420">
        <v>230</v>
      </c>
      <c r="D41" s="10"/>
    </row>
    <row r="42" spans="1:4">
      <c r="A42" s="1362" t="s">
        <v>72</v>
      </c>
      <c r="B42" s="420">
        <v>57</v>
      </c>
      <c r="C42" s="420">
        <v>60</v>
      </c>
      <c r="D42" s="10"/>
    </row>
    <row r="43" spans="1:4">
      <c r="A43" s="1362" t="s">
        <v>73</v>
      </c>
      <c r="B43" s="420">
        <v>25</v>
      </c>
      <c r="C43" s="420">
        <v>25</v>
      </c>
      <c r="D43" s="10"/>
    </row>
    <row r="44" spans="1:4">
      <c r="A44" s="1362" t="s">
        <v>74</v>
      </c>
      <c r="B44" s="420">
        <v>7</v>
      </c>
      <c r="C44" s="420">
        <v>7</v>
      </c>
      <c r="D44" s="10"/>
    </row>
    <row r="45" spans="1:4">
      <c r="A45" s="1362" t="s">
        <v>75</v>
      </c>
      <c r="B45" s="420">
        <v>5</v>
      </c>
      <c r="C45" s="420">
        <v>5</v>
      </c>
      <c r="D45" s="10"/>
    </row>
    <row r="46" spans="1:4">
      <c r="A46" s="1362" t="s">
        <v>76</v>
      </c>
      <c r="B46" s="254">
        <v>75</v>
      </c>
      <c r="C46" s="254">
        <v>77</v>
      </c>
      <c r="D46" s="10"/>
    </row>
    <row r="47" spans="1:4">
      <c r="A47" s="1363" t="s">
        <v>77</v>
      </c>
      <c r="B47" s="421">
        <v>167</v>
      </c>
      <c r="C47" s="254">
        <v>161</v>
      </c>
      <c r="D47" s="211"/>
    </row>
    <row r="48" spans="1:4">
      <c r="A48" s="1363" t="s">
        <v>78</v>
      </c>
      <c r="B48" s="421">
        <v>279</v>
      </c>
      <c r="C48" s="421">
        <v>276</v>
      </c>
      <c r="D48" s="211"/>
    </row>
    <row r="49" spans="1:4">
      <c r="A49" s="1363" t="s">
        <v>79</v>
      </c>
      <c r="B49" s="421">
        <v>1283</v>
      </c>
      <c r="C49" s="421">
        <v>1526</v>
      </c>
      <c r="D49" s="211"/>
    </row>
    <row r="50" spans="1:4" ht="18" customHeight="1">
      <c r="A50" s="1363" t="s">
        <v>80</v>
      </c>
      <c r="B50" s="255">
        <v>420</v>
      </c>
      <c r="C50" s="255">
        <v>470</v>
      </c>
      <c r="D50" s="142"/>
    </row>
    <row r="51" spans="1:4" ht="14.25" customHeight="1">
      <c r="A51" s="1363" t="s">
        <v>81</v>
      </c>
      <c r="B51" s="255">
        <v>49</v>
      </c>
      <c r="C51" s="254">
        <v>49</v>
      </c>
      <c r="D51" s="142"/>
    </row>
    <row r="52" spans="1:4">
      <c r="A52" s="1363" t="s">
        <v>82</v>
      </c>
      <c r="B52" s="255">
        <v>1307</v>
      </c>
      <c r="C52" s="255">
        <v>925</v>
      </c>
      <c r="D52" s="10"/>
    </row>
    <row r="53" spans="1:4">
      <c r="A53" s="1363" t="s">
        <v>83</v>
      </c>
      <c r="B53" s="255">
        <v>1191</v>
      </c>
      <c r="C53" s="255">
        <v>1500</v>
      </c>
      <c r="D53" s="10"/>
    </row>
    <row r="54" spans="1:4">
      <c r="A54" s="1359" t="s">
        <v>84</v>
      </c>
      <c r="B54" s="420">
        <v>24</v>
      </c>
      <c r="C54" s="420">
        <v>26</v>
      </c>
      <c r="D54" s="10"/>
    </row>
    <row r="55" spans="1:4">
      <c r="A55" s="1359" t="s">
        <v>85</v>
      </c>
      <c r="B55" s="420">
        <v>5</v>
      </c>
      <c r="C55" s="420">
        <v>6</v>
      </c>
      <c r="D55" s="10"/>
    </row>
    <row r="56" spans="1:4" s="211" customFormat="1">
      <c r="A56" s="1359" t="s">
        <v>86</v>
      </c>
      <c r="B56" s="420">
        <v>0</v>
      </c>
      <c r="C56" s="420">
        <v>4</v>
      </c>
      <c r="D56" s="10"/>
    </row>
    <row r="57" spans="1:4" s="211" customFormat="1">
      <c r="A57" s="1359" t="s">
        <v>87</v>
      </c>
      <c r="B57" s="420">
        <v>0</v>
      </c>
      <c r="C57" s="420">
        <v>16</v>
      </c>
      <c r="D57" s="10"/>
    </row>
    <row r="58" spans="1:4" ht="18.75">
      <c r="A58" s="1363" t="s">
        <v>88</v>
      </c>
      <c r="B58" s="254">
        <v>0</v>
      </c>
      <c r="C58" s="254">
        <v>0</v>
      </c>
      <c r="D58" s="142"/>
    </row>
    <row r="59" spans="1:4">
      <c r="A59" s="1363" t="s">
        <v>89</v>
      </c>
      <c r="B59" s="254">
        <v>2</v>
      </c>
      <c r="C59" s="254">
        <v>2</v>
      </c>
      <c r="D59" s="10"/>
    </row>
    <row r="60" spans="1:4">
      <c r="A60" s="1363" t="s">
        <v>90</v>
      </c>
      <c r="B60" s="254">
        <v>1</v>
      </c>
      <c r="C60" s="254">
        <v>1</v>
      </c>
      <c r="D60" s="10"/>
    </row>
    <row r="61" spans="1:4">
      <c r="A61" s="1363" t="s">
        <v>91</v>
      </c>
      <c r="B61" s="254">
        <v>3</v>
      </c>
      <c r="C61" s="254">
        <v>3</v>
      </c>
      <c r="D61" s="10"/>
    </row>
    <row r="62" spans="1:4">
      <c r="A62" s="1364" t="s">
        <v>92</v>
      </c>
      <c r="B62" s="143"/>
      <c r="D62" s="10"/>
    </row>
    <row r="63" spans="1:4" ht="56.25" customHeight="1">
      <c r="A63" s="2244" t="s">
        <v>1302</v>
      </c>
      <c r="B63" s="2244"/>
      <c r="C63" s="2244"/>
      <c r="D63" s="10"/>
    </row>
    <row r="64" spans="1:4" ht="42.75" customHeight="1">
      <c r="A64" s="2244" t="s">
        <v>1301</v>
      </c>
      <c r="B64" s="2244"/>
      <c r="C64" s="2244"/>
      <c r="D64" s="10"/>
    </row>
  </sheetData>
  <mergeCells count="11">
    <mergeCell ref="A1:C1"/>
    <mergeCell ref="A7:C7"/>
    <mergeCell ref="A11:C11"/>
    <mergeCell ref="A19:C19"/>
    <mergeCell ref="A23:C23"/>
    <mergeCell ref="A64:C64"/>
    <mergeCell ref="A63:C63"/>
    <mergeCell ref="A36:C36"/>
    <mergeCell ref="A29:C29"/>
    <mergeCell ref="A15:C15"/>
    <mergeCell ref="A33:C33"/>
  </mergeCells>
  <printOptions horizontalCentered="1"/>
  <pageMargins left="0.70866141732283472" right="0.70866141732283472" top="0.74803149606299213" bottom="0.74803149606299213" header="0.31496062992125984" footer="0.31496062992125984"/>
  <pageSetup paperSize="9" fitToHeight="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1"/>
  <sheetViews>
    <sheetView showGridLines="0" zoomScaleNormal="100" workbookViewId="0"/>
  </sheetViews>
  <sheetFormatPr defaultColWidth="9.140625" defaultRowHeight="15"/>
  <cols>
    <col min="1" max="6" width="14.5703125" style="78" bestFit="1" customWidth="1"/>
    <col min="7" max="7" width="5.42578125" style="78" bestFit="1" customWidth="1"/>
    <col min="8" max="16384" width="9.140625" style="78"/>
  </cols>
  <sheetData>
    <row r="1" spans="1:7">
      <c r="A1" s="1445" t="s">
        <v>541</v>
      </c>
      <c r="B1" s="1445"/>
      <c r="C1" s="1445"/>
      <c r="D1" s="1445"/>
      <c r="E1" s="1445"/>
      <c r="F1" s="1446"/>
    </row>
    <row r="2" spans="1:7" s="210" customFormat="1" ht="18" customHeight="1">
      <c r="A2" s="1820" t="s">
        <v>164</v>
      </c>
      <c r="B2" s="1855" t="s">
        <v>411</v>
      </c>
      <c r="C2" s="1856"/>
      <c r="D2" s="1856"/>
      <c r="E2" s="1856"/>
      <c r="F2" s="1857"/>
    </row>
    <row r="3" spans="1:7" s="210" customFormat="1" ht="18" customHeight="1">
      <c r="A3" s="1821"/>
      <c r="B3" s="1461" t="s">
        <v>435</v>
      </c>
      <c r="C3" s="1461" t="s">
        <v>436</v>
      </c>
      <c r="D3" s="1461" t="s">
        <v>81</v>
      </c>
      <c r="E3" s="1461" t="s">
        <v>296</v>
      </c>
      <c r="F3" s="1461" t="s">
        <v>433</v>
      </c>
    </row>
    <row r="4" spans="1:7" s="80" customFormat="1" ht="18" customHeight="1">
      <c r="A4" s="288" t="s">
        <v>10</v>
      </c>
      <c r="B4" s="322">
        <v>34.431982336452869</v>
      </c>
      <c r="C4" s="322">
        <v>13.0199984621889</v>
      </c>
      <c r="D4" s="322">
        <v>3.2849058607471351</v>
      </c>
      <c r="E4" s="322">
        <v>0.13515121235006566</v>
      </c>
      <c r="F4" s="322">
        <v>49.127962128261025</v>
      </c>
    </row>
    <row r="5" spans="1:7" s="80" customFormat="1" ht="18" customHeight="1">
      <c r="A5" s="453" t="s">
        <v>11</v>
      </c>
      <c r="B5" s="455">
        <v>37.350054698226728</v>
      </c>
      <c r="C5" s="455">
        <v>6.6833965791379093</v>
      </c>
      <c r="D5" s="455">
        <v>3.0708595373990666</v>
      </c>
      <c r="E5" s="455">
        <v>3.9082920633555049E-2</v>
      </c>
      <c r="F5" s="455">
        <v>52.856606264602725</v>
      </c>
      <c r="G5" s="103"/>
    </row>
    <row r="6" spans="1:7" s="210" customFormat="1" ht="18" customHeight="1">
      <c r="A6" s="1387">
        <v>45412</v>
      </c>
      <c r="B6" s="201">
        <v>38.581507405826095</v>
      </c>
      <c r="C6" s="201">
        <v>6.1647818120874911</v>
      </c>
      <c r="D6" s="201">
        <v>2.7451590559904235</v>
      </c>
      <c r="E6" s="201">
        <v>5.6915565716708369E-3</v>
      </c>
      <c r="F6" s="201">
        <v>52.502860169524311</v>
      </c>
    </row>
    <row r="7" spans="1:7" s="210" customFormat="1" ht="18" customHeight="1">
      <c r="A7" s="1387">
        <v>45443</v>
      </c>
      <c r="B7" s="201">
        <v>38.793481223311346</v>
      </c>
      <c r="C7" s="201">
        <v>6.4085656478851396</v>
      </c>
      <c r="D7" s="201">
        <v>3.7494118401991301</v>
      </c>
      <c r="E7" s="201">
        <v>0.16447709273690175</v>
      </c>
      <c r="F7" s="201">
        <v>50.884064195867481</v>
      </c>
    </row>
    <row r="8" spans="1:7" s="210" customFormat="1" ht="18" customHeight="1">
      <c r="A8" s="1387">
        <v>45473</v>
      </c>
      <c r="B8" s="201">
        <v>37.024266733175502</v>
      </c>
      <c r="C8" s="201">
        <v>7.8948549022786887</v>
      </c>
      <c r="D8" s="201">
        <v>2.9717587175929077</v>
      </c>
      <c r="E8" s="201">
        <v>3.771359293089252E-2</v>
      </c>
      <c r="F8" s="201">
        <v>52.07140605402202</v>
      </c>
    </row>
    <row r="9" spans="1:7" s="210" customFormat="1" ht="18" customHeight="1">
      <c r="A9" s="1387">
        <v>45504</v>
      </c>
      <c r="B9" s="201">
        <v>37.377336019145311</v>
      </c>
      <c r="C9" s="201">
        <v>4.6951793483689039</v>
      </c>
      <c r="D9" s="201">
        <v>3.9112741536855991</v>
      </c>
      <c r="E9" s="201">
        <v>3.2679896316554324E-2</v>
      </c>
      <c r="F9" s="201">
        <v>53.983530582483638</v>
      </c>
    </row>
    <row r="10" spans="1:7" s="210" customFormat="1" ht="18" customHeight="1">
      <c r="A10" s="1387">
        <v>45535</v>
      </c>
      <c r="B10" s="201">
        <v>34.007463860208581</v>
      </c>
      <c r="C10" s="201">
        <v>11.888580201969013</v>
      </c>
      <c r="D10" s="201">
        <v>2.7633951024876922</v>
      </c>
      <c r="E10" s="201">
        <v>1.4040711160935838E-2</v>
      </c>
      <c r="F10" s="201">
        <v>51.326520124173783</v>
      </c>
    </row>
    <row r="11" spans="1:7" s="210" customFormat="1" ht="13.5" customHeight="1">
      <c r="A11" s="1387">
        <v>45565</v>
      </c>
      <c r="B11" s="201">
        <v>36.31527844044728</v>
      </c>
      <c r="C11" s="201">
        <v>7.1465991817163648</v>
      </c>
      <c r="D11" s="201">
        <v>2.6274636635012896</v>
      </c>
      <c r="E11" s="201">
        <v>1.7036069956296404E-2</v>
      </c>
      <c r="F11" s="201">
        <v>53.893622644378759</v>
      </c>
    </row>
    <row r="12" spans="1:7" s="210" customFormat="1">
      <c r="A12" s="1387">
        <v>45596</v>
      </c>
      <c r="B12" s="201">
        <v>36.357559898931541</v>
      </c>
      <c r="C12" s="201">
        <v>9.4796214787062318</v>
      </c>
      <c r="D12" s="201">
        <v>3.019083342394731</v>
      </c>
      <c r="E12" s="201">
        <v>1.553022980202733E-2</v>
      </c>
      <c r="F12" s="201">
        <v>51.128205050165477</v>
      </c>
    </row>
    <row r="13" spans="1:7" s="210" customFormat="1" ht="13.5" customHeight="1">
      <c r="A13" s="1387">
        <v>45626</v>
      </c>
      <c r="B13" s="201">
        <v>39.051023239547675</v>
      </c>
      <c r="C13" s="201">
        <v>3.7403016014479511</v>
      </c>
      <c r="D13" s="201">
        <v>1.9325846911136195</v>
      </c>
      <c r="E13" s="201">
        <v>2.525584338232862E-2</v>
      </c>
      <c r="F13" s="201">
        <v>55.25083462450845</v>
      </c>
    </row>
    <row r="14" spans="1:7" s="210" customFormat="1">
      <c r="A14" s="1387">
        <v>45657</v>
      </c>
      <c r="B14" s="201">
        <v>36.794592343220465</v>
      </c>
      <c r="C14" s="201">
        <v>4.8629132287098349</v>
      </c>
      <c r="D14" s="201">
        <v>2.7423855407885189</v>
      </c>
      <c r="E14" s="201">
        <v>1.6702715718271276E-2</v>
      </c>
      <c r="F14" s="201">
        <v>55.583406171562913</v>
      </c>
    </row>
    <row r="15" spans="1:7" s="210" customFormat="1">
      <c r="A15" s="1387">
        <v>45688</v>
      </c>
      <c r="B15" s="201">
        <v>39.5348323451921</v>
      </c>
      <c r="C15" s="201">
        <v>4.0241154583516687</v>
      </c>
      <c r="D15" s="201">
        <v>3.6311805696912827</v>
      </c>
      <c r="E15" s="201">
        <v>1.4407929561787472E-2</v>
      </c>
      <c r="F15" s="201">
        <v>52.795463697203161</v>
      </c>
    </row>
    <row r="16" spans="1:7" s="210" customFormat="1">
      <c r="A16" s="1387">
        <v>45716</v>
      </c>
      <c r="B16" s="201">
        <v>40.847230433717293</v>
      </c>
      <c r="C16" s="201">
        <v>3.8862265089346573</v>
      </c>
      <c r="D16" s="201">
        <v>3.2190463994666003</v>
      </c>
      <c r="E16" s="201">
        <v>3.5189412369317388E-3</v>
      </c>
      <c r="F16" s="201">
        <v>52.043977716644527</v>
      </c>
    </row>
    <row r="17" spans="1:6" s="210" customFormat="1">
      <c r="A17" s="1387">
        <v>45747</v>
      </c>
      <c r="B17" s="201">
        <v>36.603408458799706</v>
      </c>
      <c r="C17" s="201">
        <v>6.0234599210823099</v>
      </c>
      <c r="D17" s="201">
        <v>3.1358526311236741</v>
      </c>
      <c r="E17" s="201">
        <v>0.13484836732201305</v>
      </c>
      <c r="F17" s="201">
        <v>54.102430621672291</v>
      </c>
    </row>
    <row r="18" spans="1:6" s="210" customFormat="1" ht="15" customHeight="1">
      <c r="A18" s="1805" t="s">
        <v>173</v>
      </c>
      <c r="B18" s="1805"/>
      <c r="C18" s="1805"/>
      <c r="D18" s="230"/>
      <c r="E18" s="230"/>
      <c r="F18" s="230"/>
    </row>
    <row r="19" spans="1:6" s="210" customFormat="1">
      <c r="A19" s="1818" t="s">
        <v>399</v>
      </c>
      <c r="B19" s="1818"/>
      <c r="C19" s="1818"/>
      <c r="D19" s="1818"/>
      <c r="E19" s="1818"/>
    </row>
    <row r="20" spans="1:6" s="210" customFormat="1">
      <c r="A20" s="256"/>
    </row>
    <row r="21" spans="1:6" s="210" customFormat="1">
      <c r="A21" s="78"/>
      <c r="B21" s="78"/>
      <c r="C21" s="78"/>
      <c r="D21" s="78"/>
      <c r="E21" s="78"/>
    </row>
  </sheetData>
  <mergeCells count="4">
    <mergeCell ref="A2:A3"/>
    <mergeCell ref="B2:F2"/>
    <mergeCell ref="A19:E19"/>
    <mergeCell ref="A18:C18"/>
  </mergeCells>
  <printOptions horizontalCentered="1"/>
  <pageMargins left="0.78431372549019618" right="0.78431372549019618" top="0.98039215686274517" bottom="0.98039215686274517" header="0.50980392156862753" footer="0.50980392156862753"/>
  <pageSetup paperSize="9" orientation="landscape" useFirstPageNumber="1"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1"/>
  <sheetViews>
    <sheetView showGridLines="0" zoomScaleNormal="100" workbookViewId="0"/>
  </sheetViews>
  <sheetFormatPr defaultColWidth="9.140625" defaultRowHeight="15"/>
  <cols>
    <col min="1" max="6" width="14.5703125" style="78" bestFit="1" customWidth="1"/>
    <col min="7" max="7" width="4.5703125" style="78" bestFit="1" customWidth="1"/>
    <col min="8" max="16384" width="9.140625" style="78"/>
  </cols>
  <sheetData>
    <row r="1" spans="1:6" ht="18" customHeight="1">
      <c r="A1" s="1445" t="s">
        <v>542</v>
      </c>
      <c r="B1" s="1445"/>
      <c r="C1" s="1445"/>
      <c r="D1" s="1445"/>
      <c r="E1" s="1445"/>
      <c r="F1" s="1446"/>
    </row>
    <row r="2" spans="1:6" s="210" customFormat="1" ht="18" customHeight="1">
      <c r="A2" s="1432" t="s">
        <v>164</v>
      </c>
      <c r="B2" s="1822" t="s">
        <v>411</v>
      </c>
      <c r="C2" s="1859"/>
      <c r="D2" s="1859"/>
      <c r="E2" s="1859"/>
      <c r="F2" s="1823"/>
    </row>
    <row r="3" spans="1:6" s="210" customFormat="1" ht="18" customHeight="1">
      <c r="A3" s="1434"/>
      <c r="B3" s="1461" t="s">
        <v>435</v>
      </c>
      <c r="C3" s="1461" t="s">
        <v>436</v>
      </c>
      <c r="D3" s="1461" t="s">
        <v>81</v>
      </c>
      <c r="E3" s="1461" t="s">
        <v>296</v>
      </c>
      <c r="F3" s="1461" t="s">
        <v>433</v>
      </c>
    </row>
    <row r="4" spans="1:6" s="80" customFormat="1" ht="18" customHeight="1">
      <c r="A4" s="288" t="s">
        <v>10</v>
      </c>
      <c r="B4" s="322">
        <v>28.24</v>
      </c>
      <c r="C4" s="322">
        <v>14.43</v>
      </c>
      <c r="D4" s="322">
        <v>7.78</v>
      </c>
      <c r="E4" s="322">
        <v>0.24</v>
      </c>
      <c r="F4" s="322">
        <v>49.31</v>
      </c>
    </row>
    <row r="5" spans="1:6" s="80" customFormat="1" ht="18" customHeight="1">
      <c r="A5" s="453" t="s">
        <v>11</v>
      </c>
      <c r="B5" s="456">
        <v>29.17</v>
      </c>
      <c r="C5" s="456">
        <v>14.66</v>
      </c>
      <c r="D5" s="456">
        <v>9.07</v>
      </c>
      <c r="E5" s="456">
        <v>0.19</v>
      </c>
      <c r="F5" s="456">
        <v>46.9</v>
      </c>
    </row>
    <row r="6" spans="1:6" s="210" customFormat="1" ht="18" customHeight="1">
      <c r="A6" s="1387">
        <v>45412</v>
      </c>
      <c r="B6" s="201">
        <v>29.27</v>
      </c>
      <c r="C6" s="201">
        <v>13.71</v>
      </c>
      <c r="D6" s="201">
        <v>8.48</v>
      </c>
      <c r="E6" s="201">
        <v>0.16</v>
      </c>
      <c r="F6" s="201">
        <v>48.39</v>
      </c>
    </row>
    <row r="7" spans="1:6" s="210" customFormat="1" ht="18" customHeight="1">
      <c r="A7" s="1387">
        <v>45443</v>
      </c>
      <c r="B7" s="201">
        <v>29.15</v>
      </c>
      <c r="C7" s="201">
        <v>16.100000000000001</v>
      </c>
      <c r="D7" s="201">
        <v>8.5500000000000007</v>
      </c>
      <c r="E7" s="201">
        <v>0.19</v>
      </c>
      <c r="F7" s="201">
        <v>46.01</v>
      </c>
    </row>
    <row r="8" spans="1:6" s="210" customFormat="1" ht="18" customHeight="1">
      <c r="A8" s="1387">
        <v>45473</v>
      </c>
      <c r="B8" s="201">
        <v>30.07</v>
      </c>
      <c r="C8" s="201">
        <v>13.22</v>
      </c>
      <c r="D8" s="201">
        <v>8.7100000000000009</v>
      </c>
      <c r="E8" s="201">
        <v>0.18</v>
      </c>
      <c r="F8" s="201">
        <v>47.82</v>
      </c>
    </row>
    <row r="9" spans="1:6" s="210" customFormat="1" ht="18" customHeight="1">
      <c r="A9" s="1387">
        <v>45504</v>
      </c>
      <c r="B9" s="201">
        <v>29.26</v>
      </c>
      <c r="C9" s="201">
        <v>11.53</v>
      </c>
      <c r="D9" s="201">
        <v>8.19</v>
      </c>
      <c r="E9" s="201">
        <v>0.2</v>
      </c>
      <c r="F9" s="201">
        <v>50.82</v>
      </c>
    </row>
    <row r="10" spans="1:6" s="210" customFormat="1" ht="18" customHeight="1">
      <c r="A10" s="1387">
        <v>45535</v>
      </c>
      <c r="B10" s="201">
        <v>28.29</v>
      </c>
      <c r="C10" s="201">
        <v>15.24</v>
      </c>
      <c r="D10" s="201">
        <v>8.0299999999999994</v>
      </c>
      <c r="E10" s="201">
        <v>0.23</v>
      </c>
      <c r="F10" s="201">
        <v>48.2</v>
      </c>
    </row>
    <row r="11" spans="1:6" s="210" customFormat="1" ht="18" customHeight="1">
      <c r="A11" s="1387">
        <v>45565</v>
      </c>
      <c r="B11" s="201">
        <v>28.03</v>
      </c>
      <c r="C11" s="201">
        <v>15.21</v>
      </c>
      <c r="D11" s="201">
        <v>9.16</v>
      </c>
      <c r="E11" s="201">
        <v>0.28000000000000003</v>
      </c>
      <c r="F11" s="201">
        <v>47.32</v>
      </c>
    </row>
    <row r="12" spans="1:6" s="210" customFormat="1">
      <c r="A12" s="1387">
        <v>45596</v>
      </c>
      <c r="B12" s="201">
        <v>29.39</v>
      </c>
      <c r="C12" s="201">
        <v>15.08</v>
      </c>
      <c r="D12" s="201">
        <v>9.4700000000000006</v>
      </c>
      <c r="E12" s="201">
        <v>0.22</v>
      </c>
      <c r="F12" s="201">
        <v>45.83</v>
      </c>
    </row>
    <row r="13" spans="1:6" s="210" customFormat="1" ht="13.5" customHeight="1">
      <c r="A13" s="1387">
        <v>45626</v>
      </c>
      <c r="B13" s="201">
        <v>28.48</v>
      </c>
      <c r="C13" s="201">
        <v>17.52</v>
      </c>
      <c r="D13" s="201">
        <v>8.35</v>
      </c>
      <c r="E13" s="201">
        <v>0.21</v>
      </c>
      <c r="F13" s="201">
        <v>45.44</v>
      </c>
    </row>
    <row r="14" spans="1:6" s="210" customFormat="1">
      <c r="A14" s="1387">
        <v>45657</v>
      </c>
      <c r="B14" s="201">
        <v>27.98</v>
      </c>
      <c r="C14" s="201">
        <v>14.27</v>
      </c>
      <c r="D14" s="201">
        <v>9.85</v>
      </c>
      <c r="E14" s="201">
        <v>0.23</v>
      </c>
      <c r="F14" s="201">
        <v>47.67</v>
      </c>
    </row>
    <row r="15" spans="1:6" s="210" customFormat="1">
      <c r="A15" s="1387">
        <v>45688</v>
      </c>
      <c r="B15" s="201">
        <v>30.71</v>
      </c>
      <c r="C15" s="201">
        <v>13.3</v>
      </c>
      <c r="D15" s="201">
        <v>10.33</v>
      </c>
      <c r="E15" s="201">
        <v>0.13</v>
      </c>
      <c r="F15" s="201">
        <v>45.53</v>
      </c>
    </row>
    <row r="16" spans="1:6" s="210" customFormat="1">
      <c r="A16" s="1387">
        <v>45716</v>
      </c>
      <c r="B16" s="201">
        <v>30.28</v>
      </c>
      <c r="C16" s="201">
        <v>16.18</v>
      </c>
      <c r="D16" s="201">
        <v>10.65</v>
      </c>
      <c r="E16" s="201">
        <v>0.1</v>
      </c>
      <c r="F16" s="201">
        <v>42.8</v>
      </c>
    </row>
    <row r="17" spans="1:6" s="210" customFormat="1">
      <c r="A17" s="1387">
        <v>45747</v>
      </c>
      <c r="B17" s="201">
        <v>29.15</v>
      </c>
      <c r="C17" s="201">
        <v>14.62</v>
      </c>
      <c r="D17" s="201">
        <v>9.11</v>
      </c>
      <c r="E17" s="201">
        <v>0.19</v>
      </c>
      <c r="F17" s="201">
        <v>46.93</v>
      </c>
    </row>
    <row r="18" spans="1:6" s="210" customFormat="1">
      <c r="A18" s="1805" t="s">
        <v>173</v>
      </c>
      <c r="B18" s="1805"/>
      <c r="C18" s="1805"/>
      <c r="D18" s="230"/>
      <c r="E18" s="230"/>
      <c r="F18" s="230"/>
    </row>
    <row r="19" spans="1:6" s="210" customFormat="1">
      <c r="A19" s="1860" t="s">
        <v>437</v>
      </c>
      <c r="B19" s="1860"/>
      <c r="C19" s="1860"/>
      <c r="D19" s="1860"/>
      <c r="E19" s="1860"/>
      <c r="F19" s="1860"/>
    </row>
    <row r="20" spans="1:6" s="210" customFormat="1">
      <c r="A20" s="256"/>
    </row>
    <row r="21" spans="1:6" s="210" customFormat="1">
      <c r="A21" s="78"/>
      <c r="B21" s="78"/>
      <c r="C21" s="78"/>
      <c r="D21" s="78"/>
      <c r="E21" s="78"/>
      <c r="F21" s="78"/>
    </row>
  </sheetData>
  <mergeCells count="3">
    <mergeCell ref="B2:F2"/>
    <mergeCell ref="A19:F19"/>
    <mergeCell ref="A18:C18"/>
  </mergeCells>
  <printOptions horizontalCentered="1"/>
  <pageMargins left="0.78431372549019618" right="0.78431372549019618" top="0.98039215686274517" bottom="0.98039215686274517" header="0.50980392156862753" footer="0.50980392156862753"/>
  <pageSetup paperSize="9" orientation="landscape" useFirstPageNumber="1"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0"/>
  <sheetViews>
    <sheetView showGridLines="0" zoomScaleNormal="100" workbookViewId="0"/>
  </sheetViews>
  <sheetFormatPr defaultColWidth="9.140625" defaultRowHeight="15"/>
  <cols>
    <col min="1" max="1" width="14.5703125" style="78" bestFit="1" customWidth="1"/>
    <col min="2" max="2" width="14.5703125" style="78" customWidth="1"/>
    <col min="3" max="6" width="14.5703125" style="78" bestFit="1" customWidth="1"/>
    <col min="7" max="7" width="4.5703125" style="78" bestFit="1" customWidth="1"/>
    <col min="8" max="16384" width="9.140625" style="78"/>
  </cols>
  <sheetData>
    <row r="1" spans="1:6" ht="21" customHeight="1">
      <c r="A1" s="1467" t="s">
        <v>543</v>
      </c>
      <c r="B1" s="1467"/>
      <c r="C1" s="1467"/>
      <c r="D1" s="1467"/>
      <c r="E1" s="1467"/>
      <c r="F1" s="1466"/>
    </row>
    <row r="2" spans="1:6" s="210" customFormat="1" ht="18.75" customHeight="1">
      <c r="A2" s="1861" t="s">
        <v>164</v>
      </c>
      <c r="B2" s="1822" t="s">
        <v>411</v>
      </c>
      <c r="C2" s="1859"/>
      <c r="D2" s="1859"/>
      <c r="E2" s="1859"/>
      <c r="F2" s="1823"/>
    </row>
    <row r="3" spans="1:6" s="210" customFormat="1" ht="18" customHeight="1">
      <c r="A3" s="1862"/>
      <c r="B3" s="1461" t="s">
        <v>435</v>
      </c>
      <c r="C3" s="1461" t="s">
        <v>436</v>
      </c>
      <c r="D3" s="1461" t="s">
        <v>81</v>
      </c>
      <c r="E3" s="1461" t="s">
        <v>296</v>
      </c>
      <c r="F3" s="1461" t="s">
        <v>433</v>
      </c>
    </row>
    <row r="4" spans="1:6" s="80" customFormat="1" ht="18" customHeight="1">
      <c r="A4" s="288" t="s">
        <v>10</v>
      </c>
      <c r="B4" s="520">
        <v>0</v>
      </c>
      <c r="C4" s="520">
        <v>0</v>
      </c>
      <c r="D4" s="520">
        <v>0</v>
      </c>
      <c r="E4" s="520">
        <v>0</v>
      </c>
      <c r="F4" s="520">
        <v>100</v>
      </c>
    </row>
    <row r="5" spans="1:6" s="80" customFormat="1" ht="18" customHeight="1">
      <c r="A5" s="453" t="s">
        <v>11</v>
      </c>
      <c r="B5" s="518">
        <v>2.1274950931749713E-2</v>
      </c>
      <c r="C5" s="518">
        <v>0</v>
      </c>
      <c r="D5" s="518">
        <v>0</v>
      </c>
      <c r="E5" s="518">
        <v>0</v>
      </c>
      <c r="F5" s="518">
        <v>99.978725049068245</v>
      </c>
    </row>
    <row r="6" spans="1:6" s="210" customFormat="1" ht="18" customHeight="1">
      <c r="A6" s="1387">
        <v>45412</v>
      </c>
      <c r="B6" s="519">
        <v>0</v>
      </c>
      <c r="C6" s="519">
        <v>0</v>
      </c>
      <c r="D6" s="519">
        <v>0</v>
      </c>
      <c r="E6" s="519">
        <v>0</v>
      </c>
      <c r="F6" s="519">
        <v>100</v>
      </c>
    </row>
    <row r="7" spans="1:6" s="210" customFormat="1" ht="18" customHeight="1">
      <c r="A7" s="1387">
        <v>45443</v>
      </c>
      <c r="B7" s="519">
        <v>0.74177162768797822</v>
      </c>
      <c r="C7" s="519">
        <v>0</v>
      </c>
      <c r="D7" s="519">
        <v>0</v>
      </c>
      <c r="E7" s="519">
        <v>0</v>
      </c>
      <c r="F7" s="519">
        <v>99.258228372312018</v>
      </c>
    </row>
    <row r="8" spans="1:6" s="210" customFormat="1" ht="18" customHeight="1">
      <c r="A8" s="1387">
        <v>45473</v>
      </c>
      <c r="B8" s="519">
        <v>0</v>
      </c>
      <c r="C8" s="519">
        <v>0</v>
      </c>
      <c r="D8" s="519">
        <v>0</v>
      </c>
      <c r="E8" s="519">
        <v>0</v>
      </c>
      <c r="F8" s="519">
        <v>100</v>
      </c>
    </row>
    <row r="9" spans="1:6" s="210" customFormat="1" ht="18" customHeight="1">
      <c r="A9" s="1387">
        <v>45504</v>
      </c>
      <c r="B9" s="519">
        <v>0</v>
      </c>
      <c r="C9" s="519">
        <v>0</v>
      </c>
      <c r="D9" s="519">
        <v>0</v>
      </c>
      <c r="E9" s="519">
        <v>0</v>
      </c>
      <c r="F9" s="519">
        <v>100</v>
      </c>
    </row>
    <row r="10" spans="1:6" s="210" customFormat="1" ht="18" customHeight="1">
      <c r="A10" s="1387">
        <v>45535</v>
      </c>
      <c r="B10" s="519">
        <v>0</v>
      </c>
      <c r="C10" s="519">
        <v>0</v>
      </c>
      <c r="D10" s="519">
        <v>0</v>
      </c>
      <c r="E10" s="519">
        <v>0</v>
      </c>
      <c r="F10" s="519">
        <v>100</v>
      </c>
    </row>
    <row r="11" spans="1:6" s="210" customFormat="1" ht="18" customHeight="1">
      <c r="A11" s="1387">
        <v>45565</v>
      </c>
      <c r="B11" s="519">
        <v>0</v>
      </c>
      <c r="C11" s="519">
        <v>0</v>
      </c>
      <c r="D11" s="519">
        <v>0</v>
      </c>
      <c r="E11" s="519">
        <v>0</v>
      </c>
      <c r="F11" s="519">
        <v>100</v>
      </c>
    </row>
    <row r="12" spans="1:6" s="210" customFormat="1" ht="18" customHeight="1">
      <c r="A12" s="1387">
        <v>45596</v>
      </c>
      <c r="B12" s="519">
        <v>0</v>
      </c>
      <c r="C12" s="519">
        <v>0</v>
      </c>
      <c r="D12" s="519">
        <v>0</v>
      </c>
      <c r="E12" s="519">
        <v>0</v>
      </c>
      <c r="F12" s="519">
        <v>100</v>
      </c>
    </row>
    <row r="13" spans="1:6" s="210" customFormat="1" ht="18" customHeight="1">
      <c r="A13" s="1387">
        <v>45626</v>
      </c>
      <c r="B13" s="519">
        <v>0</v>
      </c>
      <c r="C13" s="519">
        <v>0</v>
      </c>
      <c r="D13" s="519">
        <v>0</v>
      </c>
      <c r="E13" s="519">
        <v>0</v>
      </c>
      <c r="F13" s="519">
        <v>100</v>
      </c>
    </row>
    <row r="14" spans="1:6" s="210" customFormat="1">
      <c r="A14" s="1387">
        <v>45657</v>
      </c>
      <c r="B14" s="519">
        <v>0</v>
      </c>
      <c r="C14" s="519">
        <v>0</v>
      </c>
      <c r="D14" s="519">
        <v>0</v>
      </c>
      <c r="E14" s="519">
        <v>0</v>
      </c>
      <c r="F14" s="519">
        <v>100</v>
      </c>
    </row>
    <row r="15" spans="1:6" s="210" customFormat="1">
      <c r="A15" s="1387">
        <v>45688</v>
      </c>
      <c r="B15" s="519">
        <v>0</v>
      </c>
      <c r="C15" s="519">
        <v>0</v>
      </c>
      <c r="D15" s="519">
        <v>0</v>
      </c>
      <c r="E15" s="519">
        <v>0</v>
      </c>
      <c r="F15" s="519">
        <v>100</v>
      </c>
    </row>
    <row r="16" spans="1:6" s="210" customFormat="1">
      <c r="A16" s="1387">
        <v>45716</v>
      </c>
      <c r="B16" s="519">
        <v>0</v>
      </c>
      <c r="C16" s="519">
        <v>0</v>
      </c>
      <c r="D16" s="519">
        <v>0</v>
      </c>
      <c r="E16" s="519">
        <v>0</v>
      </c>
      <c r="F16" s="519">
        <v>100</v>
      </c>
    </row>
    <row r="17" spans="1:6" s="210" customFormat="1">
      <c r="A17" s="1387">
        <v>45747</v>
      </c>
      <c r="B17" s="196">
        <v>0.14927503737126646</v>
      </c>
      <c r="C17" s="196">
        <v>0</v>
      </c>
      <c r="D17" s="196">
        <v>0</v>
      </c>
      <c r="E17" s="196">
        <v>0</v>
      </c>
      <c r="F17" s="196">
        <v>99.850724962628732</v>
      </c>
    </row>
    <row r="18" spans="1:6" s="210" customFormat="1">
      <c r="A18" s="1805" t="s">
        <v>173</v>
      </c>
      <c r="B18" s="1805"/>
      <c r="C18" s="1805"/>
      <c r="D18" s="231"/>
      <c r="E18" s="231"/>
      <c r="F18" s="231"/>
    </row>
    <row r="19" spans="1:6" s="210" customFormat="1">
      <c r="A19" s="1863" t="s">
        <v>410</v>
      </c>
      <c r="B19" s="1863"/>
      <c r="C19" s="1863"/>
      <c r="D19" s="1863"/>
      <c r="E19" s="1863"/>
      <c r="F19" s="1863"/>
    </row>
    <row r="20" spans="1:6" s="210" customFormat="1">
      <c r="A20" s="256"/>
      <c r="B20" s="78"/>
      <c r="C20" s="78"/>
      <c r="D20" s="78"/>
      <c r="E20" s="78"/>
      <c r="F20" s="78"/>
    </row>
  </sheetData>
  <mergeCells count="4">
    <mergeCell ref="A2:A3"/>
    <mergeCell ref="B2:F2"/>
    <mergeCell ref="A19:F19"/>
    <mergeCell ref="A18:C18"/>
  </mergeCells>
  <printOptions horizontalCentered="1"/>
  <pageMargins left="0.78431372549019618" right="0.78431372549019618" top="0.98039215686274517" bottom="0.98039215686274517" header="0.50980392156862753" footer="0.50980392156862753"/>
  <pageSetup paperSize="9" orientation="landscape" useFirstPageNumber="1"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0"/>
  <sheetViews>
    <sheetView showGridLines="0" topLeftCell="A9" zoomScaleNormal="100" workbookViewId="0">
      <selection activeCell="D14" sqref="D14"/>
    </sheetView>
  </sheetViews>
  <sheetFormatPr defaultColWidth="9.140625" defaultRowHeight="15"/>
  <cols>
    <col min="1" max="1" width="6.42578125" style="104" bestFit="1" customWidth="1"/>
    <col min="2" max="2" width="20.5703125" style="104" bestFit="1" customWidth="1"/>
    <col min="3" max="3" width="10" style="104" bestFit="1" customWidth="1"/>
    <col min="4" max="4" width="13.85546875" style="104" bestFit="1" customWidth="1"/>
    <col min="5" max="5" width="9.5703125" style="104" customWidth="1"/>
    <col min="6" max="7" width="6" style="104" bestFit="1" customWidth="1"/>
    <col min="8" max="8" width="9.5703125" style="104" bestFit="1" customWidth="1"/>
    <col min="9" max="9" width="10.5703125" style="104" bestFit="1" customWidth="1"/>
    <col min="10" max="11" width="10" style="104" bestFit="1" customWidth="1"/>
    <col min="12" max="16384" width="9.140625" style="104"/>
  </cols>
  <sheetData>
    <row r="1" spans="1:11" ht="15.75" customHeight="1">
      <c r="A1" s="1864" t="s">
        <v>544</v>
      </c>
      <c r="B1" s="1864"/>
      <c r="C1" s="1864"/>
      <c r="D1" s="1864"/>
      <c r="E1" s="1864"/>
      <c r="F1" s="1468"/>
      <c r="G1" s="1469"/>
      <c r="H1" s="1469"/>
      <c r="I1" s="1469"/>
      <c r="J1" s="1469"/>
    </row>
    <row r="2" spans="1:11" s="179" customFormat="1" ht="45">
      <c r="A2" s="1470" t="s">
        <v>118</v>
      </c>
      <c r="B2" s="1471" t="s">
        <v>440</v>
      </c>
      <c r="C2" s="1472" t="s">
        <v>441</v>
      </c>
      <c r="D2" s="1472" t="s">
        <v>442</v>
      </c>
      <c r="E2" s="1473" t="s">
        <v>443</v>
      </c>
      <c r="F2" s="1473" t="s">
        <v>444</v>
      </c>
      <c r="G2" s="1473" t="s">
        <v>445</v>
      </c>
      <c r="H2" s="1472" t="s">
        <v>446</v>
      </c>
      <c r="I2" s="1472" t="s">
        <v>447</v>
      </c>
      <c r="J2" s="1472" t="s">
        <v>448</v>
      </c>
    </row>
    <row r="3" spans="1:11" s="179" customFormat="1" ht="15" customHeight="1">
      <c r="A3" s="186">
        <v>1</v>
      </c>
      <c r="B3" s="1474" t="s">
        <v>449</v>
      </c>
      <c r="C3" s="324">
        <v>123.98</v>
      </c>
      <c r="D3" s="324">
        <v>232980.34830000001</v>
      </c>
      <c r="E3" s="324">
        <v>1.68</v>
      </c>
      <c r="F3" s="324">
        <v>1.1399999999999999</v>
      </c>
      <c r="G3" s="324">
        <v>0.366651</v>
      </c>
      <c r="H3" s="324">
        <v>1.68</v>
      </c>
      <c r="I3" s="324">
        <v>4.758699</v>
      </c>
      <c r="J3" s="324">
        <v>0.02</v>
      </c>
      <c r="K3" s="105"/>
    </row>
    <row r="4" spans="1:11" s="179" customFormat="1" ht="15" customHeight="1">
      <c r="A4" s="186">
        <v>2</v>
      </c>
      <c r="B4" s="1474" t="s">
        <v>450</v>
      </c>
      <c r="C4" s="324">
        <v>892.46</v>
      </c>
      <c r="D4" s="324">
        <v>296108.18205599999</v>
      </c>
      <c r="E4" s="324">
        <v>1.82</v>
      </c>
      <c r="F4" s="324">
        <v>1.46</v>
      </c>
      <c r="G4" s="324">
        <v>0.51483599999999996</v>
      </c>
      <c r="H4" s="324">
        <v>1.82</v>
      </c>
      <c r="I4" s="324">
        <v>12.110424</v>
      </c>
      <c r="J4" s="324">
        <v>0.03</v>
      </c>
    </row>
    <row r="5" spans="1:11" s="179" customFormat="1" ht="15" customHeight="1">
      <c r="A5" s="186">
        <v>3</v>
      </c>
      <c r="B5" s="1474" t="s">
        <v>451</v>
      </c>
      <c r="C5" s="324">
        <v>88.78</v>
      </c>
      <c r="D5" s="324">
        <v>125119.942352</v>
      </c>
      <c r="E5" s="324">
        <v>1.52</v>
      </c>
      <c r="F5" s="324">
        <v>0.74</v>
      </c>
      <c r="G5" s="324">
        <v>0.18615000000000001</v>
      </c>
      <c r="H5" s="324">
        <v>1.52</v>
      </c>
      <c r="I5" s="324">
        <v>-0.35450599999999999</v>
      </c>
      <c r="J5" s="324">
        <v>0.04</v>
      </c>
    </row>
    <row r="6" spans="1:11" s="179" customFormat="1" ht="15" customHeight="1">
      <c r="A6" s="186">
        <v>4</v>
      </c>
      <c r="B6" s="1474" t="s">
        <v>452</v>
      </c>
      <c r="C6" s="324">
        <v>765.22</v>
      </c>
      <c r="D6" s="324">
        <v>1384939.7418780001</v>
      </c>
      <c r="E6" s="324">
        <v>1.28</v>
      </c>
      <c r="F6" s="324">
        <v>0.92</v>
      </c>
      <c r="G6" s="324">
        <v>0.40657199999999999</v>
      </c>
      <c r="H6" s="324">
        <v>1.28</v>
      </c>
      <c r="I6" s="324">
        <v>5.6264799999999999</v>
      </c>
      <c r="J6" s="324">
        <v>0.02</v>
      </c>
    </row>
    <row r="7" spans="1:11" s="179" customFormat="1" ht="15" customHeight="1">
      <c r="A7" s="186">
        <v>5</v>
      </c>
      <c r="B7" s="1474" t="s">
        <v>453</v>
      </c>
      <c r="C7" s="324">
        <v>2076.63</v>
      </c>
      <c r="D7" s="324">
        <v>560783.00876</v>
      </c>
      <c r="E7" s="324">
        <v>1.49</v>
      </c>
      <c r="F7" s="324">
        <v>0.79</v>
      </c>
      <c r="G7" s="324">
        <v>0.222969</v>
      </c>
      <c r="H7" s="324">
        <v>1.49</v>
      </c>
      <c r="I7" s="324">
        <v>-6.9695799999999997</v>
      </c>
      <c r="J7" s="324">
        <v>0.02</v>
      </c>
    </row>
    <row r="8" spans="1:11" s="179" customFormat="1" ht="15" customHeight="1">
      <c r="A8" s="186">
        <v>6</v>
      </c>
      <c r="B8" s="1474" t="s">
        <v>454</v>
      </c>
      <c r="C8" s="324">
        <v>994.11</v>
      </c>
      <c r="D8" s="324">
        <v>319454.81407800002</v>
      </c>
      <c r="E8" s="324">
        <v>1.63</v>
      </c>
      <c r="F8" s="324">
        <v>0.91</v>
      </c>
      <c r="G8" s="324">
        <v>0.24433299999999999</v>
      </c>
      <c r="H8" s="324">
        <v>1.63</v>
      </c>
      <c r="I8" s="324">
        <v>14.233855</v>
      </c>
      <c r="J8" s="324">
        <v>0.03</v>
      </c>
    </row>
    <row r="9" spans="1:11" s="179" customFormat="1" ht="15" customHeight="1">
      <c r="A9" s="186">
        <v>7</v>
      </c>
      <c r="B9" s="1474" t="s">
        <v>455</v>
      </c>
      <c r="C9" s="324">
        <v>13532.37</v>
      </c>
      <c r="D9" s="324">
        <v>862688.77875000006</v>
      </c>
      <c r="E9" s="324">
        <v>1.38</v>
      </c>
      <c r="F9" s="324">
        <v>1.1599999999999999</v>
      </c>
      <c r="G9" s="324">
        <v>0.56173499999999998</v>
      </c>
      <c r="H9" s="324">
        <v>1.38</v>
      </c>
      <c r="I9" s="324">
        <v>6.2854279999999996</v>
      </c>
      <c r="J9" s="324">
        <v>0.02</v>
      </c>
    </row>
    <row r="10" spans="1:11" s="179" customFormat="1" ht="15" customHeight="1">
      <c r="A10" s="186">
        <v>8</v>
      </c>
      <c r="B10" s="1474" t="s">
        <v>456</v>
      </c>
      <c r="C10" s="324">
        <v>1248.3399999999999</v>
      </c>
      <c r="D10" s="324">
        <v>127087.69146099999</v>
      </c>
      <c r="E10" s="324">
        <v>1.77</v>
      </c>
      <c r="F10" s="324">
        <v>1.29</v>
      </c>
      <c r="G10" s="324">
        <v>0.420323</v>
      </c>
      <c r="H10" s="324">
        <v>1.77</v>
      </c>
      <c r="I10" s="324">
        <v>12.427113</v>
      </c>
      <c r="J10" s="324">
        <v>0.05</v>
      </c>
    </row>
    <row r="11" spans="1:11" s="179" customFormat="1" ht="15" customHeight="1">
      <c r="A11" s="186">
        <v>9</v>
      </c>
      <c r="B11" s="1474" t="s">
        <v>457</v>
      </c>
      <c r="C11" s="324">
        <v>275.04000000000002</v>
      </c>
      <c r="D11" s="324">
        <v>408062.553625</v>
      </c>
      <c r="E11" s="324">
        <v>1.8</v>
      </c>
      <c r="F11" s="324">
        <v>1.42</v>
      </c>
      <c r="G11" s="324">
        <v>0.49072399999999999</v>
      </c>
      <c r="H11" s="324">
        <v>1.8</v>
      </c>
      <c r="I11" s="324">
        <v>10.308871</v>
      </c>
      <c r="J11" s="324">
        <v>0.02</v>
      </c>
    </row>
    <row r="12" spans="1:11" s="179" customFormat="1" ht="15" customHeight="1">
      <c r="A12" s="186">
        <v>10</v>
      </c>
      <c r="B12" s="1474" t="s">
        <v>458</v>
      </c>
      <c r="C12" s="324">
        <v>621.76</v>
      </c>
      <c r="D12" s="324">
        <v>235413.53198900001</v>
      </c>
      <c r="E12" s="324">
        <v>2.06</v>
      </c>
      <c r="F12" s="324">
        <v>1.31</v>
      </c>
      <c r="G12" s="324">
        <v>0.31944800000000001</v>
      </c>
      <c r="H12" s="324">
        <v>2.06</v>
      </c>
      <c r="I12" s="324">
        <v>3.1869190000000001</v>
      </c>
      <c r="J12" s="324">
        <v>0.03</v>
      </c>
    </row>
    <row r="13" spans="1:11" s="179" customFormat="1" ht="15" customHeight="1">
      <c r="A13" s="186">
        <v>11</v>
      </c>
      <c r="B13" s="1474" t="s">
        <v>459</v>
      </c>
      <c r="C13" s="324">
        <v>736.27</v>
      </c>
      <c r="D13" s="324">
        <v>141434.41039</v>
      </c>
      <c r="E13" s="324">
        <v>1.95</v>
      </c>
      <c r="F13" s="324">
        <v>1.1499999999999999</v>
      </c>
      <c r="G13" s="324">
        <v>0.27654200000000001</v>
      </c>
      <c r="H13" s="324">
        <v>1.95</v>
      </c>
      <c r="I13" s="324">
        <v>8.6213840000000008</v>
      </c>
      <c r="J13" s="324">
        <v>0.02</v>
      </c>
    </row>
    <row r="14" spans="1:11" s="179" customFormat="1" ht="15" customHeight="1">
      <c r="A14" s="186">
        <v>12</v>
      </c>
      <c r="B14" s="1474" t="s">
        <v>460</v>
      </c>
      <c r="C14" s="324">
        <v>234.96</v>
      </c>
      <c r="D14" s="324">
        <v>201724.84018200001</v>
      </c>
      <c r="E14" s="324">
        <v>1.3</v>
      </c>
      <c r="F14" s="324">
        <v>0.26</v>
      </c>
      <c r="G14" s="324">
        <v>3.2281999999999998E-2</v>
      </c>
      <c r="H14" s="324">
        <v>1.3</v>
      </c>
      <c r="I14" s="324">
        <v>3.081941</v>
      </c>
      <c r="J14" s="324">
        <v>0.03</v>
      </c>
    </row>
    <row r="15" spans="1:11" s="179" customFormat="1" ht="15" customHeight="1">
      <c r="A15" s="186">
        <v>13</v>
      </c>
      <c r="B15" s="1474" t="s">
        <v>461</v>
      </c>
      <c r="C15" s="324">
        <v>96.42</v>
      </c>
      <c r="D15" s="324">
        <v>80303.527749000001</v>
      </c>
      <c r="E15" s="324">
        <v>1.21</v>
      </c>
      <c r="F15" s="324">
        <v>0.41</v>
      </c>
      <c r="G15" s="324">
        <v>9.0307999999999999E-2</v>
      </c>
      <c r="H15" s="324">
        <v>1.21</v>
      </c>
      <c r="I15" s="324">
        <v>2.797059</v>
      </c>
      <c r="J15" s="324">
        <v>0.05</v>
      </c>
    </row>
    <row r="16" spans="1:11" s="179" customFormat="1" ht="15" customHeight="1">
      <c r="A16" s="186">
        <v>14</v>
      </c>
      <c r="B16" s="1474" t="s">
        <v>462</v>
      </c>
      <c r="C16" s="324">
        <v>95.92</v>
      </c>
      <c r="D16" s="324">
        <v>105388.906736</v>
      </c>
      <c r="E16" s="324">
        <v>1.39</v>
      </c>
      <c r="F16" s="324">
        <v>0.56999999999999995</v>
      </c>
      <c r="G16" s="324">
        <v>0.135628</v>
      </c>
      <c r="H16" s="324">
        <v>1.39</v>
      </c>
      <c r="I16" s="324">
        <v>7.2364040000000003</v>
      </c>
      <c r="J16" s="324">
        <v>0.03</v>
      </c>
    </row>
    <row r="17" spans="1:10" s="179" customFormat="1" ht="15" customHeight="1">
      <c r="A17" s="186">
        <v>15</v>
      </c>
      <c r="B17" s="1474" t="s">
        <v>463</v>
      </c>
      <c r="C17" s="324">
        <v>1251.4100000000001</v>
      </c>
      <c r="D17" s="324">
        <v>379443.45849599998</v>
      </c>
      <c r="E17" s="324">
        <v>1.19</v>
      </c>
      <c r="F17" s="324">
        <v>0.67</v>
      </c>
      <c r="G17" s="324">
        <v>0.25286999999999998</v>
      </c>
      <c r="H17" s="324">
        <v>1.19</v>
      </c>
      <c r="I17" s="324">
        <v>3.8256899999999998</v>
      </c>
      <c r="J17" s="324">
        <v>0.03</v>
      </c>
    </row>
    <row r="18" spans="1:10" s="179" customFormat="1" ht="15" customHeight="1">
      <c r="A18" s="186">
        <v>16</v>
      </c>
      <c r="B18" s="1474" t="s">
        <v>464</v>
      </c>
      <c r="C18" s="324">
        <v>239.93</v>
      </c>
      <c r="D18" s="324">
        <v>187372.05903900001</v>
      </c>
      <c r="E18" s="324">
        <v>1.25</v>
      </c>
      <c r="F18" s="324">
        <v>0.53</v>
      </c>
      <c r="G18" s="324">
        <v>0.14258799999999999</v>
      </c>
      <c r="H18" s="324">
        <v>1.25</v>
      </c>
      <c r="I18" s="324">
        <v>8.8807320000000001</v>
      </c>
      <c r="J18" s="324">
        <v>0.04</v>
      </c>
    </row>
    <row r="19" spans="1:10" s="179" customFormat="1" ht="15" customHeight="1">
      <c r="A19" s="186">
        <v>17</v>
      </c>
      <c r="B19" s="1474" t="s">
        <v>465</v>
      </c>
      <c r="C19" s="324">
        <v>1413.18</v>
      </c>
      <c r="D19" s="324">
        <v>959709.94631999999</v>
      </c>
      <c r="E19" s="324">
        <v>1.28</v>
      </c>
      <c r="F19" s="324">
        <v>1.03</v>
      </c>
      <c r="G19" s="324">
        <v>0.50678199999999995</v>
      </c>
      <c r="H19" s="324">
        <v>1.28</v>
      </c>
      <c r="I19" s="324">
        <v>12.077133999999999</v>
      </c>
      <c r="J19" s="324">
        <v>0.02</v>
      </c>
    </row>
    <row r="20" spans="1:10" s="179" customFormat="1" ht="15" customHeight="1">
      <c r="A20" s="186">
        <v>18</v>
      </c>
      <c r="B20" s="1474" t="s">
        <v>466</v>
      </c>
      <c r="C20" s="324">
        <v>779.05</v>
      </c>
      <c r="D20" s="324">
        <v>42506.845595999999</v>
      </c>
      <c r="E20" s="324">
        <v>2.92</v>
      </c>
      <c r="F20" s="324">
        <v>1.2</v>
      </c>
      <c r="G20" s="324">
        <v>0.132549</v>
      </c>
      <c r="H20" s="324">
        <v>2.92</v>
      </c>
      <c r="I20" s="324">
        <v>-34.319226999999998</v>
      </c>
      <c r="J20" s="324">
        <v>0.05</v>
      </c>
    </row>
    <row r="21" spans="1:10" s="179" customFormat="1" ht="15" customHeight="1">
      <c r="A21" s="186">
        <v>19</v>
      </c>
      <c r="B21" s="1474" t="s">
        <v>467</v>
      </c>
      <c r="C21" s="324">
        <v>619.41999999999996</v>
      </c>
      <c r="D21" s="324">
        <v>313886.691865</v>
      </c>
      <c r="E21" s="324">
        <v>1.53</v>
      </c>
      <c r="F21" s="324">
        <v>1.1100000000000001</v>
      </c>
      <c r="G21" s="324">
        <v>0.418462</v>
      </c>
      <c r="H21" s="324">
        <v>1.53</v>
      </c>
      <c r="I21" s="324">
        <v>8.4707380000000008</v>
      </c>
      <c r="J21" s="324">
        <v>0.04</v>
      </c>
    </row>
    <row r="22" spans="1:10" s="179" customFormat="1" ht="15" customHeight="1">
      <c r="A22" s="186">
        <v>20</v>
      </c>
      <c r="B22" s="1474" t="s">
        <v>468</v>
      </c>
      <c r="C22" s="324">
        <v>542.73</v>
      </c>
      <c r="D22" s="324">
        <v>168374.90793799999</v>
      </c>
      <c r="E22" s="324">
        <v>1.5</v>
      </c>
      <c r="F22" s="324">
        <v>0.7</v>
      </c>
      <c r="G22" s="324">
        <v>0.172067</v>
      </c>
      <c r="H22" s="324">
        <v>1.5</v>
      </c>
      <c r="I22" s="324">
        <v>1.0159050000000001</v>
      </c>
      <c r="J22" s="324">
        <v>0.04</v>
      </c>
    </row>
    <row r="23" spans="1:10" s="179" customFormat="1" ht="15" customHeight="1">
      <c r="A23" s="186">
        <v>21</v>
      </c>
      <c r="B23" s="1474" t="s">
        <v>469</v>
      </c>
      <c r="C23" s="324">
        <v>2851.05</v>
      </c>
      <c r="D23" s="324">
        <v>463888.20067699999</v>
      </c>
      <c r="E23" s="324">
        <v>1.46</v>
      </c>
      <c r="F23" s="324">
        <v>0.93</v>
      </c>
      <c r="G23" s="324">
        <v>0.31728099999999998</v>
      </c>
      <c r="H23" s="324">
        <v>1.46</v>
      </c>
      <c r="I23" s="324">
        <v>10.279688999999999</v>
      </c>
      <c r="J23" s="324">
        <v>0.03</v>
      </c>
    </row>
    <row r="24" spans="1:10" s="179" customFormat="1" ht="15" customHeight="1">
      <c r="A24" s="186">
        <v>22</v>
      </c>
      <c r="B24" s="1474" t="s">
        <v>470</v>
      </c>
      <c r="C24" s="324">
        <v>157.19999999999999</v>
      </c>
      <c r="D24" s="324">
        <v>152139.89466200001</v>
      </c>
      <c r="E24" s="324">
        <v>1.44</v>
      </c>
      <c r="F24" s="324">
        <v>0.85</v>
      </c>
      <c r="G24" s="324">
        <v>0.27707700000000002</v>
      </c>
      <c r="H24" s="324">
        <v>1.44</v>
      </c>
      <c r="I24" s="324">
        <v>-3.5458349999999998</v>
      </c>
      <c r="J24" s="324">
        <v>0.04</v>
      </c>
    </row>
    <row r="25" spans="1:10" s="179" customFormat="1" ht="15" customHeight="1">
      <c r="A25" s="186">
        <v>23</v>
      </c>
      <c r="B25" s="1474" t="s">
        <v>471</v>
      </c>
      <c r="C25" s="324">
        <v>294.68</v>
      </c>
      <c r="D25" s="324">
        <v>132214.350313</v>
      </c>
      <c r="E25" s="324">
        <v>1.57</v>
      </c>
      <c r="F25" s="324">
        <v>1.1399999999999999</v>
      </c>
      <c r="G25" s="324">
        <v>0.418742</v>
      </c>
      <c r="H25" s="324">
        <v>1.57</v>
      </c>
      <c r="I25" s="324">
        <v>13.748269000000001</v>
      </c>
      <c r="J25" s="324">
        <v>0.05</v>
      </c>
    </row>
    <row r="26" spans="1:10" s="179" customFormat="1" ht="15" customHeight="1">
      <c r="A26" s="186">
        <v>24</v>
      </c>
      <c r="B26" s="1474" t="s">
        <v>472</v>
      </c>
      <c r="C26" s="324">
        <v>361.81</v>
      </c>
      <c r="D26" s="324">
        <v>365154.084164</v>
      </c>
      <c r="E26" s="324">
        <v>1.33</v>
      </c>
      <c r="F26" s="324">
        <v>0.69</v>
      </c>
      <c r="G26" s="324">
        <v>0.21593300000000001</v>
      </c>
      <c r="H26" s="324">
        <v>1.33</v>
      </c>
      <c r="I26" s="324">
        <v>3.4602020000000002</v>
      </c>
      <c r="J26" s="324">
        <v>0.02</v>
      </c>
    </row>
    <row r="27" spans="1:10" s="179" customFormat="1" ht="15" customHeight="1">
      <c r="A27" s="186">
        <v>25</v>
      </c>
      <c r="B27" s="1474" t="s">
        <v>473</v>
      </c>
      <c r="C27" s="324">
        <v>9696.67</v>
      </c>
      <c r="D27" s="324">
        <v>169932.61715000001</v>
      </c>
      <c r="E27" s="324">
        <v>2.0499999999999998</v>
      </c>
      <c r="F27" s="324">
        <v>1.55</v>
      </c>
      <c r="G27" s="324">
        <v>0.45464199999999999</v>
      </c>
      <c r="H27" s="324">
        <v>2.0499999999999998</v>
      </c>
      <c r="I27" s="324">
        <v>15.018490999999999</v>
      </c>
      <c r="J27" s="324">
        <v>0.04</v>
      </c>
    </row>
    <row r="28" spans="1:10" s="179" customFormat="1" ht="15" customHeight="1">
      <c r="A28" s="186">
        <v>26</v>
      </c>
      <c r="B28" s="1474" t="s">
        <v>474</v>
      </c>
      <c r="C28" s="324">
        <v>489.5</v>
      </c>
      <c r="D28" s="324">
        <v>90219.314119999995</v>
      </c>
      <c r="E28" s="324">
        <v>1.7</v>
      </c>
      <c r="F28" s="324">
        <v>0.9</v>
      </c>
      <c r="G28" s="324">
        <v>0.22356300000000001</v>
      </c>
      <c r="H28" s="324">
        <v>1.7</v>
      </c>
      <c r="I28" s="324">
        <v>-4.7619040000000004</v>
      </c>
      <c r="J28" s="324">
        <v>0.05</v>
      </c>
    </row>
    <row r="29" spans="1:10" s="179" customFormat="1" ht="15" customHeight="1">
      <c r="A29" s="186">
        <v>27</v>
      </c>
      <c r="B29" s="1474" t="s">
        <v>475</v>
      </c>
      <c r="C29" s="324">
        <v>9300.6</v>
      </c>
      <c r="D29" s="324">
        <v>132366.661158</v>
      </c>
      <c r="E29" s="324">
        <v>1.87</v>
      </c>
      <c r="F29" s="324">
        <v>1.33</v>
      </c>
      <c r="G29" s="324">
        <v>0.39841100000000002</v>
      </c>
      <c r="H29" s="324">
        <v>1.87</v>
      </c>
      <c r="I29" s="324">
        <v>15.878715</v>
      </c>
      <c r="J29" s="324">
        <v>0.05</v>
      </c>
    </row>
    <row r="30" spans="1:10" s="179" customFormat="1" ht="15" customHeight="1">
      <c r="A30" s="186">
        <v>28</v>
      </c>
      <c r="B30" s="1474" t="s">
        <v>476</v>
      </c>
      <c r="C30" s="324">
        <v>432.03</v>
      </c>
      <c r="D30" s="324">
        <v>86815.338367999997</v>
      </c>
      <c r="E30" s="324">
        <v>2.65</v>
      </c>
      <c r="F30" s="324">
        <v>2.0699999999999998</v>
      </c>
      <c r="G30" s="324">
        <v>0.48288300000000001</v>
      </c>
      <c r="H30" s="324">
        <v>2.65</v>
      </c>
      <c r="I30" s="324">
        <v>10.456478000000001</v>
      </c>
      <c r="J30" s="324">
        <v>0.04</v>
      </c>
    </row>
    <row r="31" spans="1:10" s="179" customFormat="1" ht="15" customHeight="1">
      <c r="A31" s="186">
        <v>29</v>
      </c>
      <c r="B31" s="1474" t="s">
        <v>477</v>
      </c>
      <c r="C31" s="324">
        <v>159.66999999999999</v>
      </c>
      <c r="D31" s="324">
        <v>108896.020722</v>
      </c>
      <c r="E31" s="324">
        <v>1.56</v>
      </c>
      <c r="F31" s="324">
        <v>1.1000000000000001</v>
      </c>
      <c r="G31" s="324">
        <v>0.395403</v>
      </c>
      <c r="H31" s="324">
        <v>1.56</v>
      </c>
      <c r="I31" s="324">
        <v>7.0982380000000003</v>
      </c>
      <c r="J31" s="324">
        <v>0.04</v>
      </c>
    </row>
    <row r="32" spans="1:10" s="179" customFormat="1" ht="15" customHeight="1">
      <c r="A32" s="186">
        <v>30</v>
      </c>
      <c r="B32" s="1474" t="s">
        <v>478</v>
      </c>
      <c r="C32" s="324">
        <v>965.04</v>
      </c>
      <c r="D32" s="324">
        <v>0</v>
      </c>
      <c r="E32" s="324">
        <v>1.56</v>
      </c>
      <c r="F32" s="324">
        <v>0</v>
      </c>
      <c r="G32" s="324">
        <v>0</v>
      </c>
      <c r="H32" s="324">
        <v>0</v>
      </c>
      <c r="I32" s="324">
        <v>-10</v>
      </c>
      <c r="J32" s="324">
        <v>0.04</v>
      </c>
    </row>
    <row r="33" spans="1:10" s="179" customFormat="1" ht="15" customHeight="1">
      <c r="A33" s="325"/>
      <c r="B33" s="326"/>
      <c r="C33" s="327"/>
      <c r="D33" s="327"/>
      <c r="E33" s="328"/>
      <c r="F33" s="329"/>
      <c r="G33" s="330"/>
      <c r="H33" s="330"/>
      <c r="I33" s="331"/>
      <c r="J33" s="331"/>
    </row>
    <row r="34" spans="1:10" s="179" customFormat="1" ht="36" customHeight="1">
      <c r="A34" s="1851" t="s">
        <v>479</v>
      </c>
      <c r="B34" s="1851"/>
      <c r="C34" s="1851"/>
      <c r="D34" s="1851"/>
      <c r="E34" s="1851"/>
      <c r="F34" s="1851"/>
      <c r="G34" s="1851"/>
      <c r="H34" s="1851"/>
      <c r="I34" s="1851"/>
      <c r="J34" s="1851"/>
    </row>
    <row r="35" spans="1:10" s="179" customFormat="1" ht="30.75" customHeight="1">
      <c r="A35" s="1851" t="s">
        <v>480</v>
      </c>
      <c r="B35" s="1851"/>
      <c r="C35" s="1851"/>
      <c r="D35" s="1851"/>
      <c r="E35" s="1851"/>
      <c r="F35" s="1851"/>
      <c r="G35" s="1851"/>
      <c r="H35" s="1851"/>
      <c r="I35" s="1851"/>
      <c r="J35" s="1851"/>
    </row>
    <row r="36" spans="1:10" s="179" customFormat="1" ht="15" customHeight="1">
      <c r="A36" s="1851" t="s">
        <v>481</v>
      </c>
      <c r="B36" s="1851"/>
      <c r="C36" s="1851"/>
      <c r="D36" s="1851"/>
      <c r="E36" s="1851"/>
      <c r="F36" s="1851"/>
      <c r="G36" s="1851"/>
      <c r="H36" s="1851"/>
      <c r="I36" s="1851"/>
      <c r="J36" s="1851"/>
    </row>
    <row r="37" spans="1:10" s="179" customFormat="1" ht="32.25" customHeight="1">
      <c r="A37" s="1851" t="s">
        <v>482</v>
      </c>
      <c r="B37" s="1851"/>
      <c r="C37" s="1851"/>
      <c r="D37" s="1851"/>
      <c r="E37" s="1851"/>
      <c r="F37" s="1851"/>
      <c r="G37" s="1851"/>
      <c r="H37" s="1851"/>
      <c r="I37" s="1851"/>
      <c r="J37" s="1851"/>
    </row>
    <row r="38" spans="1:10" s="179" customFormat="1" ht="15" customHeight="1">
      <c r="A38" s="1851" t="s">
        <v>483</v>
      </c>
      <c r="B38" s="1851"/>
      <c r="C38" s="1851"/>
      <c r="D38" s="1851"/>
      <c r="E38" s="1851"/>
      <c r="F38" s="1851"/>
      <c r="G38" s="1851"/>
      <c r="H38" s="1851"/>
      <c r="I38" s="1851"/>
      <c r="J38" s="1851"/>
    </row>
    <row r="39" spans="1:10" s="179" customFormat="1">
      <c r="A39" s="1475" t="s">
        <v>399</v>
      </c>
      <c r="B39" s="1475"/>
      <c r="C39" s="1476"/>
      <c r="D39" s="1476"/>
      <c r="E39" s="1476"/>
      <c r="F39" s="1476"/>
      <c r="G39" s="1476"/>
      <c r="H39" s="1477"/>
      <c r="I39" s="1476"/>
      <c r="J39" s="1476"/>
    </row>
    <row r="40" spans="1:10" s="179" customFormat="1"/>
  </sheetData>
  <mergeCells count="6">
    <mergeCell ref="A38:J38"/>
    <mergeCell ref="A1:E1"/>
    <mergeCell ref="A34:J34"/>
    <mergeCell ref="A35:J35"/>
    <mergeCell ref="A36:J36"/>
    <mergeCell ref="A37:J37"/>
  </mergeCells>
  <printOptions horizontalCentered="1"/>
  <pageMargins left="0.78740157480314965" right="0.78740157480314965" top="0.98425196850393704" bottom="0.98425196850393704" header="0.51181102362204722" footer="0.51181102362204722"/>
  <pageSetup paperSize="9" scale="68" fitToHeight="0" orientation="landscape" useFirstPageNumber="1"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0"/>
  <sheetViews>
    <sheetView showGridLines="0" zoomScale="130" zoomScaleNormal="130" workbookViewId="0">
      <selection activeCell="B36" sqref="B36"/>
    </sheetView>
  </sheetViews>
  <sheetFormatPr defaultColWidth="9.140625" defaultRowHeight="12"/>
  <cols>
    <col min="1" max="1" width="6.42578125" style="106" bestFit="1" customWidth="1"/>
    <col min="2" max="2" width="20.5703125" style="106" bestFit="1" customWidth="1"/>
    <col min="3" max="3" width="15.5703125" style="106" bestFit="1" customWidth="1"/>
    <col min="4" max="4" width="13.85546875" style="106" bestFit="1" customWidth="1"/>
    <col min="5" max="5" width="9.85546875" style="106" customWidth="1"/>
    <col min="6" max="6" width="7.85546875" style="106" customWidth="1"/>
    <col min="7" max="7" width="9" style="106" customWidth="1"/>
    <col min="8" max="8" width="9.5703125" style="106" bestFit="1" customWidth="1"/>
    <col min="9" max="9" width="10.5703125" style="106" bestFit="1" customWidth="1"/>
    <col min="10" max="10" width="11.5703125" style="106" customWidth="1"/>
    <col min="11" max="11" width="30.42578125" style="106" bestFit="1" customWidth="1"/>
    <col min="12" max="12" width="4.5703125" style="106" bestFit="1" customWidth="1"/>
    <col min="13" max="16384" width="9.140625" style="106"/>
  </cols>
  <sheetData>
    <row r="1" spans="1:11" ht="15">
      <c r="A1" s="1852" t="s">
        <v>545</v>
      </c>
      <c r="B1" s="1852"/>
      <c r="C1" s="1852"/>
      <c r="D1" s="1852"/>
      <c r="E1" s="187"/>
      <c r="F1" s="187"/>
      <c r="G1" s="187"/>
      <c r="H1" s="187"/>
      <c r="I1" s="187"/>
      <c r="J1" s="187"/>
      <c r="K1" s="187"/>
    </row>
    <row r="2" spans="1:11" s="107" customFormat="1" ht="45">
      <c r="A2" s="1470" t="s">
        <v>535</v>
      </c>
      <c r="B2" s="1471" t="s">
        <v>440</v>
      </c>
      <c r="C2" s="1481" t="s">
        <v>546</v>
      </c>
      <c r="D2" s="1481" t="s">
        <v>547</v>
      </c>
      <c r="E2" s="1471" t="s">
        <v>443</v>
      </c>
      <c r="F2" s="1471" t="s">
        <v>444</v>
      </c>
      <c r="G2" s="1471" t="s">
        <v>445</v>
      </c>
      <c r="H2" s="1481" t="s">
        <v>446</v>
      </c>
      <c r="I2" s="1481" t="s">
        <v>447</v>
      </c>
      <c r="J2" s="1481" t="s">
        <v>448</v>
      </c>
    </row>
    <row r="3" spans="1:11" s="107" customFormat="1" ht="15">
      <c r="A3" s="186">
        <v>1</v>
      </c>
      <c r="B3" s="1474" t="s">
        <v>487</v>
      </c>
      <c r="C3" s="324">
        <v>115.42</v>
      </c>
      <c r="D3" s="324">
        <v>60153.86</v>
      </c>
      <c r="E3" s="324">
        <v>0.56999999999999995</v>
      </c>
      <c r="F3" s="324">
        <v>1.95</v>
      </c>
      <c r="G3" s="324">
        <v>0.36</v>
      </c>
      <c r="H3" s="324">
        <v>1.55</v>
      </c>
      <c r="I3" s="324">
        <v>10.49</v>
      </c>
      <c r="J3" s="324">
        <v>0.02</v>
      </c>
      <c r="K3" s="211"/>
    </row>
    <row r="4" spans="1:11" s="107" customFormat="1" ht="25.5">
      <c r="A4" s="186">
        <v>2</v>
      </c>
      <c r="B4" s="1474" t="s">
        <v>488</v>
      </c>
      <c r="C4" s="324">
        <v>432.03</v>
      </c>
      <c r="D4" s="324">
        <v>87060.57</v>
      </c>
      <c r="E4" s="324">
        <v>0.82</v>
      </c>
      <c r="F4" s="324">
        <v>2.06</v>
      </c>
      <c r="G4" s="324">
        <v>0.52</v>
      </c>
      <c r="H4" s="324">
        <v>1.55</v>
      </c>
      <c r="I4" s="324">
        <v>10.62</v>
      </c>
      <c r="J4" s="324">
        <v>0.03</v>
      </c>
      <c r="K4" s="211"/>
    </row>
    <row r="5" spans="1:11" s="107" customFormat="1" ht="15">
      <c r="A5" s="186">
        <v>3</v>
      </c>
      <c r="B5" s="1474" t="s">
        <v>489</v>
      </c>
      <c r="C5" s="324">
        <v>71.89</v>
      </c>
      <c r="D5" s="324">
        <v>66660.63</v>
      </c>
      <c r="E5" s="324">
        <v>0.63</v>
      </c>
      <c r="F5" s="324">
        <v>0.56000000000000005</v>
      </c>
      <c r="G5" s="324">
        <v>0.13</v>
      </c>
      <c r="H5" s="324">
        <v>1.19</v>
      </c>
      <c r="I5" s="324">
        <v>9.31</v>
      </c>
      <c r="J5" s="324">
        <v>0.02</v>
      </c>
      <c r="K5" s="211"/>
    </row>
    <row r="6" spans="1:11" s="107" customFormat="1" ht="15">
      <c r="A6" s="186">
        <v>4</v>
      </c>
      <c r="B6" s="1474" t="s">
        <v>490</v>
      </c>
      <c r="C6" s="324">
        <v>95.92</v>
      </c>
      <c r="D6" s="324">
        <v>105588.33</v>
      </c>
      <c r="E6" s="324">
        <v>1</v>
      </c>
      <c r="F6" s="324">
        <v>0.6</v>
      </c>
      <c r="G6" s="324">
        <v>0.15</v>
      </c>
      <c r="H6" s="324">
        <v>1.4</v>
      </c>
      <c r="I6" s="324">
        <v>7.38</v>
      </c>
      <c r="J6" s="324">
        <v>0.02</v>
      </c>
      <c r="K6" s="211"/>
    </row>
    <row r="7" spans="1:11" s="107" customFormat="1" ht="15">
      <c r="A7" s="186">
        <v>5</v>
      </c>
      <c r="B7" s="1474" t="s">
        <v>491</v>
      </c>
      <c r="C7" s="324">
        <v>619.34</v>
      </c>
      <c r="D7" s="324">
        <v>314046.03000000003</v>
      </c>
      <c r="E7" s="324">
        <v>2.96</v>
      </c>
      <c r="F7" s="324">
        <v>1.1100000000000001</v>
      </c>
      <c r="G7" s="324">
        <v>0.41</v>
      </c>
      <c r="H7" s="324">
        <v>1.25</v>
      </c>
      <c r="I7" s="324">
        <v>8.51</v>
      </c>
      <c r="J7" s="324">
        <v>0.02</v>
      </c>
      <c r="K7" s="211"/>
    </row>
    <row r="8" spans="1:11" s="107" customFormat="1" ht="15">
      <c r="A8" s="186">
        <v>6</v>
      </c>
      <c r="B8" s="1474" t="s">
        <v>492</v>
      </c>
      <c r="C8" s="324">
        <v>279.26</v>
      </c>
      <c r="D8" s="324">
        <v>87140.06</v>
      </c>
      <c r="E8" s="324">
        <v>0.82</v>
      </c>
      <c r="F8" s="324">
        <v>0.8</v>
      </c>
      <c r="G8" s="324">
        <v>0.17</v>
      </c>
      <c r="H8" s="324">
        <v>1.81</v>
      </c>
      <c r="I8" s="324">
        <v>-0.3</v>
      </c>
      <c r="J8" s="324">
        <v>0.02</v>
      </c>
      <c r="K8" s="211"/>
    </row>
    <row r="9" spans="1:11" s="107" customFormat="1" ht="15">
      <c r="A9" s="186">
        <v>7</v>
      </c>
      <c r="B9" s="1474" t="s">
        <v>493</v>
      </c>
      <c r="C9" s="324">
        <v>123.98</v>
      </c>
      <c r="D9" s="324">
        <v>233295.42</v>
      </c>
      <c r="E9" s="324">
        <v>2.2000000000000002</v>
      </c>
      <c r="F9" s="324">
        <v>1.1399999999999999</v>
      </c>
      <c r="G9" s="324">
        <v>0.36</v>
      </c>
      <c r="H9" s="324">
        <v>1.49</v>
      </c>
      <c r="I9" s="324">
        <v>4.87</v>
      </c>
      <c r="J9" s="324">
        <v>0.01</v>
      </c>
      <c r="K9" s="211"/>
    </row>
    <row r="10" spans="1:11" s="107" customFormat="1" ht="15">
      <c r="A10" s="186">
        <v>8</v>
      </c>
      <c r="B10" s="1474" t="s">
        <v>494</v>
      </c>
      <c r="C10" s="324">
        <v>159.66999999999999</v>
      </c>
      <c r="D10" s="324">
        <v>108913.38</v>
      </c>
      <c r="E10" s="324">
        <v>1.03</v>
      </c>
      <c r="F10" s="324">
        <v>1.1100000000000001</v>
      </c>
      <c r="G10" s="324">
        <v>0.39</v>
      </c>
      <c r="H10" s="324">
        <v>1.74</v>
      </c>
      <c r="I10" s="324">
        <v>7.21</v>
      </c>
      <c r="J10" s="324">
        <v>0.02</v>
      </c>
      <c r="K10" s="211"/>
    </row>
    <row r="11" spans="1:11" s="107" customFormat="1" ht="15">
      <c r="A11" s="186">
        <v>9</v>
      </c>
      <c r="B11" s="1474" t="s">
        <v>495</v>
      </c>
      <c r="C11" s="324">
        <v>730.98</v>
      </c>
      <c r="D11" s="324">
        <v>107624.35</v>
      </c>
      <c r="E11" s="324">
        <v>1.01</v>
      </c>
      <c r="F11" s="324">
        <v>1.84</v>
      </c>
      <c r="G11" s="324">
        <v>0.43</v>
      </c>
      <c r="H11" s="324">
        <v>1.61</v>
      </c>
      <c r="I11" s="324">
        <v>22.36</v>
      </c>
      <c r="J11" s="324">
        <v>0.02</v>
      </c>
      <c r="K11" s="211"/>
    </row>
    <row r="12" spans="1:11" s="107" customFormat="1" ht="15">
      <c r="A12" s="186">
        <v>10</v>
      </c>
      <c r="B12" s="1474" t="s">
        <v>496</v>
      </c>
      <c r="C12" s="324">
        <v>2851.05</v>
      </c>
      <c r="D12" s="324">
        <v>463766.56</v>
      </c>
      <c r="E12" s="324">
        <v>4.37</v>
      </c>
      <c r="F12" s="324">
        <v>0.94</v>
      </c>
      <c r="G12" s="324">
        <v>0.32</v>
      </c>
      <c r="H12" s="324">
        <v>1.34</v>
      </c>
      <c r="I12" s="324">
        <v>10.39</v>
      </c>
      <c r="J12" s="324">
        <v>0.02</v>
      </c>
      <c r="K12" s="211"/>
    </row>
    <row r="13" spans="1:11" s="107" customFormat="1" ht="15">
      <c r="A13" s="186">
        <v>11</v>
      </c>
      <c r="B13" s="1474" t="s">
        <v>497</v>
      </c>
      <c r="C13" s="324">
        <v>161.52000000000001</v>
      </c>
      <c r="D13" s="324">
        <v>80913.83</v>
      </c>
      <c r="E13" s="324">
        <v>0.76</v>
      </c>
      <c r="F13" s="324">
        <v>0.49</v>
      </c>
      <c r="G13" s="324">
        <v>0.08</v>
      </c>
      <c r="H13" s="324">
        <v>1.33</v>
      </c>
      <c r="I13" s="324">
        <v>2.4700000000000002</v>
      </c>
      <c r="J13" s="324">
        <v>0.02</v>
      </c>
      <c r="K13" s="211"/>
    </row>
    <row r="14" spans="1:11" s="107" customFormat="1" ht="15">
      <c r="A14" s="186">
        <v>12</v>
      </c>
      <c r="B14" s="1474" t="s">
        <v>498</v>
      </c>
      <c r="C14" s="324">
        <v>6162.73</v>
      </c>
      <c r="D14" s="324">
        <v>90199.9</v>
      </c>
      <c r="E14" s="324">
        <v>0.85</v>
      </c>
      <c r="F14" s="324">
        <v>1.36</v>
      </c>
      <c r="G14" s="324">
        <v>0.4</v>
      </c>
      <c r="H14" s="324">
        <v>1.48</v>
      </c>
      <c r="I14" s="324">
        <v>7.81</v>
      </c>
      <c r="J14" s="324">
        <v>0.03</v>
      </c>
      <c r="K14" s="211"/>
    </row>
    <row r="15" spans="1:11" s="107" customFormat="1" ht="15">
      <c r="A15" s="186">
        <v>13</v>
      </c>
      <c r="B15" s="1474" t="s">
        <v>499</v>
      </c>
      <c r="C15" s="324">
        <v>83.45</v>
      </c>
      <c r="D15" s="324">
        <v>69607.75</v>
      </c>
      <c r="E15" s="324">
        <v>0.66</v>
      </c>
      <c r="F15" s="324">
        <v>0.49</v>
      </c>
      <c r="G15" s="324">
        <v>0.11</v>
      </c>
      <c r="H15" s="324">
        <v>1.37</v>
      </c>
      <c r="I15" s="324">
        <v>2.48</v>
      </c>
      <c r="J15" s="324">
        <v>0.02</v>
      </c>
      <c r="K15" s="211"/>
    </row>
    <row r="16" spans="1:11" s="107" customFormat="1" ht="15">
      <c r="A16" s="186">
        <v>14</v>
      </c>
      <c r="B16" s="1474" t="s">
        <v>500</v>
      </c>
      <c r="C16" s="324">
        <v>27.42</v>
      </c>
      <c r="D16" s="324">
        <v>73294.460000000006</v>
      </c>
      <c r="E16" s="324">
        <v>0.69</v>
      </c>
      <c r="F16" s="324">
        <v>0.97</v>
      </c>
      <c r="G16" s="324">
        <v>0.27</v>
      </c>
      <c r="H16" s="324">
        <v>1.53</v>
      </c>
      <c r="I16" s="324">
        <v>12.03</v>
      </c>
      <c r="J16" s="324">
        <v>0.02</v>
      </c>
      <c r="K16" s="211"/>
    </row>
    <row r="17" spans="1:11" s="107" customFormat="1" ht="15">
      <c r="A17" s="186">
        <v>15</v>
      </c>
      <c r="B17" s="323" t="s">
        <v>533</v>
      </c>
      <c r="C17" s="324">
        <v>965.04</v>
      </c>
      <c r="D17" s="324">
        <v>139748.98000000001</v>
      </c>
      <c r="E17" s="324">
        <v>1.32</v>
      </c>
      <c r="F17" s="324">
        <v>0.95</v>
      </c>
      <c r="G17" s="324">
        <v>0.1</v>
      </c>
      <c r="H17" s="324">
        <v>2.77</v>
      </c>
      <c r="I17" s="324">
        <v>-9.19</v>
      </c>
      <c r="J17" s="324">
        <v>0.02</v>
      </c>
      <c r="K17" s="211"/>
    </row>
    <row r="18" spans="1:11" s="107" customFormat="1" ht="15">
      <c r="A18" s="186">
        <v>16</v>
      </c>
      <c r="B18" s="1474" t="s">
        <v>501</v>
      </c>
      <c r="C18" s="324">
        <v>136.09</v>
      </c>
      <c r="D18" s="324">
        <v>99951.89</v>
      </c>
      <c r="E18" s="324">
        <v>0.94</v>
      </c>
      <c r="F18" s="324">
        <v>1</v>
      </c>
      <c r="G18" s="324">
        <v>0.36</v>
      </c>
      <c r="H18" s="324">
        <v>1.07</v>
      </c>
      <c r="I18" s="324">
        <v>13.2</v>
      </c>
      <c r="J18" s="324">
        <v>0.02</v>
      </c>
      <c r="K18" s="211"/>
    </row>
    <row r="19" spans="1:11" s="107" customFormat="1" ht="15">
      <c r="A19" s="186">
        <v>17</v>
      </c>
      <c r="B19" s="1474" t="s">
        <v>502</v>
      </c>
      <c r="C19" s="324">
        <v>542.73</v>
      </c>
      <c r="D19" s="324">
        <v>168457.71</v>
      </c>
      <c r="E19" s="324">
        <v>1.59</v>
      </c>
      <c r="F19" s="324">
        <v>0.69</v>
      </c>
      <c r="G19" s="324">
        <v>0.17</v>
      </c>
      <c r="H19" s="324">
        <v>1.38</v>
      </c>
      <c r="I19" s="324">
        <v>1.1100000000000001</v>
      </c>
      <c r="J19" s="324">
        <v>0.02</v>
      </c>
      <c r="K19" s="211"/>
    </row>
    <row r="20" spans="1:11" s="107" customFormat="1" ht="15">
      <c r="A20" s="186">
        <v>18</v>
      </c>
      <c r="B20" s="1474" t="s">
        <v>503</v>
      </c>
      <c r="C20" s="324">
        <v>765.19</v>
      </c>
      <c r="D20" s="324">
        <v>1387001.04</v>
      </c>
      <c r="E20" s="324">
        <v>13.07</v>
      </c>
      <c r="F20" s="324">
        <v>0.89</v>
      </c>
      <c r="G20" s="324">
        <v>0.38</v>
      </c>
      <c r="H20" s="324">
        <v>0.91</v>
      </c>
      <c r="I20" s="324">
        <v>5.53</v>
      </c>
      <c r="J20" s="324">
        <v>0.02</v>
      </c>
      <c r="K20" s="211"/>
    </row>
    <row r="21" spans="1:11" s="107" customFormat="1" ht="25.5">
      <c r="A21" s="186">
        <v>19</v>
      </c>
      <c r="B21" s="1474" t="s">
        <v>504</v>
      </c>
      <c r="C21" s="324">
        <v>2152.89</v>
      </c>
      <c r="D21" s="324">
        <v>73210.67</v>
      </c>
      <c r="E21" s="324">
        <v>0.69</v>
      </c>
      <c r="F21" s="324">
        <v>0.72</v>
      </c>
      <c r="G21" s="324">
        <v>0.18</v>
      </c>
      <c r="H21" s="324">
        <v>1.25</v>
      </c>
      <c r="I21" s="324">
        <v>12.69</v>
      </c>
      <c r="J21" s="324">
        <v>0.02</v>
      </c>
      <c r="K21" s="211"/>
    </row>
    <row r="22" spans="1:11" s="107" customFormat="1" ht="15">
      <c r="A22" s="186">
        <v>20</v>
      </c>
      <c r="B22" s="1474" t="s">
        <v>505</v>
      </c>
      <c r="C22" s="324">
        <v>40</v>
      </c>
      <c r="D22" s="324">
        <v>48196.27</v>
      </c>
      <c r="E22" s="324">
        <v>0.45</v>
      </c>
      <c r="F22" s="324">
        <v>0.69</v>
      </c>
      <c r="G22" s="324">
        <v>0.15</v>
      </c>
      <c r="H22" s="324">
        <v>1.72</v>
      </c>
      <c r="I22" s="324">
        <v>1.1399999999999999</v>
      </c>
      <c r="J22" s="324">
        <v>0.02</v>
      </c>
      <c r="K22" s="211"/>
    </row>
    <row r="23" spans="1:11" s="107" customFormat="1" ht="15">
      <c r="A23" s="186">
        <v>21</v>
      </c>
      <c r="B23" s="1474" t="s">
        <v>506</v>
      </c>
      <c r="C23" s="324">
        <v>224.72</v>
      </c>
      <c r="D23" s="324">
        <v>98538.9</v>
      </c>
      <c r="E23" s="324">
        <v>0.93</v>
      </c>
      <c r="F23" s="324">
        <v>1.1100000000000001</v>
      </c>
      <c r="G23" s="324">
        <v>0.28000000000000003</v>
      </c>
      <c r="H23" s="324">
        <v>1.44</v>
      </c>
      <c r="I23" s="324">
        <v>7.58</v>
      </c>
      <c r="J23" s="324">
        <v>0.02</v>
      </c>
      <c r="K23" s="211"/>
    </row>
    <row r="24" spans="1:11" s="107" customFormat="1" ht="15">
      <c r="A24" s="186">
        <v>22</v>
      </c>
      <c r="B24" s="1474" t="s">
        <v>507</v>
      </c>
      <c r="C24" s="324">
        <v>234.96</v>
      </c>
      <c r="D24" s="324">
        <v>199930.38</v>
      </c>
      <c r="E24" s="324">
        <v>1.88</v>
      </c>
      <c r="F24" s="324">
        <v>0.26</v>
      </c>
      <c r="G24" s="324">
        <v>0.03</v>
      </c>
      <c r="H24" s="324">
        <v>1.08</v>
      </c>
      <c r="I24" s="324">
        <v>3.13</v>
      </c>
      <c r="J24" s="324">
        <v>0.02</v>
      </c>
      <c r="K24" s="211"/>
    </row>
    <row r="25" spans="1:11" s="107" customFormat="1" ht="15">
      <c r="A25" s="186">
        <v>23</v>
      </c>
      <c r="B25" s="1474" t="s">
        <v>508</v>
      </c>
      <c r="C25" s="324">
        <v>1413.18</v>
      </c>
      <c r="D25" s="324">
        <v>949134.81</v>
      </c>
      <c r="E25" s="324">
        <v>8.9499999999999993</v>
      </c>
      <c r="F25" s="324">
        <v>0.99</v>
      </c>
      <c r="G25" s="324">
        <v>0.47</v>
      </c>
      <c r="H25" s="324">
        <v>1.01</v>
      </c>
      <c r="I25" s="324">
        <v>11.98</v>
      </c>
      <c r="J25" s="324">
        <v>0.02</v>
      </c>
      <c r="K25" s="211"/>
    </row>
    <row r="26" spans="1:11" s="107" customFormat="1" ht="15">
      <c r="A26" s="186">
        <v>24</v>
      </c>
      <c r="B26" s="1474" t="s">
        <v>463</v>
      </c>
      <c r="C26" s="324">
        <v>1251.4100000000001</v>
      </c>
      <c r="D26" s="324">
        <v>380387.81</v>
      </c>
      <c r="E26" s="324">
        <v>3.59</v>
      </c>
      <c r="F26" s="324">
        <v>0.66</v>
      </c>
      <c r="G26" s="324">
        <v>0.25</v>
      </c>
      <c r="H26" s="324">
        <v>0.9</v>
      </c>
      <c r="I26" s="324">
        <v>3.73</v>
      </c>
      <c r="J26" s="324">
        <v>0.02</v>
      </c>
      <c r="K26" s="211"/>
    </row>
    <row r="27" spans="1:11" s="107" customFormat="1" ht="15">
      <c r="A27" s="186">
        <v>25</v>
      </c>
      <c r="B27" s="1474" t="s">
        <v>509</v>
      </c>
      <c r="C27" s="324">
        <v>779.05</v>
      </c>
      <c r="D27" s="324">
        <v>42679.65</v>
      </c>
      <c r="E27" s="324">
        <v>0.4</v>
      </c>
      <c r="F27" s="324">
        <v>0.63</v>
      </c>
      <c r="G27" s="324">
        <v>0.21</v>
      </c>
      <c r="H27" s="324">
        <v>6.42</v>
      </c>
      <c r="I27" s="324">
        <v>-34.369999999999997</v>
      </c>
      <c r="J27" s="324">
        <v>0.1</v>
      </c>
      <c r="K27" s="211"/>
    </row>
    <row r="28" spans="1:11" s="107" customFormat="1" ht="15">
      <c r="A28" s="186">
        <v>26</v>
      </c>
      <c r="B28" s="1474" t="s">
        <v>510</v>
      </c>
      <c r="C28" s="324">
        <v>2076.37</v>
      </c>
      <c r="D28" s="324">
        <v>563881.77</v>
      </c>
      <c r="E28" s="324">
        <v>5.31</v>
      </c>
      <c r="F28" s="324">
        <v>0.76</v>
      </c>
      <c r="G28" s="324">
        <v>0.2</v>
      </c>
      <c r="H28" s="324">
        <v>1.66</v>
      </c>
      <c r="I28" s="324">
        <v>-6.94</v>
      </c>
      <c r="J28" s="324">
        <v>0.02</v>
      </c>
      <c r="K28" s="211"/>
    </row>
    <row r="29" spans="1:11" s="107" customFormat="1" ht="15">
      <c r="A29" s="186">
        <v>27</v>
      </c>
      <c r="B29" s="1474" t="s">
        <v>511</v>
      </c>
      <c r="C29" s="324">
        <v>244.55</v>
      </c>
      <c r="D29" s="324">
        <v>100599.98</v>
      </c>
      <c r="E29" s="324">
        <v>0.95</v>
      </c>
      <c r="F29" s="324">
        <v>1.2</v>
      </c>
      <c r="G29" s="324">
        <v>0.43</v>
      </c>
      <c r="H29" s="324">
        <v>1.01</v>
      </c>
      <c r="I29" s="324">
        <v>11.83</v>
      </c>
      <c r="J29" s="324">
        <v>0.03</v>
      </c>
      <c r="K29" s="211"/>
    </row>
    <row r="30" spans="1:11" s="107" customFormat="1" ht="15">
      <c r="A30" s="186">
        <v>28</v>
      </c>
      <c r="B30" s="323" t="s">
        <v>534</v>
      </c>
      <c r="C30" s="324">
        <v>6353.14</v>
      </c>
      <c r="D30" s="324">
        <v>74321.77</v>
      </c>
      <c r="E30" s="324">
        <v>0.7</v>
      </c>
      <c r="F30" s="324">
        <v>1.35</v>
      </c>
      <c r="G30" s="324">
        <v>0.34</v>
      </c>
      <c r="H30" s="324">
        <v>2.2000000000000002</v>
      </c>
      <c r="I30" s="324">
        <v>9.59</v>
      </c>
      <c r="J30" s="324">
        <v>0.03</v>
      </c>
      <c r="K30" s="211"/>
    </row>
    <row r="31" spans="1:11" s="107" customFormat="1" ht="15">
      <c r="A31" s="186">
        <v>29</v>
      </c>
      <c r="B31" s="1474" t="s">
        <v>512</v>
      </c>
      <c r="C31" s="324">
        <v>994.11</v>
      </c>
      <c r="D31" s="324">
        <v>318384.33</v>
      </c>
      <c r="E31" s="324">
        <v>3</v>
      </c>
      <c r="F31" s="324">
        <v>0.88</v>
      </c>
      <c r="G31" s="324">
        <v>0.23</v>
      </c>
      <c r="H31" s="324">
        <v>1.42</v>
      </c>
      <c r="I31" s="324">
        <v>14.1</v>
      </c>
      <c r="J31" s="324">
        <v>0.01</v>
      </c>
      <c r="K31" s="211"/>
    </row>
    <row r="32" spans="1:11" s="107" customFormat="1" ht="15">
      <c r="A32" s="186">
        <v>30</v>
      </c>
      <c r="B32" s="1474" t="s">
        <v>513</v>
      </c>
      <c r="C32" s="324">
        <v>275.04000000000002</v>
      </c>
      <c r="D32" s="324">
        <v>408859.01</v>
      </c>
      <c r="E32" s="324">
        <v>3.85</v>
      </c>
      <c r="F32" s="324">
        <v>1.42</v>
      </c>
      <c r="G32" s="324">
        <v>0.5</v>
      </c>
      <c r="H32" s="324">
        <v>1.1599999999999999</v>
      </c>
      <c r="I32" s="324">
        <v>10.38</v>
      </c>
      <c r="J32" s="324">
        <v>0.02</v>
      </c>
      <c r="K32" s="211"/>
    </row>
    <row r="33" spans="1:11" s="107" customFormat="1" ht="15">
      <c r="A33" s="186">
        <v>31</v>
      </c>
      <c r="B33" s="1474" t="s">
        <v>514</v>
      </c>
      <c r="C33" s="324">
        <v>621.76</v>
      </c>
      <c r="D33" s="324">
        <v>235587.38</v>
      </c>
      <c r="E33" s="324">
        <v>2.2200000000000002</v>
      </c>
      <c r="F33" s="324">
        <v>1.32</v>
      </c>
      <c r="G33" s="324">
        <v>0.32</v>
      </c>
      <c r="H33" s="324">
        <v>1.67</v>
      </c>
      <c r="I33" s="324">
        <v>3.12</v>
      </c>
      <c r="J33" s="324">
        <v>0.02</v>
      </c>
      <c r="K33" s="211"/>
    </row>
    <row r="34" spans="1:11" s="107" customFormat="1" ht="15">
      <c r="A34" s="186">
        <v>32</v>
      </c>
      <c r="B34" s="1474" t="s">
        <v>515</v>
      </c>
      <c r="C34" s="324">
        <v>157.19999999999999</v>
      </c>
      <c r="D34" s="324">
        <v>150812.19</v>
      </c>
      <c r="E34" s="324">
        <v>1.42</v>
      </c>
      <c r="F34" s="324">
        <v>0.83</v>
      </c>
      <c r="G34" s="324">
        <v>0.26</v>
      </c>
      <c r="H34" s="324">
        <v>0.92</v>
      </c>
      <c r="I34" s="324">
        <v>-3.55</v>
      </c>
      <c r="J34" s="324">
        <v>0.02</v>
      </c>
      <c r="K34" s="211"/>
    </row>
    <row r="35" spans="1:11" s="107" customFormat="1" ht="15">
      <c r="A35" s="186">
        <v>33</v>
      </c>
      <c r="B35" s="1474" t="s">
        <v>473</v>
      </c>
      <c r="C35" s="324">
        <v>9696.67</v>
      </c>
      <c r="D35" s="324">
        <v>169103.35999999999</v>
      </c>
      <c r="E35" s="324">
        <v>1.59</v>
      </c>
      <c r="F35" s="324">
        <v>1.55</v>
      </c>
      <c r="G35" s="324">
        <v>0.47</v>
      </c>
      <c r="H35" s="324">
        <v>1.95</v>
      </c>
      <c r="I35" s="324">
        <v>14.82</v>
      </c>
      <c r="J35" s="324">
        <v>0.03</v>
      </c>
      <c r="K35" s="211"/>
    </row>
    <row r="36" spans="1:11" s="107" customFormat="1" ht="15">
      <c r="A36" s="186">
        <v>34</v>
      </c>
      <c r="B36" s="1474" t="s">
        <v>516</v>
      </c>
      <c r="C36" s="324">
        <v>96.42</v>
      </c>
      <c r="D36" s="324">
        <v>80482.94</v>
      </c>
      <c r="E36" s="324">
        <v>0.76</v>
      </c>
      <c r="F36" s="324">
        <v>0.42</v>
      </c>
      <c r="G36" s="324">
        <v>0.09</v>
      </c>
      <c r="H36" s="324">
        <v>1.23</v>
      </c>
      <c r="I36" s="324">
        <v>2.79</v>
      </c>
      <c r="J36" s="324">
        <v>0.03</v>
      </c>
      <c r="K36" s="211"/>
    </row>
    <row r="37" spans="1:11" s="107" customFormat="1" ht="25.5">
      <c r="A37" s="186">
        <v>35</v>
      </c>
      <c r="B37" s="1474" t="s">
        <v>517</v>
      </c>
      <c r="C37" s="324">
        <v>6290.14</v>
      </c>
      <c r="D37" s="324">
        <v>95438.84</v>
      </c>
      <c r="E37" s="324">
        <v>0.9</v>
      </c>
      <c r="F37" s="324">
        <v>1.62</v>
      </c>
      <c r="G37" s="324">
        <v>0.41</v>
      </c>
      <c r="H37" s="324">
        <v>1.48</v>
      </c>
      <c r="I37" s="324">
        <v>9.3800000000000008</v>
      </c>
      <c r="J37" s="324">
        <v>0.02</v>
      </c>
      <c r="K37" s="211"/>
    </row>
    <row r="38" spans="1:11" s="107" customFormat="1" ht="25.5">
      <c r="A38" s="186">
        <v>36</v>
      </c>
      <c r="B38" s="1474" t="s">
        <v>518</v>
      </c>
      <c r="C38" s="324">
        <v>9300.6</v>
      </c>
      <c r="D38" s="324">
        <v>131237.67000000001</v>
      </c>
      <c r="E38" s="324">
        <v>1.24</v>
      </c>
      <c r="F38" s="324">
        <v>1.34</v>
      </c>
      <c r="G38" s="324">
        <v>0.41</v>
      </c>
      <c r="H38" s="324">
        <v>1.53</v>
      </c>
      <c r="I38" s="324">
        <v>15.75</v>
      </c>
      <c r="J38" s="324">
        <v>0.03</v>
      </c>
      <c r="K38" s="211"/>
    </row>
    <row r="39" spans="1:11" s="107" customFormat="1" ht="15">
      <c r="A39" s="186">
        <v>37</v>
      </c>
      <c r="B39" s="1474" t="s">
        <v>519</v>
      </c>
      <c r="C39" s="324">
        <v>13532.4</v>
      </c>
      <c r="D39" s="324">
        <v>861581.36</v>
      </c>
      <c r="E39" s="324">
        <v>8.1199999999999992</v>
      </c>
      <c r="F39" s="324">
        <v>1.1599999999999999</v>
      </c>
      <c r="G39" s="324">
        <v>0.56000000000000005</v>
      </c>
      <c r="H39" s="324">
        <v>1.43</v>
      </c>
      <c r="I39" s="324">
        <v>6.25</v>
      </c>
      <c r="J39" s="324">
        <v>0.01</v>
      </c>
      <c r="K39" s="211"/>
    </row>
    <row r="40" spans="1:11" s="107" customFormat="1" ht="15">
      <c r="A40" s="186">
        <v>38</v>
      </c>
      <c r="B40" s="1474" t="s">
        <v>520</v>
      </c>
      <c r="C40" s="324">
        <v>1002.12</v>
      </c>
      <c r="D40" s="324">
        <v>69184.44</v>
      </c>
      <c r="E40" s="324">
        <v>0.65</v>
      </c>
      <c r="F40" s="324">
        <v>0.76</v>
      </c>
      <c r="G40" s="324">
        <v>0.19</v>
      </c>
      <c r="H40" s="324">
        <v>1.48</v>
      </c>
      <c r="I40" s="324">
        <v>8.1999999999999993</v>
      </c>
      <c r="J40" s="324">
        <v>0.03</v>
      </c>
      <c r="K40" s="211"/>
    </row>
    <row r="41" spans="1:11" s="107" customFormat="1" ht="15">
      <c r="A41" s="186">
        <v>39</v>
      </c>
      <c r="B41" s="1474" t="s">
        <v>521</v>
      </c>
      <c r="C41" s="324">
        <v>376.08</v>
      </c>
      <c r="D41" s="324">
        <v>91565.93</v>
      </c>
      <c r="E41" s="324">
        <v>0.86</v>
      </c>
      <c r="F41" s="324">
        <v>1.64</v>
      </c>
      <c r="G41" s="324">
        <v>0.41</v>
      </c>
      <c r="H41" s="324">
        <v>1.83</v>
      </c>
      <c r="I41" s="324">
        <v>6.27</v>
      </c>
      <c r="J41" s="324">
        <v>0.02</v>
      </c>
      <c r="K41" s="211"/>
    </row>
    <row r="42" spans="1:11" s="107" customFormat="1" ht="15">
      <c r="A42" s="186">
        <v>40</v>
      </c>
      <c r="B42" s="1480" t="s">
        <v>522</v>
      </c>
      <c r="C42" s="324">
        <v>892.46</v>
      </c>
      <c r="D42" s="324">
        <v>295601.59999999998</v>
      </c>
      <c r="E42" s="324">
        <v>2.79</v>
      </c>
      <c r="F42" s="324">
        <v>1.45</v>
      </c>
      <c r="G42" s="324">
        <v>0.52</v>
      </c>
      <c r="H42" s="324">
        <v>1.28</v>
      </c>
      <c r="I42" s="324">
        <v>12.01</v>
      </c>
      <c r="J42" s="324">
        <v>0.02</v>
      </c>
      <c r="K42" s="211"/>
    </row>
    <row r="43" spans="1:11" s="107" customFormat="1" ht="15">
      <c r="A43" s="186">
        <v>41</v>
      </c>
      <c r="B43" s="1474" t="s">
        <v>523</v>
      </c>
      <c r="C43" s="324">
        <v>239.93</v>
      </c>
      <c r="D43" s="324">
        <v>186520.28</v>
      </c>
      <c r="E43" s="324">
        <v>1.76</v>
      </c>
      <c r="F43" s="324">
        <v>0.56999999999999995</v>
      </c>
      <c r="G43" s="324">
        <v>0.16</v>
      </c>
      <c r="H43" s="324">
        <v>1.25</v>
      </c>
      <c r="I43" s="324">
        <v>8.8800000000000008</v>
      </c>
      <c r="J43" s="324">
        <v>0.02</v>
      </c>
      <c r="K43" s="211"/>
    </row>
    <row r="44" spans="1:11" s="107" customFormat="1" ht="15">
      <c r="A44" s="186">
        <v>42</v>
      </c>
      <c r="B44" s="1474" t="s">
        <v>524</v>
      </c>
      <c r="C44" s="324">
        <v>361.81</v>
      </c>
      <c r="D44" s="324">
        <v>367304.24</v>
      </c>
      <c r="E44" s="324">
        <v>3.46</v>
      </c>
      <c r="F44" s="324">
        <v>0.66</v>
      </c>
      <c r="G44" s="324">
        <v>0.19</v>
      </c>
      <c r="H44" s="324">
        <v>1.05</v>
      </c>
      <c r="I44" s="324">
        <v>3.53</v>
      </c>
      <c r="J44" s="324">
        <v>0.02</v>
      </c>
      <c r="K44" s="211"/>
    </row>
    <row r="45" spans="1:11" s="107" customFormat="1" ht="15">
      <c r="A45" s="186">
        <v>43</v>
      </c>
      <c r="B45" s="1474" t="s">
        <v>525</v>
      </c>
      <c r="C45" s="324">
        <v>98.95</v>
      </c>
      <c r="D45" s="324">
        <v>65066.27</v>
      </c>
      <c r="E45" s="324">
        <v>0.61</v>
      </c>
      <c r="F45" s="324">
        <v>0.62</v>
      </c>
      <c r="G45" s="324">
        <v>0.12</v>
      </c>
      <c r="H45" s="324">
        <v>1.02</v>
      </c>
      <c r="I45" s="324">
        <v>3.96</v>
      </c>
      <c r="J45" s="324">
        <v>0.02</v>
      </c>
      <c r="K45" s="211"/>
    </row>
    <row r="46" spans="1:11" s="107" customFormat="1" ht="15">
      <c r="A46" s="186">
        <v>44</v>
      </c>
      <c r="B46" s="1474" t="s">
        <v>526</v>
      </c>
      <c r="C46" s="324">
        <v>736.24</v>
      </c>
      <c r="D46" s="324">
        <v>140368.07999999999</v>
      </c>
      <c r="E46" s="324">
        <v>1.32</v>
      </c>
      <c r="F46" s="324">
        <v>1.18</v>
      </c>
      <c r="G46" s="324">
        <v>0.28999999999999998</v>
      </c>
      <c r="H46" s="324">
        <v>1.95</v>
      </c>
      <c r="I46" s="324">
        <v>8.67</v>
      </c>
      <c r="J46" s="324">
        <v>0.02</v>
      </c>
      <c r="K46" s="211"/>
    </row>
    <row r="47" spans="1:11" s="107" customFormat="1" ht="15">
      <c r="A47" s="186">
        <v>45</v>
      </c>
      <c r="B47" s="1474" t="s">
        <v>527</v>
      </c>
      <c r="C47" s="324">
        <v>1248.3499999999999</v>
      </c>
      <c r="D47" s="324">
        <v>127196.03</v>
      </c>
      <c r="E47" s="324">
        <v>1.2</v>
      </c>
      <c r="F47" s="324">
        <v>1.34</v>
      </c>
      <c r="G47" s="324">
        <v>0.46</v>
      </c>
      <c r="H47" s="324">
        <v>1.48</v>
      </c>
      <c r="I47" s="324">
        <v>12.42</v>
      </c>
      <c r="J47" s="324">
        <v>0.02</v>
      </c>
      <c r="K47" s="211"/>
    </row>
    <row r="48" spans="1:11" s="107" customFormat="1" ht="15">
      <c r="A48" s="186">
        <v>46</v>
      </c>
      <c r="B48" s="1474" t="s">
        <v>528</v>
      </c>
      <c r="C48" s="324">
        <v>489.5</v>
      </c>
      <c r="D48" s="324">
        <v>89713.4</v>
      </c>
      <c r="E48" s="324">
        <v>0.85</v>
      </c>
      <c r="F48" s="324">
        <v>0.86</v>
      </c>
      <c r="G48" s="324">
        <v>0.2</v>
      </c>
      <c r="H48" s="324">
        <v>1.64</v>
      </c>
      <c r="I48" s="324">
        <v>-4.68</v>
      </c>
      <c r="J48" s="324">
        <v>0.03</v>
      </c>
      <c r="K48" s="211"/>
    </row>
    <row r="49" spans="1:11" s="107" customFormat="1" ht="15">
      <c r="A49" s="186">
        <v>47</v>
      </c>
      <c r="B49" s="1474" t="s">
        <v>529</v>
      </c>
      <c r="C49" s="324">
        <v>88.78</v>
      </c>
      <c r="D49" s="324">
        <v>126001.5</v>
      </c>
      <c r="E49" s="324">
        <v>1.19</v>
      </c>
      <c r="F49" s="324">
        <v>0.76</v>
      </c>
      <c r="G49" s="324">
        <v>0.2</v>
      </c>
      <c r="H49" s="324">
        <v>1.44</v>
      </c>
      <c r="I49" s="324">
        <v>-0.45</v>
      </c>
      <c r="J49" s="324">
        <v>0.02</v>
      </c>
      <c r="K49" s="211"/>
    </row>
    <row r="50" spans="1:11" s="107" customFormat="1" ht="15">
      <c r="A50" s="186">
        <v>48</v>
      </c>
      <c r="B50" s="1474" t="s">
        <v>530</v>
      </c>
      <c r="C50" s="324">
        <v>35.549999999999997</v>
      </c>
      <c r="D50" s="324">
        <v>118022.67</v>
      </c>
      <c r="E50" s="324">
        <v>1.1100000000000001</v>
      </c>
      <c r="F50" s="324">
        <v>1.08</v>
      </c>
      <c r="G50" s="324">
        <v>0.16</v>
      </c>
      <c r="H50" s="324">
        <v>2.0099999999999998</v>
      </c>
      <c r="I50" s="324">
        <v>9.76</v>
      </c>
      <c r="J50" s="324">
        <v>0.02</v>
      </c>
      <c r="K50" s="211"/>
    </row>
    <row r="51" spans="1:11" s="107" customFormat="1" ht="15">
      <c r="A51" s="186">
        <v>49</v>
      </c>
      <c r="B51" s="1474" t="s">
        <v>531</v>
      </c>
      <c r="C51" s="324">
        <v>294.68</v>
      </c>
      <c r="D51" s="324">
        <v>133541.71</v>
      </c>
      <c r="E51" s="324">
        <v>1.26</v>
      </c>
      <c r="F51" s="324">
        <v>1.17</v>
      </c>
      <c r="G51" s="324">
        <v>0.43</v>
      </c>
      <c r="H51" s="324">
        <v>1.08</v>
      </c>
      <c r="I51" s="324">
        <v>13.64</v>
      </c>
      <c r="J51" s="324">
        <v>0.02</v>
      </c>
      <c r="K51" s="211"/>
    </row>
    <row r="52" spans="1:11" s="107" customFormat="1" ht="15">
      <c r="A52" s="186">
        <v>50</v>
      </c>
      <c r="B52" s="1474" t="s">
        <v>532</v>
      </c>
      <c r="C52" s="324">
        <v>2094.37</v>
      </c>
      <c r="D52" s="324">
        <v>74287</v>
      </c>
      <c r="E52" s="324">
        <v>0.7</v>
      </c>
      <c r="F52" s="324">
        <v>1.06</v>
      </c>
      <c r="G52" s="324">
        <v>0.26</v>
      </c>
      <c r="H52" s="324">
        <v>1.71</v>
      </c>
      <c r="I52" s="324">
        <v>-5.55</v>
      </c>
      <c r="J52" s="324">
        <v>0.02</v>
      </c>
      <c r="K52" s="211"/>
    </row>
    <row r="53" spans="1:11" s="107" customFormat="1" ht="12.75">
      <c r="A53" s="180"/>
      <c r="B53" s="181"/>
      <c r="C53" s="182"/>
      <c r="D53" s="182"/>
      <c r="E53" s="183"/>
      <c r="F53" s="183"/>
      <c r="G53" s="184"/>
      <c r="H53" s="184"/>
      <c r="I53" s="185"/>
      <c r="J53" s="185"/>
    </row>
    <row r="54" spans="1:11" s="107" customFormat="1" ht="26.25" customHeight="1">
      <c r="A54" s="1851" t="s">
        <v>484</v>
      </c>
      <c r="B54" s="1851"/>
      <c r="C54" s="1851"/>
      <c r="D54" s="1851"/>
      <c r="E54" s="1851"/>
      <c r="F54" s="1851"/>
      <c r="G54" s="1851"/>
      <c r="H54" s="1851"/>
      <c r="I54" s="1851"/>
      <c r="J54" s="1851"/>
    </row>
    <row r="55" spans="1:11" s="107" customFormat="1" ht="12" customHeight="1">
      <c r="A55" s="1851" t="s">
        <v>480</v>
      </c>
      <c r="B55" s="1851"/>
      <c r="C55" s="1851"/>
      <c r="D55" s="1851"/>
      <c r="E55" s="1851"/>
      <c r="F55" s="1851"/>
      <c r="G55" s="1851"/>
      <c r="H55" s="1851"/>
      <c r="I55" s="1851"/>
      <c r="J55" s="1851"/>
    </row>
    <row r="56" spans="1:11" s="107" customFormat="1" ht="12" customHeight="1">
      <c r="A56" s="1851" t="s">
        <v>481</v>
      </c>
      <c r="B56" s="1851"/>
      <c r="C56" s="1851"/>
      <c r="D56" s="1851"/>
      <c r="E56" s="1851"/>
      <c r="F56" s="1851"/>
      <c r="G56" s="1851"/>
      <c r="H56" s="1851"/>
      <c r="I56" s="1851"/>
      <c r="J56" s="1851"/>
    </row>
    <row r="57" spans="1:11" s="107" customFormat="1" ht="26.25" customHeight="1">
      <c r="A57" s="1851" t="s">
        <v>482</v>
      </c>
      <c r="B57" s="1851"/>
      <c r="C57" s="1851"/>
      <c r="D57" s="1851"/>
      <c r="E57" s="1851"/>
      <c r="F57" s="1851"/>
      <c r="G57" s="1851"/>
      <c r="H57" s="1851"/>
      <c r="I57" s="1851"/>
      <c r="J57" s="1851"/>
    </row>
    <row r="58" spans="1:11" s="107" customFormat="1" ht="12" customHeight="1">
      <c r="A58" s="1851" t="s">
        <v>485</v>
      </c>
      <c r="B58" s="1851"/>
      <c r="C58" s="1851"/>
      <c r="D58" s="1851"/>
      <c r="E58" s="1851"/>
      <c r="F58" s="1851"/>
      <c r="G58" s="1851"/>
      <c r="H58" s="1851"/>
      <c r="I58" s="1851"/>
      <c r="J58" s="1851"/>
    </row>
    <row r="59" spans="1:11" s="107" customFormat="1" ht="15">
      <c r="A59" s="1866" t="s">
        <v>486</v>
      </c>
      <c r="B59" s="1866"/>
      <c r="C59" s="1866"/>
      <c r="D59" s="1866"/>
      <c r="E59" s="1866"/>
      <c r="F59" s="1478"/>
      <c r="G59" s="1479"/>
      <c r="H59" s="1479"/>
      <c r="I59" s="1479"/>
      <c r="J59" s="1479"/>
    </row>
    <row r="60" spans="1:11" s="107" customFormat="1" ht="12" customHeight="1">
      <c r="A60" s="1865" t="s">
        <v>437</v>
      </c>
      <c r="B60" s="1865"/>
      <c r="C60" s="1865"/>
      <c r="D60" s="1865"/>
      <c r="E60" s="1865"/>
      <c r="F60" s="1865"/>
      <c r="G60" s="1865"/>
      <c r="H60" s="1865"/>
      <c r="I60" s="1865"/>
      <c r="J60" s="1865"/>
    </row>
  </sheetData>
  <mergeCells count="8">
    <mergeCell ref="A1:D1"/>
    <mergeCell ref="A60:J60"/>
    <mergeCell ref="A54:J54"/>
    <mergeCell ref="A55:J55"/>
    <mergeCell ref="A56:J56"/>
    <mergeCell ref="A57:J57"/>
    <mergeCell ref="A58:J58"/>
    <mergeCell ref="A59:E59"/>
  </mergeCells>
  <printOptions horizontalCentered="1"/>
  <pageMargins left="0.78740157480314965" right="0.78740157480314965" top="0.98425196850393704" bottom="0.98425196850393704" header="0.51181102362204722" footer="0.51181102362204722"/>
  <pageSetup paperSize="9" scale="70" fitToHeight="0" orientation="portrait" useFirstPageNumber="1" r:id="rId1"/>
  <headerFooter alignWithMargins="0"/>
  <colBreaks count="1" manualBreakCount="1">
    <brk id="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1"/>
  <sheetViews>
    <sheetView showGridLines="0" zoomScale="145" zoomScaleNormal="145" workbookViewId="0">
      <selection activeCell="C6" sqref="C6"/>
    </sheetView>
  </sheetViews>
  <sheetFormatPr defaultColWidth="9.140625" defaultRowHeight="15"/>
  <cols>
    <col min="1" max="1" width="6.42578125" style="78" bestFit="1" customWidth="1"/>
    <col min="2" max="2" width="40.42578125" style="78" bestFit="1" customWidth="1"/>
    <col min="3" max="3" width="13.42578125" style="78" bestFit="1" customWidth="1"/>
    <col min="4" max="4" width="17.42578125" style="78" customWidth="1"/>
    <col min="5" max="5" width="10.42578125" style="78" bestFit="1" customWidth="1"/>
    <col min="6" max="6" width="7.5703125" style="78" bestFit="1" customWidth="1"/>
    <col min="7" max="7" width="6.140625" style="78" bestFit="1" customWidth="1"/>
    <col min="8" max="8" width="10.42578125" style="78" bestFit="1" customWidth="1"/>
    <col min="9" max="9" width="12.5703125" style="78" bestFit="1" customWidth="1"/>
    <col min="10" max="10" width="12.140625" style="78" bestFit="1" customWidth="1"/>
    <col min="11" max="16384" width="9.140625" style="78"/>
  </cols>
  <sheetData>
    <row r="1" spans="1:10">
      <c r="A1" s="1852" t="s">
        <v>1239</v>
      </c>
      <c r="B1" s="1867"/>
      <c r="C1" s="1852"/>
      <c r="D1" s="1467"/>
      <c r="E1" s="1467"/>
      <c r="F1" s="1467"/>
      <c r="G1" s="1467"/>
      <c r="H1" s="1452"/>
      <c r="I1" s="1452"/>
      <c r="J1" s="1452"/>
    </row>
    <row r="2" spans="1:10" s="210" customFormat="1" ht="45">
      <c r="A2" s="1486" t="s">
        <v>118</v>
      </c>
      <c r="B2" s="1489" t="s">
        <v>440</v>
      </c>
      <c r="C2" s="1482" t="s">
        <v>441</v>
      </c>
      <c r="D2" s="1482" t="s">
        <v>442</v>
      </c>
      <c r="E2" s="1482" t="s">
        <v>443</v>
      </c>
      <c r="F2" s="1482" t="s">
        <v>444</v>
      </c>
      <c r="G2" s="1482" t="s">
        <v>548</v>
      </c>
      <c r="H2" s="1483" t="s">
        <v>446</v>
      </c>
      <c r="I2" s="1483" t="s">
        <v>447</v>
      </c>
      <c r="J2" s="1483" t="s">
        <v>549</v>
      </c>
    </row>
    <row r="3" spans="1:10" s="210" customFormat="1">
      <c r="A3" s="1487">
        <v>1</v>
      </c>
      <c r="B3" s="1490" t="s">
        <v>550</v>
      </c>
      <c r="C3" s="1488">
        <v>765.14249340000003</v>
      </c>
      <c r="D3" s="324">
        <v>1398151.2019008601</v>
      </c>
      <c r="E3" s="324">
        <v>0.13739999999999999</v>
      </c>
      <c r="F3" s="324">
        <v>0.9</v>
      </c>
      <c r="G3" s="324">
        <v>0.39</v>
      </c>
      <c r="H3" s="201" t="s">
        <v>2</v>
      </c>
      <c r="I3" s="201" t="s">
        <v>2</v>
      </c>
      <c r="J3" s="201" t="s">
        <v>2</v>
      </c>
    </row>
    <row r="4" spans="1:10" s="210" customFormat="1">
      <c r="A4" s="332">
        <v>2</v>
      </c>
      <c r="B4" s="1491" t="s">
        <v>551</v>
      </c>
      <c r="C4" s="324">
        <v>13532.372898</v>
      </c>
      <c r="D4" s="324">
        <v>983898.7620784</v>
      </c>
      <c r="E4" s="324">
        <v>9.6699999999999994E-2</v>
      </c>
      <c r="F4" s="324">
        <v>0.98</v>
      </c>
      <c r="G4" s="324">
        <v>7.0000000000000007E-2</v>
      </c>
      <c r="H4" s="201" t="s">
        <v>2</v>
      </c>
      <c r="I4" s="201" t="s">
        <v>2</v>
      </c>
      <c r="J4" s="201" t="s">
        <v>2</v>
      </c>
    </row>
    <row r="5" spans="1:10" s="210" customFormat="1">
      <c r="A5" s="332">
        <v>3</v>
      </c>
      <c r="B5" s="1492" t="s">
        <v>552</v>
      </c>
      <c r="C5" s="324">
        <v>1413.2776696000001</v>
      </c>
      <c r="D5" s="324">
        <v>949960.54956266994</v>
      </c>
      <c r="E5" s="324">
        <v>9.3299999999999994E-2</v>
      </c>
      <c r="F5" s="324">
        <v>0.98</v>
      </c>
      <c r="G5" s="324">
        <v>0.47</v>
      </c>
      <c r="H5" s="201" t="s">
        <v>2</v>
      </c>
      <c r="I5" s="201" t="s">
        <v>2</v>
      </c>
      <c r="J5" s="201" t="s">
        <v>2</v>
      </c>
    </row>
    <row r="6" spans="1:10" s="210" customFormat="1">
      <c r="A6" s="332">
        <v>4</v>
      </c>
      <c r="B6" s="1493" t="s">
        <v>553</v>
      </c>
      <c r="C6" s="324">
        <v>2076.6317275000001</v>
      </c>
      <c r="D6" s="324">
        <v>565196.50044285005</v>
      </c>
      <c r="E6" s="324">
        <v>5.5500000000000001E-2</v>
      </c>
      <c r="F6" s="324">
        <v>0.75</v>
      </c>
      <c r="G6" s="324">
        <v>0.21</v>
      </c>
      <c r="H6" s="201" t="s">
        <v>2</v>
      </c>
      <c r="I6" s="201" t="s">
        <v>2</v>
      </c>
      <c r="J6" s="201" t="s">
        <v>2</v>
      </c>
    </row>
    <row r="7" spans="1:10" s="210" customFormat="1">
      <c r="A7" s="332">
        <v>5</v>
      </c>
      <c r="B7" s="1493" t="s">
        <v>554</v>
      </c>
      <c r="C7" s="324">
        <v>1251.5433935999999</v>
      </c>
      <c r="D7" s="324">
        <v>512245.59304379998</v>
      </c>
      <c r="E7" s="324">
        <v>5.0299999999999997E-2</v>
      </c>
      <c r="F7" s="324">
        <v>0.65</v>
      </c>
      <c r="G7" s="324">
        <v>0.22</v>
      </c>
      <c r="H7" s="201" t="s">
        <v>2</v>
      </c>
      <c r="I7" s="201" t="s">
        <v>2</v>
      </c>
      <c r="J7" s="201" t="s">
        <v>2</v>
      </c>
    </row>
    <row r="8" spans="1:10" s="210" customFormat="1">
      <c r="A8" s="332">
        <v>6</v>
      </c>
      <c r="B8" s="1493" t="s">
        <v>555</v>
      </c>
      <c r="C8" s="324">
        <v>2851.0526595000001</v>
      </c>
      <c r="D8" s="324">
        <v>465661.40144508</v>
      </c>
      <c r="E8" s="324">
        <v>4.58E-2</v>
      </c>
      <c r="F8" s="324">
        <v>0.91</v>
      </c>
      <c r="G8" s="324">
        <v>0.3</v>
      </c>
      <c r="H8" s="201" t="s">
        <v>2</v>
      </c>
      <c r="I8" s="201" t="s">
        <v>2</v>
      </c>
      <c r="J8" s="201" t="s">
        <v>2</v>
      </c>
    </row>
    <row r="9" spans="1:10" s="210" customFormat="1">
      <c r="A9" s="332">
        <v>7</v>
      </c>
      <c r="B9" s="1493" t="s">
        <v>556</v>
      </c>
      <c r="C9" s="324">
        <v>275.03500300000002</v>
      </c>
      <c r="D9" s="324">
        <v>410857.59869762999</v>
      </c>
      <c r="E9" s="324">
        <v>4.0399999999999998E-2</v>
      </c>
      <c r="F9" s="324">
        <v>1.4</v>
      </c>
      <c r="G9" s="324">
        <v>0.5</v>
      </c>
      <c r="H9" s="201" t="s">
        <v>2</v>
      </c>
      <c r="I9" s="201" t="s">
        <v>2</v>
      </c>
      <c r="J9" s="201" t="s">
        <v>2</v>
      </c>
    </row>
    <row r="10" spans="1:10" s="210" customFormat="1">
      <c r="A10" s="332">
        <v>8</v>
      </c>
      <c r="B10" s="1493" t="s">
        <v>557</v>
      </c>
      <c r="C10" s="324">
        <v>361.80875179999998</v>
      </c>
      <c r="D10" s="324">
        <v>368214.30949369504</v>
      </c>
      <c r="E10" s="324">
        <v>3.6200000000000003E-2</v>
      </c>
      <c r="F10" s="324">
        <v>0.66</v>
      </c>
      <c r="G10" s="324">
        <v>0.2</v>
      </c>
      <c r="H10" s="201" t="s">
        <v>2</v>
      </c>
      <c r="I10" s="201" t="s">
        <v>2</v>
      </c>
      <c r="J10" s="201" t="s">
        <v>2</v>
      </c>
    </row>
    <row r="11" spans="1:10" s="210" customFormat="1">
      <c r="A11" s="332">
        <v>9</v>
      </c>
      <c r="B11" s="1493" t="s">
        <v>558</v>
      </c>
      <c r="C11" s="324">
        <v>994.11149650000004</v>
      </c>
      <c r="D11" s="324">
        <v>319872.88264272001</v>
      </c>
      <c r="E11" s="324">
        <v>3.1399999999999997E-2</v>
      </c>
      <c r="F11" s="324">
        <v>0.88</v>
      </c>
      <c r="G11" s="324">
        <v>0.24</v>
      </c>
      <c r="H11" s="201" t="s">
        <v>2</v>
      </c>
      <c r="I11" s="201" t="s">
        <v>2</v>
      </c>
      <c r="J11" s="201" t="s">
        <v>2</v>
      </c>
    </row>
    <row r="12" spans="1:10" s="210" customFormat="1">
      <c r="A12" s="332">
        <v>10</v>
      </c>
      <c r="B12" s="1493" t="s">
        <v>559</v>
      </c>
      <c r="C12" s="324">
        <v>619.42404939999994</v>
      </c>
      <c r="D12" s="324">
        <v>314202.01397979999</v>
      </c>
      <c r="E12" s="324">
        <v>3.09E-2</v>
      </c>
      <c r="F12" s="324">
        <v>1.08</v>
      </c>
      <c r="G12" s="324">
        <v>0.4</v>
      </c>
      <c r="H12" s="201" t="s">
        <v>2</v>
      </c>
      <c r="I12" s="201" t="s">
        <v>2</v>
      </c>
      <c r="J12" s="201" t="s">
        <v>2</v>
      </c>
    </row>
    <row r="13" spans="1:10" s="210" customFormat="1">
      <c r="A13" s="332">
        <v>11</v>
      </c>
      <c r="B13" s="1493" t="s">
        <v>560</v>
      </c>
      <c r="C13" s="324">
        <v>892.46200339999996</v>
      </c>
      <c r="D13" s="324">
        <v>296281.71571515</v>
      </c>
      <c r="E13" s="324">
        <v>2.9100000000000001E-2</v>
      </c>
      <c r="F13" s="324">
        <v>1.43</v>
      </c>
      <c r="G13" s="324">
        <v>0.52</v>
      </c>
      <c r="H13" s="201" t="s">
        <v>2</v>
      </c>
      <c r="I13" s="201" t="s">
        <v>2</v>
      </c>
      <c r="J13" s="201" t="s">
        <v>2</v>
      </c>
    </row>
    <row r="14" spans="1:10" s="210" customFormat="1">
      <c r="A14" s="332">
        <v>12</v>
      </c>
      <c r="B14" s="1493" t="s">
        <v>561</v>
      </c>
      <c r="C14" s="324">
        <v>621.76441550000004</v>
      </c>
      <c r="D14" s="324">
        <v>259079.84927477999</v>
      </c>
      <c r="E14" s="324">
        <v>2.5499999999999998E-2</v>
      </c>
      <c r="F14" s="324">
        <v>1.31</v>
      </c>
      <c r="G14" s="324">
        <v>0.33</v>
      </c>
      <c r="H14" s="201" t="s">
        <v>2</v>
      </c>
      <c r="I14" s="201" t="s">
        <v>2</v>
      </c>
      <c r="J14" s="201" t="s">
        <v>2</v>
      </c>
    </row>
    <row r="15" spans="1:10" s="210" customFormat="1">
      <c r="A15" s="332">
        <v>13</v>
      </c>
      <c r="B15" s="1493" t="s">
        <v>562</v>
      </c>
      <c r="C15" s="324">
        <v>123.9759304</v>
      </c>
      <c r="D15" s="324">
        <v>251361.2917272</v>
      </c>
      <c r="E15" s="324">
        <v>2.47E-2</v>
      </c>
      <c r="F15" s="324">
        <v>1.1200000000000001</v>
      </c>
      <c r="G15" s="324">
        <v>0.36</v>
      </c>
      <c r="H15" s="201" t="s">
        <v>2</v>
      </c>
      <c r="I15" s="201" t="s">
        <v>2</v>
      </c>
      <c r="J15" s="201" t="s">
        <v>2</v>
      </c>
    </row>
    <row r="16" spans="1:10" s="210" customFormat="1">
      <c r="A16" s="332">
        <v>14</v>
      </c>
      <c r="B16" s="1493" t="s">
        <v>563</v>
      </c>
      <c r="C16" s="324">
        <v>234.95912619999999</v>
      </c>
      <c r="D16" s="324">
        <v>202107.01601854499</v>
      </c>
      <c r="E16" s="324">
        <v>1.9900000000000001E-2</v>
      </c>
      <c r="F16" s="324">
        <v>0.26</v>
      </c>
      <c r="G16" s="324">
        <v>0.03</v>
      </c>
      <c r="H16" s="201" t="s">
        <v>2</v>
      </c>
      <c r="I16" s="201" t="s">
        <v>2</v>
      </c>
      <c r="J16" s="201" t="s">
        <v>2</v>
      </c>
    </row>
    <row r="17" spans="1:10" s="210" customFormat="1">
      <c r="A17" s="332">
        <v>15</v>
      </c>
      <c r="B17" s="1493" t="s">
        <v>564</v>
      </c>
      <c r="C17" s="324">
        <v>239.93350100000001</v>
      </c>
      <c r="D17" s="324">
        <v>189184.05160402</v>
      </c>
      <c r="E17" s="324">
        <v>1.8599999999999998E-2</v>
      </c>
      <c r="F17" s="324">
        <v>0.56000000000000005</v>
      </c>
      <c r="G17" s="324">
        <v>0.16</v>
      </c>
      <c r="H17" s="201" t="s">
        <v>2</v>
      </c>
      <c r="I17" s="201" t="s">
        <v>2</v>
      </c>
      <c r="J17" s="201" t="s">
        <v>2</v>
      </c>
    </row>
    <row r="18" spans="1:10" s="210" customFormat="1">
      <c r="A18" s="332">
        <v>16</v>
      </c>
      <c r="B18" s="1493" t="s">
        <v>565</v>
      </c>
      <c r="C18" s="324">
        <v>9696.6661339999991</v>
      </c>
      <c r="D18" s="324">
        <v>169149.58526016001</v>
      </c>
      <c r="E18" s="324">
        <v>1.66E-2</v>
      </c>
      <c r="F18" s="324">
        <v>1.53</v>
      </c>
      <c r="G18" s="324">
        <v>0.47</v>
      </c>
      <c r="H18" s="201" t="s">
        <v>2</v>
      </c>
      <c r="I18" s="201" t="s">
        <v>2</v>
      </c>
      <c r="J18" s="201" t="s">
        <v>2</v>
      </c>
    </row>
    <row r="19" spans="1:10" s="210" customFormat="1">
      <c r="A19" s="332">
        <v>17</v>
      </c>
      <c r="B19" s="1493" t="s">
        <v>566</v>
      </c>
      <c r="C19" s="324">
        <v>542.73301919999994</v>
      </c>
      <c r="D19" s="324">
        <v>168681.9816045</v>
      </c>
      <c r="E19" s="324">
        <v>1.66E-2</v>
      </c>
      <c r="F19" s="324">
        <v>0.68</v>
      </c>
      <c r="G19" s="324">
        <v>0.17</v>
      </c>
      <c r="H19" s="201" t="s">
        <v>2</v>
      </c>
      <c r="I19" s="201" t="s">
        <v>2</v>
      </c>
      <c r="J19" s="201" t="s">
        <v>2</v>
      </c>
    </row>
    <row r="20" spans="1:10" s="210" customFormat="1">
      <c r="A20" s="332">
        <v>18</v>
      </c>
      <c r="B20" s="1493" t="s">
        <v>567</v>
      </c>
      <c r="C20" s="324">
        <v>157.20128700000001</v>
      </c>
      <c r="D20" s="324">
        <v>150958.488675145</v>
      </c>
      <c r="E20" s="324">
        <v>1.4800000000000001E-2</v>
      </c>
      <c r="F20" s="324">
        <v>0.81</v>
      </c>
      <c r="G20" s="324">
        <v>0.26</v>
      </c>
      <c r="H20" s="201" t="s">
        <v>2</v>
      </c>
      <c r="I20" s="201" t="s">
        <v>2</v>
      </c>
      <c r="J20" s="201" t="s">
        <v>2</v>
      </c>
    </row>
    <row r="21" spans="1:10" s="210" customFormat="1">
      <c r="A21" s="332">
        <v>19</v>
      </c>
      <c r="B21" s="1493" t="s">
        <v>568</v>
      </c>
      <c r="C21" s="324">
        <v>736.237843</v>
      </c>
      <c r="D21" s="324">
        <v>142249.04211364</v>
      </c>
      <c r="E21" s="324">
        <v>1.4E-2</v>
      </c>
      <c r="F21" s="324">
        <v>1.17</v>
      </c>
      <c r="G21" s="324">
        <v>0.3</v>
      </c>
      <c r="H21" s="201" t="s">
        <v>2</v>
      </c>
      <c r="I21" s="201" t="s">
        <v>2</v>
      </c>
      <c r="J21" s="201" t="s">
        <v>2</v>
      </c>
    </row>
    <row r="22" spans="1:10" s="210" customFormat="1">
      <c r="A22" s="332">
        <v>20</v>
      </c>
      <c r="B22" s="1493" t="s">
        <v>569</v>
      </c>
      <c r="C22" s="324">
        <v>294.67741000000001</v>
      </c>
      <c r="D22" s="324">
        <v>135264.73643786999</v>
      </c>
      <c r="E22" s="324">
        <v>1.3299999999999999E-2</v>
      </c>
      <c r="F22" s="324">
        <v>1.1599999999999999</v>
      </c>
      <c r="G22" s="324">
        <v>0.43</v>
      </c>
      <c r="H22" s="201" t="s">
        <v>2</v>
      </c>
      <c r="I22" s="201" t="s">
        <v>2</v>
      </c>
      <c r="J22" s="201" t="s">
        <v>2</v>
      </c>
    </row>
    <row r="23" spans="1:10" s="210" customFormat="1">
      <c r="A23" s="332">
        <v>21</v>
      </c>
      <c r="B23" s="1493" t="s">
        <v>570</v>
      </c>
      <c r="C23" s="324">
        <v>9300.6038189999999</v>
      </c>
      <c r="D23" s="324">
        <v>131373.68718189999</v>
      </c>
      <c r="E23" s="324">
        <v>1.29E-2</v>
      </c>
      <c r="F23" s="324">
        <v>1.32</v>
      </c>
      <c r="G23" s="324">
        <v>0.41</v>
      </c>
      <c r="H23" s="201" t="s">
        <v>2</v>
      </c>
      <c r="I23" s="201" t="s">
        <v>2</v>
      </c>
      <c r="J23" s="201" t="s">
        <v>2</v>
      </c>
    </row>
    <row r="24" spans="1:10" s="210" customFormat="1">
      <c r="A24" s="332">
        <v>22</v>
      </c>
      <c r="B24" s="1493" t="s">
        <v>571</v>
      </c>
      <c r="C24" s="324">
        <v>88.778616</v>
      </c>
      <c r="D24" s="324">
        <v>127831.18893223999</v>
      </c>
      <c r="E24" s="324">
        <v>1.26E-2</v>
      </c>
      <c r="F24" s="324">
        <v>0.74</v>
      </c>
      <c r="G24" s="324">
        <v>0.19</v>
      </c>
      <c r="H24" s="201" t="s">
        <v>2</v>
      </c>
      <c r="I24" s="201" t="s">
        <v>2</v>
      </c>
      <c r="J24" s="201" t="s">
        <v>2</v>
      </c>
    </row>
    <row r="25" spans="1:10" s="210" customFormat="1">
      <c r="A25" s="332">
        <v>23</v>
      </c>
      <c r="B25" s="1493" t="s">
        <v>572</v>
      </c>
      <c r="C25" s="324">
        <v>1248.3527171000001</v>
      </c>
      <c r="D25" s="324">
        <v>127764.12674757501</v>
      </c>
      <c r="E25" s="324">
        <v>1.26E-2</v>
      </c>
      <c r="F25" s="324">
        <v>1.34</v>
      </c>
      <c r="G25" s="324">
        <v>0.45</v>
      </c>
      <c r="H25" s="201" t="s">
        <v>2</v>
      </c>
      <c r="I25" s="201" t="s">
        <v>2</v>
      </c>
      <c r="J25" s="201" t="s">
        <v>2</v>
      </c>
    </row>
    <row r="26" spans="1:10" s="210" customFormat="1">
      <c r="A26" s="332">
        <v>24</v>
      </c>
      <c r="B26" s="1493" t="s">
        <v>573</v>
      </c>
      <c r="C26" s="324">
        <v>159.6662097</v>
      </c>
      <c r="D26" s="324">
        <v>122097.681411595</v>
      </c>
      <c r="E26" s="324">
        <v>1.2E-2</v>
      </c>
      <c r="F26" s="324">
        <v>1.19</v>
      </c>
      <c r="G26" s="324">
        <v>0.28000000000000003</v>
      </c>
      <c r="H26" s="201" t="s">
        <v>2</v>
      </c>
      <c r="I26" s="201" t="s">
        <v>2</v>
      </c>
      <c r="J26" s="201" t="s">
        <v>2</v>
      </c>
    </row>
    <row r="27" spans="1:10" s="210" customFormat="1">
      <c r="A27" s="332">
        <v>25</v>
      </c>
      <c r="B27" s="1493" t="s">
        <v>574</v>
      </c>
      <c r="C27" s="324">
        <v>35.548746100000002</v>
      </c>
      <c r="D27" s="324">
        <v>119218.2014646</v>
      </c>
      <c r="E27" s="324">
        <v>1.17E-2</v>
      </c>
      <c r="F27" s="324">
        <v>1.23</v>
      </c>
      <c r="G27" s="324">
        <v>0.15</v>
      </c>
      <c r="H27" s="201" t="s">
        <v>2</v>
      </c>
      <c r="I27" s="201" t="s">
        <v>2</v>
      </c>
      <c r="J27" s="201" t="s">
        <v>2</v>
      </c>
    </row>
    <row r="28" spans="1:10" s="210" customFormat="1">
      <c r="A28" s="332">
        <v>26</v>
      </c>
      <c r="B28" s="1493" t="s">
        <v>575</v>
      </c>
      <c r="C28" s="324">
        <v>376.02703700000001</v>
      </c>
      <c r="D28" s="324">
        <v>117045.42718879999</v>
      </c>
      <c r="E28" s="324">
        <v>1.15E-2</v>
      </c>
      <c r="F28" s="324">
        <v>2.04</v>
      </c>
      <c r="G28" s="324">
        <v>0.03</v>
      </c>
      <c r="H28" s="201" t="s">
        <v>2</v>
      </c>
      <c r="I28" s="201" t="s">
        <v>2</v>
      </c>
      <c r="J28" s="201" t="s">
        <v>2</v>
      </c>
    </row>
    <row r="29" spans="1:10" s="210" customFormat="1">
      <c r="A29" s="332">
        <v>27</v>
      </c>
      <c r="B29" s="1493" t="s">
        <v>495</v>
      </c>
      <c r="C29" s="324">
        <v>730.97788290000005</v>
      </c>
      <c r="D29" s="324">
        <v>107542.09277683</v>
      </c>
      <c r="E29" s="324">
        <v>1.06E-2</v>
      </c>
      <c r="F29" s="324">
        <v>1.73</v>
      </c>
      <c r="G29" s="324">
        <v>0.38</v>
      </c>
      <c r="H29" s="201" t="s">
        <v>2</v>
      </c>
      <c r="I29" s="201" t="s">
        <v>2</v>
      </c>
      <c r="J29" s="201" t="s">
        <v>2</v>
      </c>
    </row>
    <row r="30" spans="1:10" s="210" customFormat="1">
      <c r="A30" s="332">
        <v>28</v>
      </c>
      <c r="B30" s="1493" t="s">
        <v>576</v>
      </c>
      <c r="C30" s="324">
        <v>95.919779000000005</v>
      </c>
      <c r="D30" s="324">
        <v>106203.4078742</v>
      </c>
      <c r="E30" s="324">
        <v>1.04E-2</v>
      </c>
      <c r="F30" s="324">
        <v>0.59</v>
      </c>
      <c r="G30" s="324">
        <v>0.15</v>
      </c>
      <c r="H30" s="201" t="s">
        <v>2</v>
      </c>
      <c r="I30" s="201" t="s">
        <v>2</v>
      </c>
      <c r="J30" s="201" t="s">
        <v>2</v>
      </c>
    </row>
    <row r="31" spans="1:10" s="210" customFormat="1">
      <c r="A31" s="332">
        <v>29</v>
      </c>
      <c r="B31" s="1493" t="s">
        <v>577</v>
      </c>
      <c r="C31" s="324">
        <v>224.72265229999999</v>
      </c>
      <c r="D31" s="324">
        <v>100045.43930680001</v>
      </c>
      <c r="E31" s="324">
        <v>9.7999999999999997E-3</v>
      </c>
      <c r="F31" s="324">
        <v>1.08</v>
      </c>
      <c r="G31" s="324">
        <v>0.27</v>
      </c>
      <c r="H31" s="201" t="s">
        <v>2</v>
      </c>
      <c r="I31" s="201" t="s">
        <v>2</v>
      </c>
      <c r="J31" s="201" t="s">
        <v>2</v>
      </c>
    </row>
    <row r="32" spans="1:10" s="210" customFormat="1">
      <c r="A32" s="332">
        <v>30</v>
      </c>
      <c r="B32" s="1493" t="s">
        <v>578</v>
      </c>
      <c r="C32" s="324">
        <v>279.257608</v>
      </c>
      <c r="D32" s="324">
        <v>96103.487793669992</v>
      </c>
      <c r="E32" s="324">
        <v>9.4000000000000004E-3</v>
      </c>
      <c r="F32" s="324">
        <v>1.06</v>
      </c>
      <c r="G32" s="324">
        <v>0.21</v>
      </c>
      <c r="H32" s="201" t="s">
        <v>2</v>
      </c>
      <c r="I32" s="201" t="s">
        <v>2</v>
      </c>
      <c r="J32" s="201" t="s">
        <v>2</v>
      </c>
    </row>
    <row r="33" spans="1:10" s="210" customFormat="1">
      <c r="A33" s="332">
        <v>31</v>
      </c>
      <c r="B33" s="1493" t="s">
        <v>579</v>
      </c>
      <c r="C33" s="324">
        <v>6290.1396029999996</v>
      </c>
      <c r="D33" s="324">
        <v>95477.688792640009</v>
      </c>
      <c r="E33" s="324">
        <v>9.4000000000000004E-3</v>
      </c>
      <c r="F33" s="324">
        <v>1.59</v>
      </c>
      <c r="G33" s="324">
        <v>0.4</v>
      </c>
      <c r="H33" s="201" t="s">
        <v>2</v>
      </c>
      <c r="I33" s="201" t="s">
        <v>2</v>
      </c>
      <c r="J33" s="201" t="s">
        <v>2</v>
      </c>
    </row>
    <row r="34" spans="1:10" s="210" customFormat="1">
      <c r="A34" s="332">
        <v>32</v>
      </c>
      <c r="B34" s="1493" t="s">
        <v>580</v>
      </c>
      <c r="C34" s="324">
        <v>6162.7283269999998</v>
      </c>
      <c r="D34" s="324">
        <v>90184.361922819997</v>
      </c>
      <c r="E34" s="324">
        <v>8.8999999999999999E-3</v>
      </c>
      <c r="F34" s="324">
        <v>1.1599999999999999</v>
      </c>
      <c r="G34" s="324">
        <v>0.32</v>
      </c>
      <c r="H34" s="201" t="s">
        <v>2</v>
      </c>
      <c r="I34" s="201" t="s">
        <v>2</v>
      </c>
      <c r="J34" s="201" t="s">
        <v>2</v>
      </c>
    </row>
    <row r="35" spans="1:10" s="210" customFormat="1">
      <c r="A35" s="332">
        <v>33</v>
      </c>
      <c r="B35" s="1493" t="s">
        <v>581</v>
      </c>
      <c r="C35" s="324">
        <v>489.49685599999998</v>
      </c>
      <c r="D35" s="324">
        <v>89958.510695025005</v>
      </c>
      <c r="E35" s="324">
        <v>8.8000000000000005E-3</v>
      </c>
      <c r="F35" s="324">
        <v>0.84</v>
      </c>
      <c r="G35" s="324">
        <v>0.2</v>
      </c>
      <c r="H35" s="201" t="s">
        <v>2</v>
      </c>
      <c r="I35" s="201" t="s">
        <v>2</v>
      </c>
      <c r="J35" s="201" t="s">
        <v>2</v>
      </c>
    </row>
    <row r="36" spans="1:10" s="210" customFormat="1">
      <c r="A36" s="332">
        <v>34</v>
      </c>
      <c r="B36" s="1493" t="s">
        <v>582</v>
      </c>
      <c r="C36" s="324">
        <v>432.02778899999998</v>
      </c>
      <c r="D36" s="324">
        <v>87153.593776859998</v>
      </c>
      <c r="E36" s="324">
        <v>8.6E-3</v>
      </c>
      <c r="F36" s="324">
        <v>2.0299999999999998</v>
      </c>
      <c r="G36" s="324">
        <v>0.51</v>
      </c>
      <c r="H36" s="201" t="s">
        <v>2</v>
      </c>
      <c r="I36" s="201" t="s">
        <v>2</v>
      </c>
      <c r="J36" s="201" t="s">
        <v>2</v>
      </c>
    </row>
    <row r="37" spans="1:10" s="210" customFormat="1">
      <c r="A37" s="332">
        <v>35</v>
      </c>
      <c r="B37" s="1493" t="s">
        <v>583</v>
      </c>
      <c r="C37" s="324">
        <v>334.38749999999999</v>
      </c>
      <c r="D37" s="324">
        <v>79206.316395934991</v>
      </c>
      <c r="E37" s="324">
        <v>7.7999999999999996E-3</v>
      </c>
      <c r="F37" s="324">
        <v>2.13</v>
      </c>
      <c r="G37" s="324">
        <v>0.41</v>
      </c>
      <c r="H37" s="201" t="s">
        <v>2</v>
      </c>
      <c r="I37" s="201" t="s">
        <v>2</v>
      </c>
      <c r="J37" s="201" t="s">
        <v>2</v>
      </c>
    </row>
    <row r="38" spans="1:10" s="210" customFormat="1">
      <c r="A38" s="332">
        <v>36</v>
      </c>
      <c r="B38" s="1493" t="s">
        <v>584</v>
      </c>
      <c r="C38" s="324">
        <v>6353.2841879999996</v>
      </c>
      <c r="D38" s="324">
        <v>76278.224044749993</v>
      </c>
      <c r="E38" s="324">
        <v>7.4999999999999997E-3</v>
      </c>
      <c r="F38" s="324">
        <v>1.53</v>
      </c>
      <c r="G38" s="324">
        <v>0.35</v>
      </c>
      <c r="H38" s="201" t="s">
        <v>2</v>
      </c>
      <c r="I38" s="201" t="s">
        <v>2</v>
      </c>
      <c r="J38" s="201" t="s">
        <v>2</v>
      </c>
    </row>
    <row r="39" spans="1:10" s="210" customFormat="1">
      <c r="A39" s="332">
        <v>37</v>
      </c>
      <c r="B39" s="1493" t="s">
        <v>585</v>
      </c>
      <c r="C39" s="324">
        <v>2094.3711336000001</v>
      </c>
      <c r="D39" s="324">
        <v>74455.677294524998</v>
      </c>
      <c r="E39" s="324">
        <v>7.3000000000000001E-3</v>
      </c>
      <c r="F39" s="324">
        <v>0.86</v>
      </c>
      <c r="G39" s="324">
        <v>0.04</v>
      </c>
      <c r="H39" s="201" t="s">
        <v>2</v>
      </c>
      <c r="I39" s="201" t="s">
        <v>2</v>
      </c>
      <c r="J39" s="201" t="s">
        <v>2</v>
      </c>
    </row>
    <row r="40" spans="1:10" s="210" customFormat="1">
      <c r="A40" s="332">
        <v>38</v>
      </c>
      <c r="B40" s="1493" t="s">
        <v>586</v>
      </c>
      <c r="C40" s="324">
        <v>115.4180729</v>
      </c>
      <c r="D40" s="324">
        <v>69568.588156259997</v>
      </c>
      <c r="E40" s="324">
        <v>6.7999999999999996E-3</v>
      </c>
      <c r="F40" s="324">
        <v>1.92</v>
      </c>
      <c r="G40" s="324">
        <v>0.36</v>
      </c>
      <c r="H40" s="201" t="s">
        <v>2</v>
      </c>
      <c r="I40" s="201" t="s">
        <v>2</v>
      </c>
      <c r="J40" s="201" t="s">
        <v>2</v>
      </c>
    </row>
    <row r="41" spans="1:10" s="210" customFormat="1">
      <c r="A41" s="333">
        <v>39</v>
      </c>
      <c r="B41" s="1494" t="s">
        <v>587</v>
      </c>
      <c r="C41" s="324">
        <v>319.53395469999998</v>
      </c>
      <c r="D41" s="324">
        <v>63557.209845240002</v>
      </c>
      <c r="E41" s="324">
        <v>6.1999999999999998E-3</v>
      </c>
      <c r="F41" s="324">
        <v>1.39</v>
      </c>
      <c r="G41" s="324">
        <v>0.37</v>
      </c>
      <c r="H41" s="201" t="s">
        <v>2</v>
      </c>
      <c r="I41" s="201" t="s">
        <v>2</v>
      </c>
      <c r="J41" s="201" t="s">
        <v>2</v>
      </c>
    </row>
    <row r="42" spans="1:10" s="210" customFormat="1">
      <c r="A42" s="248">
        <v>40</v>
      </c>
      <c r="B42" s="1495" t="s">
        <v>588</v>
      </c>
      <c r="C42" s="324">
        <v>779.05447200000003</v>
      </c>
      <c r="D42" s="324">
        <v>42914.556584869999</v>
      </c>
      <c r="E42" s="324">
        <v>4.1999999999999997E-3</v>
      </c>
      <c r="F42" s="324">
        <v>1.1599999999999999</v>
      </c>
      <c r="G42" s="324">
        <v>0.15</v>
      </c>
      <c r="H42" s="201" t="s">
        <v>2</v>
      </c>
      <c r="I42" s="201" t="s">
        <v>2</v>
      </c>
      <c r="J42" s="201" t="s">
        <v>2</v>
      </c>
    </row>
    <row r="43" spans="1:10" s="210" customFormat="1">
      <c r="A43" s="188"/>
      <c r="B43" s="189"/>
      <c r="C43" s="190"/>
      <c r="D43" s="190"/>
      <c r="E43" s="191"/>
      <c r="F43" s="192"/>
      <c r="G43" s="192"/>
      <c r="H43" s="192"/>
      <c r="I43" s="192"/>
      <c r="J43" s="189"/>
    </row>
    <row r="44" spans="1:10" s="210" customFormat="1">
      <c r="A44" s="1868" t="s">
        <v>210</v>
      </c>
      <c r="B44" s="1868"/>
      <c r="C44" s="1868"/>
      <c r="D44" s="1868"/>
      <c r="E44" s="1868"/>
      <c r="F44" s="1868"/>
      <c r="G44" s="1868"/>
      <c r="H44" s="1868"/>
      <c r="I44" s="1868"/>
      <c r="J44" s="1868"/>
    </row>
    <row r="45" spans="1:10" s="210" customFormat="1">
      <c r="A45" s="1868" t="s">
        <v>589</v>
      </c>
      <c r="B45" s="1868"/>
      <c r="C45" s="1868"/>
      <c r="D45" s="1868"/>
      <c r="E45" s="1868"/>
      <c r="F45" s="1868"/>
      <c r="G45" s="1868"/>
      <c r="H45" s="1868"/>
      <c r="I45" s="1868"/>
      <c r="J45" s="1868"/>
    </row>
    <row r="46" spans="1:10" s="210" customFormat="1">
      <c r="A46" s="1868" t="s">
        <v>590</v>
      </c>
      <c r="B46" s="1868"/>
      <c r="C46" s="1868"/>
      <c r="D46" s="1868"/>
      <c r="E46" s="1868"/>
      <c r="F46" s="1868"/>
      <c r="G46" s="1868"/>
      <c r="H46" s="1868"/>
      <c r="I46" s="1868"/>
      <c r="J46" s="1868"/>
    </row>
    <row r="47" spans="1:10" s="210" customFormat="1">
      <c r="A47" s="1868" t="s">
        <v>591</v>
      </c>
      <c r="B47" s="1868"/>
      <c r="C47" s="1868"/>
      <c r="D47" s="1868"/>
      <c r="E47" s="1868"/>
      <c r="F47" s="1868"/>
      <c r="G47" s="1868"/>
      <c r="H47" s="1868"/>
      <c r="I47" s="1868"/>
      <c r="J47" s="1868"/>
    </row>
    <row r="48" spans="1:10" s="210" customFormat="1">
      <c r="A48" s="1868" t="s">
        <v>592</v>
      </c>
      <c r="B48" s="1868"/>
      <c r="C48" s="1868"/>
      <c r="D48" s="1868"/>
      <c r="E48" s="1868"/>
      <c r="F48" s="1868"/>
      <c r="G48" s="1868"/>
      <c r="H48" s="1868"/>
      <c r="I48" s="1868"/>
      <c r="J48" s="1868"/>
    </row>
    <row r="49" spans="1:10" s="210" customFormat="1">
      <c r="A49" s="1868" t="s">
        <v>593</v>
      </c>
      <c r="B49" s="1868"/>
      <c r="C49" s="1868"/>
      <c r="D49" s="1484"/>
      <c r="E49" s="1484"/>
      <c r="F49" s="1485"/>
      <c r="G49" s="1485"/>
      <c r="H49" s="1485"/>
      <c r="I49" s="1485"/>
      <c r="J49" s="1485"/>
    </row>
    <row r="50" spans="1:10" s="210" customFormat="1">
      <c r="A50" s="1867" t="s">
        <v>410</v>
      </c>
      <c r="B50" s="1867"/>
      <c r="C50" s="1867"/>
      <c r="D50" s="1867"/>
      <c r="E50" s="1867"/>
      <c r="F50" s="1867"/>
      <c r="G50" s="1867"/>
      <c r="H50" s="1867"/>
      <c r="I50" s="1867"/>
      <c r="J50" s="1867"/>
    </row>
    <row r="51" spans="1:10" s="210" customFormat="1"/>
  </sheetData>
  <mergeCells count="8">
    <mergeCell ref="A1:C1"/>
    <mergeCell ref="A49:C49"/>
    <mergeCell ref="A50:J50"/>
    <mergeCell ref="A44:J44"/>
    <mergeCell ref="A45:J45"/>
    <mergeCell ref="A46:J46"/>
    <mergeCell ref="A47:J47"/>
    <mergeCell ref="A48:J48"/>
  </mergeCells>
  <printOptions horizontalCentered="1"/>
  <pageMargins left="0.78431372549019618" right="0.78431372549019618" top="0.98039215686274517" bottom="0.98039215686274517" header="0.50980392156862753" footer="0.50980392156862753"/>
  <pageSetup paperSize="9" scale="62" fitToHeight="0" orientation="portrait" useFirstPageNumber="1"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2"/>
  <sheetViews>
    <sheetView showGridLines="0" zoomScaleNormal="100" workbookViewId="0">
      <selection sqref="A1:F1"/>
    </sheetView>
  </sheetViews>
  <sheetFormatPr defaultColWidth="9.140625" defaultRowHeight="15"/>
  <cols>
    <col min="1" max="10" width="10.5703125" style="78" bestFit="1" customWidth="1"/>
    <col min="11" max="11" width="4.5703125" style="78" bestFit="1" customWidth="1"/>
    <col min="12" max="16384" width="9.140625" style="78"/>
  </cols>
  <sheetData>
    <row r="1" spans="1:10" ht="15.75" customHeight="1">
      <c r="A1" s="1869" t="s">
        <v>597</v>
      </c>
      <c r="B1" s="1869"/>
      <c r="C1" s="1869"/>
      <c r="D1" s="1869"/>
      <c r="E1" s="1869"/>
      <c r="F1" s="1869"/>
      <c r="G1" s="1496"/>
      <c r="H1" s="1452"/>
      <c r="I1" s="1452"/>
      <c r="J1" s="1452"/>
    </row>
    <row r="2" spans="1:10" s="210" customFormat="1" ht="15" customHeight="1">
      <c r="A2" s="1847" t="s">
        <v>334</v>
      </c>
      <c r="B2" s="1844" t="s">
        <v>378</v>
      </c>
      <c r="C2" s="1845"/>
      <c r="D2" s="1846"/>
      <c r="E2" s="1844" t="s">
        <v>380</v>
      </c>
      <c r="F2" s="1845"/>
      <c r="G2" s="1846"/>
      <c r="H2" s="1844" t="s">
        <v>379</v>
      </c>
      <c r="I2" s="1845"/>
      <c r="J2" s="1846"/>
    </row>
    <row r="3" spans="1:10" s="210" customFormat="1" ht="48.75" customHeight="1">
      <c r="A3" s="1848"/>
      <c r="B3" s="1447" t="s">
        <v>594</v>
      </c>
      <c r="C3" s="1447" t="s">
        <v>595</v>
      </c>
      <c r="D3" s="1447" t="s">
        <v>596</v>
      </c>
      <c r="E3" s="1447" t="s">
        <v>594</v>
      </c>
      <c r="F3" s="1447" t="s">
        <v>595</v>
      </c>
      <c r="G3" s="1447" t="s">
        <v>596</v>
      </c>
      <c r="H3" s="1447" t="s">
        <v>594</v>
      </c>
      <c r="I3" s="1447" t="s">
        <v>595</v>
      </c>
      <c r="J3" s="1447" t="s">
        <v>596</v>
      </c>
    </row>
    <row r="4" spans="1:10" s="80" customFormat="1" ht="15.75" customHeight="1">
      <c r="A4" s="288" t="s">
        <v>10</v>
      </c>
      <c r="B4" s="289">
        <v>2772</v>
      </c>
      <c r="C4" s="289">
        <v>1284</v>
      </c>
      <c r="D4" s="334">
        <v>2.1588785046728973</v>
      </c>
      <c r="E4" s="335">
        <v>1768</v>
      </c>
      <c r="F4" s="335">
        <v>690</v>
      </c>
      <c r="G4" s="336">
        <v>2.5623188405797102</v>
      </c>
      <c r="H4" s="337">
        <v>3</v>
      </c>
      <c r="I4" s="337">
        <v>0</v>
      </c>
      <c r="J4" s="338" t="s">
        <v>12</v>
      </c>
    </row>
    <row r="5" spans="1:10" s="80" customFormat="1" ht="15.75" customHeight="1">
      <c r="A5" s="453" t="s">
        <v>11</v>
      </c>
      <c r="B5" s="458">
        <v>3149</v>
      </c>
      <c r="C5" s="458">
        <v>1053</v>
      </c>
      <c r="D5" s="459">
        <f>B5/C5</f>
        <v>2.990503323836657</v>
      </c>
      <c r="E5" s="458">
        <v>2078</v>
      </c>
      <c r="F5" s="458">
        <v>776</v>
      </c>
      <c r="G5" s="459">
        <f>E5/F5</f>
        <v>2.6778350515463916</v>
      </c>
      <c r="H5" s="458">
        <v>1</v>
      </c>
      <c r="I5" s="458">
        <v>5</v>
      </c>
      <c r="J5" s="459">
        <f>H5/I5</f>
        <v>0.2</v>
      </c>
    </row>
    <row r="6" spans="1:10" s="210" customFormat="1" ht="15.75" customHeight="1">
      <c r="A6" s="1387">
        <v>45412</v>
      </c>
      <c r="B6" s="206">
        <v>2840</v>
      </c>
      <c r="C6" s="209">
        <v>1246</v>
      </c>
      <c r="D6" s="193">
        <v>2.2792937399678972</v>
      </c>
      <c r="E6" s="206">
        <v>2081</v>
      </c>
      <c r="F6" s="206">
        <v>608</v>
      </c>
      <c r="G6" s="194">
        <v>3.42</v>
      </c>
      <c r="H6" s="203">
        <v>1</v>
      </c>
      <c r="I6" s="203" t="s">
        <v>2</v>
      </c>
      <c r="J6" s="195" t="s">
        <v>2</v>
      </c>
    </row>
    <row r="7" spans="1:10" s="210" customFormat="1" ht="15.75" customHeight="1">
      <c r="A7" s="1387">
        <v>45443</v>
      </c>
      <c r="B7" s="209">
        <v>1955</v>
      </c>
      <c r="C7" s="209">
        <v>2146</v>
      </c>
      <c r="D7" s="193">
        <v>0.91099720410065232</v>
      </c>
      <c r="E7" s="206">
        <v>1388</v>
      </c>
      <c r="F7" s="206">
        <v>1330</v>
      </c>
      <c r="G7" s="194">
        <v>1.04</v>
      </c>
      <c r="H7" s="203" t="s">
        <v>2</v>
      </c>
      <c r="I7" s="203">
        <v>1</v>
      </c>
      <c r="J7" s="203" t="s">
        <v>2</v>
      </c>
    </row>
    <row r="8" spans="1:10" s="210" customFormat="1" ht="15.75" customHeight="1">
      <c r="A8" s="1387">
        <v>45473</v>
      </c>
      <c r="B8" s="209">
        <v>2343</v>
      </c>
      <c r="C8" s="209">
        <v>1785</v>
      </c>
      <c r="D8" s="193">
        <v>1.3126050420168067</v>
      </c>
      <c r="E8" s="206">
        <v>1939</v>
      </c>
      <c r="F8" s="206">
        <v>1082</v>
      </c>
      <c r="G8" s="194">
        <v>1.79</v>
      </c>
      <c r="H8" s="203">
        <v>1</v>
      </c>
      <c r="I8" s="203">
        <v>1</v>
      </c>
      <c r="J8" s="195">
        <v>1</v>
      </c>
    </row>
    <row r="9" spans="1:10" s="210" customFormat="1" ht="15.75" customHeight="1">
      <c r="A9" s="1387">
        <v>45504</v>
      </c>
      <c r="B9" s="209">
        <v>2975</v>
      </c>
      <c r="C9" s="209">
        <v>1175</v>
      </c>
      <c r="D9" s="202">
        <v>2.5319148936170213</v>
      </c>
      <c r="E9" s="206">
        <v>2322</v>
      </c>
      <c r="F9" s="206">
        <v>746</v>
      </c>
      <c r="G9" s="194">
        <v>3.11</v>
      </c>
      <c r="H9" s="203">
        <v>2</v>
      </c>
      <c r="I9" s="203">
        <v>1</v>
      </c>
      <c r="J9" s="195">
        <v>2</v>
      </c>
    </row>
    <row r="10" spans="1:10" s="210" customFormat="1" ht="15.75" customHeight="1">
      <c r="A10" s="1387">
        <v>45535</v>
      </c>
      <c r="B10" s="209">
        <v>2177</v>
      </c>
      <c r="C10" s="209">
        <v>1986</v>
      </c>
      <c r="D10" s="209">
        <v>1.096173212487412</v>
      </c>
      <c r="E10" s="209">
        <v>1610</v>
      </c>
      <c r="F10" s="209">
        <v>1453</v>
      </c>
      <c r="G10" s="209">
        <v>1.1100000000000001</v>
      </c>
      <c r="H10" s="209">
        <v>0</v>
      </c>
      <c r="I10" s="209">
        <v>2</v>
      </c>
      <c r="J10" s="209">
        <v>0</v>
      </c>
    </row>
    <row r="11" spans="1:10" s="210" customFormat="1" ht="19.5" customHeight="1">
      <c r="A11" s="1387">
        <v>45565</v>
      </c>
      <c r="B11" s="209">
        <v>2422</v>
      </c>
      <c r="C11" s="209">
        <v>1763</v>
      </c>
      <c r="D11" s="193">
        <f t="shared" ref="D11:D17" si="0">B11/C11</f>
        <v>1.3737946681792399</v>
      </c>
      <c r="E11" s="206">
        <v>1965</v>
      </c>
      <c r="F11" s="206">
        <v>1161</v>
      </c>
      <c r="G11" s="194">
        <v>1.69</v>
      </c>
      <c r="H11" s="203">
        <v>1</v>
      </c>
      <c r="I11" s="203">
        <v>1</v>
      </c>
      <c r="J11" s="195">
        <v>1</v>
      </c>
    </row>
    <row r="12" spans="1:10" s="210" customFormat="1" ht="18" customHeight="1">
      <c r="A12" s="1387">
        <v>45596</v>
      </c>
      <c r="B12" s="209">
        <v>1389</v>
      </c>
      <c r="C12" s="209">
        <v>2799</v>
      </c>
      <c r="D12" s="193">
        <f t="shared" si="0"/>
        <v>0.4962486602357985</v>
      </c>
      <c r="E12" s="206">
        <v>1091</v>
      </c>
      <c r="F12" s="206">
        <v>2097</v>
      </c>
      <c r="G12" s="194">
        <f t="shared" ref="G12:G17" si="1">E12/F12</f>
        <v>0.5202670481640439</v>
      </c>
      <c r="H12" s="203">
        <v>0</v>
      </c>
      <c r="I12" s="203">
        <v>1</v>
      </c>
      <c r="J12" s="195">
        <f t="shared" ref="J12:J17" si="2">H12/I12</f>
        <v>0</v>
      </c>
    </row>
    <row r="13" spans="1:10" s="210" customFormat="1" ht="18" customHeight="1">
      <c r="A13" s="1387">
        <v>45626</v>
      </c>
      <c r="B13" s="209">
        <v>1633</v>
      </c>
      <c r="C13" s="209">
        <v>2561</v>
      </c>
      <c r="D13" s="193">
        <f t="shared" si="0"/>
        <v>0.6376415462709879</v>
      </c>
      <c r="E13" s="206">
        <v>1130</v>
      </c>
      <c r="F13" s="206">
        <v>2055</v>
      </c>
      <c r="G13" s="194">
        <f t="shared" si="1"/>
        <v>0.54987834549878345</v>
      </c>
      <c r="H13" s="203">
        <v>1</v>
      </c>
      <c r="I13" s="203">
        <v>1</v>
      </c>
      <c r="J13" s="195">
        <f t="shared" si="2"/>
        <v>1</v>
      </c>
    </row>
    <row r="14" spans="1:10" s="210" customFormat="1">
      <c r="A14" s="1387">
        <v>45657</v>
      </c>
      <c r="B14" s="209">
        <v>2631</v>
      </c>
      <c r="C14" s="209">
        <v>1573</v>
      </c>
      <c r="D14" s="193">
        <f t="shared" si="0"/>
        <v>1.6726001271455817</v>
      </c>
      <c r="E14" s="206">
        <v>2053</v>
      </c>
      <c r="F14" s="206">
        <v>1130</v>
      </c>
      <c r="G14" s="194">
        <f t="shared" si="1"/>
        <v>1.8168141592920355</v>
      </c>
      <c r="H14" s="203">
        <v>1</v>
      </c>
      <c r="I14" s="203">
        <v>4</v>
      </c>
      <c r="J14" s="195">
        <f t="shared" si="2"/>
        <v>0.25</v>
      </c>
    </row>
    <row r="15" spans="1:10" s="210" customFormat="1">
      <c r="A15" s="1387">
        <v>45688</v>
      </c>
      <c r="B15" s="209">
        <v>884</v>
      </c>
      <c r="C15" s="209">
        <v>3333</v>
      </c>
      <c r="D15" s="193">
        <f t="shared" si="0"/>
        <v>0.26522652265226521</v>
      </c>
      <c r="E15" s="206">
        <v>811</v>
      </c>
      <c r="F15" s="206">
        <v>2416</v>
      </c>
      <c r="G15" s="194">
        <f t="shared" si="1"/>
        <v>0.33567880794701987</v>
      </c>
      <c r="H15" s="203">
        <v>2</v>
      </c>
      <c r="I15" s="203">
        <v>4</v>
      </c>
      <c r="J15" s="195">
        <f t="shared" si="2"/>
        <v>0.5</v>
      </c>
    </row>
    <row r="16" spans="1:10" s="210" customFormat="1">
      <c r="A16" s="1387">
        <v>45716</v>
      </c>
      <c r="B16" s="209">
        <v>628</v>
      </c>
      <c r="C16" s="209">
        <v>3622</v>
      </c>
      <c r="D16" s="193">
        <f t="shared" si="0"/>
        <v>0.17338487023743787</v>
      </c>
      <c r="E16" s="206">
        <v>705</v>
      </c>
      <c r="F16" s="206">
        <v>2540</v>
      </c>
      <c r="G16" s="194">
        <f t="shared" si="1"/>
        <v>0.27755905511811024</v>
      </c>
      <c r="H16" s="203">
        <v>1</v>
      </c>
      <c r="I16" s="203">
        <v>1</v>
      </c>
      <c r="J16" s="195">
        <f t="shared" si="2"/>
        <v>1</v>
      </c>
    </row>
    <row r="17" spans="1:10" s="210" customFormat="1">
      <c r="A17" s="1387">
        <v>45747</v>
      </c>
      <c r="B17" s="209">
        <v>837</v>
      </c>
      <c r="C17" s="209">
        <v>3428</v>
      </c>
      <c r="D17" s="193">
        <f t="shared" si="0"/>
        <v>0.24416569428238039</v>
      </c>
      <c r="E17" s="206">
        <v>921</v>
      </c>
      <c r="F17" s="206">
        <v>2334</v>
      </c>
      <c r="G17" s="194">
        <f t="shared" si="1"/>
        <v>0.39460154241645246</v>
      </c>
      <c r="H17" s="203">
        <v>1</v>
      </c>
      <c r="I17" s="203">
        <v>2</v>
      </c>
      <c r="J17" s="195">
        <f t="shared" si="2"/>
        <v>0.5</v>
      </c>
    </row>
    <row r="18" spans="1:10" s="210" customFormat="1">
      <c r="A18" s="1805" t="s">
        <v>173</v>
      </c>
      <c r="B18" s="1805"/>
      <c r="C18" s="1805"/>
      <c r="D18" s="232"/>
      <c r="E18" s="233"/>
      <c r="F18" s="233"/>
      <c r="G18" s="234"/>
      <c r="H18" s="228"/>
      <c r="I18" s="228"/>
      <c r="J18" s="235"/>
    </row>
    <row r="19" spans="1:10" s="210" customFormat="1">
      <c r="A19" s="1854" t="s">
        <v>598</v>
      </c>
      <c r="B19" s="1854"/>
      <c r="C19" s="1854"/>
      <c r="D19" s="1854"/>
      <c r="E19" s="1854"/>
      <c r="F19" s="1854"/>
    </row>
    <row r="20" spans="1:10" s="210" customFormat="1">
      <c r="A20" s="1860" t="s">
        <v>438</v>
      </c>
      <c r="B20" s="1860"/>
      <c r="C20" s="1860"/>
      <c r="D20" s="1860"/>
      <c r="E20" s="1860"/>
      <c r="F20" s="1860"/>
    </row>
    <row r="21" spans="1:10" s="210" customFormat="1">
      <c r="A21" s="256"/>
    </row>
    <row r="22" spans="1:10" s="210" customFormat="1">
      <c r="A22" s="78"/>
      <c r="B22" s="78"/>
      <c r="C22" s="78"/>
      <c r="D22" s="78"/>
      <c r="E22" s="78"/>
      <c r="F22" s="78"/>
      <c r="G22" s="78"/>
    </row>
  </sheetData>
  <mergeCells count="8">
    <mergeCell ref="H2:J2"/>
    <mergeCell ref="A20:F20"/>
    <mergeCell ref="A18:C18"/>
    <mergeCell ref="A1:F1"/>
    <mergeCell ref="A19:F19"/>
    <mergeCell ref="A2:A3"/>
    <mergeCell ref="B2:D2"/>
    <mergeCell ref="E2:G2"/>
  </mergeCells>
  <printOptions horizontalCentered="1"/>
  <pageMargins left="0.78431372549019618" right="0.78431372549019618" top="0.98039215686274517" bottom="0.98039215686274517" header="0.50980392156862753" footer="0.50980392156862753"/>
  <pageSetup paperSize="9" orientation="landscape" useFirstPageNumber="1"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2"/>
  <sheetViews>
    <sheetView showGridLines="0" zoomScaleNormal="100" workbookViewId="0">
      <selection sqref="A1:E1"/>
    </sheetView>
  </sheetViews>
  <sheetFormatPr defaultColWidth="9.140625" defaultRowHeight="15"/>
  <cols>
    <col min="1" max="1" width="9.85546875" style="78" bestFit="1" customWidth="1"/>
    <col min="2" max="10" width="13.5703125" style="78" bestFit="1" customWidth="1"/>
    <col min="11" max="16384" width="9.140625" style="78"/>
  </cols>
  <sheetData>
    <row r="1" spans="1:12" ht="28.5" customHeight="1">
      <c r="A1" s="1871" t="s">
        <v>610</v>
      </c>
      <c r="B1" s="1871"/>
      <c r="C1" s="1871"/>
      <c r="D1" s="1871"/>
      <c r="E1" s="1871"/>
      <c r="F1" s="1496"/>
      <c r="G1" s="1497"/>
      <c r="H1" s="1452"/>
      <c r="I1" s="1452"/>
      <c r="J1" s="1452"/>
    </row>
    <row r="2" spans="1:12" s="210" customFormat="1" ht="35.25" customHeight="1">
      <c r="A2" s="1820" t="s">
        <v>599</v>
      </c>
      <c r="B2" s="1844" t="s">
        <v>378</v>
      </c>
      <c r="C2" s="1845"/>
      <c r="D2" s="1846"/>
      <c r="E2" s="1844" t="s">
        <v>380</v>
      </c>
      <c r="F2" s="1845"/>
      <c r="G2" s="1846"/>
      <c r="H2" s="1844" t="s">
        <v>379</v>
      </c>
      <c r="I2" s="1845"/>
      <c r="J2" s="1846"/>
    </row>
    <row r="3" spans="1:12" s="210" customFormat="1" ht="81.75" customHeight="1">
      <c r="A3" s="1821"/>
      <c r="B3" s="1447" t="s">
        <v>381</v>
      </c>
      <c r="C3" s="1447" t="s">
        <v>383</v>
      </c>
      <c r="D3" s="1447" t="s">
        <v>600</v>
      </c>
      <c r="E3" s="1447" t="s">
        <v>601</v>
      </c>
      <c r="F3" s="1447" t="s">
        <v>383</v>
      </c>
      <c r="G3" s="1447" t="s">
        <v>600</v>
      </c>
      <c r="H3" s="1447" t="s">
        <v>381</v>
      </c>
      <c r="I3" s="1447" t="s">
        <v>383</v>
      </c>
      <c r="J3" s="1447" t="s">
        <v>600</v>
      </c>
    </row>
    <row r="4" spans="1:12" s="80" customFormat="1" ht="18" customHeight="1">
      <c r="A4" s="288" t="s">
        <v>10</v>
      </c>
      <c r="B4" s="289">
        <v>5252</v>
      </c>
      <c r="C4" s="289">
        <v>4295</v>
      </c>
      <c r="D4" s="339">
        <v>81.778370144706784</v>
      </c>
      <c r="E4" s="289">
        <v>2439</v>
      </c>
      <c r="F4" s="289">
        <v>2985</v>
      </c>
      <c r="G4" s="340">
        <v>122.38622386223864</v>
      </c>
      <c r="H4" s="314">
        <v>266</v>
      </c>
      <c r="I4" s="314">
        <v>7</v>
      </c>
      <c r="J4" s="340">
        <v>2.6315789473684208</v>
      </c>
    </row>
    <row r="5" spans="1:12" s="80" customFormat="1" ht="18" customHeight="1">
      <c r="A5" s="453" t="s">
        <v>11</v>
      </c>
      <c r="B5" s="454">
        <v>5452</v>
      </c>
      <c r="C5" s="458">
        <v>4463</v>
      </c>
      <c r="D5" s="460">
        <f>C5/B5*100</f>
        <v>81.859867938371238</v>
      </c>
      <c r="E5" s="554">
        <v>2720</v>
      </c>
      <c r="F5" s="554">
        <v>3985</v>
      </c>
      <c r="G5" s="460">
        <f>F5/E5*100</f>
        <v>146.50735294117646</v>
      </c>
      <c r="H5" s="454">
        <v>266</v>
      </c>
      <c r="I5" s="461">
        <v>11</v>
      </c>
      <c r="J5" s="462">
        <f>I5/H5*100</f>
        <v>4.1353383458646613</v>
      </c>
      <c r="K5" s="109"/>
      <c r="L5" s="109"/>
    </row>
    <row r="6" spans="1:12" s="210" customFormat="1" ht="18" customHeight="1">
      <c r="A6" s="1387">
        <v>45412</v>
      </c>
      <c r="B6" s="209">
        <v>5264</v>
      </c>
      <c r="C6" s="209">
        <v>4153</v>
      </c>
      <c r="D6" s="121">
        <f t="shared" ref="D6:D16" si="0">C6/B6*100</f>
        <v>78.894376899696056</v>
      </c>
      <c r="E6" s="206">
        <v>2464</v>
      </c>
      <c r="F6" s="209">
        <v>2625</v>
      </c>
      <c r="G6" s="196">
        <f t="shared" ref="G6:G13" si="1">F6/E6*100</f>
        <v>106.53409090909092</v>
      </c>
      <c r="H6" s="203">
        <v>266</v>
      </c>
      <c r="I6" s="203">
        <v>1</v>
      </c>
      <c r="J6" s="196">
        <f>I6/H6*100</f>
        <v>0.37593984962406013</v>
      </c>
      <c r="K6" s="109"/>
      <c r="L6" s="109"/>
    </row>
    <row r="7" spans="1:12" s="210" customFormat="1" ht="18" customHeight="1">
      <c r="A7" s="1387">
        <v>45443</v>
      </c>
      <c r="B7" s="209">
        <v>5274</v>
      </c>
      <c r="C7" s="209">
        <v>4170</v>
      </c>
      <c r="D7" s="121">
        <f t="shared" si="0"/>
        <v>79.067121729237769</v>
      </c>
      <c r="E7" s="206">
        <v>2482</v>
      </c>
      <c r="F7" s="209">
        <v>2995</v>
      </c>
      <c r="G7" s="196">
        <f t="shared" si="1"/>
        <v>120.66881547139403</v>
      </c>
      <c r="H7" s="203">
        <v>266</v>
      </c>
      <c r="I7" s="203">
        <v>2</v>
      </c>
      <c r="J7" s="196">
        <f>I7/H7*100</f>
        <v>0.75187969924812026</v>
      </c>
      <c r="K7" s="109"/>
      <c r="L7" s="109"/>
    </row>
    <row r="8" spans="1:12" s="210" customFormat="1" ht="18" customHeight="1">
      <c r="A8" s="1387">
        <v>45473</v>
      </c>
      <c r="B8" s="209">
        <v>5293</v>
      </c>
      <c r="C8" s="209">
        <v>4200</v>
      </c>
      <c r="D8" s="121">
        <f t="shared" si="0"/>
        <v>79.350085017948231</v>
      </c>
      <c r="E8" s="206">
        <v>2499</v>
      </c>
      <c r="F8" s="209">
        <v>2998</v>
      </c>
      <c r="G8" s="196">
        <f t="shared" si="1"/>
        <v>119.96798719487796</v>
      </c>
      <c r="H8" s="203">
        <v>266</v>
      </c>
      <c r="I8" s="203">
        <v>5</v>
      </c>
      <c r="J8" s="196">
        <f t="shared" ref="J8:J11" si="2">I8/H8*100</f>
        <v>1.8796992481203008</v>
      </c>
      <c r="K8" s="109"/>
      <c r="L8" s="109"/>
    </row>
    <row r="9" spans="1:12" s="210" customFormat="1" ht="18" customHeight="1">
      <c r="A9" s="1387">
        <v>45504</v>
      </c>
      <c r="B9" s="209">
        <v>5307</v>
      </c>
      <c r="C9" s="209">
        <v>4208</v>
      </c>
      <c r="D9" s="121">
        <f t="shared" si="0"/>
        <v>79.29150179008856</v>
      </c>
      <c r="E9" s="206">
        <v>2529</v>
      </c>
      <c r="F9" s="206">
        <v>3093</v>
      </c>
      <c r="G9" s="196">
        <f t="shared" si="1"/>
        <v>122.30130486358244</v>
      </c>
      <c r="H9" s="209">
        <v>266</v>
      </c>
      <c r="I9" s="209">
        <v>5</v>
      </c>
      <c r="J9" s="196">
        <f t="shared" si="2"/>
        <v>1.8796992481203008</v>
      </c>
      <c r="K9" s="109"/>
      <c r="L9" s="109"/>
    </row>
    <row r="10" spans="1:12" s="210" customFormat="1">
      <c r="A10" s="1387">
        <v>45535</v>
      </c>
      <c r="B10" s="209">
        <v>5316</v>
      </c>
      <c r="C10" s="209">
        <v>4227</v>
      </c>
      <c r="D10" s="121">
        <f t="shared" si="0"/>
        <v>79.514672686230242</v>
      </c>
      <c r="E10" s="209">
        <v>2559</v>
      </c>
      <c r="F10" s="209">
        <v>3077</v>
      </c>
      <c r="G10" s="202">
        <f t="shared" si="1"/>
        <v>120.24228214146152</v>
      </c>
      <c r="H10" s="209">
        <v>265</v>
      </c>
      <c r="I10" s="209">
        <v>2</v>
      </c>
      <c r="J10" s="196">
        <f t="shared" si="2"/>
        <v>0.75471698113207553</v>
      </c>
      <c r="K10" s="109"/>
      <c r="L10" s="109"/>
    </row>
    <row r="11" spans="1:12" s="210" customFormat="1">
      <c r="A11" s="1387">
        <v>45565</v>
      </c>
      <c r="B11" s="209">
        <v>5347</v>
      </c>
      <c r="C11" s="209">
        <v>4247</v>
      </c>
      <c r="D11" s="121">
        <f t="shared" si="0"/>
        <v>79.4277164765289</v>
      </c>
      <c r="E11" s="206">
        <v>2604</v>
      </c>
      <c r="F11" s="206">
        <v>3131</v>
      </c>
      <c r="G11" s="202">
        <f t="shared" si="1"/>
        <v>120.23809523809523</v>
      </c>
      <c r="H11" s="203">
        <v>264</v>
      </c>
      <c r="I11" s="203">
        <v>2</v>
      </c>
      <c r="J11" s="196">
        <f t="shared" si="2"/>
        <v>0.75757575757575757</v>
      </c>
      <c r="K11" s="109"/>
      <c r="L11" s="109"/>
    </row>
    <row r="12" spans="1:12" s="210" customFormat="1">
      <c r="A12" s="1387">
        <v>45596</v>
      </c>
      <c r="B12" s="209">
        <v>5359</v>
      </c>
      <c r="C12" s="209">
        <v>4241</v>
      </c>
      <c r="D12" s="121">
        <f t="shared" si="0"/>
        <v>79.137898861727933</v>
      </c>
      <c r="E12" s="206">
        <v>2629</v>
      </c>
      <c r="F12" s="209">
        <v>3133</v>
      </c>
      <c r="G12" s="202">
        <f t="shared" si="1"/>
        <v>119.17078737162419</v>
      </c>
      <c r="H12" s="203">
        <v>263</v>
      </c>
      <c r="I12" s="203">
        <v>1</v>
      </c>
      <c r="J12" s="196">
        <f t="shared" ref="J12:J17" si="3">I12/H12*100</f>
        <v>0.38022813688212925</v>
      </c>
      <c r="K12" s="109"/>
      <c r="L12" s="109"/>
    </row>
    <row r="13" spans="1:12" s="210" customFormat="1" ht="13.5" customHeight="1">
      <c r="A13" s="1387">
        <v>45626</v>
      </c>
      <c r="B13" s="209">
        <v>5367</v>
      </c>
      <c r="C13" s="209">
        <v>4249</v>
      </c>
      <c r="D13" s="121">
        <f t="shared" si="0"/>
        <v>79.168995714551897</v>
      </c>
      <c r="E13" s="206">
        <v>2643</v>
      </c>
      <c r="F13" s="209">
        <v>3102</v>
      </c>
      <c r="G13" s="202">
        <f t="shared" si="1"/>
        <v>117.36662883087401</v>
      </c>
      <c r="H13" s="203">
        <v>263</v>
      </c>
      <c r="I13" s="203">
        <v>3</v>
      </c>
      <c r="J13" s="196">
        <f t="shared" si="3"/>
        <v>1.1406844106463878</v>
      </c>
      <c r="K13" s="109"/>
      <c r="L13" s="109"/>
    </row>
    <row r="14" spans="1:12" s="210" customFormat="1">
      <c r="A14" s="1387">
        <v>45657</v>
      </c>
      <c r="B14" s="209">
        <v>5396</v>
      </c>
      <c r="C14" s="209">
        <v>4280</v>
      </c>
      <c r="D14" s="121">
        <f t="shared" si="0"/>
        <v>79.318013343217203</v>
      </c>
      <c r="E14" s="206">
        <v>2673</v>
      </c>
      <c r="F14" s="209">
        <v>3158</v>
      </c>
      <c r="G14" s="202">
        <f>F14/E14*100</f>
        <v>118.14440703329592</v>
      </c>
      <c r="H14" s="203">
        <v>263</v>
      </c>
      <c r="I14" s="203">
        <v>3</v>
      </c>
      <c r="J14" s="196">
        <f t="shared" si="3"/>
        <v>1.1406844106463878</v>
      </c>
      <c r="K14" s="109"/>
      <c r="L14" s="109"/>
    </row>
    <row r="15" spans="1:12" s="210" customFormat="1">
      <c r="A15" s="1387">
        <v>45688</v>
      </c>
      <c r="B15" s="209">
        <v>5418</v>
      </c>
      <c r="C15" s="209">
        <v>4290</v>
      </c>
      <c r="D15" s="121">
        <f t="shared" si="0"/>
        <v>79.180509413067554</v>
      </c>
      <c r="E15" s="206">
        <v>2690</v>
      </c>
      <c r="F15" s="209">
        <v>3190</v>
      </c>
      <c r="G15" s="202">
        <f>F15/E15*100</f>
        <v>118.58736059479553</v>
      </c>
      <c r="H15" s="203">
        <v>263</v>
      </c>
      <c r="I15" s="203">
        <v>2</v>
      </c>
      <c r="J15" s="196">
        <f t="shared" si="3"/>
        <v>0.76045627376425851</v>
      </c>
      <c r="K15" s="109"/>
      <c r="L15" s="109"/>
    </row>
    <row r="16" spans="1:12" s="210" customFormat="1">
      <c r="A16" s="1387">
        <v>45716</v>
      </c>
      <c r="B16" s="209">
        <v>5433</v>
      </c>
      <c r="C16" s="209">
        <v>4311</v>
      </c>
      <c r="D16" s="121">
        <f t="shared" si="0"/>
        <v>79.348426283821098</v>
      </c>
      <c r="E16" s="206">
        <v>2712</v>
      </c>
      <c r="F16" s="209">
        <v>3177</v>
      </c>
      <c r="G16" s="202">
        <f>F16/E16*100</f>
        <v>117.14601769911503</v>
      </c>
      <c r="H16" s="203">
        <v>263</v>
      </c>
      <c r="I16" s="203">
        <v>4</v>
      </c>
      <c r="J16" s="196">
        <f t="shared" si="3"/>
        <v>1.520912547528517</v>
      </c>
      <c r="K16" s="109"/>
      <c r="L16" s="109"/>
    </row>
    <row r="17" spans="1:13" s="210" customFormat="1">
      <c r="A17" s="1387">
        <v>45747</v>
      </c>
      <c r="B17" s="209">
        <v>5452</v>
      </c>
      <c r="C17" s="209">
        <v>4325</v>
      </c>
      <c r="D17" s="121">
        <f>C17/B17*100</f>
        <v>79.328686720469548</v>
      </c>
      <c r="E17" s="206">
        <v>2720</v>
      </c>
      <c r="F17" s="206">
        <v>3247</v>
      </c>
      <c r="G17" s="202">
        <f>F17/E17*100</f>
        <v>119.37500000000001</v>
      </c>
      <c r="H17" s="203">
        <v>263</v>
      </c>
      <c r="I17" s="203">
        <v>4</v>
      </c>
      <c r="J17" s="196">
        <f t="shared" si="3"/>
        <v>1.520912547528517</v>
      </c>
      <c r="K17" s="109"/>
      <c r="L17" s="109"/>
    </row>
    <row r="18" spans="1:13" s="210" customFormat="1" ht="15" customHeight="1">
      <c r="A18" s="1805" t="s">
        <v>173</v>
      </c>
      <c r="B18" s="1805"/>
      <c r="C18" s="1805"/>
      <c r="D18" s="231"/>
      <c r="E18" s="233"/>
      <c r="F18" s="212"/>
      <c r="G18" s="231"/>
      <c r="H18" s="228"/>
      <c r="I18" s="228"/>
      <c r="J18" s="231"/>
      <c r="K18" s="109"/>
      <c r="L18" s="109"/>
    </row>
    <row r="19" spans="1:13" s="210" customFormat="1" ht="15" customHeight="1">
      <c r="A19" s="1872" t="s">
        <v>404</v>
      </c>
      <c r="B19" s="1872"/>
      <c r="C19" s="1872"/>
      <c r="D19" s="1872"/>
      <c r="E19" s="1872"/>
      <c r="F19" s="1872"/>
      <c r="G19" s="1872"/>
      <c r="H19" s="1872"/>
      <c r="I19" s="1872"/>
      <c r="J19" s="1872"/>
      <c r="K19" s="1872"/>
      <c r="L19" s="1872"/>
      <c r="M19" s="1872"/>
    </row>
    <row r="20" spans="1:13" s="210" customFormat="1" ht="15" customHeight="1">
      <c r="A20" s="1870" t="s">
        <v>438</v>
      </c>
      <c r="B20" s="1870"/>
      <c r="C20" s="1870"/>
      <c r="D20" s="1870"/>
      <c r="E20" s="1870"/>
      <c r="F20" s="1870"/>
      <c r="G20" s="1870"/>
      <c r="H20" s="108"/>
      <c r="I20" s="108"/>
      <c r="J20" s="108"/>
    </row>
    <row r="21" spans="1:13" s="210" customFormat="1" ht="15" customHeight="1">
      <c r="A21" s="256"/>
    </row>
    <row r="22" spans="1:13" s="210" customFormat="1">
      <c r="A22" s="78"/>
      <c r="B22" s="78"/>
      <c r="C22" s="78"/>
      <c r="D22" s="78"/>
      <c r="E22" s="78"/>
      <c r="F22" s="78"/>
      <c r="G22" s="78"/>
    </row>
  </sheetData>
  <mergeCells count="8">
    <mergeCell ref="A20:G20"/>
    <mergeCell ref="A18:C18"/>
    <mergeCell ref="A1:E1"/>
    <mergeCell ref="A19:M19"/>
    <mergeCell ref="A2:A3"/>
    <mergeCell ref="B2:D2"/>
    <mergeCell ref="E2:G2"/>
    <mergeCell ref="H2:J2"/>
  </mergeCells>
  <printOptions horizontalCentered="1"/>
  <pageMargins left="0.78431372549019618" right="0.78431372549019618" top="0.98039215686274517" bottom="0.98039215686274517" header="0.50980392156862753" footer="0.50980392156862753"/>
  <pageSetup paperSize="9" scale="80" orientation="landscape" useFirstPageNumber="1"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showGridLines="0" zoomScaleNormal="100" workbookViewId="0">
      <selection sqref="A1:D1"/>
    </sheetView>
  </sheetViews>
  <sheetFormatPr defaultColWidth="9.140625" defaultRowHeight="15"/>
  <cols>
    <col min="1" max="8" width="14.5703125" style="78" bestFit="1" customWidth="1"/>
    <col min="9" max="9" width="10.85546875" style="78" customWidth="1"/>
    <col min="10" max="16384" width="9.140625" style="78"/>
  </cols>
  <sheetData>
    <row r="1" spans="1:10" ht="15.75" customHeight="1">
      <c r="A1" s="1873" t="s">
        <v>609</v>
      </c>
      <c r="B1" s="1873"/>
      <c r="C1" s="1873"/>
      <c r="D1" s="1873"/>
      <c r="E1" s="1498"/>
      <c r="F1" s="1498"/>
      <c r="G1" s="1498"/>
      <c r="H1" s="1498"/>
    </row>
    <row r="2" spans="1:10" s="210" customFormat="1" ht="38.25" customHeight="1">
      <c r="A2" s="1434" t="s">
        <v>164</v>
      </c>
      <c r="B2" s="1447" t="s">
        <v>602</v>
      </c>
      <c r="C2" s="1447" t="s">
        <v>603</v>
      </c>
      <c r="D2" s="1447" t="s">
        <v>604</v>
      </c>
      <c r="E2" s="1447" t="s">
        <v>605</v>
      </c>
      <c r="F2" s="1447" t="s">
        <v>606</v>
      </c>
      <c r="G2" s="1447" t="s">
        <v>605</v>
      </c>
      <c r="H2" s="1447" t="s">
        <v>607</v>
      </c>
    </row>
    <row r="3" spans="1:10" s="80" customFormat="1" ht="18" customHeight="1">
      <c r="A3" s="288" t="s">
        <v>10</v>
      </c>
      <c r="B3" s="119">
        <v>0.62412709274705258</v>
      </c>
      <c r="C3" s="119">
        <v>0.61750610039390652</v>
      </c>
      <c r="D3" s="119">
        <v>0.64135556155944995</v>
      </c>
      <c r="E3" s="341">
        <v>0.61679637815273303</v>
      </c>
      <c r="F3" s="341">
        <v>0.82938324319843104</v>
      </c>
      <c r="G3" s="341">
        <v>0.64060670458171098</v>
      </c>
      <c r="H3" s="341">
        <v>0.54</v>
      </c>
    </row>
    <row r="4" spans="1:10" s="80" customFormat="1" ht="18" customHeight="1">
      <c r="A4" s="453" t="s">
        <v>11</v>
      </c>
      <c r="B4" s="463">
        <v>0.88469800916206931</v>
      </c>
      <c r="C4" s="463">
        <v>0.92711457087058025</v>
      </c>
      <c r="D4" s="463">
        <v>0.98854104316102709</v>
      </c>
      <c r="E4" s="463">
        <v>0.63025061015809702</v>
      </c>
      <c r="F4" s="463">
        <v>1.12940779785845</v>
      </c>
      <c r="G4" s="463">
        <v>0.77319258501928301</v>
      </c>
      <c r="H4" s="463">
        <v>1.02651528527705</v>
      </c>
      <c r="I4" s="210"/>
      <c r="J4" s="210"/>
    </row>
    <row r="5" spans="1:10" s="210" customFormat="1" ht="18" customHeight="1">
      <c r="A5" s="1387">
        <v>45412</v>
      </c>
      <c r="B5" s="197">
        <v>0.66487890792989146</v>
      </c>
      <c r="C5" s="197">
        <v>0.59553522173251039</v>
      </c>
      <c r="D5" s="197">
        <v>0.57968753784555982</v>
      </c>
      <c r="E5" s="197">
        <v>0.61078348183021303</v>
      </c>
      <c r="F5" s="197">
        <v>0.72036026245593698</v>
      </c>
      <c r="G5" s="197">
        <v>0.57071033715729602</v>
      </c>
      <c r="H5" s="197">
        <v>0.7</v>
      </c>
    </row>
    <row r="6" spans="1:10" s="210" customFormat="1" ht="18" customHeight="1">
      <c r="A6" s="1387">
        <v>45443</v>
      </c>
      <c r="B6" s="197">
        <v>0.65549976586728997</v>
      </c>
      <c r="C6" s="197">
        <v>0.66922922756258785</v>
      </c>
      <c r="D6" s="197">
        <v>0.71596297989615454</v>
      </c>
      <c r="E6" s="197">
        <v>0.65017635650529604</v>
      </c>
      <c r="F6" s="197">
        <v>1.0234396316338601</v>
      </c>
      <c r="G6" s="197">
        <v>0.70526606614377896</v>
      </c>
      <c r="H6" s="197">
        <v>0.66</v>
      </c>
    </row>
    <row r="7" spans="1:10" s="210" customFormat="1" ht="18" customHeight="1">
      <c r="A7" s="1387">
        <v>45473</v>
      </c>
      <c r="B7" s="197">
        <v>1.8513595453380733</v>
      </c>
      <c r="C7" s="197">
        <v>1.9434366224794528</v>
      </c>
      <c r="D7" s="197">
        <v>2.0676516282060695</v>
      </c>
      <c r="E7" s="197">
        <v>1.8279767981011701</v>
      </c>
      <c r="F7" s="197">
        <v>2.7769182139604802</v>
      </c>
      <c r="G7" s="197">
        <v>2.0178003880233999</v>
      </c>
      <c r="H7" s="197">
        <v>1.8507629376884337E-2</v>
      </c>
    </row>
    <row r="8" spans="1:10" s="210" customFormat="1" ht="18" customHeight="1">
      <c r="A8" s="1387">
        <v>45504</v>
      </c>
      <c r="B8" s="197">
        <v>0.52294816494302698</v>
      </c>
      <c r="C8" s="197">
        <v>0.56192091792067966</v>
      </c>
      <c r="D8" s="197">
        <v>0.57765305637818443</v>
      </c>
      <c r="E8" s="197">
        <v>0.53408934553065701</v>
      </c>
      <c r="F8" s="197">
        <v>0.91207241699999997</v>
      </c>
      <c r="G8" s="197">
        <v>0.56506093800000001</v>
      </c>
      <c r="H8" s="197">
        <v>0.53</v>
      </c>
    </row>
    <row r="9" spans="1:10" s="210" customFormat="1" ht="19.5" customHeight="1">
      <c r="A9" s="1387">
        <v>45535</v>
      </c>
      <c r="B9" s="197">
        <v>0.90818928246015618</v>
      </c>
      <c r="C9" s="197">
        <v>0.96766389105481765</v>
      </c>
      <c r="D9" s="197">
        <v>1.0194192355297458</v>
      </c>
      <c r="E9" s="197">
        <v>0.891807893478337</v>
      </c>
      <c r="F9" s="197">
        <v>1.2337533546058601</v>
      </c>
      <c r="G9" s="197">
        <v>0.99136039827081002</v>
      </c>
      <c r="H9" s="197">
        <f>0.00930337597144308*100</f>
        <v>0.93033759714430797</v>
      </c>
    </row>
    <row r="10" spans="1:10" s="210" customFormat="1" ht="18" customHeight="1">
      <c r="A10" s="1387">
        <v>45565</v>
      </c>
      <c r="B10" s="197">
        <v>0.74711066968868978</v>
      </c>
      <c r="C10" s="197">
        <v>0.69753255014688398</v>
      </c>
      <c r="D10" s="197">
        <v>0.64355821027062632</v>
      </c>
      <c r="E10" s="197">
        <v>0.71223785500117098</v>
      </c>
      <c r="F10" s="197">
        <v>0.75151937161367799</v>
      </c>
      <c r="G10" s="197">
        <v>0.63367036195554705</v>
      </c>
      <c r="H10" s="197">
        <v>0.66</v>
      </c>
    </row>
    <row r="11" spans="1:10" s="210" customFormat="1" ht="18" customHeight="1">
      <c r="A11" s="1387">
        <v>45596</v>
      </c>
      <c r="B11" s="197">
        <v>0.68595834487278251</v>
      </c>
      <c r="C11" s="197">
        <v>0.7784434453379323</v>
      </c>
      <c r="D11" s="197">
        <v>0.88625664712713659</v>
      </c>
      <c r="E11" s="197">
        <v>0.69271856087264105</v>
      </c>
      <c r="F11" s="197">
        <v>1.2552098573827</v>
      </c>
      <c r="G11" s="197">
        <v>0.87715713285812802</v>
      </c>
      <c r="H11" s="197">
        <v>0.7</v>
      </c>
    </row>
    <row r="12" spans="1:10" s="210" customFormat="1">
      <c r="A12" s="1387">
        <v>45626</v>
      </c>
      <c r="B12" s="197">
        <v>1.0272464407169859</v>
      </c>
      <c r="C12" s="197">
        <v>1.0225203499395661</v>
      </c>
      <c r="D12" s="197">
        <v>1.0380861958300647</v>
      </c>
      <c r="E12" s="197">
        <v>1.0121121765303001</v>
      </c>
      <c r="F12" s="197">
        <v>1.26856535283454</v>
      </c>
      <c r="G12" s="197">
        <v>1.0143369097847601</v>
      </c>
      <c r="H12" s="197">
        <v>1.016</v>
      </c>
    </row>
    <row r="13" spans="1:10" s="210" customFormat="1">
      <c r="A13" s="1387">
        <v>45657</v>
      </c>
      <c r="B13" s="197">
        <v>0.69810234668255244</v>
      </c>
      <c r="C13" s="197">
        <v>0.67408691476887894</v>
      </c>
      <c r="D13" s="197">
        <v>0.64963340524256497</v>
      </c>
      <c r="E13" s="197">
        <v>0.67306309480700199</v>
      </c>
      <c r="F13" s="197">
        <v>0.86763739058644096</v>
      </c>
      <c r="G13" s="197">
        <v>0.63795201246578703</v>
      </c>
      <c r="H13" s="197">
        <v>0.7</v>
      </c>
    </row>
    <row r="14" spans="1:10" s="210" customFormat="1">
      <c r="A14" s="1387">
        <v>45688</v>
      </c>
      <c r="B14" s="197">
        <v>0.88134901534531485</v>
      </c>
      <c r="C14" s="197">
        <v>1.0137807869511324</v>
      </c>
      <c r="D14" s="197">
        <v>1.1676382830525456</v>
      </c>
      <c r="E14" s="197">
        <v>0.86250998609347496</v>
      </c>
      <c r="F14" s="197">
        <v>1.76152522898811</v>
      </c>
      <c r="G14" s="197">
        <v>1.1529586418079301</v>
      </c>
      <c r="H14" s="197">
        <v>0.9</v>
      </c>
    </row>
    <row r="15" spans="1:10" s="210" customFormat="1">
      <c r="A15" s="1387">
        <v>45716</v>
      </c>
      <c r="B15" s="197">
        <v>0.71877629472616877</v>
      </c>
      <c r="C15" s="197">
        <v>0.76522165431779199</v>
      </c>
      <c r="D15" s="197">
        <v>0.85614157381086964</v>
      </c>
      <c r="E15" s="197">
        <v>0.66306644741395604</v>
      </c>
      <c r="F15" s="197">
        <v>1.2564731932409301</v>
      </c>
      <c r="G15" s="197">
        <v>0.85186040825716003</v>
      </c>
      <c r="H15" s="197">
        <v>0.7</v>
      </c>
    </row>
    <row r="16" spans="1:10" s="210" customFormat="1">
      <c r="A16" s="1387">
        <v>45747</v>
      </c>
      <c r="B16" s="197">
        <v>0.65758539519689607</v>
      </c>
      <c r="C16" s="197">
        <v>0.70440794682340624</v>
      </c>
      <c r="D16" s="197">
        <v>0.79567152131428709</v>
      </c>
      <c r="E16" s="197">
        <v>0.88684891894651996</v>
      </c>
      <c r="F16" s="197">
        <v>1.3798362894885601</v>
      </c>
      <c r="G16" s="197">
        <v>0.991925753168449</v>
      </c>
      <c r="H16" s="197">
        <v>0.65615706021602804</v>
      </c>
    </row>
    <row r="17" spans="1:8" s="210" customFormat="1">
      <c r="A17" s="1805" t="s">
        <v>173</v>
      </c>
      <c r="B17" s="1805"/>
      <c r="C17" s="1805"/>
      <c r="D17" s="236"/>
      <c r="E17" s="236"/>
      <c r="F17" s="236"/>
      <c r="G17" s="236"/>
      <c r="H17" s="236"/>
    </row>
    <row r="18" spans="1:8" s="210" customFormat="1">
      <c r="A18" s="1854" t="s">
        <v>608</v>
      </c>
      <c r="B18" s="1854"/>
      <c r="C18" s="1854"/>
      <c r="D18" s="1854"/>
      <c r="E18" s="1854"/>
      <c r="F18" s="1854"/>
      <c r="G18" s="1854"/>
    </row>
    <row r="19" spans="1:8" s="210" customFormat="1">
      <c r="A19" s="1860" t="s">
        <v>438</v>
      </c>
      <c r="B19" s="1860"/>
      <c r="C19" s="1860"/>
      <c r="D19" s="1860"/>
      <c r="E19" s="1860"/>
      <c r="F19" s="1860"/>
      <c r="G19" s="1860"/>
    </row>
    <row r="20" spans="1:8" s="210" customFormat="1">
      <c r="A20" s="256"/>
    </row>
    <row r="21" spans="1:8" s="210" customFormat="1">
      <c r="A21" s="78"/>
      <c r="B21" s="78"/>
      <c r="C21" s="78"/>
      <c r="D21" s="78"/>
      <c r="E21" s="78"/>
      <c r="F21" s="78"/>
      <c r="G21" s="78"/>
    </row>
  </sheetData>
  <mergeCells count="4">
    <mergeCell ref="A18:G18"/>
    <mergeCell ref="A19:G19"/>
    <mergeCell ref="A17:C17"/>
    <mergeCell ref="A1:D1"/>
  </mergeCells>
  <printOptions horizontalCentered="1"/>
  <pageMargins left="0.78431372549019618" right="0.78431372549019618" top="0.98039215686274517" bottom="0.98039215686274517" header="0.50980392156862753" footer="0.50980392156862753"/>
  <pageSetup paperSize="9" scale="94" orientation="landscape" useFirstPageNumber="1"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8"/>
  <sheetViews>
    <sheetView showGridLines="0" zoomScaleNormal="100" workbookViewId="0">
      <selection activeCell="G17" sqref="G17"/>
    </sheetView>
  </sheetViews>
  <sheetFormatPr defaultColWidth="9.140625" defaultRowHeight="15"/>
  <cols>
    <col min="1" max="10" width="14.5703125" style="78" bestFit="1" customWidth="1"/>
    <col min="11" max="11" width="14.42578125" style="78" bestFit="1" customWidth="1"/>
    <col min="12" max="12" width="15" style="78" bestFit="1" customWidth="1"/>
    <col min="13" max="16" width="14.5703125" style="78" bestFit="1" customWidth="1"/>
    <col min="17" max="17" width="4.5703125" style="78" bestFit="1" customWidth="1"/>
    <col min="18" max="16384" width="9.140625" style="78"/>
  </cols>
  <sheetData>
    <row r="1" spans="1:16">
      <c r="A1" s="1873" t="s">
        <v>611</v>
      </c>
      <c r="B1" s="1873"/>
      <c r="C1" s="1873"/>
      <c r="D1" s="1873"/>
      <c r="E1" s="1873"/>
      <c r="F1" s="144"/>
      <c r="G1" s="144"/>
      <c r="H1" s="144"/>
      <c r="I1" s="144"/>
      <c r="J1" s="144"/>
      <c r="K1" s="144"/>
    </row>
    <row r="2" spans="1:16" s="210" customFormat="1">
      <c r="A2" s="464" t="s">
        <v>0</v>
      </c>
      <c r="B2" s="1874" t="s">
        <v>378</v>
      </c>
      <c r="C2" s="1875"/>
      <c r="D2" s="1875"/>
      <c r="E2" s="1875"/>
      <c r="F2" s="1876"/>
      <c r="G2" s="1877" t="s">
        <v>380</v>
      </c>
      <c r="H2" s="1878"/>
      <c r="I2" s="1878"/>
      <c r="J2" s="1878"/>
      <c r="K2" s="1879"/>
      <c r="L2" s="1877" t="s">
        <v>379</v>
      </c>
      <c r="M2" s="1878"/>
      <c r="N2" s="1878"/>
      <c r="O2" s="1878"/>
      <c r="P2" s="1880"/>
    </row>
    <row r="3" spans="1:16" s="210" customFormat="1">
      <c r="A3" s="464" t="s">
        <v>3</v>
      </c>
      <c r="B3" s="465" t="s">
        <v>4</v>
      </c>
      <c r="C3" s="465" t="s">
        <v>5</v>
      </c>
      <c r="D3" s="465" t="s">
        <v>6</v>
      </c>
      <c r="E3" s="465" t="s">
        <v>7</v>
      </c>
      <c r="F3" s="466" t="s">
        <v>8</v>
      </c>
      <c r="G3" s="467" t="s">
        <v>4</v>
      </c>
      <c r="H3" s="468" t="s">
        <v>5</v>
      </c>
      <c r="I3" s="469" t="s">
        <v>6</v>
      </c>
      <c r="J3" s="469" t="s">
        <v>7</v>
      </c>
      <c r="K3" s="470" t="s">
        <v>8</v>
      </c>
      <c r="L3" s="471" t="s">
        <v>4</v>
      </c>
      <c r="M3" s="465" t="s">
        <v>5</v>
      </c>
      <c r="N3" s="465" t="s">
        <v>6</v>
      </c>
      <c r="O3" s="465" t="s">
        <v>7</v>
      </c>
      <c r="P3" s="465" t="s">
        <v>8</v>
      </c>
    </row>
    <row r="4" spans="1:16" s="210" customFormat="1">
      <c r="A4" s="1881" t="s">
        <v>9</v>
      </c>
      <c r="B4" s="1882"/>
      <c r="C4" s="1882"/>
      <c r="D4" s="1882"/>
      <c r="E4" s="1882"/>
      <c r="F4" s="1882"/>
      <c r="G4" s="1883"/>
      <c r="H4" s="1882"/>
      <c r="I4" s="1882"/>
      <c r="J4" s="1882"/>
      <c r="K4" s="1884"/>
      <c r="L4" s="1882"/>
      <c r="M4" s="1882"/>
      <c r="N4" s="1882"/>
      <c r="O4" s="1882"/>
      <c r="P4" s="1885"/>
    </row>
    <row r="5" spans="1:16" s="80" customFormat="1">
      <c r="A5" s="288" t="s">
        <v>10</v>
      </c>
      <c r="B5" s="342">
        <v>6.8860000000000001</v>
      </c>
      <c r="C5" s="342">
        <v>12.107799999999999</v>
      </c>
      <c r="D5" s="342">
        <v>22.874099999999999</v>
      </c>
      <c r="E5" s="342">
        <v>33.898000000000003</v>
      </c>
      <c r="F5" s="343">
        <v>47.015999999999998</v>
      </c>
      <c r="G5" s="344">
        <v>10.41</v>
      </c>
      <c r="H5" s="345">
        <v>15.69</v>
      </c>
      <c r="I5" s="342">
        <v>26.18</v>
      </c>
      <c r="J5" s="342">
        <v>37.520000000000003</v>
      </c>
      <c r="K5" s="346">
        <v>53.16</v>
      </c>
      <c r="L5" s="478">
        <v>100</v>
      </c>
      <c r="M5" s="479">
        <v>100</v>
      </c>
      <c r="N5" s="479">
        <v>100</v>
      </c>
      <c r="O5" s="479">
        <v>100</v>
      </c>
      <c r="P5" s="479">
        <v>100</v>
      </c>
    </row>
    <row r="6" spans="1:16" s="80" customFormat="1">
      <c r="A6" s="453" t="s">
        <v>11</v>
      </c>
      <c r="B6" s="455">
        <v>6.11</v>
      </c>
      <c r="C6" s="455">
        <v>10.73</v>
      </c>
      <c r="D6" s="455">
        <v>20.8</v>
      </c>
      <c r="E6" s="455">
        <v>31.06</v>
      </c>
      <c r="F6" s="455">
        <v>43.69</v>
      </c>
      <c r="G6" s="455">
        <v>7.96</v>
      </c>
      <c r="H6" s="455">
        <v>12.94</v>
      </c>
      <c r="I6" s="455">
        <v>24.01</v>
      </c>
      <c r="J6" s="455">
        <v>35.9</v>
      </c>
      <c r="K6" s="455">
        <v>50.98</v>
      </c>
      <c r="L6" s="457">
        <v>100</v>
      </c>
      <c r="M6" s="457">
        <v>100</v>
      </c>
      <c r="N6" s="457">
        <v>100</v>
      </c>
      <c r="O6" s="457">
        <v>100</v>
      </c>
      <c r="P6" s="457">
        <v>100</v>
      </c>
    </row>
    <row r="7" spans="1:16" s="210" customFormat="1">
      <c r="A7" s="1387">
        <v>45412</v>
      </c>
      <c r="B7" s="200">
        <v>12.237399999999999</v>
      </c>
      <c r="C7" s="200">
        <v>18.0837</v>
      </c>
      <c r="D7" s="200">
        <v>28.117799999999999</v>
      </c>
      <c r="E7" s="200">
        <v>38.904200000000003</v>
      </c>
      <c r="F7" s="347">
        <v>51.089700000000001</v>
      </c>
      <c r="G7" s="277">
        <v>9.17</v>
      </c>
      <c r="H7" s="275">
        <v>15.05</v>
      </c>
      <c r="I7" s="200">
        <v>26.65</v>
      </c>
      <c r="J7" s="348">
        <v>40</v>
      </c>
      <c r="K7" s="349">
        <v>56.68</v>
      </c>
      <c r="L7" s="480">
        <v>100</v>
      </c>
      <c r="M7" s="121">
        <v>100</v>
      </c>
      <c r="N7" s="121">
        <v>100</v>
      </c>
      <c r="O7" s="121">
        <v>100</v>
      </c>
      <c r="P7" s="121">
        <v>100</v>
      </c>
    </row>
    <row r="8" spans="1:16" s="210" customFormat="1">
      <c r="A8" s="1387">
        <v>45443</v>
      </c>
      <c r="B8" s="200">
        <v>9.3636999999999997</v>
      </c>
      <c r="C8" s="200">
        <v>14.9964</v>
      </c>
      <c r="D8" s="200">
        <v>27.557200000000002</v>
      </c>
      <c r="E8" s="200">
        <v>40.197099999999999</v>
      </c>
      <c r="F8" s="276">
        <v>53.834899999999998</v>
      </c>
      <c r="G8" s="350">
        <v>7.86</v>
      </c>
      <c r="H8" s="351">
        <v>13.85</v>
      </c>
      <c r="I8" s="200">
        <v>27.5</v>
      </c>
      <c r="J8" s="352">
        <v>40.93</v>
      </c>
      <c r="K8" s="353">
        <v>58.04</v>
      </c>
      <c r="L8" s="481">
        <v>100</v>
      </c>
      <c r="M8" s="121">
        <v>100</v>
      </c>
      <c r="N8" s="121">
        <v>100</v>
      </c>
      <c r="O8" s="121">
        <v>100</v>
      </c>
      <c r="P8" s="121">
        <v>100</v>
      </c>
    </row>
    <row r="9" spans="1:16" s="210" customFormat="1">
      <c r="A9" s="1387">
        <v>45473</v>
      </c>
      <c r="B9" s="200">
        <v>9.3575999999999997</v>
      </c>
      <c r="C9" s="200">
        <v>15.349399999999999</v>
      </c>
      <c r="D9" s="200">
        <v>27.638300000000001</v>
      </c>
      <c r="E9" s="200">
        <v>40.628</v>
      </c>
      <c r="F9" s="200">
        <v>55.0916</v>
      </c>
      <c r="G9" s="354">
        <v>9.4</v>
      </c>
      <c r="H9" s="355">
        <v>15.99</v>
      </c>
      <c r="I9" s="200">
        <v>28.93</v>
      </c>
      <c r="J9" s="237">
        <v>42.2</v>
      </c>
      <c r="K9" s="353">
        <v>58.15</v>
      </c>
      <c r="L9" s="481">
        <v>100</v>
      </c>
      <c r="M9" s="121">
        <v>100</v>
      </c>
      <c r="N9" s="121">
        <v>100</v>
      </c>
      <c r="O9" s="121">
        <v>100</v>
      </c>
      <c r="P9" s="121">
        <v>100</v>
      </c>
    </row>
    <row r="10" spans="1:16" s="210" customFormat="1">
      <c r="A10" s="1387">
        <v>45504</v>
      </c>
      <c r="B10" s="200">
        <v>10.303900000000001</v>
      </c>
      <c r="C10" s="200">
        <v>15.9009</v>
      </c>
      <c r="D10" s="200">
        <v>26.593399999999999</v>
      </c>
      <c r="E10" s="200">
        <v>37.937899999999999</v>
      </c>
      <c r="F10" s="237">
        <v>51.223300000000002</v>
      </c>
      <c r="G10" s="549">
        <v>9.9499999999999993</v>
      </c>
      <c r="H10" s="550">
        <v>15.72</v>
      </c>
      <c r="I10" s="550">
        <v>27.25</v>
      </c>
      <c r="J10" s="550">
        <v>39.54</v>
      </c>
      <c r="K10" s="551">
        <v>54.63</v>
      </c>
      <c r="L10" s="481">
        <v>100</v>
      </c>
      <c r="M10" s="121">
        <v>100</v>
      </c>
      <c r="N10" s="121">
        <v>100</v>
      </c>
      <c r="O10" s="121">
        <v>100</v>
      </c>
      <c r="P10" s="121">
        <v>100</v>
      </c>
    </row>
    <row r="11" spans="1:16" s="210" customFormat="1">
      <c r="A11" s="1387">
        <v>45535</v>
      </c>
      <c r="B11" s="356">
        <v>15.122299999999999</v>
      </c>
      <c r="C11" s="356">
        <v>20.614000000000001</v>
      </c>
      <c r="D11" s="356">
        <v>29.932500000000001</v>
      </c>
      <c r="E11" s="356">
        <v>39.250700000000002</v>
      </c>
      <c r="F11" s="357">
        <v>50.781500000000001</v>
      </c>
      <c r="G11" s="552">
        <v>9.1</v>
      </c>
      <c r="H11" s="553">
        <v>14.05</v>
      </c>
      <c r="I11" s="553">
        <v>24.28</v>
      </c>
      <c r="J11" s="553">
        <v>36.4</v>
      </c>
      <c r="K11" s="553">
        <v>51.69</v>
      </c>
      <c r="L11" s="482">
        <v>100</v>
      </c>
      <c r="M11" s="483">
        <v>100</v>
      </c>
      <c r="N11" s="483">
        <v>100</v>
      </c>
      <c r="O11" s="483">
        <v>100</v>
      </c>
      <c r="P11" s="483">
        <v>100</v>
      </c>
    </row>
    <row r="12" spans="1:16" s="210" customFormat="1">
      <c r="A12" s="1387">
        <v>45565</v>
      </c>
      <c r="B12" s="200">
        <v>8.1247000000000007</v>
      </c>
      <c r="C12" s="200">
        <v>13.678000000000001</v>
      </c>
      <c r="D12" s="200">
        <v>24.378399999999999</v>
      </c>
      <c r="E12" s="200">
        <v>35.177100000000003</v>
      </c>
      <c r="F12" s="237">
        <v>47.640300000000003</v>
      </c>
      <c r="G12" s="145">
        <v>7.99</v>
      </c>
      <c r="H12" s="545">
        <v>13.06</v>
      </c>
      <c r="I12" s="546">
        <v>24.65</v>
      </c>
      <c r="J12" s="547">
        <v>36.72</v>
      </c>
      <c r="K12" s="548">
        <v>51.61</v>
      </c>
      <c r="L12" s="481">
        <v>100</v>
      </c>
      <c r="M12" s="121">
        <v>100</v>
      </c>
      <c r="N12" s="121">
        <v>100</v>
      </c>
      <c r="O12" s="121">
        <v>100</v>
      </c>
      <c r="P12" s="121">
        <v>100</v>
      </c>
    </row>
    <row r="13" spans="1:16" s="210" customFormat="1">
      <c r="A13" s="1387">
        <v>45596</v>
      </c>
      <c r="B13" s="200">
        <v>12.307</v>
      </c>
      <c r="C13" s="200">
        <v>17.316500000000001</v>
      </c>
      <c r="D13" s="200">
        <v>26.852799999999998</v>
      </c>
      <c r="E13" s="200">
        <v>37.085500000000003</v>
      </c>
      <c r="F13" s="237">
        <v>49.234400000000001</v>
      </c>
      <c r="G13" s="354">
        <v>9.93</v>
      </c>
      <c r="H13" s="355">
        <v>15.34</v>
      </c>
      <c r="I13" s="200">
        <v>27.75</v>
      </c>
      <c r="J13" s="237">
        <v>39.78</v>
      </c>
      <c r="K13" s="353">
        <v>55.65</v>
      </c>
      <c r="L13" s="481">
        <v>100</v>
      </c>
      <c r="M13" s="121">
        <v>100</v>
      </c>
      <c r="N13" s="121">
        <v>100</v>
      </c>
      <c r="O13" s="121">
        <v>100</v>
      </c>
      <c r="P13" s="121">
        <v>100</v>
      </c>
    </row>
    <row r="14" spans="1:16" s="210" customFormat="1">
      <c r="A14" s="1387">
        <v>45626</v>
      </c>
      <c r="B14" s="200">
        <v>7.4284999999999997</v>
      </c>
      <c r="C14" s="200">
        <v>13.226599999999999</v>
      </c>
      <c r="D14" s="200">
        <v>24.650500000000001</v>
      </c>
      <c r="E14" s="200">
        <v>36.0092</v>
      </c>
      <c r="F14" s="200">
        <v>49.465499999999999</v>
      </c>
      <c r="G14" s="354">
        <v>10.79</v>
      </c>
      <c r="H14" s="355">
        <v>16.91</v>
      </c>
      <c r="I14" s="355">
        <v>29.57</v>
      </c>
      <c r="J14" s="355">
        <v>42.55</v>
      </c>
      <c r="K14" s="353">
        <v>58.89</v>
      </c>
      <c r="L14" s="484">
        <v>100</v>
      </c>
      <c r="M14" s="485">
        <v>100</v>
      </c>
      <c r="N14" s="485">
        <v>100</v>
      </c>
      <c r="O14" s="485">
        <v>100</v>
      </c>
      <c r="P14" s="485">
        <v>100</v>
      </c>
    </row>
    <row r="15" spans="1:16" s="210" customFormat="1">
      <c r="A15" s="1387">
        <v>45657</v>
      </c>
      <c r="B15" s="200">
        <v>6.71</v>
      </c>
      <c r="C15" s="200">
        <v>11.43</v>
      </c>
      <c r="D15" s="200">
        <v>21.44</v>
      </c>
      <c r="E15" s="200">
        <v>32.119999999999997</v>
      </c>
      <c r="F15" s="200">
        <v>44.64</v>
      </c>
      <c r="G15" s="354">
        <v>7.86</v>
      </c>
      <c r="H15" s="355">
        <v>13.05</v>
      </c>
      <c r="I15" s="200">
        <v>24.73</v>
      </c>
      <c r="J15" s="237">
        <v>37.200000000000003</v>
      </c>
      <c r="K15" s="353">
        <v>52.6</v>
      </c>
      <c r="L15" s="484">
        <v>100</v>
      </c>
      <c r="M15" s="485">
        <v>100</v>
      </c>
      <c r="N15" s="485">
        <v>100</v>
      </c>
      <c r="O15" s="485">
        <v>100</v>
      </c>
      <c r="P15" s="485">
        <v>100</v>
      </c>
    </row>
    <row r="16" spans="1:16" s="210" customFormat="1">
      <c r="A16" s="1387">
        <v>45688</v>
      </c>
      <c r="B16" s="200">
        <v>7.0084999999999997</v>
      </c>
      <c r="C16" s="200">
        <v>11.888</v>
      </c>
      <c r="D16" s="200">
        <v>21.899799999999999</v>
      </c>
      <c r="E16" s="200">
        <v>32.479999999999997</v>
      </c>
      <c r="F16" s="200">
        <v>45.28</v>
      </c>
      <c r="G16" s="354">
        <v>8.0299999999999994</v>
      </c>
      <c r="H16" s="355">
        <v>13.81</v>
      </c>
      <c r="I16" s="200">
        <v>25.48</v>
      </c>
      <c r="J16" s="237">
        <v>37.5</v>
      </c>
      <c r="K16" s="353">
        <v>53.24</v>
      </c>
      <c r="L16" s="484">
        <v>100</v>
      </c>
      <c r="M16" s="485">
        <v>100</v>
      </c>
      <c r="N16" s="485">
        <v>100</v>
      </c>
      <c r="O16" s="485">
        <v>100</v>
      </c>
      <c r="P16" s="485">
        <v>100</v>
      </c>
    </row>
    <row r="17" spans="1:16" s="210" customFormat="1">
      <c r="A17" s="1387">
        <v>45716</v>
      </c>
      <c r="B17" s="200">
        <v>5.8475999999999999</v>
      </c>
      <c r="C17" s="200">
        <v>10.708</v>
      </c>
      <c r="D17" s="200">
        <v>20.924099999999999</v>
      </c>
      <c r="E17" s="200">
        <v>31.842600000000001</v>
      </c>
      <c r="F17" s="200">
        <v>45.147399999999998</v>
      </c>
      <c r="G17" s="354">
        <v>7.91</v>
      </c>
      <c r="H17" s="355">
        <v>13.78</v>
      </c>
      <c r="I17" s="200">
        <v>26.34</v>
      </c>
      <c r="J17" s="237">
        <v>38.200000000000003</v>
      </c>
      <c r="K17" s="353">
        <v>53.94</v>
      </c>
      <c r="L17" s="484">
        <v>100</v>
      </c>
      <c r="M17" s="485">
        <v>100</v>
      </c>
      <c r="N17" s="485">
        <v>100</v>
      </c>
      <c r="O17" s="485">
        <v>100</v>
      </c>
      <c r="P17" s="485">
        <v>100</v>
      </c>
    </row>
    <row r="18" spans="1:16" s="210" customFormat="1">
      <c r="A18" s="1387">
        <v>45747</v>
      </c>
      <c r="B18" s="200">
        <v>6.7</v>
      </c>
      <c r="C18" s="200">
        <v>11.29</v>
      </c>
      <c r="D18" s="200">
        <v>21.35</v>
      </c>
      <c r="E18" s="200">
        <v>31.9</v>
      </c>
      <c r="F18" s="200">
        <v>45</v>
      </c>
      <c r="G18" s="358">
        <v>10.23</v>
      </c>
      <c r="H18" s="359">
        <v>16.71</v>
      </c>
      <c r="I18" s="205">
        <v>28.13</v>
      </c>
      <c r="J18" s="238">
        <v>39.590000000000003</v>
      </c>
      <c r="K18" s="360">
        <v>54.48</v>
      </c>
      <c r="L18" s="484">
        <v>100</v>
      </c>
      <c r="M18" s="485">
        <v>100</v>
      </c>
      <c r="N18" s="485">
        <v>100</v>
      </c>
      <c r="O18" s="485">
        <v>100</v>
      </c>
      <c r="P18" s="485">
        <v>100</v>
      </c>
    </row>
    <row r="19" spans="1:16" s="210" customFormat="1">
      <c r="A19" s="1886" t="s">
        <v>612</v>
      </c>
      <c r="B19" s="1887"/>
      <c r="C19" s="1887"/>
      <c r="D19" s="1887"/>
      <c r="E19" s="1887"/>
      <c r="F19" s="1887"/>
      <c r="G19" s="1887"/>
      <c r="H19" s="1887"/>
      <c r="I19" s="1887"/>
      <c r="J19" s="1887"/>
      <c r="K19" s="1887"/>
      <c r="L19" s="1887"/>
      <c r="M19" s="1887"/>
      <c r="N19" s="1887"/>
      <c r="O19" s="1887"/>
      <c r="P19" s="1888"/>
    </row>
    <row r="20" spans="1:16" s="80" customFormat="1">
      <c r="A20" s="361" t="s">
        <v>10</v>
      </c>
      <c r="B20" s="146">
        <v>35.9</v>
      </c>
      <c r="C20" s="146">
        <v>47.49</v>
      </c>
      <c r="D20" s="146">
        <v>68.790000000000006</v>
      </c>
      <c r="E20" s="146">
        <v>81.44</v>
      </c>
      <c r="F20" s="147">
        <v>90.03</v>
      </c>
      <c r="G20" s="362">
        <v>25.48</v>
      </c>
      <c r="H20" s="146">
        <v>38.590000000000003</v>
      </c>
      <c r="I20" s="146">
        <v>59.21</v>
      </c>
      <c r="J20" s="146">
        <v>75.72</v>
      </c>
      <c r="K20" s="363">
        <v>88.71</v>
      </c>
      <c r="L20" s="486">
        <v>100</v>
      </c>
      <c r="M20" s="149">
        <v>100</v>
      </c>
      <c r="N20" s="149">
        <v>100</v>
      </c>
      <c r="O20" s="148" t="s">
        <v>1</v>
      </c>
      <c r="P20" s="149" t="s">
        <v>1</v>
      </c>
    </row>
    <row r="21" spans="1:16" s="80" customFormat="1">
      <c r="A21" s="472" t="s">
        <v>11</v>
      </c>
      <c r="B21" s="473">
        <v>42.06</v>
      </c>
      <c r="C21" s="473">
        <v>54.31</v>
      </c>
      <c r="D21" s="473">
        <v>71</v>
      </c>
      <c r="E21" s="473">
        <v>81.260000000000005</v>
      </c>
      <c r="F21" s="474">
        <v>90.14</v>
      </c>
      <c r="G21" s="475">
        <v>26.61</v>
      </c>
      <c r="H21" s="476">
        <v>41.5</v>
      </c>
      <c r="I21" s="473">
        <v>63.42</v>
      </c>
      <c r="J21" s="473">
        <v>78.790000000000006</v>
      </c>
      <c r="K21" s="477">
        <v>90.55</v>
      </c>
      <c r="L21" s="487">
        <v>100</v>
      </c>
      <c r="M21" s="488">
        <v>100</v>
      </c>
      <c r="N21" s="488">
        <v>100</v>
      </c>
      <c r="O21" s="473" t="s">
        <v>1</v>
      </c>
      <c r="P21" s="473" t="s">
        <v>1</v>
      </c>
    </row>
    <row r="22" spans="1:16" s="210" customFormat="1">
      <c r="A22" s="1387">
        <v>45412</v>
      </c>
      <c r="B22" s="200">
        <v>41.94</v>
      </c>
      <c r="C22" s="200">
        <v>55.09</v>
      </c>
      <c r="D22" s="200">
        <v>72.36</v>
      </c>
      <c r="E22" s="200">
        <v>82.17</v>
      </c>
      <c r="F22" s="237">
        <v>90.43</v>
      </c>
      <c r="G22" s="364">
        <v>26.45</v>
      </c>
      <c r="H22" s="355">
        <v>40.93</v>
      </c>
      <c r="I22" s="200">
        <v>62.12</v>
      </c>
      <c r="J22" s="237">
        <v>77.930000000000007</v>
      </c>
      <c r="K22" s="353">
        <v>90.04</v>
      </c>
      <c r="L22" s="481">
        <v>100</v>
      </c>
      <c r="M22" s="121">
        <v>100</v>
      </c>
      <c r="N22" s="121">
        <v>100</v>
      </c>
      <c r="O22" s="121" t="s">
        <v>1</v>
      </c>
      <c r="P22" s="121" t="s">
        <v>1</v>
      </c>
    </row>
    <row r="23" spans="1:16" s="210" customFormat="1">
      <c r="A23" s="1387">
        <v>45443</v>
      </c>
      <c r="B23" s="200">
        <v>42.1</v>
      </c>
      <c r="C23" s="200">
        <v>55.03</v>
      </c>
      <c r="D23" s="200">
        <v>72.75</v>
      </c>
      <c r="E23" s="200">
        <v>83.54</v>
      </c>
      <c r="F23" s="237">
        <v>91.32</v>
      </c>
      <c r="G23" s="364">
        <v>25.89</v>
      </c>
      <c r="H23" s="355">
        <v>40.270000000000003</v>
      </c>
      <c r="I23" s="200">
        <v>63.09</v>
      </c>
      <c r="J23" s="237">
        <v>78.84</v>
      </c>
      <c r="K23" s="353">
        <v>90.59</v>
      </c>
      <c r="L23" s="481">
        <v>100</v>
      </c>
      <c r="M23" s="121">
        <v>100</v>
      </c>
      <c r="N23" s="121">
        <v>100</v>
      </c>
      <c r="O23" s="121" t="s">
        <v>1</v>
      </c>
      <c r="P23" s="121" t="s">
        <v>1</v>
      </c>
    </row>
    <row r="24" spans="1:16" s="210" customFormat="1">
      <c r="A24" s="1387">
        <v>45473</v>
      </c>
      <c r="B24" s="200">
        <v>40.5</v>
      </c>
      <c r="C24" s="200">
        <v>52.95</v>
      </c>
      <c r="D24" s="200">
        <v>72.8</v>
      </c>
      <c r="E24" s="200">
        <v>83.86</v>
      </c>
      <c r="F24" s="200">
        <v>91.79</v>
      </c>
      <c r="G24" s="364">
        <v>27.1</v>
      </c>
      <c r="H24" s="355">
        <v>40.9</v>
      </c>
      <c r="I24" s="200">
        <v>61.81</v>
      </c>
      <c r="J24" s="237">
        <v>77.59</v>
      </c>
      <c r="K24" s="353">
        <v>90.1</v>
      </c>
      <c r="L24" s="481">
        <v>100</v>
      </c>
      <c r="M24" s="121">
        <v>100</v>
      </c>
      <c r="N24" s="121">
        <v>100</v>
      </c>
      <c r="O24" s="121" t="s">
        <v>1</v>
      </c>
      <c r="P24" s="121" t="s">
        <v>1</v>
      </c>
    </row>
    <row r="25" spans="1:16" s="210" customFormat="1">
      <c r="A25" s="1387">
        <v>45504</v>
      </c>
      <c r="B25" s="200">
        <v>43.94</v>
      </c>
      <c r="C25" s="200">
        <v>56.73</v>
      </c>
      <c r="D25" s="200">
        <v>74.59</v>
      </c>
      <c r="E25" s="200">
        <v>83.77</v>
      </c>
      <c r="F25" s="237">
        <v>91.69</v>
      </c>
      <c r="G25" s="364">
        <v>27.38</v>
      </c>
      <c r="H25" s="355">
        <v>42.38</v>
      </c>
      <c r="I25" s="200">
        <v>61.95</v>
      </c>
      <c r="J25" s="237">
        <v>77.209999999999994</v>
      </c>
      <c r="K25" s="353">
        <v>89.53</v>
      </c>
      <c r="L25" s="481">
        <v>100</v>
      </c>
      <c r="M25" s="121">
        <v>100</v>
      </c>
      <c r="N25" s="121">
        <v>100</v>
      </c>
      <c r="O25" s="121" t="s">
        <v>1</v>
      </c>
      <c r="P25" s="121" t="s">
        <v>1</v>
      </c>
    </row>
    <row r="26" spans="1:16" s="210" customFormat="1">
      <c r="A26" s="1387">
        <v>45535</v>
      </c>
      <c r="B26" s="356">
        <v>37.25</v>
      </c>
      <c r="C26" s="356">
        <v>51.51</v>
      </c>
      <c r="D26" s="356">
        <v>72.53</v>
      </c>
      <c r="E26" s="356">
        <v>83.12</v>
      </c>
      <c r="F26" s="356">
        <v>90.8</v>
      </c>
      <c r="G26" s="356">
        <v>25.79</v>
      </c>
      <c r="H26" s="356">
        <v>40.67</v>
      </c>
      <c r="I26" s="356">
        <v>62.77</v>
      </c>
      <c r="J26" s="356">
        <v>77.900000000000006</v>
      </c>
      <c r="K26" s="356">
        <v>89.89</v>
      </c>
      <c r="L26" s="481">
        <v>100</v>
      </c>
      <c r="M26" s="121">
        <v>100</v>
      </c>
      <c r="N26" s="121">
        <v>100</v>
      </c>
      <c r="O26" s="121" t="s">
        <v>1</v>
      </c>
      <c r="P26" s="121" t="s">
        <v>1</v>
      </c>
    </row>
    <row r="27" spans="1:16" s="210" customFormat="1">
      <c r="A27" s="1387">
        <v>45565</v>
      </c>
      <c r="B27" s="200">
        <v>38.92</v>
      </c>
      <c r="C27" s="200">
        <v>51.01</v>
      </c>
      <c r="D27" s="200">
        <v>69.87</v>
      </c>
      <c r="E27" s="200">
        <v>80.61</v>
      </c>
      <c r="F27" s="237">
        <v>89.93</v>
      </c>
      <c r="G27" s="364">
        <v>25.31</v>
      </c>
      <c r="H27" s="355">
        <v>40.08</v>
      </c>
      <c r="I27" s="200">
        <v>62.55</v>
      </c>
      <c r="J27" s="237">
        <v>77.760000000000005</v>
      </c>
      <c r="K27" s="353">
        <v>89.97</v>
      </c>
      <c r="L27" s="481">
        <v>100</v>
      </c>
      <c r="M27" s="121">
        <v>100</v>
      </c>
      <c r="N27" s="121">
        <v>100</v>
      </c>
      <c r="O27" s="121" t="s">
        <v>1</v>
      </c>
      <c r="P27" s="121" t="s">
        <v>1</v>
      </c>
    </row>
    <row r="28" spans="1:16" s="210" customFormat="1">
      <c r="A28" s="1387">
        <v>45596</v>
      </c>
      <c r="B28" s="200">
        <v>42.05</v>
      </c>
      <c r="C28" s="200">
        <v>55.13</v>
      </c>
      <c r="D28" s="200">
        <v>73.28</v>
      </c>
      <c r="E28" s="200">
        <v>83.13</v>
      </c>
      <c r="F28" s="237">
        <v>91.06</v>
      </c>
      <c r="G28" s="364">
        <v>26.63</v>
      </c>
      <c r="H28" s="355">
        <v>41.52</v>
      </c>
      <c r="I28" s="200">
        <v>63.76</v>
      </c>
      <c r="J28" s="237">
        <v>79.349999999999994</v>
      </c>
      <c r="K28" s="353">
        <v>91.07</v>
      </c>
      <c r="L28" s="481">
        <v>100</v>
      </c>
      <c r="M28" s="121">
        <v>100</v>
      </c>
      <c r="N28" s="121">
        <v>100</v>
      </c>
      <c r="O28" s="121" t="s">
        <v>1</v>
      </c>
      <c r="P28" s="121" t="s">
        <v>1</v>
      </c>
    </row>
    <row r="29" spans="1:16" s="210" customFormat="1">
      <c r="A29" s="1387">
        <v>45626</v>
      </c>
      <c r="B29" s="200">
        <v>44.21</v>
      </c>
      <c r="C29" s="200">
        <v>56.43</v>
      </c>
      <c r="D29" s="200">
        <v>73.34</v>
      </c>
      <c r="E29" s="200">
        <v>82.74</v>
      </c>
      <c r="F29" s="200">
        <v>90.93</v>
      </c>
      <c r="G29" s="364">
        <v>26.21</v>
      </c>
      <c r="H29" s="355">
        <v>41.24</v>
      </c>
      <c r="I29" s="355">
        <v>65.08</v>
      </c>
      <c r="J29" s="355">
        <v>79.900000000000006</v>
      </c>
      <c r="K29" s="353">
        <v>91.12</v>
      </c>
      <c r="L29" s="481">
        <v>100</v>
      </c>
      <c r="M29" s="121">
        <v>100</v>
      </c>
      <c r="N29" s="121">
        <v>100</v>
      </c>
      <c r="O29" s="121" t="s">
        <v>1</v>
      </c>
      <c r="P29" s="121" t="s">
        <v>1</v>
      </c>
    </row>
    <row r="30" spans="1:16" s="210" customFormat="1">
      <c r="A30" s="1387">
        <v>45657</v>
      </c>
      <c r="B30" s="200">
        <v>43.58</v>
      </c>
      <c r="C30" s="200">
        <v>56.83</v>
      </c>
      <c r="D30" s="200">
        <v>72.84</v>
      </c>
      <c r="E30" s="200">
        <v>82.24</v>
      </c>
      <c r="F30" s="200">
        <v>90.22</v>
      </c>
      <c r="G30" s="364">
        <v>27.57</v>
      </c>
      <c r="H30" s="355">
        <v>42.79</v>
      </c>
      <c r="I30" s="200">
        <v>64.45</v>
      </c>
      <c r="J30" s="237">
        <v>79.709999999999994</v>
      </c>
      <c r="K30" s="353">
        <v>91.01</v>
      </c>
      <c r="L30" s="481">
        <v>100</v>
      </c>
      <c r="M30" s="121">
        <v>100</v>
      </c>
      <c r="N30" s="121">
        <v>100</v>
      </c>
      <c r="O30" s="121" t="s">
        <v>1</v>
      </c>
      <c r="P30" s="121" t="s">
        <v>1</v>
      </c>
    </row>
    <row r="31" spans="1:16" s="210" customFormat="1">
      <c r="A31" s="1387">
        <v>45688</v>
      </c>
      <c r="B31" s="200">
        <v>46.77</v>
      </c>
      <c r="C31" s="200">
        <v>59.53</v>
      </c>
      <c r="D31" s="200">
        <v>74.180000000000007</v>
      </c>
      <c r="E31" s="200">
        <v>83.39</v>
      </c>
      <c r="F31" s="200">
        <v>91.15</v>
      </c>
      <c r="G31" s="364">
        <v>28.52</v>
      </c>
      <c r="H31" s="355">
        <v>43.46</v>
      </c>
      <c r="I31" s="200">
        <v>65.55</v>
      </c>
      <c r="J31" s="237">
        <v>80.599999999999994</v>
      </c>
      <c r="K31" s="353">
        <v>91.92</v>
      </c>
      <c r="L31" s="481">
        <v>100</v>
      </c>
      <c r="M31" s="121">
        <v>100</v>
      </c>
      <c r="N31" s="121">
        <v>100</v>
      </c>
      <c r="O31" s="121" t="s">
        <v>1</v>
      </c>
      <c r="P31" s="121" t="s">
        <v>1</v>
      </c>
    </row>
    <row r="32" spans="1:16" s="210" customFormat="1">
      <c r="A32" s="1387">
        <v>45716</v>
      </c>
      <c r="B32" s="200">
        <v>47.2</v>
      </c>
      <c r="C32" s="200">
        <v>61.62</v>
      </c>
      <c r="D32" s="200">
        <v>76.23</v>
      </c>
      <c r="E32" s="200">
        <v>84.36</v>
      </c>
      <c r="F32" s="200">
        <v>91.44</v>
      </c>
      <c r="G32" s="364">
        <v>28.4</v>
      </c>
      <c r="H32" s="355">
        <v>43.19</v>
      </c>
      <c r="I32" s="200">
        <v>66.38</v>
      </c>
      <c r="J32" s="237">
        <v>81.69</v>
      </c>
      <c r="K32" s="353">
        <v>92.31</v>
      </c>
      <c r="L32" s="481">
        <v>100</v>
      </c>
      <c r="M32" s="121">
        <v>100</v>
      </c>
      <c r="N32" s="121">
        <v>100</v>
      </c>
      <c r="O32" s="121" t="s">
        <v>1</v>
      </c>
      <c r="P32" s="121" t="s">
        <v>1</v>
      </c>
    </row>
    <row r="33" spans="1:16" s="210" customFormat="1">
      <c r="A33" s="1387">
        <v>45747</v>
      </c>
      <c r="B33" s="219">
        <v>43.26</v>
      </c>
      <c r="C33" s="219">
        <v>57.3</v>
      </c>
      <c r="D33" s="219">
        <v>73.58</v>
      </c>
      <c r="E33" s="219">
        <v>82.15</v>
      </c>
      <c r="F33" s="239">
        <v>90.02</v>
      </c>
      <c r="G33" s="365">
        <v>27.54</v>
      </c>
      <c r="H33" s="366">
        <v>42.26</v>
      </c>
      <c r="I33" s="220">
        <v>65.62</v>
      </c>
      <c r="J33" s="240">
        <v>81.19</v>
      </c>
      <c r="K33" s="367">
        <v>91.9</v>
      </c>
      <c r="L33" s="481">
        <v>100</v>
      </c>
      <c r="M33" s="121">
        <v>100</v>
      </c>
      <c r="N33" s="121">
        <v>100</v>
      </c>
      <c r="O33" s="121" t="s">
        <v>1</v>
      </c>
      <c r="P33" s="121" t="s">
        <v>1</v>
      </c>
    </row>
    <row r="34" spans="1:16" s="210" customFormat="1">
      <c r="A34" s="1805" t="s">
        <v>173</v>
      </c>
      <c r="B34" s="1805"/>
      <c r="C34" s="1805"/>
      <c r="G34" s="150"/>
      <c r="H34" s="150"/>
      <c r="I34" s="150"/>
      <c r="J34" s="150"/>
      <c r="K34" s="150"/>
    </row>
    <row r="35" spans="1:16" s="210" customFormat="1" ht="15" customHeight="1">
      <c r="A35" s="1872" t="s">
        <v>613</v>
      </c>
      <c r="B35" s="1872"/>
      <c r="C35" s="1872"/>
      <c r="D35" s="1872"/>
      <c r="E35" s="1872"/>
      <c r="F35" s="1872"/>
      <c r="G35" s="1872"/>
      <c r="H35" s="1872"/>
      <c r="I35" s="1872"/>
      <c r="J35" s="1872"/>
      <c r="K35" s="1872"/>
    </row>
    <row r="36" spans="1:16" s="210" customFormat="1" ht="15" customHeight="1">
      <c r="A36" s="1870" t="s">
        <v>438</v>
      </c>
      <c r="B36" s="1870"/>
      <c r="C36" s="1870"/>
      <c r="D36" s="1870"/>
      <c r="E36" s="1870"/>
      <c r="F36" s="1870"/>
      <c r="G36" s="1870"/>
      <c r="H36" s="1870"/>
      <c r="I36" s="1870"/>
      <c r="J36" s="1870"/>
      <c r="K36" s="1870"/>
    </row>
    <row r="37" spans="1:16" s="210" customFormat="1">
      <c r="A37" s="256"/>
      <c r="G37" s="150"/>
      <c r="H37" s="150"/>
      <c r="I37" s="150"/>
      <c r="J37" s="150"/>
      <c r="K37" s="150"/>
    </row>
    <row r="38" spans="1:16" s="210" customFormat="1">
      <c r="A38" s="78"/>
      <c r="B38" s="78"/>
      <c r="C38" s="78"/>
      <c r="D38" s="78"/>
      <c r="E38" s="78"/>
      <c r="F38" s="78"/>
      <c r="G38" s="78"/>
      <c r="H38" s="78"/>
      <c r="I38" s="78"/>
      <c r="J38" s="78"/>
      <c r="K38" s="78"/>
    </row>
  </sheetData>
  <mergeCells count="9">
    <mergeCell ref="A1:E1"/>
    <mergeCell ref="A36:K36"/>
    <mergeCell ref="B2:F2"/>
    <mergeCell ref="G2:K2"/>
    <mergeCell ref="L2:P2"/>
    <mergeCell ref="A4:P4"/>
    <mergeCell ref="A19:P19"/>
    <mergeCell ref="A35:K35"/>
    <mergeCell ref="A34:C34"/>
  </mergeCells>
  <printOptions horizontalCentered="1"/>
  <pageMargins left="0.78431372549019618" right="0.78431372549019618" top="0.98039215686274517" bottom="0.98039215686274517" header="0.50980392156862753" footer="0.50980392156862753"/>
  <pageSetup paperSize="9" scale="55" fitToHeight="0" orientation="landscape" useFirstPageNumber="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Q35"/>
  <sheetViews>
    <sheetView showGridLines="0" topLeftCell="A12" zoomScale="130" zoomScaleNormal="130" workbookViewId="0">
      <selection activeCell="C28" sqref="C28"/>
    </sheetView>
  </sheetViews>
  <sheetFormatPr defaultRowHeight="15"/>
  <cols>
    <col min="1" max="1" width="7.28515625" style="214" customWidth="1"/>
    <col min="2" max="2" width="46" style="214" bestFit="1" customWidth="1"/>
    <col min="3" max="3" width="11.28515625" style="214" customWidth="1"/>
    <col min="4" max="4" width="16.85546875" style="214" bestFit="1" customWidth="1"/>
    <col min="5" max="5" width="15.5703125" style="214" customWidth="1"/>
    <col min="6" max="7" width="10" style="374" customWidth="1"/>
    <col min="8" max="8" width="10.140625" style="374" customWidth="1"/>
    <col min="9" max="9" width="8.5703125" style="214" customWidth="1"/>
    <col min="10" max="10" width="10.85546875" style="214" customWidth="1"/>
    <col min="11" max="11" width="8.42578125" style="214" bestFit="1" customWidth="1"/>
    <col min="12" max="12" width="10" style="214" customWidth="1"/>
    <col min="13" max="15" width="12.42578125" style="214" customWidth="1"/>
    <col min="16" max="16" width="16" style="214" customWidth="1"/>
    <col min="17" max="17" width="19.28515625" style="214" bestFit="1" customWidth="1"/>
    <col min="18" max="18" width="8.42578125" style="214" customWidth="1"/>
    <col min="19" max="21" width="9" style="214" customWidth="1"/>
    <col min="22" max="22" width="8" style="214" customWidth="1"/>
    <col min="23" max="23" width="10" style="214" bestFit="1" customWidth="1"/>
    <col min="24" max="26" width="5.5703125" style="214" customWidth="1"/>
    <col min="27" max="27" width="4.5703125" style="214" customWidth="1"/>
    <col min="28" max="16384" width="9.140625" style="214"/>
  </cols>
  <sheetData>
    <row r="1" spans="1:17" ht="19.5" customHeight="1">
      <c r="A1" s="1700" t="s">
        <v>117</v>
      </c>
      <c r="B1" s="1701"/>
      <c r="C1" s="1701"/>
      <c r="D1" s="1701"/>
      <c r="E1" s="1701"/>
      <c r="F1" s="1701"/>
      <c r="G1" s="1701"/>
      <c r="H1" s="1701"/>
      <c r="I1" s="1701"/>
      <c r="J1" s="1701"/>
      <c r="K1" s="1701"/>
      <c r="L1" s="1701"/>
      <c r="M1" s="1701"/>
      <c r="N1" s="1701"/>
      <c r="O1" s="1701"/>
      <c r="P1" s="1701"/>
      <c r="Q1" s="1701"/>
    </row>
    <row r="2" spans="1:17" ht="32.25" customHeight="1">
      <c r="A2" s="1704" t="s">
        <v>118</v>
      </c>
      <c r="B2" s="1706" t="s">
        <v>119</v>
      </c>
      <c r="C2" s="1702" t="s">
        <v>120</v>
      </c>
      <c r="D2" s="1702" t="s">
        <v>121</v>
      </c>
      <c r="E2" s="1702" t="s">
        <v>122</v>
      </c>
      <c r="F2" s="1708" t="s">
        <v>123</v>
      </c>
      <c r="G2" s="1708" t="s">
        <v>124</v>
      </c>
      <c r="H2" s="1708" t="s">
        <v>125</v>
      </c>
      <c r="I2" s="1710" t="s">
        <v>126</v>
      </c>
      <c r="J2" s="1711"/>
      <c r="K2" s="1712"/>
      <c r="L2" s="1702" t="s">
        <v>127</v>
      </c>
      <c r="M2" s="1713" t="s">
        <v>128</v>
      </c>
      <c r="N2" s="1714"/>
      <c r="O2" s="1714"/>
      <c r="P2" s="1715"/>
      <c r="Q2" s="1702" t="s">
        <v>129</v>
      </c>
    </row>
    <row r="3" spans="1:17" ht="42">
      <c r="A3" s="1705"/>
      <c r="B3" s="1707"/>
      <c r="C3" s="1703"/>
      <c r="D3" s="1703"/>
      <c r="E3" s="1703"/>
      <c r="F3" s="1709"/>
      <c r="G3" s="1709"/>
      <c r="H3" s="1709"/>
      <c r="I3" s="1379" t="s">
        <v>130</v>
      </c>
      <c r="J3" s="1379" t="s">
        <v>131</v>
      </c>
      <c r="K3" s="1379" t="s">
        <v>132</v>
      </c>
      <c r="L3" s="1703"/>
      <c r="M3" s="1379" t="s">
        <v>133</v>
      </c>
      <c r="N3" s="1379" t="s">
        <v>134</v>
      </c>
      <c r="O3" s="1379" t="s">
        <v>135</v>
      </c>
      <c r="P3" s="1380" t="s">
        <v>136</v>
      </c>
      <c r="Q3" s="1703"/>
    </row>
    <row r="4" spans="1:17" ht="15" customHeight="1">
      <c r="A4" s="383">
        <v>1</v>
      </c>
      <c r="B4" s="264" t="s">
        <v>93</v>
      </c>
      <c r="C4" s="265">
        <v>45719</v>
      </c>
      <c r="D4" s="1367" t="s">
        <v>114</v>
      </c>
      <c r="E4" s="498">
        <v>3424800</v>
      </c>
      <c r="F4" s="499">
        <v>10</v>
      </c>
      <c r="G4" s="499">
        <v>165</v>
      </c>
      <c r="H4" s="499">
        <v>175</v>
      </c>
      <c r="I4" s="497">
        <v>59.933999999999997</v>
      </c>
      <c r="J4" s="422">
        <v>0</v>
      </c>
      <c r="K4" s="422">
        <v>59.933999999999997</v>
      </c>
      <c r="L4" s="422">
        <v>5.1241000000000003</v>
      </c>
      <c r="M4" s="498">
        <v>1621600</v>
      </c>
      <c r="N4" s="498">
        <v>488800</v>
      </c>
      <c r="O4" s="498">
        <v>1138400</v>
      </c>
      <c r="P4" s="498">
        <v>176000</v>
      </c>
      <c r="Q4" s="297">
        <f t="shared" ref="Q4:Q24" si="0">SUM(M4:O4)</f>
        <v>3248800</v>
      </c>
    </row>
    <row r="5" spans="1:17" ht="15" customHeight="1">
      <c r="A5" s="383">
        <v>2</v>
      </c>
      <c r="B5" s="264" t="s">
        <v>94</v>
      </c>
      <c r="C5" s="265">
        <v>45720</v>
      </c>
      <c r="D5" s="1367" t="s">
        <v>114</v>
      </c>
      <c r="E5" s="498">
        <v>1354800</v>
      </c>
      <c r="F5" s="499">
        <v>10</v>
      </c>
      <c r="G5" s="499">
        <v>224</v>
      </c>
      <c r="H5" s="499">
        <v>234</v>
      </c>
      <c r="I5" s="497">
        <v>31.70232</v>
      </c>
      <c r="J5" s="422">
        <v>0</v>
      </c>
      <c r="K5" s="422">
        <v>31.70232</v>
      </c>
      <c r="L5" s="422">
        <v>2.72</v>
      </c>
      <c r="M5" s="498">
        <v>0</v>
      </c>
      <c r="N5" s="498">
        <v>344400</v>
      </c>
      <c r="O5" s="498">
        <v>667200</v>
      </c>
      <c r="P5" s="498">
        <v>343200</v>
      </c>
      <c r="Q5" s="297">
        <f t="shared" si="0"/>
        <v>1011600</v>
      </c>
    </row>
    <row r="6" spans="1:17" ht="15" customHeight="1">
      <c r="A6" s="383">
        <v>3</v>
      </c>
      <c r="B6" s="264" t="s">
        <v>95</v>
      </c>
      <c r="C6" s="265">
        <v>45721</v>
      </c>
      <c r="D6" s="1367" t="s">
        <v>116</v>
      </c>
      <c r="E6" s="498">
        <v>46371318</v>
      </c>
      <c r="F6" s="499">
        <v>10</v>
      </c>
      <c r="G6" s="499">
        <v>0</v>
      </c>
      <c r="H6" s="499">
        <v>10</v>
      </c>
      <c r="I6" s="499">
        <v>46.371318000000002</v>
      </c>
      <c r="J6" s="499">
        <v>0</v>
      </c>
      <c r="K6" s="499">
        <v>46.371318000000002</v>
      </c>
      <c r="L6" s="499">
        <v>1.2</v>
      </c>
      <c r="M6" s="498">
        <v>0</v>
      </c>
      <c r="N6" s="498">
        <v>0</v>
      </c>
      <c r="O6" s="498">
        <v>0</v>
      </c>
      <c r="P6" s="498">
        <v>0</v>
      </c>
      <c r="Q6" s="498">
        <f t="shared" si="0"/>
        <v>0</v>
      </c>
    </row>
    <row r="7" spans="1:17" ht="15" customHeight="1">
      <c r="A7" s="383">
        <v>4</v>
      </c>
      <c r="B7" s="264" t="s">
        <v>96</v>
      </c>
      <c r="C7" s="265">
        <v>45721</v>
      </c>
      <c r="D7" s="1367" t="s">
        <v>114</v>
      </c>
      <c r="E7" s="498">
        <v>5310000</v>
      </c>
      <c r="F7" s="499">
        <v>10</v>
      </c>
      <c r="G7" s="499">
        <v>34</v>
      </c>
      <c r="H7" s="499">
        <v>44</v>
      </c>
      <c r="I7" s="499">
        <v>23.364000000000001</v>
      </c>
      <c r="J7" s="499">
        <v>0</v>
      </c>
      <c r="K7" s="499">
        <v>23.364000000000001</v>
      </c>
      <c r="L7" s="499">
        <v>4.18</v>
      </c>
      <c r="M7" s="498">
        <v>0</v>
      </c>
      <c r="N7" s="498">
        <v>2514000</v>
      </c>
      <c r="O7" s="498">
        <v>2514000</v>
      </c>
      <c r="P7" s="498">
        <v>282000</v>
      </c>
      <c r="Q7" s="498">
        <f t="shared" si="0"/>
        <v>5028000</v>
      </c>
    </row>
    <row r="8" spans="1:17" ht="15" customHeight="1">
      <c r="A8" s="383">
        <v>5</v>
      </c>
      <c r="B8" s="264" t="s">
        <v>97</v>
      </c>
      <c r="C8" s="265">
        <v>45723</v>
      </c>
      <c r="D8" s="1367" t="s">
        <v>115</v>
      </c>
      <c r="E8" s="498">
        <v>7158000</v>
      </c>
      <c r="F8" s="499">
        <v>10</v>
      </c>
      <c r="G8" s="499">
        <v>60</v>
      </c>
      <c r="H8" s="499">
        <v>70</v>
      </c>
      <c r="I8" s="499">
        <v>41.58</v>
      </c>
      <c r="J8" s="499">
        <v>8.5259999999999998</v>
      </c>
      <c r="K8" s="499">
        <v>50.105999999999995</v>
      </c>
      <c r="L8" s="499">
        <v>3.01</v>
      </c>
      <c r="M8" s="498">
        <v>2040000</v>
      </c>
      <c r="N8" s="498">
        <v>2040000</v>
      </c>
      <c r="O8" s="498">
        <v>2720000</v>
      </c>
      <c r="P8" s="498">
        <v>358000</v>
      </c>
      <c r="Q8" s="498">
        <f t="shared" si="0"/>
        <v>6800000</v>
      </c>
    </row>
    <row r="9" spans="1:17" ht="15" customHeight="1">
      <c r="A9" s="383">
        <v>6</v>
      </c>
      <c r="B9" s="264" t="s">
        <v>98</v>
      </c>
      <c r="C9" s="265">
        <v>45727</v>
      </c>
      <c r="D9" s="1367" t="s">
        <v>114</v>
      </c>
      <c r="E9" s="498">
        <v>1320000</v>
      </c>
      <c r="F9" s="499">
        <v>10</v>
      </c>
      <c r="G9" s="499">
        <v>80</v>
      </c>
      <c r="H9" s="499">
        <v>90</v>
      </c>
      <c r="I9" s="499">
        <v>11.88</v>
      </c>
      <c r="J9" s="499">
        <v>0</v>
      </c>
      <c r="K9" s="499">
        <v>11.88</v>
      </c>
      <c r="L9" s="499">
        <v>5.82</v>
      </c>
      <c r="M9" s="498">
        <v>0</v>
      </c>
      <c r="N9" s="498">
        <v>419200</v>
      </c>
      <c r="O9" s="498">
        <v>828800</v>
      </c>
      <c r="P9" s="498">
        <v>72000</v>
      </c>
      <c r="Q9" s="498">
        <f t="shared" si="0"/>
        <v>1248000</v>
      </c>
    </row>
    <row r="10" spans="1:17">
      <c r="A10" s="383">
        <v>7</v>
      </c>
      <c r="B10" s="264" t="s">
        <v>99</v>
      </c>
      <c r="C10" s="265">
        <v>45728</v>
      </c>
      <c r="D10" s="1367" t="s">
        <v>116</v>
      </c>
      <c r="E10" s="500">
        <v>97016156</v>
      </c>
      <c r="F10" s="499">
        <v>1</v>
      </c>
      <c r="G10" s="499">
        <v>3.45</v>
      </c>
      <c r="H10" s="499">
        <v>4.45</v>
      </c>
      <c r="I10" s="499">
        <v>43.172189420000002</v>
      </c>
      <c r="J10" s="499">
        <v>0</v>
      </c>
      <c r="K10" s="499">
        <v>43.172189420000002</v>
      </c>
      <c r="L10" s="499">
        <v>0.96889999999999998</v>
      </c>
      <c r="M10" s="498">
        <v>0</v>
      </c>
      <c r="N10" s="498">
        <v>0</v>
      </c>
      <c r="O10" s="498">
        <v>0</v>
      </c>
      <c r="P10" s="498">
        <v>0</v>
      </c>
      <c r="Q10" s="498">
        <f t="shared" si="0"/>
        <v>0</v>
      </c>
    </row>
    <row r="11" spans="1:17">
      <c r="A11" s="383">
        <v>8</v>
      </c>
      <c r="B11" s="264" t="s">
        <v>100</v>
      </c>
      <c r="C11" s="265">
        <v>45728</v>
      </c>
      <c r="D11" s="1367" t="s">
        <v>116</v>
      </c>
      <c r="E11" s="501">
        <v>486000</v>
      </c>
      <c r="F11" s="499">
        <v>10</v>
      </c>
      <c r="G11" s="499">
        <v>90</v>
      </c>
      <c r="H11" s="499">
        <v>100</v>
      </c>
      <c r="I11" s="499">
        <v>4.8600000000000003</v>
      </c>
      <c r="J11" s="499">
        <v>0</v>
      </c>
      <c r="K11" s="499">
        <v>4.8600000000000003</v>
      </c>
      <c r="L11" s="499">
        <v>1.1695</v>
      </c>
      <c r="M11" s="498">
        <v>0</v>
      </c>
      <c r="N11" s="498">
        <v>0</v>
      </c>
      <c r="O11" s="498">
        <v>0</v>
      </c>
      <c r="P11" s="498">
        <v>0</v>
      </c>
      <c r="Q11" s="498">
        <f t="shared" si="0"/>
        <v>0</v>
      </c>
    </row>
    <row r="12" spans="1:17">
      <c r="A12" s="383">
        <v>9</v>
      </c>
      <c r="B12" s="264" t="s">
        <v>101</v>
      </c>
      <c r="C12" s="265">
        <v>45729</v>
      </c>
      <c r="D12" s="1367" t="s">
        <v>116</v>
      </c>
      <c r="E12" s="498">
        <v>3642857</v>
      </c>
      <c r="F12" s="499">
        <v>10</v>
      </c>
      <c r="G12" s="499">
        <v>1390</v>
      </c>
      <c r="H12" s="499">
        <v>1400</v>
      </c>
      <c r="I12" s="499">
        <v>509.99997999999999</v>
      </c>
      <c r="J12" s="499">
        <v>0</v>
      </c>
      <c r="K12" s="499">
        <v>509.99997999999999</v>
      </c>
      <c r="L12" s="499">
        <v>1.1499999999999999</v>
      </c>
      <c r="M12" s="498">
        <v>0</v>
      </c>
      <c r="N12" s="498">
        <v>0</v>
      </c>
      <c r="O12" s="498">
        <v>0</v>
      </c>
      <c r="P12" s="498">
        <v>0</v>
      </c>
      <c r="Q12" s="498">
        <f t="shared" si="0"/>
        <v>0</v>
      </c>
    </row>
    <row r="13" spans="1:17" ht="15" customHeight="1">
      <c r="A13" s="383">
        <v>10</v>
      </c>
      <c r="B13" s="264" t="s">
        <v>102</v>
      </c>
      <c r="C13" s="265">
        <v>45734</v>
      </c>
      <c r="D13" s="1367" t="s">
        <v>114</v>
      </c>
      <c r="E13" s="498">
        <v>937000</v>
      </c>
      <c r="F13" s="499">
        <v>10</v>
      </c>
      <c r="G13" s="499">
        <v>125</v>
      </c>
      <c r="H13" s="499">
        <v>135</v>
      </c>
      <c r="I13" s="499">
        <v>12.6495</v>
      </c>
      <c r="J13" s="499">
        <v>0</v>
      </c>
      <c r="K13" s="499">
        <v>12.6495</v>
      </c>
      <c r="L13" s="499">
        <v>1.0043</v>
      </c>
      <c r="M13" s="498">
        <v>0</v>
      </c>
      <c r="N13" s="498">
        <v>62000</v>
      </c>
      <c r="O13" s="498">
        <v>800000</v>
      </c>
      <c r="P13" s="498">
        <v>75000</v>
      </c>
      <c r="Q13" s="498">
        <f t="shared" si="0"/>
        <v>862000</v>
      </c>
    </row>
    <row r="14" spans="1:17" ht="15" customHeight="1">
      <c r="A14" s="383">
        <v>11</v>
      </c>
      <c r="B14" s="264" t="s">
        <v>103</v>
      </c>
      <c r="C14" s="265">
        <v>45734</v>
      </c>
      <c r="D14" s="1367" t="s">
        <v>116</v>
      </c>
      <c r="E14" s="498">
        <v>19161915</v>
      </c>
      <c r="F14" s="499">
        <v>10</v>
      </c>
      <c r="G14" s="499">
        <v>16</v>
      </c>
      <c r="H14" s="499">
        <v>26</v>
      </c>
      <c r="I14" s="499">
        <v>49.820979000000001</v>
      </c>
      <c r="J14" s="499">
        <v>0</v>
      </c>
      <c r="K14" s="499">
        <v>49.820979000000001</v>
      </c>
      <c r="L14" s="499">
        <v>2.1353</v>
      </c>
      <c r="M14" s="498">
        <v>0</v>
      </c>
      <c r="N14" s="498">
        <v>0</v>
      </c>
      <c r="O14" s="498">
        <v>0</v>
      </c>
      <c r="P14" s="498">
        <v>0</v>
      </c>
      <c r="Q14" s="498">
        <f t="shared" si="0"/>
        <v>0</v>
      </c>
    </row>
    <row r="15" spans="1:17">
      <c r="A15" s="383">
        <v>12</v>
      </c>
      <c r="B15" s="264" t="s">
        <v>104</v>
      </c>
      <c r="C15" s="265">
        <v>45735</v>
      </c>
      <c r="D15" s="1367" t="s">
        <v>114</v>
      </c>
      <c r="E15" s="498">
        <v>6301200</v>
      </c>
      <c r="F15" s="499">
        <v>10</v>
      </c>
      <c r="G15" s="499">
        <v>98</v>
      </c>
      <c r="H15" s="499">
        <v>108</v>
      </c>
      <c r="I15" s="499">
        <v>68.052959999999999</v>
      </c>
      <c r="J15" s="499">
        <v>0</v>
      </c>
      <c r="K15" s="499">
        <v>68.052959999999999</v>
      </c>
      <c r="L15" s="499">
        <v>2.4900000000000002</v>
      </c>
      <c r="M15" s="498">
        <v>0</v>
      </c>
      <c r="N15" s="498">
        <v>2714400</v>
      </c>
      <c r="O15" s="498">
        <v>3271200</v>
      </c>
      <c r="P15" s="498">
        <v>315600</v>
      </c>
      <c r="Q15" s="498">
        <f t="shared" si="0"/>
        <v>5985600</v>
      </c>
    </row>
    <row r="16" spans="1:17">
      <c r="A16" s="383">
        <v>13</v>
      </c>
      <c r="B16" s="264" t="s">
        <v>105</v>
      </c>
      <c r="C16" s="265">
        <v>45736</v>
      </c>
      <c r="D16" s="1367" t="s">
        <v>116</v>
      </c>
      <c r="E16" s="501">
        <v>782956</v>
      </c>
      <c r="F16" s="499">
        <v>10</v>
      </c>
      <c r="G16" s="499">
        <v>240</v>
      </c>
      <c r="H16" s="499">
        <v>250</v>
      </c>
      <c r="I16" s="499">
        <v>19.573899999999998</v>
      </c>
      <c r="J16" s="499">
        <v>0</v>
      </c>
      <c r="K16" s="499">
        <v>19.573899999999998</v>
      </c>
      <c r="L16" s="499">
        <v>0.98</v>
      </c>
      <c r="M16" s="498">
        <v>0</v>
      </c>
      <c r="N16" s="498">
        <v>0</v>
      </c>
      <c r="O16" s="498">
        <v>0</v>
      </c>
      <c r="P16" s="498">
        <v>0</v>
      </c>
      <c r="Q16" s="498">
        <f t="shared" si="0"/>
        <v>0</v>
      </c>
    </row>
    <row r="17" spans="1:17">
      <c r="A17" s="383">
        <v>14</v>
      </c>
      <c r="B17" s="264" t="s">
        <v>106</v>
      </c>
      <c r="C17" s="265">
        <v>45740</v>
      </c>
      <c r="D17" s="1367" t="s">
        <v>115</v>
      </c>
      <c r="E17" s="498">
        <v>3537600</v>
      </c>
      <c r="F17" s="499">
        <v>10</v>
      </c>
      <c r="G17" s="499">
        <v>80</v>
      </c>
      <c r="H17" s="499">
        <v>90</v>
      </c>
      <c r="I17" s="499">
        <v>31.8384</v>
      </c>
      <c r="J17" s="499">
        <v>0</v>
      </c>
      <c r="K17" s="499">
        <v>31.8384</v>
      </c>
      <c r="L17" s="499">
        <v>7.89</v>
      </c>
      <c r="M17" s="498">
        <v>0</v>
      </c>
      <c r="N17" s="498">
        <v>513600</v>
      </c>
      <c r="O17" s="498">
        <v>2846400</v>
      </c>
      <c r="P17" s="498">
        <v>177600</v>
      </c>
      <c r="Q17" s="498">
        <f t="shared" si="0"/>
        <v>3360000</v>
      </c>
    </row>
    <row r="18" spans="1:17" ht="15" customHeight="1">
      <c r="A18" s="383">
        <v>15</v>
      </c>
      <c r="B18" s="264" t="s">
        <v>107</v>
      </c>
      <c r="C18" s="265">
        <v>45740</v>
      </c>
      <c r="D18" s="1367" t="s">
        <v>116</v>
      </c>
      <c r="E18" s="498">
        <v>287308884</v>
      </c>
      <c r="F18" s="499">
        <v>2</v>
      </c>
      <c r="G18" s="499">
        <v>14</v>
      </c>
      <c r="H18" s="499">
        <v>16</v>
      </c>
      <c r="I18" s="499">
        <v>459.69421440000002</v>
      </c>
      <c r="J18" s="499">
        <v>0</v>
      </c>
      <c r="K18" s="499">
        <v>459.69421440000002</v>
      </c>
      <c r="L18" s="499">
        <v>0.92</v>
      </c>
      <c r="M18" s="498">
        <v>0</v>
      </c>
      <c r="N18" s="498">
        <v>0</v>
      </c>
      <c r="O18" s="498">
        <v>0</v>
      </c>
      <c r="P18" s="498">
        <v>0</v>
      </c>
      <c r="Q18" s="498">
        <f t="shared" si="0"/>
        <v>0</v>
      </c>
    </row>
    <row r="19" spans="1:17">
      <c r="A19" s="383">
        <v>16</v>
      </c>
      <c r="B19" s="264" t="s">
        <v>108</v>
      </c>
      <c r="C19" s="265">
        <v>45740</v>
      </c>
      <c r="D19" s="1367" t="s">
        <v>114</v>
      </c>
      <c r="E19" s="498">
        <v>4578000</v>
      </c>
      <c r="F19" s="499">
        <v>10</v>
      </c>
      <c r="G19" s="499">
        <v>88</v>
      </c>
      <c r="H19" s="499">
        <v>98</v>
      </c>
      <c r="I19" s="499">
        <v>44.864400000000003</v>
      </c>
      <c r="J19" s="499">
        <v>0</v>
      </c>
      <c r="K19" s="499">
        <v>44.864400000000003</v>
      </c>
      <c r="L19" s="499">
        <v>2.71</v>
      </c>
      <c r="M19" s="498">
        <v>1989600</v>
      </c>
      <c r="N19" s="498">
        <v>597600</v>
      </c>
      <c r="O19" s="498">
        <v>1393200</v>
      </c>
      <c r="P19" s="498">
        <v>597600</v>
      </c>
      <c r="Q19" s="498">
        <f t="shared" si="0"/>
        <v>3980400</v>
      </c>
    </row>
    <row r="20" spans="1:17">
      <c r="A20" s="383">
        <v>17</v>
      </c>
      <c r="B20" s="264" t="s">
        <v>109</v>
      </c>
      <c r="C20" s="265">
        <v>45742</v>
      </c>
      <c r="D20" s="1367" t="s">
        <v>116</v>
      </c>
      <c r="E20" s="501">
        <v>16589856</v>
      </c>
      <c r="F20" s="499">
        <v>10</v>
      </c>
      <c r="G20" s="499">
        <v>5</v>
      </c>
      <c r="H20" s="499">
        <v>15</v>
      </c>
      <c r="I20" s="499">
        <v>24.884784</v>
      </c>
      <c r="J20" s="499">
        <v>0</v>
      </c>
      <c r="K20" s="499">
        <v>24.884784</v>
      </c>
      <c r="L20" s="499">
        <v>1.1076999999999999</v>
      </c>
      <c r="M20" s="498">
        <v>0</v>
      </c>
      <c r="N20" s="498">
        <v>0</v>
      </c>
      <c r="O20" s="498">
        <v>0</v>
      </c>
      <c r="P20" s="498">
        <v>0</v>
      </c>
      <c r="Q20" s="498">
        <f t="shared" si="0"/>
        <v>0</v>
      </c>
    </row>
    <row r="21" spans="1:17">
      <c r="A21" s="383">
        <v>18</v>
      </c>
      <c r="B21" s="264" t="s">
        <v>110</v>
      </c>
      <c r="C21" s="265">
        <v>45743</v>
      </c>
      <c r="D21" s="1367" t="s">
        <v>115</v>
      </c>
      <c r="E21" s="498">
        <v>6589200</v>
      </c>
      <c r="F21" s="499">
        <v>10</v>
      </c>
      <c r="G21" s="499">
        <v>103</v>
      </c>
      <c r="H21" s="499">
        <v>113</v>
      </c>
      <c r="I21" s="499">
        <v>70.742519999999999</v>
      </c>
      <c r="J21" s="499">
        <v>3.7154400000000001</v>
      </c>
      <c r="K21" s="499">
        <v>74.45796</v>
      </c>
      <c r="L21" s="499">
        <v>2.87</v>
      </c>
      <c r="M21" s="498">
        <v>3122400</v>
      </c>
      <c r="N21" s="498">
        <v>937200</v>
      </c>
      <c r="O21" s="498">
        <v>2187600</v>
      </c>
      <c r="P21" s="498">
        <v>342000</v>
      </c>
      <c r="Q21" s="498">
        <f t="shared" si="0"/>
        <v>6247200</v>
      </c>
    </row>
    <row r="22" spans="1:17" s="130" customFormat="1">
      <c r="A22" s="383">
        <v>19</v>
      </c>
      <c r="B22" s="264" t="s">
        <v>111</v>
      </c>
      <c r="C22" s="265">
        <v>45743</v>
      </c>
      <c r="D22" s="1367" t="s">
        <v>116</v>
      </c>
      <c r="E22" s="500">
        <v>132522289</v>
      </c>
      <c r="F22" s="499">
        <v>6</v>
      </c>
      <c r="G22" s="499">
        <v>20.399999999999999</v>
      </c>
      <c r="H22" s="499">
        <v>26.4</v>
      </c>
      <c r="I22" s="499">
        <v>349.85884296</v>
      </c>
      <c r="J22" s="499">
        <v>0</v>
      </c>
      <c r="K22" s="499">
        <v>349.85884296</v>
      </c>
      <c r="L22" s="499">
        <v>1.0341</v>
      </c>
      <c r="M22" s="498">
        <v>0</v>
      </c>
      <c r="N22" s="498">
        <v>0</v>
      </c>
      <c r="O22" s="498">
        <v>0</v>
      </c>
      <c r="P22" s="498">
        <v>0</v>
      </c>
      <c r="Q22" s="498">
        <f t="shared" si="0"/>
        <v>0</v>
      </c>
    </row>
    <row r="23" spans="1:17">
      <c r="A23" s="383">
        <v>20</v>
      </c>
      <c r="B23" s="264" t="s">
        <v>112</v>
      </c>
      <c r="C23" s="265">
        <v>45744</v>
      </c>
      <c r="D23" s="1367" t="s">
        <v>115</v>
      </c>
      <c r="E23" s="498">
        <v>4300200</v>
      </c>
      <c r="F23" s="499">
        <v>5</v>
      </c>
      <c r="G23" s="499">
        <v>176</v>
      </c>
      <c r="H23" s="499">
        <v>181</v>
      </c>
      <c r="I23" s="499">
        <v>77.833619999999996</v>
      </c>
      <c r="J23" s="499">
        <v>0</v>
      </c>
      <c r="K23" s="499">
        <v>77.833619999999996</v>
      </c>
      <c r="L23" s="499">
        <v>1.5</v>
      </c>
      <c r="M23" s="498">
        <v>408600</v>
      </c>
      <c r="N23" s="498">
        <v>2511600</v>
      </c>
      <c r="O23" s="498">
        <v>1164000</v>
      </c>
      <c r="P23" s="498">
        <v>216000</v>
      </c>
      <c r="Q23" s="498">
        <f t="shared" si="0"/>
        <v>4084200</v>
      </c>
    </row>
    <row r="24" spans="1:17">
      <c r="A24" s="383">
        <v>21</v>
      </c>
      <c r="B24" s="264" t="s">
        <v>113</v>
      </c>
      <c r="C24" s="265">
        <v>45744</v>
      </c>
      <c r="D24" s="1367" t="s">
        <v>115</v>
      </c>
      <c r="E24" s="500">
        <v>2284800</v>
      </c>
      <c r="F24" s="499">
        <v>10</v>
      </c>
      <c r="G24" s="499">
        <v>182</v>
      </c>
      <c r="H24" s="499">
        <v>192</v>
      </c>
      <c r="I24" s="499">
        <v>43.868160000000003</v>
      </c>
      <c r="J24" s="499">
        <v>0</v>
      </c>
      <c r="K24" s="499">
        <v>43.868160000000003</v>
      </c>
      <c r="L24" s="499">
        <v>2.54</v>
      </c>
      <c r="M24" s="498">
        <v>957600</v>
      </c>
      <c r="N24" s="498">
        <v>386400</v>
      </c>
      <c r="O24" s="498">
        <v>519000</v>
      </c>
      <c r="P24" s="498">
        <v>421800</v>
      </c>
      <c r="Q24" s="498">
        <f t="shared" si="0"/>
        <v>1863000</v>
      </c>
    </row>
    <row r="25" spans="1:17">
      <c r="A25" s="540"/>
      <c r="B25" s="530"/>
      <c r="C25" s="541"/>
      <c r="D25" s="530"/>
      <c r="E25" s="542"/>
      <c r="F25" s="543"/>
      <c r="G25" s="543"/>
      <c r="H25" s="543"/>
      <c r="I25" s="543"/>
      <c r="J25" s="543"/>
      <c r="K25" s="543"/>
      <c r="L25" s="543"/>
      <c r="M25" s="544"/>
      <c r="N25" s="544"/>
      <c r="O25" s="544"/>
      <c r="P25" s="544"/>
      <c r="Q25" s="544"/>
    </row>
    <row r="26" spans="1:17" s="130" customFormat="1">
      <c r="A26" s="1375" t="s">
        <v>137</v>
      </c>
      <c r="B26" s="1375"/>
      <c r="C26" s="1375"/>
      <c r="D26" s="1375"/>
      <c r="E26" s="1376"/>
      <c r="F26" s="1377"/>
      <c r="G26" s="1377"/>
      <c r="H26" s="1377"/>
      <c r="I26" s="1376"/>
      <c r="J26" s="1376"/>
      <c r="K26" s="1376"/>
      <c r="L26" s="1376"/>
      <c r="M26" s="1376"/>
    </row>
    <row r="27" spans="1:17" s="130" customFormat="1">
      <c r="A27" s="1370" t="s">
        <v>138</v>
      </c>
      <c r="B27" s="1370"/>
      <c r="C27" s="1370"/>
      <c r="D27" s="1370"/>
      <c r="E27" s="1370"/>
      <c r="F27" s="1371"/>
      <c r="G27" s="1371"/>
      <c r="H27" s="1371"/>
      <c r="I27" s="1370"/>
      <c r="J27" s="1370"/>
      <c r="K27" s="1376"/>
      <c r="L27" s="1376"/>
      <c r="M27" s="1376"/>
    </row>
    <row r="28" spans="1:17">
      <c r="A28" s="1372" t="s">
        <v>139</v>
      </c>
      <c r="B28" s="1372"/>
      <c r="C28" s="1373"/>
      <c r="D28" s="1373"/>
      <c r="E28" s="1373"/>
      <c r="F28" s="1374"/>
      <c r="G28" s="1374"/>
      <c r="H28" s="1374"/>
      <c r="I28" s="1373"/>
      <c r="J28" s="1373"/>
      <c r="K28" s="1378"/>
      <c r="L28" s="1378"/>
      <c r="M28" s="1378"/>
    </row>
    <row r="29" spans="1:17">
      <c r="C29" s="130"/>
      <c r="D29" s="268"/>
    </row>
    <row r="30" spans="1:17">
      <c r="C30" s="263"/>
      <c r="D30" s="267"/>
    </row>
    <row r="31" spans="1:17">
      <c r="C31" s="130"/>
      <c r="D31" s="266"/>
    </row>
    <row r="32" spans="1:17">
      <c r="C32" s="269"/>
      <c r="D32" s="267"/>
    </row>
    <row r="33" spans="3:4">
      <c r="C33" s="130"/>
      <c r="D33" s="266"/>
    </row>
    <row r="34" spans="3:4">
      <c r="C34" s="263"/>
      <c r="D34" s="267"/>
    </row>
    <row r="35" spans="3:4">
      <c r="C35" s="263"/>
      <c r="D35" s="266"/>
    </row>
  </sheetData>
  <sortState ref="B4:Q24">
    <sortCondition ref="C4:C24"/>
  </sortState>
  <mergeCells count="13">
    <mergeCell ref="A1:Q1"/>
    <mergeCell ref="Q2:Q3"/>
    <mergeCell ref="A2:A3"/>
    <mergeCell ref="B2:B3"/>
    <mergeCell ref="C2:C3"/>
    <mergeCell ref="D2:D3"/>
    <mergeCell ref="E2:E3"/>
    <mergeCell ref="F2:F3"/>
    <mergeCell ref="G2:G3"/>
    <mergeCell ref="H2:H3"/>
    <mergeCell ref="I2:K2"/>
    <mergeCell ref="L2:L3"/>
    <mergeCell ref="M2:P2"/>
  </mergeCells>
  <printOptions horizontalCentered="1"/>
  <pageMargins left="0.7" right="0.7" top="0.75" bottom="0.75" header="0.3" footer="0.3"/>
  <pageSetup paperSize="9" scale="55"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0"/>
  <sheetViews>
    <sheetView showGridLines="0" zoomScaleNormal="100" workbookViewId="0">
      <selection sqref="A1:E1"/>
    </sheetView>
  </sheetViews>
  <sheetFormatPr defaultColWidth="9.140625" defaultRowHeight="15"/>
  <cols>
    <col min="1" max="1" width="14.42578125" style="78" customWidth="1"/>
    <col min="2" max="2" width="13.42578125" style="78" bestFit="1" customWidth="1"/>
    <col min="3" max="3" width="9.140625" style="78" bestFit="1" customWidth="1"/>
    <col min="4" max="4" width="9.7109375" style="78" bestFit="1" customWidth="1"/>
    <col min="5" max="5" width="16.28515625" style="78" bestFit="1" customWidth="1"/>
    <col min="6" max="6" width="11.7109375" style="78" bestFit="1" customWidth="1"/>
    <col min="7" max="7" width="11.42578125" style="78" bestFit="1" customWidth="1"/>
    <col min="8" max="8" width="14.140625" style="78" bestFit="1" customWidth="1"/>
    <col min="9" max="9" width="13.140625" style="78" bestFit="1" customWidth="1"/>
    <col min="10" max="10" width="17.28515625" style="78" bestFit="1" customWidth="1"/>
    <col min="11" max="11" width="13.140625" style="78" bestFit="1" customWidth="1"/>
    <col min="12" max="12" width="17.85546875" style="78" customWidth="1"/>
    <col min="13" max="13" width="12.85546875" style="78" bestFit="1" customWidth="1"/>
    <col min="14" max="14" width="14.42578125" style="78" bestFit="1" customWidth="1"/>
    <col min="15" max="15" width="13.5703125" style="78" bestFit="1" customWidth="1"/>
    <col min="16" max="17" width="14.5703125" style="78" bestFit="1" customWidth="1"/>
    <col min="18" max="16384" width="9.140625" style="78"/>
  </cols>
  <sheetData>
    <row r="1" spans="1:17" ht="16.5" customHeight="1">
      <c r="A1" s="1873" t="s">
        <v>1240</v>
      </c>
      <c r="B1" s="1873"/>
      <c r="C1" s="1873"/>
      <c r="D1" s="1873"/>
      <c r="E1" s="1873"/>
      <c r="F1" s="1446"/>
      <c r="G1" s="1446"/>
      <c r="H1" s="1446"/>
      <c r="I1" s="1446"/>
      <c r="J1" s="1452"/>
      <c r="K1" s="1452"/>
      <c r="L1" s="1452"/>
      <c r="M1" s="1452"/>
      <c r="N1" s="1452"/>
      <c r="O1" s="1452"/>
      <c r="P1" s="1452"/>
      <c r="Q1" s="1452"/>
    </row>
    <row r="2" spans="1:17" s="210" customFormat="1" ht="88.5" customHeight="1">
      <c r="A2" s="1499" t="s">
        <v>164</v>
      </c>
      <c r="B2" s="1457" t="s">
        <v>385</v>
      </c>
      <c r="C2" s="1457" t="s">
        <v>386</v>
      </c>
      <c r="D2" s="1457" t="s">
        <v>614</v>
      </c>
      <c r="E2" s="1457" t="s">
        <v>615</v>
      </c>
      <c r="F2" s="1457" t="s">
        <v>387</v>
      </c>
      <c r="G2" s="1457" t="s">
        <v>616</v>
      </c>
      <c r="H2" s="1457" t="s">
        <v>617</v>
      </c>
      <c r="I2" s="1457" t="s">
        <v>618</v>
      </c>
      <c r="J2" s="1457" t="s">
        <v>619</v>
      </c>
      <c r="K2" s="1457" t="s">
        <v>620</v>
      </c>
      <c r="L2" s="1457" t="s">
        <v>621</v>
      </c>
      <c r="M2" s="1457" t="s">
        <v>622</v>
      </c>
      <c r="N2" s="1457" t="s">
        <v>623</v>
      </c>
      <c r="O2" s="1457" t="s">
        <v>624</v>
      </c>
      <c r="P2" s="1457" t="s">
        <v>625</v>
      </c>
      <c r="Q2" s="1457" t="s">
        <v>626</v>
      </c>
    </row>
    <row r="3" spans="1:17" s="80" customFormat="1" ht="18" customHeight="1">
      <c r="A3" s="361" t="s">
        <v>10</v>
      </c>
      <c r="B3" s="278">
        <v>9980.6111099999998</v>
      </c>
      <c r="C3" s="279">
        <v>2519145.3052500002</v>
      </c>
      <c r="D3" s="279">
        <v>597537.51045000006</v>
      </c>
      <c r="E3" s="280">
        <v>23.71985090358654</v>
      </c>
      <c r="F3" s="279">
        <v>3458333.6918770159</v>
      </c>
      <c r="G3" s="279">
        <v>699412.76619996899</v>
      </c>
      <c r="H3" s="281">
        <v>20.223981504235979</v>
      </c>
      <c r="I3" s="279">
        <v>597537.43017000007</v>
      </c>
      <c r="J3" s="280">
        <v>99.99998656486018</v>
      </c>
      <c r="K3" s="279">
        <v>699412.76619996899</v>
      </c>
      <c r="L3" s="282">
        <v>100</v>
      </c>
      <c r="M3" s="283">
        <v>1014.2349300000001</v>
      </c>
      <c r="N3" s="284">
        <v>0.16973577595759454</v>
      </c>
      <c r="O3" s="283">
        <v>158274.00048334099</v>
      </c>
      <c r="P3" s="279">
        <v>700419.10301068402</v>
      </c>
      <c r="Q3" s="122">
        <v>385.35</v>
      </c>
    </row>
    <row r="4" spans="1:17" s="80" customFormat="1" ht="18" customHeight="1">
      <c r="A4" s="472" t="s">
        <v>11</v>
      </c>
      <c r="B4" s="489">
        <f>SUM(B5:B16)</f>
        <v>11639.669759999999</v>
      </c>
      <c r="C4" s="489">
        <f>SUM(C5:C16)</f>
        <v>2316597.4676899998</v>
      </c>
      <c r="D4" s="489">
        <f>SUM(D5:D16)</f>
        <v>669110.40359999996</v>
      </c>
      <c r="E4" s="490">
        <f>D4/C4*100</f>
        <v>28.883326211489162</v>
      </c>
      <c r="F4" s="489">
        <f>SUM(F5:F16)</f>
        <v>4072475.3392886929</v>
      </c>
      <c r="G4" s="489">
        <f>SUM(G5:G16)</f>
        <v>892488.41650116409</v>
      </c>
      <c r="H4" s="490">
        <f>G4/F4*100</f>
        <v>21.915133724469598</v>
      </c>
      <c r="I4" s="489">
        <f>SUM(I5:I16)</f>
        <v>669110.40359999996</v>
      </c>
      <c r="J4" s="491">
        <f>I4/D4*100</f>
        <v>100</v>
      </c>
      <c r="K4" s="489">
        <f>SUM(K5:K16)</f>
        <v>892488.41650116409</v>
      </c>
      <c r="L4" s="492">
        <f>K4/G4*100</f>
        <v>100</v>
      </c>
      <c r="M4" s="489">
        <f>SUM(M5:M16)</f>
        <v>633.50720000000013</v>
      </c>
      <c r="N4" s="493">
        <f>M4/D4*100</f>
        <v>9.4679024058145753E-2</v>
      </c>
      <c r="O4" s="489">
        <f>SUM(O5:O16)</f>
        <v>214239.66580596799</v>
      </c>
      <c r="P4" s="489">
        <f>SUM(P5:P16)</f>
        <v>1079060.1412027732</v>
      </c>
      <c r="Q4" s="489">
        <f>INDEX(Q5:Q16,COUNT(Q5:Q16))</f>
        <v>196.71</v>
      </c>
    </row>
    <row r="5" spans="1:17" s="210" customFormat="1" ht="18" customHeight="1">
      <c r="A5" s="1387">
        <v>45412</v>
      </c>
      <c r="B5" s="198">
        <v>899.80000000000007</v>
      </c>
      <c r="C5" s="209">
        <v>244703.9</v>
      </c>
      <c r="D5" s="209">
        <v>61106.7</v>
      </c>
      <c r="E5" s="199">
        <v>24.971690275471701</v>
      </c>
      <c r="F5" s="285">
        <v>322563</v>
      </c>
      <c r="G5" s="209">
        <v>65643</v>
      </c>
      <c r="H5" s="199">
        <v>20.350443169241359</v>
      </c>
      <c r="I5" s="209">
        <v>61106.7</v>
      </c>
      <c r="J5" s="199">
        <v>100</v>
      </c>
      <c r="K5" s="209">
        <v>65643</v>
      </c>
      <c r="L5" s="201">
        <v>100</v>
      </c>
      <c r="M5" s="209">
        <v>36.9</v>
      </c>
      <c r="N5" s="197">
        <v>6.0386176965864631E-2</v>
      </c>
      <c r="O5" s="209">
        <v>10723</v>
      </c>
      <c r="P5" s="209">
        <v>65728</v>
      </c>
      <c r="Q5" s="209">
        <v>388.39</v>
      </c>
    </row>
    <row r="6" spans="1:17" s="210" customFormat="1" ht="18" customHeight="1">
      <c r="A6" s="1387">
        <v>45443</v>
      </c>
      <c r="B6" s="198">
        <v>966.54922999999997</v>
      </c>
      <c r="C6" s="209">
        <v>218716.79103000002</v>
      </c>
      <c r="D6" s="209">
        <v>59194.741759999997</v>
      </c>
      <c r="E6" s="199">
        <v>27.064562113057256</v>
      </c>
      <c r="F6" s="285">
        <v>348357.35534477304</v>
      </c>
      <c r="G6" s="209">
        <v>75625.271933649012</v>
      </c>
      <c r="H6" s="199">
        <v>21.709107263947928</v>
      </c>
      <c r="I6" s="209">
        <v>59194.741759999997</v>
      </c>
      <c r="J6" s="199">
        <v>100</v>
      </c>
      <c r="K6" s="209">
        <v>75625.271933649012</v>
      </c>
      <c r="L6" s="201">
        <v>100</v>
      </c>
      <c r="M6" s="209">
        <v>36.9</v>
      </c>
      <c r="N6" s="197">
        <v>6.23366179205712E-2</v>
      </c>
      <c r="O6" s="209">
        <v>17091.92986281</v>
      </c>
      <c r="P6" s="209">
        <v>75803.255626326019</v>
      </c>
      <c r="Q6" s="209">
        <v>390.68</v>
      </c>
    </row>
    <row r="7" spans="1:17" s="210" customFormat="1" ht="18" customHeight="1">
      <c r="A7" s="1387">
        <v>45473</v>
      </c>
      <c r="B7" s="198">
        <v>1136.38831</v>
      </c>
      <c r="C7" s="209">
        <v>257986.48963</v>
      </c>
      <c r="D7" s="209">
        <v>67401.840809999994</v>
      </c>
      <c r="E7" s="199">
        <v>26.126112614139842</v>
      </c>
      <c r="F7" s="285">
        <v>455683.61165110097</v>
      </c>
      <c r="G7" s="209">
        <v>96898.293881525999</v>
      </c>
      <c r="H7" s="199">
        <v>21.26437980300183</v>
      </c>
      <c r="I7" s="209">
        <v>67401.840809999994</v>
      </c>
      <c r="J7" s="199">
        <v>100</v>
      </c>
      <c r="K7" s="209">
        <v>96898.293881525999</v>
      </c>
      <c r="L7" s="201">
        <v>100</v>
      </c>
      <c r="M7" s="209">
        <v>36.852669999999996</v>
      </c>
      <c r="N7" s="197">
        <v>5.4676058631520925E-2</v>
      </c>
      <c r="O7" s="209">
        <v>25741.095401997001</v>
      </c>
      <c r="P7" s="209">
        <v>96971.005816823017</v>
      </c>
      <c r="Q7" s="209">
        <v>393.35</v>
      </c>
    </row>
    <row r="8" spans="1:17" s="210" customFormat="1" ht="18" customHeight="1">
      <c r="A8" s="1387">
        <v>45504</v>
      </c>
      <c r="B8" s="198">
        <v>1330.71164</v>
      </c>
      <c r="C8" s="198">
        <v>296040.5</v>
      </c>
      <c r="D8" s="198">
        <v>81898</v>
      </c>
      <c r="E8" s="199">
        <v>27.664458072459681</v>
      </c>
      <c r="F8" s="198">
        <v>510718</v>
      </c>
      <c r="G8" s="198">
        <v>99972</v>
      </c>
      <c r="H8" s="199">
        <v>19.574794700793785</v>
      </c>
      <c r="I8" s="198">
        <v>81898</v>
      </c>
      <c r="J8" s="199">
        <v>100</v>
      </c>
      <c r="K8" s="198">
        <v>99972</v>
      </c>
      <c r="L8" s="199">
        <v>100</v>
      </c>
      <c r="M8" s="198">
        <v>56.2</v>
      </c>
      <c r="N8" s="397">
        <v>6.8621944369825882E-2</v>
      </c>
      <c r="O8" s="198">
        <v>20234.340056020996</v>
      </c>
      <c r="P8" s="198">
        <v>100030.25752097502</v>
      </c>
      <c r="Q8" s="198">
        <v>397.41</v>
      </c>
    </row>
    <row r="9" spans="1:17" s="210" customFormat="1" ht="18" customHeight="1">
      <c r="A9" s="1387">
        <v>45535</v>
      </c>
      <c r="B9" s="198">
        <v>1142.6517699999999</v>
      </c>
      <c r="C9" s="198">
        <v>243353.90068999992</v>
      </c>
      <c r="D9" s="198">
        <v>62087.472249999992</v>
      </c>
      <c r="E9" s="199">
        <v>25.513243089162994</v>
      </c>
      <c r="F9" s="198">
        <v>426180.76089938497</v>
      </c>
      <c r="G9" s="198">
        <v>95495.707233723035</v>
      </c>
      <c r="H9" s="199">
        <v>22.407324777447702</v>
      </c>
      <c r="I9" s="198">
        <v>62087.472249999992</v>
      </c>
      <c r="J9" s="199">
        <v>100</v>
      </c>
      <c r="K9" s="198">
        <v>95495.707233723035</v>
      </c>
      <c r="L9" s="199">
        <v>100</v>
      </c>
      <c r="M9" s="198">
        <v>86.170290000000008</v>
      </c>
      <c r="N9" s="397">
        <v>0.13878852991957652</v>
      </c>
      <c r="O9" s="198">
        <v>19786.110506867008</v>
      </c>
      <c r="P9" s="198">
        <v>95569.577876345997</v>
      </c>
      <c r="Q9" s="198">
        <v>401.02</v>
      </c>
    </row>
    <row r="10" spans="1:17" s="210" customFormat="1">
      <c r="A10" s="1387">
        <v>45565</v>
      </c>
      <c r="B10" s="198">
        <v>1076.35924</v>
      </c>
      <c r="C10" s="209">
        <v>224774.15528000001</v>
      </c>
      <c r="D10" s="209">
        <v>63273.629079999999</v>
      </c>
      <c r="E10" s="199">
        <v>28.149868476284723</v>
      </c>
      <c r="F10" s="285">
        <v>399671.32500333095</v>
      </c>
      <c r="G10" s="209">
        <v>89867.056549923989</v>
      </c>
      <c r="H10" s="199">
        <v>22.485239977918109</v>
      </c>
      <c r="I10" s="209">
        <v>63273.629079999999</v>
      </c>
      <c r="J10" s="199">
        <v>100</v>
      </c>
      <c r="K10" s="209">
        <v>89867.056549923989</v>
      </c>
      <c r="L10" s="201">
        <v>100</v>
      </c>
      <c r="M10" s="209">
        <v>132.60715999999999</v>
      </c>
      <c r="N10" s="197">
        <v>0.20957729456664823</v>
      </c>
      <c r="O10" s="209">
        <v>18295.891371858001</v>
      </c>
      <c r="P10" s="209">
        <v>89954.333687260994</v>
      </c>
      <c r="Q10" s="209">
        <v>404.2</v>
      </c>
    </row>
    <row r="11" spans="1:17" s="210" customFormat="1" ht="13.5" customHeight="1">
      <c r="A11" s="1387">
        <v>45596</v>
      </c>
      <c r="B11" s="198">
        <v>954.45625999999993</v>
      </c>
      <c r="C11" s="209">
        <v>172222.17975000001</v>
      </c>
      <c r="D11" s="209">
        <v>53913.183519999991</v>
      </c>
      <c r="E11" s="199">
        <v>31.304436860723211</v>
      </c>
      <c r="F11" s="285">
        <v>324013.53485092602</v>
      </c>
      <c r="G11" s="209">
        <v>70424.062782309004</v>
      </c>
      <c r="H11" s="199">
        <v>21.734913887072683</v>
      </c>
      <c r="I11" s="209">
        <v>53913.183519999991</v>
      </c>
      <c r="J11" s="199">
        <v>100</v>
      </c>
      <c r="K11" s="209">
        <v>70424.062782309004</v>
      </c>
      <c r="L11" s="201">
        <v>100</v>
      </c>
      <c r="M11" s="209">
        <v>49.204840000000004</v>
      </c>
      <c r="N11" s="197">
        <v>9.1266804865542117E-2</v>
      </c>
      <c r="O11" s="209">
        <v>47891.666596899995</v>
      </c>
      <c r="P11" s="209">
        <v>255994.9432596</v>
      </c>
      <c r="Q11" s="209">
        <v>407.65</v>
      </c>
    </row>
    <row r="12" spans="1:17" s="210" customFormat="1">
      <c r="A12" s="1387">
        <v>45626</v>
      </c>
      <c r="B12" s="207">
        <v>775.53710999999998</v>
      </c>
      <c r="C12" s="206">
        <v>125411.82173</v>
      </c>
      <c r="D12" s="206">
        <v>36751.482879999996</v>
      </c>
      <c r="E12" s="241">
        <v>29.304640003653343</v>
      </c>
      <c r="F12" s="286">
        <v>255277.22394005195</v>
      </c>
      <c r="G12" s="206">
        <v>52479.933473668993</v>
      </c>
      <c r="H12" s="241">
        <v>20.558016364982535</v>
      </c>
      <c r="I12" s="206">
        <v>36751.482879999996</v>
      </c>
      <c r="J12" s="241">
        <v>100</v>
      </c>
      <c r="K12" s="206">
        <v>52479.933473668993</v>
      </c>
      <c r="L12" s="200">
        <v>100</v>
      </c>
      <c r="M12" s="206">
        <v>33.639980000000008</v>
      </c>
      <c r="N12" s="242">
        <v>9.1533667117162071E-2</v>
      </c>
      <c r="O12" s="206">
        <v>9565.6518506009998</v>
      </c>
      <c r="P12" s="243">
        <v>52539.237885753981</v>
      </c>
      <c r="Q12" s="244">
        <v>411</v>
      </c>
    </row>
    <row r="13" spans="1:17" s="210" customFormat="1">
      <c r="A13" s="1387">
        <v>45657</v>
      </c>
      <c r="B13" s="198">
        <v>883.64098999999999</v>
      </c>
      <c r="C13" s="209">
        <v>151037.16329</v>
      </c>
      <c r="D13" s="209">
        <v>48164.913269999997</v>
      </c>
      <c r="E13" s="199">
        <v>31.889445101349402</v>
      </c>
      <c r="F13" s="285">
        <v>302374.67267600604</v>
      </c>
      <c r="G13" s="209">
        <v>66092.849796583978</v>
      </c>
      <c r="H13" s="199">
        <v>21.857931820699267</v>
      </c>
      <c r="I13" s="209">
        <v>48164.913269999997</v>
      </c>
      <c r="J13" s="199">
        <v>100</v>
      </c>
      <c r="K13" s="209">
        <v>66092.849796583978</v>
      </c>
      <c r="L13" s="201">
        <v>100</v>
      </c>
      <c r="M13" s="209">
        <v>56.662040000000005</v>
      </c>
      <c r="N13" s="197">
        <v>0.11764173576388963</v>
      </c>
      <c r="O13" s="209">
        <v>12096.766433360001</v>
      </c>
      <c r="P13" s="209">
        <v>66169.082672065997</v>
      </c>
      <c r="Q13" s="209">
        <v>414</v>
      </c>
    </row>
    <row r="14" spans="1:17" s="210" customFormat="1">
      <c r="A14" s="1387">
        <v>45688</v>
      </c>
      <c r="B14" s="198">
        <v>945.60050000000024</v>
      </c>
      <c r="C14" s="209">
        <v>143621.18460000004</v>
      </c>
      <c r="D14" s="209">
        <v>44189.741539999995</v>
      </c>
      <c r="E14" s="199">
        <v>30.768261425410902</v>
      </c>
      <c r="F14" s="285">
        <v>283124.614906164</v>
      </c>
      <c r="G14" s="209">
        <v>58140.797879562</v>
      </c>
      <c r="H14" s="199">
        <v>20.535409080850002</v>
      </c>
      <c r="I14" s="209">
        <v>44189.741539999995</v>
      </c>
      <c r="J14" s="199">
        <v>100</v>
      </c>
      <c r="K14" s="209">
        <v>58140.797879562</v>
      </c>
      <c r="L14" s="201">
        <v>100</v>
      </c>
      <c r="M14" s="209">
        <v>43.521180000000001</v>
      </c>
      <c r="N14" s="197">
        <v>9.8487066190702147E-2</v>
      </c>
      <c r="O14" s="209">
        <v>12033.124039671</v>
      </c>
      <c r="P14" s="209">
        <v>58222.920275172008</v>
      </c>
      <c r="Q14" s="209">
        <v>417.19</v>
      </c>
    </row>
    <row r="15" spans="1:17" s="210" customFormat="1">
      <c r="A15" s="1387">
        <v>45716</v>
      </c>
      <c r="B15" s="198">
        <v>767.14814999999999</v>
      </c>
      <c r="C15" s="209">
        <v>100834.91339000002</v>
      </c>
      <c r="D15" s="209">
        <v>35016.365990000006</v>
      </c>
      <c r="E15" s="199">
        <v>34.726430372947235</v>
      </c>
      <c r="F15" s="285">
        <v>210324.51406800997</v>
      </c>
      <c r="G15" s="209">
        <v>50914.052452606003</v>
      </c>
      <c r="H15" s="199">
        <v>24.20737909616307</v>
      </c>
      <c r="I15" s="209">
        <v>35016.365990000006</v>
      </c>
      <c r="J15" s="199">
        <v>100</v>
      </c>
      <c r="K15" s="209">
        <v>50914.052452606003</v>
      </c>
      <c r="L15" s="201">
        <v>100</v>
      </c>
      <c r="M15" s="209">
        <v>14.87828</v>
      </c>
      <c r="N15" s="197">
        <v>4.2489503348945315E-2</v>
      </c>
      <c r="O15" s="209">
        <v>10077.701949789</v>
      </c>
      <c r="P15" s="209">
        <v>50949.493245966005</v>
      </c>
      <c r="Q15" s="209">
        <v>196.56</v>
      </c>
    </row>
    <row r="16" spans="1:17" s="210" customFormat="1">
      <c r="A16" s="1387">
        <v>45747</v>
      </c>
      <c r="B16" s="198">
        <v>760.82655999999986</v>
      </c>
      <c r="C16" s="209">
        <v>137894.46829999998</v>
      </c>
      <c r="D16" s="209">
        <v>56112.332500000004</v>
      </c>
      <c r="E16" s="199">
        <v>40.69222876868659</v>
      </c>
      <c r="F16" s="285">
        <v>234186.72594894498</v>
      </c>
      <c r="G16" s="209">
        <v>70935.390517612002</v>
      </c>
      <c r="H16" s="199">
        <v>30.290098736457256</v>
      </c>
      <c r="I16" s="209">
        <v>56112.332500000004</v>
      </c>
      <c r="J16" s="199">
        <v>100</v>
      </c>
      <c r="K16" s="209">
        <v>70935.390517612002</v>
      </c>
      <c r="L16" s="201">
        <v>100</v>
      </c>
      <c r="M16" s="209">
        <v>49.970759999999999</v>
      </c>
      <c r="N16" s="197">
        <v>8.9054861513732292E-2</v>
      </c>
      <c r="O16" s="209">
        <v>10702.387736094001</v>
      </c>
      <c r="P16" s="209">
        <v>71128.033336484004</v>
      </c>
      <c r="Q16" s="209">
        <v>196.71</v>
      </c>
    </row>
    <row r="17" spans="1:17" s="210" customFormat="1">
      <c r="A17" s="1805" t="s">
        <v>173</v>
      </c>
      <c r="B17" s="1805"/>
      <c r="C17" s="1805"/>
      <c r="D17" s="212"/>
      <c r="E17" s="245"/>
      <c r="F17" s="94"/>
      <c r="G17" s="212"/>
      <c r="H17" s="245"/>
      <c r="I17" s="212"/>
      <c r="J17" s="245"/>
      <c r="K17" s="212"/>
      <c r="L17" s="230"/>
      <c r="M17" s="212"/>
      <c r="N17" s="236"/>
      <c r="O17" s="212"/>
      <c r="P17" s="212"/>
      <c r="Q17" s="212"/>
    </row>
    <row r="18" spans="1:17" s="210" customFormat="1" ht="15" customHeight="1">
      <c r="A18" s="1849" t="s">
        <v>627</v>
      </c>
      <c r="B18" s="1849"/>
      <c r="C18" s="1849"/>
      <c r="D18" s="1849"/>
    </row>
    <row r="19" spans="1:17" s="210" customFormat="1">
      <c r="A19" s="256"/>
    </row>
    <row r="20" spans="1:17" s="210" customFormat="1">
      <c r="A20" s="78"/>
      <c r="B20" s="90"/>
      <c r="C20" s="90"/>
      <c r="D20" s="90"/>
      <c r="E20" s="90"/>
      <c r="F20" s="90"/>
      <c r="G20" s="90"/>
      <c r="H20" s="90"/>
      <c r="I20" s="90"/>
      <c r="J20" s="90"/>
      <c r="K20" s="90"/>
      <c r="L20" s="90"/>
      <c r="M20" s="90"/>
      <c r="N20" s="90"/>
      <c r="O20" s="90"/>
      <c r="P20" s="90"/>
    </row>
  </sheetData>
  <mergeCells count="3">
    <mergeCell ref="A18:D18"/>
    <mergeCell ref="A17:C17"/>
    <mergeCell ref="A1:E1"/>
  </mergeCells>
  <printOptions horizontalCentered="1"/>
  <pageMargins left="0.78431372549019618" right="0.78431372549019618" top="0.98039215686274517" bottom="0.98039215686274517" header="0.50980392156862753" footer="0.50980392156862753"/>
  <pageSetup paperSize="9" fitToWidth="0" orientation="landscape" useFirstPageNumber="1"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1"/>
  <sheetViews>
    <sheetView showGridLines="0" zoomScaleNormal="100" workbookViewId="0">
      <selection activeCell="E2" sqref="E2"/>
    </sheetView>
  </sheetViews>
  <sheetFormatPr defaultColWidth="9.140625" defaultRowHeight="15"/>
  <cols>
    <col min="1" max="1" width="14.42578125" style="78" customWidth="1"/>
    <col min="2" max="2" width="13.42578125" style="78" bestFit="1" customWidth="1"/>
    <col min="3" max="3" width="10.7109375" style="78" customWidth="1"/>
    <col min="4" max="4" width="9.7109375" style="78" bestFit="1" customWidth="1"/>
    <col min="5" max="5" width="16.28515625" style="78" bestFit="1" customWidth="1"/>
    <col min="6" max="6" width="11.7109375" style="78" bestFit="1" customWidth="1"/>
    <col min="7" max="7" width="11.42578125" style="78" bestFit="1" customWidth="1"/>
    <col min="8" max="8" width="14.140625" style="78" bestFit="1" customWidth="1"/>
    <col min="9" max="9" width="13.140625" style="78" bestFit="1" customWidth="1"/>
    <col min="10" max="10" width="17.28515625" style="78" bestFit="1" customWidth="1"/>
    <col min="11" max="11" width="13.140625" style="78" bestFit="1" customWidth="1"/>
    <col min="12" max="12" width="17.85546875" style="78" customWidth="1"/>
    <col min="13" max="13" width="12.85546875" style="78" bestFit="1" customWidth="1"/>
    <col min="14" max="14" width="14.42578125" style="78" bestFit="1" customWidth="1"/>
    <col min="15" max="15" width="13.5703125" style="78" bestFit="1" customWidth="1"/>
    <col min="16" max="17" width="14.5703125" style="78" bestFit="1" customWidth="1"/>
    <col min="18" max="16384" width="9.140625" style="78"/>
  </cols>
  <sheetData>
    <row r="1" spans="1:17" ht="18" customHeight="1">
      <c r="A1" s="1869" t="s">
        <v>1241</v>
      </c>
      <c r="B1" s="1869"/>
      <c r="C1" s="1869"/>
      <c r="D1" s="1869"/>
      <c r="E1" s="1496"/>
      <c r="F1" s="1497"/>
      <c r="G1" s="1497"/>
      <c r="H1" s="1497"/>
      <c r="I1" s="1497"/>
      <c r="J1" s="1452"/>
      <c r="K1" s="1452"/>
      <c r="L1" s="1452"/>
      <c r="M1" s="1452"/>
      <c r="N1" s="1452"/>
      <c r="O1" s="1452"/>
      <c r="P1" s="1452"/>
      <c r="Q1" s="1452"/>
    </row>
    <row r="2" spans="1:17" s="210" customFormat="1" ht="93" customHeight="1">
      <c r="A2" s="1499" t="s">
        <v>164</v>
      </c>
      <c r="B2" s="1457" t="s">
        <v>628</v>
      </c>
      <c r="C2" s="1457" t="s">
        <v>386</v>
      </c>
      <c r="D2" s="1457" t="s">
        <v>614</v>
      </c>
      <c r="E2" s="1457" t="s">
        <v>615</v>
      </c>
      <c r="F2" s="1457" t="s">
        <v>629</v>
      </c>
      <c r="G2" s="1457" t="s">
        <v>616</v>
      </c>
      <c r="H2" s="1457" t="s">
        <v>617</v>
      </c>
      <c r="I2" s="1457" t="s">
        <v>618</v>
      </c>
      <c r="J2" s="1457" t="s">
        <v>619</v>
      </c>
      <c r="K2" s="1457" t="s">
        <v>620</v>
      </c>
      <c r="L2" s="1457" t="s">
        <v>621</v>
      </c>
      <c r="M2" s="1457" t="s">
        <v>622</v>
      </c>
      <c r="N2" s="1457" t="s">
        <v>623</v>
      </c>
      <c r="O2" s="1457" t="s">
        <v>624</v>
      </c>
      <c r="P2" s="1457" t="s">
        <v>625</v>
      </c>
      <c r="Q2" s="1457" t="s">
        <v>626</v>
      </c>
    </row>
    <row r="3" spans="1:17" s="80" customFormat="1" ht="18" customHeight="1">
      <c r="A3" s="361" t="s">
        <v>10</v>
      </c>
      <c r="B3" s="278">
        <v>69487.82673999999</v>
      </c>
      <c r="C3" s="279">
        <v>11268719.193800002</v>
      </c>
      <c r="D3" s="279">
        <v>2344344.1848999998</v>
      </c>
      <c r="E3" s="280">
        <v>20.803998614055867</v>
      </c>
      <c r="F3" s="279">
        <v>21748414.387699999</v>
      </c>
      <c r="G3" s="279">
        <v>5504035.4572999999</v>
      </c>
      <c r="H3" s="281">
        <v>25.30775512725587</v>
      </c>
      <c r="I3" s="279">
        <v>2341440.7551000002</v>
      </c>
      <c r="J3" s="280">
        <v>99.876151726410285</v>
      </c>
      <c r="K3" s="279">
        <v>5498635.5640999991</v>
      </c>
      <c r="L3" s="282">
        <v>99.901892107311212</v>
      </c>
      <c r="M3" s="283">
        <v>2903.4311500000003</v>
      </c>
      <c r="N3" s="284">
        <v>0.12384833117513626</v>
      </c>
      <c r="O3" s="283">
        <v>1303158.07</v>
      </c>
      <c r="P3" s="279">
        <v>5504035.4572999999</v>
      </c>
      <c r="Q3" s="122">
        <v>765.52</v>
      </c>
    </row>
    <row r="4" spans="1:17" s="80" customFormat="1" ht="18" customHeight="1">
      <c r="A4" s="472" t="s">
        <v>11</v>
      </c>
      <c r="B4" s="489">
        <f>SUM(B5:B16)</f>
        <v>100169.66554999999</v>
      </c>
      <c r="C4" s="489">
        <f>SUM(C5:C16)</f>
        <v>11725888.497199999</v>
      </c>
      <c r="D4" s="489">
        <f>SUM(D5:D16)</f>
        <v>2649924.3221000005</v>
      </c>
      <c r="E4" s="490">
        <f>D4/C4*100</f>
        <v>22.598921375832376</v>
      </c>
      <c r="F4" s="489">
        <f>SUM(F5:F16)</f>
        <v>30277338.208999999</v>
      </c>
      <c r="G4" s="489">
        <f>SUM(G5:G16)</f>
        <v>7472974.1182000004</v>
      </c>
      <c r="H4" s="490">
        <f>G4/F4*100</f>
        <v>24.68174073498523</v>
      </c>
      <c r="I4" s="489">
        <f>SUM(I5:I16)</f>
        <v>2647524.5956999999</v>
      </c>
      <c r="J4" s="491">
        <f>I4/D4*100</f>
        <v>99.909441700655861</v>
      </c>
      <c r="K4" s="489">
        <f>SUM(K5:K16)</f>
        <v>7469366.0332999984</v>
      </c>
      <c r="L4" s="492">
        <f>K4/G4*100</f>
        <v>99.951718220310511</v>
      </c>
      <c r="M4" s="489">
        <f>SUM(M5:M16)</f>
        <v>2399.7166099999999</v>
      </c>
      <c r="N4" s="493">
        <f>M4/D4*100</f>
        <v>9.0557929899608716E-2</v>
      </c>
      <c r="O4" s="489">
        <f>SUM(O5:O16)</f>
        <v>1778910.11</v>
      </c>
      <c r="P4" s="489">
        <f>SUM(P5:P16)</f>
        <v>7472974.1182000004</v>
      </c>
      <c r="Q4" s="489">
        <f>INDEX(Q5:Q16,COUNT(Q5:Q16))</f>
        <v>459.82</v>
      </c>
    </row>
    <row r="5" spans="1:17" s="210" customFormat="1" ht="18" customHeight="1">
      <c r="A5" s="1387">
        <v>45412</v>
      </c>
      <c r="B5" s="198">
        <v>7195.4276099999997</v>
      </c>
      <c r="C5" s="209">
        <v>1101489.7069999999</v>
      </c>
      <c r="D5" s="209">
        <v>246083.10620000001</v>
      </c>
      <c r="E5" s="199">
        <v>22.340935600000002</v>
      </c>
      <c r="F5" s="285">
        <v>2285452.9109999998</v>
      </c>
      <c r="G5" s="209">
        <v>562380.61869999999</v>
      </c>
      <c r="H5" s="199">
        <v>24.60696591</v>
      </c>
      <c r="I5" s="209">
        <v>245951.9013</v>
      </c>
      <c r="J5" s="199">
        <v>99.946682686988936</v>
      </c>
      <c r="K5" s="209">
        <v>562055.16500000004</v>
      </c>
      <c r="L5" s="199">
        <v>99.946682686988936</v>
      </c>
      <c r="M5" s="209">
        <v>131.20477</v>
      </c>
      <c r="N5" s="197">
        <v>5.3345703000000001E-2</v>
      </c>
      <c r="O5" s="209">
        <v>131968.62</v>
      </c>
      <c r="P5" s="209">
        <v>562380.61869999999</v>
      </c>
      <c r="Q5" s="209">
        <v>775.22</v>
      </c>
    </row>
    <row r="6" spans="1:17" s="210" customFormat="1" ht="18" customHeight="1">
      <c r="A6" s="1387">
        <v>45443</v>
      </c>
      <c r="B6" s="198">
        <v>8145.3289599999998</v>
      </c>
      <c r="C6" s="209">
        <v>1012222.7340000001</v>
      </c>
      <c r="D6" s="209">
        <v>233019.56659999999</v>
      </c>
      <c r="E6" s="199">
        <v>23.020582210000001</v>
      </c>
      <c r="F6" s="285">
        <v>2543832.807</v>
      </c>
      <c r="G6" s="209">
        <v>617866.57259999996</v>
      </c>
      <c r="H6" s="199">
        <v>24.288804320000001</v>
      </c>
      <c r="I6" s="209">
        <v>232681.2132</v>
      </c>
      <c r="J6" s="199">
        <v>100</v>
      </c>
      <c r="K6" s="209">
        <v>617521.93420000002</v>
      </c>
      <c r="L6" s="201">
        <v>100</v>
      </c>
      <c r="M6" s="209">
        <v>338.35320999999999</v>
      </c>
      <c r="N6" s="197">
        <v>0.145414924</v>
      </c>
      <c r="O6" s="209">
        <v>130262.41</v>
      </c>
      <c r="P6" s="209">
        <v>617866.57259999996</v>
      </c>
      <c r="Q6" s="209">
        <v>819.86</v>
      </c>
    </row>
    <row r="7" spans="1:17" s="210" customFormat="1" ht="18" customHeight="1">
      <c r="A7" s="1387">
        <v>45473</v>
      </c>
      <c r="B7" s="198">
        <v>9477.56</v>
      </c>
      <c r="C7" s="209">
        <v>1310108.94</v>
      </c>
      <c r="D7" s="209">
        <v>286125.69</v>
      </c>
      <c r="E7" s="199">
        <v>21.84</v>
      </c>
      <c r="F7" s="285">
        <v>3235067.35</v>
      </c>
      <c r="G7" s="209">
        <v>804129.5</v>
      </c>
      <c r="H7" s="199">
        <v>24.86</v>
      </c>
      <c r="I7" s="209">
        <v>285849.81</v>
      </c>
      <c r="J7" s="199">
        <v>100</v>
      </c>
      <c r="K7" s="209">
        <v>803773.09</v>
      </c>
      <c r="L7" s="201">
        <v>100</v>
      </c>
      <c r="M7" s="209">
        <v>275.88</v>
      </c>
      <c r="N7" s="197">
        <v>0.1</v>
      </c>
      <c r="O7" s="209">
        <v>215176.39</v>
      </c>
      <c r="P7" s="209">
        <v>804129.5</v>
      </c>
      <c r="Q7" s="209">
        <v>827.71</v>
      </c>
    </row>
    <row r="8" spans="1:17" s="210" customFormat="1" ht="18" customHeight="1">
      <c r="A8" s="1387">
        <v>45504</v>
      </c>
      <c r="B8" s="198">
        <v>10077.48185</v>
      </c>
      <c r="C8" s="209">
        <v>1357050.5279999999</v>
      </c>
      <c r="D8" s="209">
        <v>284986.62599999999</v>
      </c>
      <c r="E8" s="199">
        <v>21.00044325</v>
      </c>
      <c r="F8" s="285">
        <v>3321712.1340000001</v>
      </c>
      <c r="G8" s="209">
        <v>763550.68409999995</v>
      </c>
      <c r="H8" s="199">
        <v>22.98666029</v>
      </c>
      <c r="I8" s="209">
        <v>284598.57829999999</v>
      </c>
      <c r="J8" s="199">
        <v>100</v>
      </c>
      <c r="K8" s="209">
        <v>763322.90269999998</v>
      </c>
      <c r="L8" s="201">
        <v>100</v>
      </c>
      <c r="M8" s="209">
        <v>388.04771</v>
      </c>
      <c r="N8" s="197">
        <v>0.13634913900000001</v>
      </c>
      <c r="O8" s="209">
        <v>156854.69</v>
      </c>
      <c r="P8" s="209">
        <v>763550.68409999995</v>
      </c>
      <c r="Q8" s="209">
        <v>836.15</v>
      </c>
    </row>
    <row r="9" spans="1:17" s="210" customFormat="1">
      <c r="A9" s="1387">
        <v>45535</v>
      </c>
      <c r="B9" s="198">
        <v>10293.94713</v>
      </c>
      <c r="C9" s="198">
        <v>1086428.2990000001</v>
      </c>
      <c r="D9" s="198">
        <v>243118.50719999999</v>
      </c>
      <c r="E9" s="199">
        <v>22.37777749</v>
      </c>
      <c r="F9" s="198">
        <v>2762247.58</v>
      </c>
      <c r="G9" s="198">
        <v>691776.66709999996</v>
      </c>
      <c r="H9" s="199">
        <v>25.04397767</v>
      </c>
      <c r="I9" s="198">
        <v>242876.62390000001</v>
      </c>
      <c r="J9" s="199">
        <v>100</v>
      </c>
      <c r="K9" s="198">
        <v>691429.21120000002</v>
      </c>
      <c r="L9" s="199">
        <v>100</v>
      </c>
      <c r="M9" s="198">
        <v>241.88351</v>
      </c>
      <c r="N9" s="199">
        <v>9.9591104E-2</v>
      </c>
      <c r="O9" s="198">
        <v>164419.60999999999</v>
      </c>
      <c r="P9" s="198">
        <v>691776.66709999996</v>
      </c>
      <c r="Q9" s="198">
        <v>845.83</v>
      </c>
    </row>
    <row r="10" spans="1:17" s="210" customFormat="1" ht="18.75" customHeight="1">
      <c r="A10" s="1387">
        <v>45565</v>
      </c>
      <c r="B10" s="198">
        <v>9893.9510200000004</v>
      </c>
      <c r="C10" s="209">
        <v>1123936.3529999999</v>
      </c>
      <c r="D10" s="209">
        <v>267348.4572</v>
      </c>
      <c r="E10" s="199">
        <v>23.78679687</v>
      </c>
      <c r="F10" s="285">
        <v>2864931.247</v>
      </c>
      <c r="G10" s="209">
        <v>738818.2328</v>
      </c>
      <c r="H10" s="199">
        <v>25.788340770000001</v>
      </c>
      <c r="I10" s="209">
        <v>267094.24300000002</v>
      </c>
      <c r="J10" s="199">
        <v>100</v>
      </c>
      <c r="K10" s="209">
        <v>738519.76569999999</v>
      </c>
      <c r="L10" s="201">
        <v>100</v>
      </c>
      <c r="M10" s="209">
        <v>254.21432999999999</v>
      </c>
      <c r="N10" s="197">
        <v>9.5177764999999998E-2</v>
      </c>
      <c r="O10" s="209">
        <v>179838.69</v>
      </c>
      <c r="P10" s="209">
        <v>738818.2328</v>
      </c>
      <c r="Q10" s="209">
        <v>853.43</v>
      </c>
    </row>
    <row r="11" spans="1:17" s="210" customFormat="1" ht="18" customHeight="1">
      <c r="A11" s="1387">
        <v>45596</v>
      </c>
      <c r="B11" s="198">
        <v>8442.6796699999995</v>
      </c>
      <c r="C11" s="209">
        <v>904664.64670000004</v>
      </c>
      <c r="D11" s="209">
        <v>209486.4247</v>
      </c>
      <c r="E11" s="199">
        <v>23.15625193</v>
      </c>
      <c r="F11" s="285">
        <v>2521436.4759999998</v>
      </c>
      <c r="G11" s="209">
        <v>626362.85450000002</v>
      </c>
      <c r="H11" s="199">
        <v>24.84150842</v>
      </c>
      <c r="I11" s="209">
        <v>209290.76389999999</v>
      </c>
      <c r="J11" s="199">
        <v>100</v>
      </c>
      <c r="K11" s="209">
        <v>626098.54299999995</v>
      </c>
      <c r="L11" s="201">
        <v>100</v>
      </c>
      <c r="M11" s="209">
        <v>195.66103000000001</v>
      </c>
      <c r="N11" s="197">
        <v>9.3487656000000002E-2</v>
      </c>
      <c r="O11" s="209">
        <v>160541.24</v>
      </c>
      <c r="P11" s="209">
        <v>626362.85450000002</v>
      </c>
      <c r="Q11" s="209">
        <v>863.01</v>
      </c>
    </row>
    <row r="12" spans="1:17" s="210" customFormat="1">
      <c r="A12" s="1387">
        <v>45626</v>
      </c>
      <c r="B12" s="198">
        <v>6823.9313099999999</v>
      </c>
      <c r="C12" s="209">
        <v>726733.1287</v>
      </c>
      <c r="D12" s="209">
        <v>165667.8578</v>
      </c>
      <c r="E12" s="199">
        <v>22.79624407</v>
      </c>
      <c r="F12" s="285">
        <v>2053662.8929999999</v>
      </c>
      <c r="G12" s="209">
        <v>517977.40110000002</v>
      </c>
      <c r="H12" s="199">
        <v>25.222123979999999</v>
      </c>
      <c r="I12" s="209">
        <v>165503.584</v>
      </c>
      <c r="J12" s="199">
        <v>100</v>
      </c>
      <c r="K12" s="209">
        <v>517583.02740000002</v>
      </c>
      <c r="L12" s="201">
        <v>100</v>
      </c>
      <c r="M12" s="209">
        <v>164.27382</v>
      </c>
      <c r="N12" s="197">
        <v>9.9256955999999993E-2</v>
      </c>
      <c r="O12" s="209">
        <v>134286.21</v>
      </c>
      <c r="P12" s="209">
        <v>517977.40110000002</v>
      </c>
      <c r="Q12" s="209">
        <v>432.58</v>
      </c>
    </row>
    <row r="13" spans="1:17" s="210" customFormat="1">
      <c r="A13" s="1387">
        <v>45657</v>
      </c>
      <c r="B13" s="198">
        <v>7613.21173</v>
      </c>
      <c r="C13" s="209">
        <v>814248.87390000001</v>
      </c>
      <c r="D13" s="209">
        <v>184048.11749999999</v>
      </c>
      <c r="E13" s="199">
        <v>22.603423029999998</v>
      </c>
      <c r="F13" s="285">
        <v>2358610.4410000001</v>
      </c>
      <c r="G13" s="209">
        <v>581632.96719999996</v>
      </c>
      <c r="H13" s="199">
        <v>24.659984420000001</v>
      </c>
      <c r="I13" s="209">
        <v>183938.5545</v>
      </c>
      <c r="J13" s="199">
        <v>100</v>
      </c>
      <c r="K13" s="209">
        <v>581408.20640000002</v>
      </c>
      <c r="L13" s="201">
        <v>100</v>
      </c>
      <c r="M13" s="209">
        <v>109.56303</v>
      </c>
      <c r="N13" s="197">
        <v>5.9565015999999998E-2</v>
      </c>
      <c r="O13" s="209">
        <v>112998.02</v>
      </c>
      <c r="P13" s="209">
        <v>581632.96719999996</v>
      </c>
      <c r="Q13" s="209">
        <v>436.76</v>
      </c>
    </row>
    <row r="14" spans="1:17" s="210" customFormat="1">
      <c r="A14" s="1387">
        <v>45688</v>
      </c>
      <c r="B14" s="198">
        <v>7366.02</v>
      </c>
      <c r="C14" s="209">
        <v>846222.86</v>
      </c>
      <c r="D14" s="209">
        <v>186179.51</v>
      </c>
      <c r="E14" s="199">
        <v>22</v>
      </c>
      <c r="F14" s="285">
        <v>2359140.34</v>
      </c>
      <c r="G14" s="209">
        <v>571715.12</v>
      </c>
      <c r="H14" s="199">
        <v>24.23</v>
      </c>
      <c r="I14" s="209">
        <v>186038.2</v>
      </c>
      <c r="J14" s="199">
        <v>100</v>
      </c>
      <c r="K14" s="209">
        <v>571246.27</v>
      </c>
      <c r="L14" s="201">
        <v>100</v>
      </c>
      <c r="M14" s="209">
        <v>141.30000000000001</v>
      </c>
      <c r="N14" s="197">
        <v>0.08</v>
      </c>
      <c r="O14" s="209">
        <v>140092.78</v>
      </c>
      <c r="P14" s="209">
        <v>571715.12</v>
      </c>
      <c r="Q14" s="209">
        <v>447.86</v>
      </c>
    </row>
    <row r="15" spans="1:17" s="210" customFormat="1">
      <c r="A15" s="1387">
        <v>45716</v>
      </c>
      <c r="B15" s="198">
        <v>7267.0284499999998</v>
      </c>
      <c r="C15" s="209">
        <v>653534.30920000002</v>
      </c>
      <c r="D15" s="209">
        <v>146510.755</v>
      </c>
      <c r="E15" s="199">
        <v>22.418219359999998</v>
      </c>
      <c r="F15" s="285">
        <v>1905624.254</v>
      </c>
      <c r="G15" s="209">
        <v>465365.1936</v>
      </c>
      <c r="H15" s="199">
        <v>24.420616630000001</v>
      </c>
      <c r="I15" s="209">
        <v>146448.7212</v>
      </c>
      <c r="J15" s="199">
        <v>100</v>
      </c>
      <c r="K15" s="209">
        <v>465171.92239999998</v>
      </c>
      <c r="L15" s="201">
        <v>100</v>
      </c>
      <c r="M15" s="209">
        <v>62.033790000000003</v>
      </c>
      <c r="N15" s="197">
        <v>4.2358711E-2</v>
      </c>
      <c r="O15" s="209">
        <v>112341.14</v>
      </c>
      <c r="P15" s="209">
        <v>465365.1936</v>
      </c>
      <c r="Q15" s="209">
        <v>453.5</v>
      </c>
    </row>
    <row r="16" spans="1:17" s="210" customFormat="1">
      <c r="A16" s="1387">
        <v>45747</v>
      </c>
      <c r="B16" s="198">
        <v>7573.09782</v>
      </c>
      <c r="C16" s="209">
        <v>789248.11769999994</v>
      </c>
      <c r="D16" s="209">
        <v>197349.70389999999</v>
      </c>
      <c r="E16" s="199">
        <v>25.00477347</v>
      </c>
      <c r="F16" s="285">
        <v>2065619.7760000001</v>
      </c>
      <c r="G16" s="209">
        <v>531398.30649999995</v>
      </c>
      <c r="H16" s="199">
        <v>25.725852979999999</v>
      </c>
      <c r="I16" s="209">
        <v>197252.40239999999</v>
      </c>
      <c r="J16" s="199">
        <v>100</v>
      </c>
      <c r="K16" s="209">
        <v>531235.99529999995</v>
      </c>
      <c r="L16" s="201">
        <v>100</v>
      </c>
      <c r="M16" s="209">
        <v>97.301410000000004</v>
      </c>
      <c r="N16" s="197">
        <v>4.9328377999999999E-2</v>
      </c>
      <c r="O16" s="209">
        <v>140130.31</v>
      </c>
      <c r="P16" s="209">
        <v>531398.30649999995</v>
      </c>
      <c r="Q16" s="209">
        <v>459.82</v>
      </c>
    </row>
    <row r="17" spans="1:17" s="210" customFormat="1">
      <c r="A17" s="1805" t="s">
        <v>173</v>
      </c>
      <c r="B17" s="1805"/>
      <c r="C17" s="1805"/>
      <c r="D17" s="94"/>
      <c r="E17" s="230"/>
      <c r="F17" s="94"/>
      <c r="G17" s="94"/>
      <c r="H17" s="230"/>
      <c r="I17" s="94"/>
      <c r="J17" s="231"/>
      <c r="K17" s="94"/>
      <c r="L17" s="230"/>
      <c r="M17" s="213"/>
      <c r="N17" s="245"/>
      <c r="O17" s="246"/>
      <c r="P17" s="94"/>
      <c r="Q17" s="212"/>
    </row>
    <row r="18" spans="1:17" s="210" customFormat="1">
      <c r="A18" s="1818" t="s">
        <v>630</v>
      </c>
      <c r="B18" s="1818"/>
      <c r="C18" s="1818"/>
      <c r="D18" s="1818"/>
      <c r="E18" s="1818"/>
      <c r="F18" s="1818"/>
      <c r="G18" s="1818"/>
    </row>
    <row r="19" spans="1:17" s="210" customFormat="1">
      <c r="A19" s="1818" t="s">
        <v>631</v>
      </c>
      <c r="B19" s="1818"/>
      <c r="C19" s="1818"/>
      <c r="D19" s="1818"/>
      <c r="E19" s="1818"/>
      <c r="F19" s="1818"/>
      <c r="G19" s="1818"/>
    </row>
    <row r="20" spans="1:17" s="210" customFormat="1">
      <c r="A20" s="256"/>
      <c r="B20" s="90"/>
      <c r="C20" s="78"/>
      <c r="D20" s="78"/>
      <c r="E20" s="78"/>
      <c r="F20" s="78"/>
      <c r="G20" s="78"/>
    </row>
    <row r="21" spans="1:17">
      <c r="B21" s="90"/>
      <c r="C21" s="90"/>
      <c r="D21" s="90"/>
      <c r="E21" s="90"/>
      <c r="F21" s="90"/>
      <c r="G21" s="90"/>
      <c r="H21" s="90"/>
      <c r="I21" s="90"/>
      <c r="J21" s="90"/>
      <c r="K21" s="90"/>
      <c r="L21" s="90"/>
      <c r="M21" s="90"/>
      <c r="N21" s="90"/>
      <c r="O21" s="90"/>
      <c r="P21" s="90"/>
    </row>
  </sheetData>
  <mergeCells count="4">
    <mergeCell ref="A18:G18"/>
    <mergeCell ref="A19:G19"/>
    <mergeCell ref="A17:C17"/>
    <mergeCell ref="A1:D1"/>
  </mergeCells>
  <printOptions horizontalCentered="1"/>
  <pageMargins left="0.78431372549019618" right="0.78431372549019618" top="0.98039215686274517" bottom="0.98039215686274517" header="0.50980392156862753" footer="0.50980392156862753"/>
  <pageSetup paperSize="9" fitToHeight="0" orientation="landscape" useFirstPageNumber="1"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0"/>
  <sheetViews>
    <sheetView showGridLines="0" zoomScaleNormal="100" workbookViewId="0">
      <selection activeCell="H4" sqref="H4"/>
    </sheetView>
  </sheetViews>
  <sheetFormatPr defaultColWidth="9.140625" defaultRowHeight="15"/>
  <cols>
    <col min="1" max="1" width="14.42578125" style="78" customWidth="1"/>
    <col min="2" max="2" width="13.42578125" style="78" bestFit="1" customWidth="1"/>
    <col min="3" max="3" width="9.140625" style="78" bestFit="1" customWidth="1"/>
    <col min="4" max="4" width="9.7109375" style="78" bestFit="1" customWidth="1"/>
    <col min="5" max="5" width="16.28515625" style="78" bestFit="1" customWidth="1"/>
    <col min="6" max="6" width="11.7109375" style="78" bestFit="1" customWidth="1"/>
    <col min="7" max="7" width="11.42578125" style="78" bestFit="1" customWidth="1"/>
    <col min="8" max="8" width="14.140625" style="78" bestFit="1" customWidth="1"/>
    <col min="9" max="9" width="13.140625" style="78" bestFit="1" customWidth="1"/>
    <col min="10" max="10" width="17.28515625" style="78" bestFit="1" customWidth="1"/>
    <col min="11" max="11" width="13.140625" style="78" bestFit="1" customWidth="1"/>
    <col min="12" max="12" width="17.85546875" style="78" customWidth="1"/>
    <col min="13" max="13" width="12.85546875" style="78" bestFit="1" customWidth="1"/>
    <col min="14" max="14" width="14.42578125" style="78" bestFit="1" customWidth="1"/>
    <col min="15" max="15" width="13.5703125" style="78" bestFit="1" customWidth="1"/>
    <col min="16" max="17" width="14.5703125" style="78" bestFit="1" customWidth="1"/>
    <col min="18" max="16384" width="9.140625" style="78"/>
  </cols>
  <sheetData>
    <row r="1" spans="1:15" ht="14.25" customHeight="1">
      <c r="A1" s="1869" t="s">
        <v>1242</v>
      </c>
      <c r="B1" s="1869"/>
      <c r="C1" s="1869"/>
      <c r="D1" s="1869"/>
      <c r="E1" s="1452"/>
      <c r="F1" s="1452"/>
      <c r="G1" s="1452"/>
      <c r="H1" s="1452"/>
      <c r="I1" s="1452"/>
      <c r="J1" s="1452"/>
      <c r="K1" s="1452"/>
      <c r="L1" s="1452"/>
      <c r="M1" s="1452"/>
      <c r="N1" s="1452"/>
      <c r="O1" s="1452"/>
    </row>
    <row r="2" spans="1:15" s="210" customFormat="1" ht="71.25" customHeight="1">
      <c r="A2" s="1499" t="s">
        <v>164</v>
      </c>
      <c r="B2" s="1457" t="s">
        <v>628</v>
      </c>
      <c r="C2" s="1457" t="s">
        <v>386</v>
      </c>
      <c r="D2" s="1457" t="s">
        <v>614</v>
      </c>
      <c r="E2" s="1457" t="s">
        <v>615</v>
      </c>
      <c r="F2" s="1457" t="s">
        <v>629</v>
      </c>
      <c r="G2" s="1457" t="s">
        <v>616</v>
      </c>
      <c r="H2" s="1457" t="s">
        <v>617</v>
      </c>
      <c r="I2" s="1457" t="s">
        <v>618</v>
      </c>
      <c r="J2" s="1457" t="s">
        <v>619</v>
      </c>
      <c r="K2" s="1457" t="s">
        <v>620</v>
      </c>
      <c r="L2" s="1457" t="s">
        <v>621</v>
      </c>
      <c r="M2" s="1457" t="s">
        <v>624</v>
      </c>
      <c r="N2" s="1457" t="s">
        <v>625</v>
      </c>
      <c r="O2" s="1457" t="s">
        <v>626</v>
      </c>
    </row>
    <row r="3" spans="1:15" s="210" customFormat="1" ht="18" customHeight="1">
      <c r="A3" s="361" t="s">
        <v>10</v>
      </c>
      <c r="B3" s="368" t="s">
        <v>407</v>
      </c>
      <c r="C3" s="369" t="s">
        <v>407</v>
      </c>
      <c r="D3" s="369" t="s">
        <v>407</v>
      </c>
      <c r="E3" s="370" t="s">
        <v>407</v>
      </c>
      <c r="F3" s="369" t="s">
        <v>407</v>
      </c>
      <c r="G3" s="369" t="s">
        <v>407</v>
      </c>
      <c r="H3" s="370" t="s">
        <v>407</v>
      </c>
      <c r="I3" s="369" t="s">
        <v>407</v>
      </c>
      <c r="J3" s="370" t="s">
        <v>407</v>
      </c>
      <c r="K3" s="369" t="s">
        <v>407</v>
      </c>
      <c r="L3" s="368" t="s">
        <v>407</v>
      </c>
      <c r="M3" s="369" t="s">
        <v>407</v>
      </c>
      <c r="N3" s="369" t="s">
        <v>407</v>
      </c>
      <c r="O3" s="369" t="s">
        <v>407</v>
      </c>
    </row>
    <row r="4" spans="1:15" s="210" customFormat="1" ht="18" customHeight="1">
      <c r="A4" s="472" t="s">
        <v>11</v>
      </c>
      <c r="B4" s="494" t="s">
        <v>407</v>
      </c>
      <c r="C4" s="495" t="s">
        <v>407</v>
      </c>
      <c r="D4" s="495" t="s">
        <v>407</v>
      </c>
      <c r="E4" s="496" t="s">
        <v>407</v>
      </c>
      <c r="F4" s="495" t="s">
        <v>407</v>
      </c>
      <c r="G4" s="495" t="s">
        <v>407</v>
      </c>
      <c r="H4" s="496" t="s">
        <v>407</v>
      </c>
      <c r="I4" s="495" t="s">
        <v>407</v>
      </c>
      <c r="J4" s="496" t="s">
        <v>407</v>
      </c>
      <c r="K4" s="495" t="s">
        <v>407</v>
      </c>
      <c r="L4" s="494" t="s">
        <v>407</v>
      </c>
      <c r="M4" s="495" t="s">
        <v>407</v>
      </c>
      <c r="N4" s="495" t="s">
        <v>407</v>
      </c>
      <c r="O4" s="495" t="s">
        <v>407</v>
      </c>
    </row>
    <row r="5" spans="1:15" s="210" customFormat="1" ht="18" customHeight="1">
      <c r="A5" s="1387">
        <v>45412</v>
      </c>
      <c r="B5" s="123" t="s">
        <v>407</v>
      </c>
      <c r="C5" s="124" t="s">
        <v>407</v>
      </c>
      <c r="D5" s="124" t="s">
        <v>407</v>
      </c>
      <c r="E5" s="125" t="s">
        <v>407</v>
      </c>
      <c r="F5" s="124" t="s">
        <v>407</v>
      </c>
      <c r="G5" s="124" t="s">
        <v>407</v>
      </c>
      <c r="H5" s="125" t="s">
        <v>407</v>
      </c>
      <c r="I5" s="124" t="s">
        <v>407</v>
      </c>
      <c r="J5" s="125" t="s">
        <v>407</v>
      </c>
      <c r="K5" s="124" t="s">
        <v>407</v>
      </c>
      <c r="L5" s="123" t="s">
        <v>407</v>
      </c>
      <c r="M5" s="124" t="s">
        <v>407</v>
      </c>
      <c r="N5" s="124" t="s">
        <v>407</v>
      </c>
      <c r="O5" s="124" t="s">
        <v>407</v>
      </c>
    </row>
    <row r="6" spans="1:15" s="210" customFormat="1" ht="18" customHeight="1">
      <c r="A6" s="1387">
        <v>45443</v>
      </c>
      <c r="B6" s="123" t="s">
        <v>407</v>
      </c>
      <c r="C6" s="124" t="s">
        <v>407</v>
      </c>
      <c r="D6" s="124" t="s">
        <v>407</v>
      </c>
      <c r="E6" s="125" t="s">
        <v>407</v>
      </c>
      <c r="F6" s="124" t="s">
        <v>407</v>
      </c>
      <c r="G6" s="124" t="s">
        <v>407</v>
      </c>
      <c r="H6" s="125" t="s">
        <v>407</v>
      </c>
      <c r="I6" s="124" t="s">
        <v>407</v>
      </c>
      <c r="J6" s="125" t="s">
        <v>407</v>
      </c>
      <c r="K6" s="124" t="s">
        <v>407</v>
      </c>
      <c r="L6" s="123" t="s">
        <v>407</v>
      </c>
      <c r="M6" s="124" t="s">
        <v>407</v>
      </c>
      <c r="N6" s="124" t="s">
        <v>407</v>
      </c>
      <c r="O6" s="124" t="s">
        <v>407</v>
      </c>
    </row>
    <row r="7" spans="1:15" s="210" customFormat="1" ht="18" customHeight="1">
      <c r="A7" s="1387">
        <v>45473</v>
      </c>
      <c r="B7" s="123" t="s">
        <v>407</v>
      </c>
      <c r="C7" s="124" t="s">
        <v>407</v>
      </c>
      <c r="D7" s="124" t="s">
        <v>407</v>
      </c>
      <c r="E7" s="125" t="s">
        <v>407</v>
      </c>
      <c r="F7" s="124" t="s">
        <v>407</v>
      </c>
      <c r="G7" s="124" t="s">
        <v>407</v>
      </c>
      <c r="H7" s="125" t="s">
        <v>407</v>
      </c>
      <c r="I7" s="124" t="s">
        <v>407</v>
      </c>
      <c r="J7" s="125" t="s">
        <v>407</v>
      </c>
      <c r="K7" s="124" t="s">
        <v>407</v>
      </c>
      <c r="L7" s="123" t="s">
        <v>407</v>
      </c>
      <c r="M7" s="124" t="s">
        <v>407</v>
      </c>
      <c r="N7" s="124" t="s">
        <v>407</v>
      </c>
      <c r="O7" s="124" t="s">
        <v>407</v>
      </c>
    </row>
    <row r="8" spans="1:15" s="210" customFormat="1" ht="18" customHeight="1">
      <c r="A8" s="1387">
        <v>45504</v>
      </c>
      <c r="B8" s="123" t="s">
        <v>407</v>
      </c>
      <c r="C8" s="124" t="s">
        <v>407</v>
      </c>
      <c r="D8" s="124" t="s">
        <v>407</v>
      </c>
      <c r="E8" s="125" t="s">
        <v>407</v>
      </c>
      <c r="F8" s="124" t="s">
        <v>407</v>
      </c>
      <c r="G8" s="124" t="s">
        <v>407</v>
      </c>
      <c r="H8" s="125" t="s">
        <v>407</v>
      </c>
      <c r="I8" s="124" t="s">
        <v>407</v>
      </c>
      <c r="J8" s="125" t="s">
        <v>407</v>
      </c>
      <c r="K8" s="124" t="s">
        <v>407</v>
      </c>
      <c r="L8" s="123" t="s">
        <v>407</v>
      </c>
      <c r="M8" s="124" t="s">
        <v>407</v>
      </c>
      <c r="N8" s="124" t="s">
        <v>407</v>
      </c>
      <c r="O8" s="124" t="s">
        <v>407</v>
      </c>
    </row>
    <row r="9" spans="1:15" s="210" customFormat="1" ht="18" customHeight="1">
      <c r="A9" s="1387">
        <v>45535</v>
      </c>
      <c r="B9" s="123" t="s">
        <v>407</v>
      </c>
      <c r="C9" s="124" t="s">
        <v>407</v>
      </c>
      <c r="D9" s="124" t="s">
        <v>407</v>
      </c>
      <c r="E9" s="125" t="s">
        <v>407</v>
      </c>
      <c r="F9" s="124" t="s">
        <v>407</v>
      </c>
      <c r="G9" s="124" t="s">
        <v>407</v>
      </c>
      <c r="H9" s="125" t="s">
        <v>407</v>
      </c>
      <c r="I9" s="124" t="s">
        <v>407</v>
      </c>
      <c r="J9" s="125" t="s">
        <v>407</v>
      </c>
      <c r="K9" s="124" t="s">
        <v>407</v>
      </c>
      <c r="L9" s="123" t="s">
        <v>407</v>
      </c>
      <c r="M9" s="124" t="s">
        <v>407</v>
      </c>
      <c r="N9" s="124" t="s">
        <v>407</v>
      </c>
      <c r="O9" s="124" t="s">
        <v>407</v>
      </c>
    </row>
    <row r="10" spans="1:15" s="210" customFormat="1" ht="17.25" customHeight="1">
      <c r="A10" s="1387">
        <v>45565</v>
      </c>
      <c r="B10" s="123" t="s">
        <v>407</v>
      </c>
      <c r="C10" s="124" t="s">
        <v>407</v>
      </c>
      <c r="D10" s="124" t="s">
        <v>407</v>
      </c>
      <c r="E10" s="125" t="s">
        <v>407</v>
      </c>
      <c r="F10" s="124" t="s">
        <v>407</v>
      </c>
      <c r="G10" s="124" t="s">
        <v>407</v>
      </c>
      <c r="H10" s="125" t="s">
        <v>407</v>
      </c>
      <c r="I10" s="124" t="s">
        <v>407</v>
      </c>
      <c r="J10" s="125" t="s">
        <v>407</v>
      </c>
      <c r="K10" s="124" t="s">
        <v>407</v>
      </c>
      <c r="L10" s="123" t="s">
        <v>407</v>
      </c>
      <c r="M10" s="124" t="s">
        <v>407</v>
      </c>
      <c r="N10" s="124" t="s">
        <v>407</v>
      </c>
      <c r="O10" s="124" t="s">
        <v>407</v>
      </c>
    </row>
    <row r="11" spans="1:15" s="210" customFormat="1">
      <c r="A11" s="1387">
        <v>45596</v>
      </c>
      <c r="B11" s="123" t="s">
        <v>407</v>
      </c>
      <c r="C11" s="124" t="s">
        <v>407</v>
      </c>
      <c r="D11" s="124" t="s">
        <v>407</v>
      </c>
      <c r="E11" s="125" t="s">
        <v>407</v>
      </c>
      <c r="F11" s="124" t="s">
        <v>407</v>
      </c>
      <c r="G11" s="124" t="s">
        <v>407</v>
      </c>
      <c r="H11" s="125" t="s">
        <v>407</v>
      </c>
      <c r="I11" s="124" t="s">
        <v>407</v>
      </c>
      <c r="J11" s="125" t="s">
        <v>407</v>
      </c>
      <c r="K11" s="124" t="s">
        <v>407</v>
      </c>
      <c r="L11" s="123" t="s">
        <v>407</v>
      </c>
      <c r="M11" s="124" t="s">
        <v>407</v>
      </c>
      <c r="N11" s="124" t="s">
        <v>407</v>
      </c>
      <c r="O11" s="124" t="s">
        <v>407</v>
      </c>
    </row>
    <row r="12" spans="1:15" s="210" customFormat="1">
      <c r="A12" s="1387">
        <v>45626</v>
      </c>
      <c r="B12" s="123" t="s">
        <v>407</v>
      </c>
      <c r="C12" s="124" t="s">
        <v>407</v>
      </c>
      <c r="D12" s="124" t="s">
        <v>407</v>
      </c>
      <c r="E12" s="125" t="s">
        <v>407</v>
      </c>
      <c r="F12" s="124" t="s">
        <v>407</v>
      </c>
      <c r="G12" s="124" t="s">
        <v>407</v>
      </c>
      <c r="H12" s="125" t="s">
        <v>407</v>
      </c>
      <c r="I12" s="124" t="s">
        <v>407</v>
      </c>
      <c r="J12" s="125" t="s">
        <v>407</v>
      </c>
      <c r="K12" s="124" t="s">
        <v>407</v>
      </c>
      <c r="L12" s="123" t="s">
        <v>407</v>
      </c>
      <c r="M12" s="124" t="s">
        <v>407</v>
      </c>
      <c r="N12" s="124" t="s">
        <v>407</v>
      </c>
      <c r="O12" s="124" t="s">
        <v>407</v>
      </c>
    </row>
    <row r="13" spans="1:15" s="210" customFormat="1">
      <c r="A13" s="1387">
        <v>45657</v>
      </c>
      <c r="B13" s="123" t="s">
        <v>407</v>
      </c>
      <c r="C13" s="124" t="s">
        <v>407</v>
      </c>
      <c r="D13" s="124" t="s">
        <v>407</v>
      </c>
      <c r="E13" s="125" t="s">
        <v>407</v>
      </c>
      <c r="F13" s="124" t="s">
        <v>407</v>
      </c>
      <c r="G13" s="124" t="s">
        <v>407</v>
      </c>
      <c r="H13" s="125" t="s">
        <v>407</v>
      </c>
      <c r="I13" s="124" t="s">
        <v>407</v>
      </c>
      <c r="J13" s="125" t="s">
        <v>407</v>
      </c>
      <c r="K13" s="124" t="s">
        <v>407</v>
      </c>
      <c r="L13" s="123" t="s">
        <v>407</v>
      </c>
      <c r="M13" s="124" t="s">
        <v>407</v>
      </c>
      <c r="N13" s="124" t="s">
        <v>407</v>
      </c>
      <c r="O13" s="124" t="s">
        <v>407</v>
      </c>
    </row>
    <row r="14" spans="1:15" s="210" customFormat="1">
      <c r="A14" s="1387">
        <v>45688</v>
      </c>
      <c r="B14" s="123" t="s">
        <v>407</v>
      </c>
      <c r="C14" s="124" t="s">
        <v>407</v>
      </c>
      <c r="D14" s="124" t="s">
        <v>407</v>
      </c>
      <c r="E14" s="125" t="s">
        <v>407</v>
      </c>
      <c r="F14" s="124" t="s">
        <v>407</v>
      </c>
      <c r="G14" s="124" t="s">
        <v>407</v>
      </c>
      <c r="H14" s="125" t="s">
        <v>407</v>
      </c>
      <c r="I14" s="124" t="s">
        <v>407</v>
      </c>
      <c r="J14" s="125" t="s">
        <v>407</v>
      </c>
      <c r="K14" s="124" t="s">
        <v>407</v>
      </c>
      <c r="L14" s="123" t="s">
        <v>407</v>
      </c>
      <c r="M14" s="124" t="s">
        <v>407</v>
      </c>
      <c r="N14" s="124" t="s">
        <v>407</v>
      </c>
      <c r="O14" s="124" t="s">
        <v>407</v>
      </c>
    </row>
    <row r="15" spans="1:15" s="210" customFormat="1">
      <c r="A15" s="1387">
        <v>45716</v>
      </c>
      <c r="B15" s="123" t="s">
        <v>407</v>
      </c>
      <c r="C15" s="124" t="s">
        <v>407</v>
      </c>
      <c r="D15" s="124" t="s">
        <v>407</v>
      </c>
      <c r="E15" s="125" t="s">
        <v>407</v>
      </c>
      <c r="F15" s="124" t="s">
        <v>407</v>
      </c>
      <c r="G15" s="124" t="s">
        <v>407</v>
      </c>
      <c r="H15" s="125" t="s">
        <v>407</v>
      </c>
      <c r="I15" s="124" t="s">
        <v>407</v>
      </c>
      <c r="J15" s="125" t="s">
        <v>407</v>
      </c>
      <c r="K15" s="124" t="s">
        <v>407</v>
      </c>
      <c r="L15" s="123" t="s">
        <v>407</v>
      </c>
      <c r="M15" s="124" t="s">
        <v>407</v>
      </c>
      <c r="N15" s="124" t="s">
        <v>407</v>
      </c>
      <c r="O15" s="124" t="s">
        <v>407</v>
      </c>
    </row>
    <row r="16" spans="1:15" s="210" customFormat="1">
      <c r="A16" s="1387">
        <v>45747</v>
      </c>
      <c r="B16" s="123" t="s">
        <v>407</v>
      </c>
      <c r="C16" s="124" t="s">
        <v>407</v>
      </c>
      <c r="D16" s="124" t="s">
        <v>407</v>
      </c>
      <c r="E16" s="125" t="s">
        <v>407</v>
      </c>
      <c r="F16" s="124" t="s">
        <v>407</v>
      </c>
      <c r="G16" s="124" t="s">
        <v>407</v>
      </c>
      <c r="H16" s="125" t="s">
        <v>407</v>
      </c>
      <c r="I16" s="124" t="s">
        <v>407</v>
      </c>
      <c r="J16" s="125" t="s">
        <v>407</v>
      </c>
      <c r="K16" s="124" t="s">
        <v>407</v>
      </c>
      <c r="L16" s="123" t="s">
        <v>407</v>
      </c>
      <c r="M16" s="124" t="s">
        <v>407</v>
      </c>
      <c r="N16" s="124" t="s">
        <v>407</v>
      </c>
      <c r="O16" s="124" t="s">
        <v>407</v>
      </c>
    </row>
    <row r="17" spans="1:15" s="210" customFormat="1">
      <c r="A17" s="1805" t="s">
        <v>173</v>
      </c>
      <c r="B17" s="1805"/>
      <c r="C17" s="1805"/>
      <c r="D17" s="423"/>
      <c r="E17" s="423"/>
      <c r="F17" s="424"/>
      <c r="G17" s="424"/>
      <c r="H17" s="425"/>
      <c r="I17" s="425"/>
      <c r="J17" s="423"/>
      <c r="K17" s="423"/>
      <c r="L17" s="424"/>
      <c r="M17" s="424"/>
      <c r="N17" s="423"/>
      <c r="O17" s="423"/>
    </row>
    <row r="18" spans="1:15" s="210" customFormat="1">
      <c r="A18" s="1889" t="s">
        <v>410</v>
      </c>
      <c r="B18" s="1889"/>
      <c r="C18" s="1889"/>
      <c r="D18" s="1889"/>
      <c r="E18" s="1889"/>
      <c r="F18" s="1889"/>
      <c r="G18" s="1889"/>
      <c r="H18" s="1889"/>
      <c r="I18" s="1889"/>
      <c r="J18" s="1889"/>
      <c r="K18" s="1889"/>
      <c r="L18" s="1889"/>
      <c r="M18" s="1889"/>
      <c r="N18" s="1889"/>
      <c r="O18" s="1889"/>
    </row>
    <row r="19" spans="1:15" s="210" customFormat="1" ht="15" customHeight="1"/>
    <row r="20" spans="1:15" s="210" customFormat="1">
      <c r="A20" s="256"/>
    </row>
  </sheetData>
  <mergeCells count="3">
    <mergeCell ref="A18:O18"/>
    <mergeCell ref="A17:C17"/>
    <mergeCell ref="A1:D1"/>
  </mergeCells>
  <printOptions horizontalCentered="1"/>
  <pageMargins left="0.78431372549019618" right="0.78431372549019618" top="0.98039215686274517" bottom="0.98039215686274517" header="0.50980392156862753" footer="0.50980392156862753"/>
  <pageSetup paperSize="9" scale="63" orientation="landscape" useFirstPageNumber="1"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7"/>
  <sheetViews>
    <sheetView topLeftCell="A2" zoomScaleNormal="100" workbookViewId="0">
      <selection activeCell="K22" sqref="K22"/>
    </sheetView>
  </sheetViews>
  <sheetFormatPr defaultColWidth="9.140625" defaultRowHeight="15"/>
  <cols>
    <col min="1" max="1" width="14.85546875" style="559" bestFit="1" customWidth="1"/>
    <col min="2" max="2" width="10" style="559" bestFit="1" customWidth="1"/>
    <col min="3" max="3" width="13" style="559" bestFit="1" customWidth="1"/>
    <col min="4" max="4" width="15.140625" style="559" bestFit="1" customWidth="1"/>
    <col min="5" max="5" width="11" style="559" bestFit="1" customWidth="1"/>
    <col min="6" max="6" width="10.140625" style="559" bestFit="1" customWidth="1"/>
    <col min="7" max="7" width="15.85546875" style="559" customWidth="1"/>
    <col min="8" max="8" width="15.42578125" style="559" customWidth="1"/>
    <col min="9" max="9" width="21.28515625" style="559" bestFit="1" customWidth="1"/>
    <col min="10" max="10" width="15.140625" style="559" customWidth="1"/>
    <col min="11" max="11" width="17.28515625" style="559" bestFit="1" customWidth="1"/>
    <col min="12" max="12" width="22" style="559" bestFit="1" customWidth="1"/>
    <col min="13" max="13" width="10" style="559" bestFit="1" customWidth="1"/>
    <col min="14" max="14" width="11" style="559" bestFit="1" customWidth="1"/>
    <col min="15" max="15" width="14.85546875" style="559" bestFit="1" customWidth="1"/>
    <col min="16" max="16" width="12.85546875" style="559" customWidth="1"/>
    <col min="17" max="17" width="14.140625" style="559" customWidth="1"/>
    <col min="18" max="18" width="14.5703125" style="559" customWidth="1"/>
    <col min="19" max="19" width="15.42578125" style="559" customWidth="1"/>
    <col min="20" max="20" width="13.85546875" style="559" customWidth="1"/>
    <col min="21" max="21" width="17" style="559" bestFit="1" customWidth="1"/>
    <col min="22" max="22" width="12" style="559" customWidth="1"/>
    <col min="23" max="23" width="14.5703125" style="559" bestFit="1" customWidth="1"/>
    <col min="24" max="24" width="14" style="559" bestFit="1" customWidth="1"/>
    <col min="25" max="25" width="18.140625" style="559" bestFit="1" customWidth="1"/>
    <col min="26" max="26" width="19.5703125" style="559" bestFit="1" customWidth="1"/>
    <col min="27" max="16384" width="9.140625" style="559"/>
  </cols>
  <sheetData>
    <row r="1" spans="1:26" ht="13.5" customHeight="1">
      <c r="A1" s="1512" t="s">
        <v>1243</v>
      </c>
      <c r="B1" s="1512"/>
      <c r="C1" s="1512"/>
      <c r="D1" s="1512"/>
      <c r="E1" s="1496"/>
      <c r="F1" s="1497"/>
      <c r="G1" s="1497"/>
      <c r="H1" s="1497"/>
      <c r="I1" s="1497"/>
      <c r="J1" s="1497"/>
      <c r="K1" s="1497"/>
      <c r="L1" s="1497"/>
      <c r="M1" s="1497"/>
      <c r="N1" s="1497"/>
      <c r="O1" s="1497"/>
      <c r="P1" s="1497"/>
      <c r="Q1" s="1497"/>
      <c r="R1" s="1497"/>
      <c r="S1" s="1500"/>
      <c r="T1" s="1500"/>
      <c r="U1" s="1500"/>
      <c r="V1" s="1500"/>
      <c r="W1" s="1500"/>
    </row>
    <row r="2" spans="1:26" s="560" customFormat="1" ht="18" customHeight="1">
      <c r="A2" s="1890" t="s">
        <v>632</v>
      </c>
      <c r="B2" s="1890" t="s">
        <v>384</v>
      </c>
      <c r="C2" s="1896" t="s">
        <v>633</v>
      </c>
      <c r="D2" s="1897"/>
      <c r="E2" s="1896" t="s">
        <v>634</v>
      </c>
      <c r="F2" s="1897"/>
      <c r="G2" s="1901" t="s">
        <v>635</v>
      </c>
      <c r="H2" s="1902"/>
      <c r="I2" s="1902"/>
      <c r="J2" s="1902"/>
      <c r="K2" s="1902"/>
      <c r="L2" s="1903"/>
      <c r="M2" s="1901" t="s">
        <v>636</v>
      </c>
      <c r="N2" s="1902"/>
      <c r="O2" s="1902"/>
      <c r="P2" s="1902"/>
      <c r="Q2" s="1902"/>
      <c r="R2" s="1903"/>
      <c r="S2" s="1901" t="s">
        <v>637</v>
      </c>
      <c r="T2" s="1902"/>
      <c r="U2" s="1903"/>
      <c r="V2" s="1904" t="s">
        <v>638</v>
      </c>
      <c r="W2" s="1905"/>
    </row>
    <row r="3" spans="1:26" s="560" customFormat="1" ht="18" customHeight="1">
      <c r="A3" s="1895"/>
      <c r="B3" s="1895"/>
      <c r="C3" s="1898"/>
      <c r="D3" s="1899"/>
      <c r="E3" s="1898"/>
      <c r="F3" s="1899"/>
      <c r="G3" s="1901" t="s">
        <v>639</v>
      </c>
      <c r="H3" s="1902"/>
      <c r="I3" s="1903"/>
      <c r="J3" s="1901" t="s">
        <v>640</v>
      </c>
      <c r="K3" s="1902"/>
      <c r="L3" s="1903"/>
      <c r="M3" s="1901" t="s">
        <v>639</v>
      </c>
      <c r="N3" s="1902"/>
      <c r="O3" s="1903"/>
      <c r="P3" s="1901" t="s">
        <v>640</v>
      </c>
      <c r="Q3" s="1902"/>
      <c r="R3" s="1903"/>
      <c r="S3" s="1908" t="s">
        <v>641</v>
      </c>
      <c r="T3" s="1894" t="s">
        <v>629</v>
      </c>
      <c r="U3" s="1894"/>
      <c r="V3" s="1906"/>
      <c r="W3" s="1907"/>
    </row>
    <row r="4" spans="1:26" s="561" customFormat="1" ht="25.5" customHeight="1">
      <c r="A4" s="1895"/>
      <c r="B4" s="1895"/>
      <c r="C4" s="1890" t="s">
        <v>641</v>
      </c>
      <c r="D4" s="1894" t="s">
        <v>629</v>
      </c>
      <c r="E4" s="1890" t="s">
        <v>641</v>
      </c>
      <c r="F4" s="1894" t="s">
        <v>629</v>
      </c>
      <c r="G4" s="1890" t="s">
        <v>641</v>
      </c>
      <c r="H4" s="1892" t="s">
        <v>629</v>
      </c>
      <c r="I4" s="1893"/>
      <c r="J4" s="1890" t="s">
        <v>641</v>
      </c>
      <c r="K4" s="1892" t="s">
        <v>629</v>
      </c>
      <c r="L4" s="1893"/>
      <c r="M4" s="1890" t="s">
        <v>641</v>
      </c>
      <c r="N4" s="1892" t="s">
        <v>629</v>
      </c>
      <c r="O4" s="1893"/>
      <c r="P4" s="1890" t="s">
        <v>641</v>
      </c>
      <c r="Q4" s="1892" t="s">
        <v>629</v>
      </c>
      <c r="R4" s="1893"/>
      <c r="S4" s="1909"/>
      <c r="T4" s="1894"/>
      <c r="U4" s="1894"/>
      <c r="V4" s="1897" t="s">
        <v>641</v>
      </c>
      <c r="W4" s="1890" t="s">
        <v>642</v>
      </c>
    </row>
    <row r="5" spans="1:26" s="561" customFormat="1" ht="13.5" customHeight="1">
      <c r="A5" s="1891"/>
      <c r="B5" s="1891"/>
      <c r="C5" s="1891"/>
      <c r="D5" s="1894"/>
      <c r="E5" s="1891"/>
      <c r="F5" s="1894"/>
      <c r="G5" s="1891"/>
      <c r="H5" s="1501" t="s">
        <v>643</v>
      </c>
      <c r="I5" s="1501" t="s">
        <v>644</v>
      </c>
      <c r="J5" s="1891"/>
      <c r="K5" s="1501" t="s">
        <v>643</v>
      </c>
      <c r="L5" s="1501" t="s">
        <v>644</v>
      </c>
      <c r="M5" s="1891"/>
      <c r="N5" s="1501" t="s">
        <v>643</v>
      </c>
      <c r="O5" s="1501" t="s">
        <v>644</v>
      </c>
      <c r="P5" s="1891"/>
      <c r="Q5" s="1501" t="s">
        <v>643</v>
      </c>
      <c r="R5" s="1501" t="s">
        <v>644</v>
      </c>
      <c r="S5" s="1910"/>
      <c r="T5" s="1502" t="s">
        <v>643</v>
      </c>
      <c r="U5" s="1501" t="s">
        <v>644</v>
      </c>
      <c r="V5" s="1891"/>
      <c r="W5" s="1891"/>
    </row>
    <row r="6" spans="1:26" s="561" customFormat="1">
      <c r="A6" s="562">
        <f>1</f>
        <v>1</v>
      </c>
      <c r="B6" s="563">
        <f t="shared" ref="B6:W6" si="0">A6+1</f>
        <v>2</v>
      </c>
      <c r="C6" s="563">
        <f t="shared" si="0"/>
        <v>3</v>
      </c>
      <c r="D6" s="563">
        <f t="shared" si="0"/>
        <v>4</v>
      </c>
      <c r="E6" s="563">
        <f t="shared" si="0"/>
        <v>5</v>
      </c>
      <c r="F6" s="563">
        <f t="shared" si="0"/>
        <v>6</v>
      </c>
      <c r="G6" s="563">
        <f t="shared" si="0"/>
        <v>7</v>
      </c>
      <c r="H6" s="563">
        <f t="shared" si="0"/>
        <v>8</v>
      </c>
      <c r="I6" s="563">
        <f t="shared" si="0"/>
        <v>9</v>
      </c>
      <c r="J6" s="563">
        <f t="shared" si="0"/>
        <v>10</v>
      </c>
      <c r="K6" s="563">
        <f t="shared" si="0"/>
        <v>11</v>
      </c>
      <c r="L6" s="563">
        <f t="shared" si="0"/>
        <v>12</v>
      </c>
      <c r="M6" s="563">
        <f t="shared" si="0"/>
        <v>13</v>
      </c>
      <c r="N6" s="563">
        <f t="shared" si="0"/>
        <v>14</v>
      </c>
      <c r="O6" s="563">
        <f t="shared" si="0"/>
        <v>15</v>
      </c>
      <c r="P6" s="563">
        <f t="shared" si="0"/>
        <v>16</v>
      </c>
      <c r="Q6" s="563">
        <f t="shared" si="0"/>
        <v>17</v>
      </c>
      <c r="R6" s="563">
        <f t="shared" si="0"/>
        <v>18</v>
      </c>
      <c r="S6" s="563">
        <f t="shared" si="0"/>
        <v>19</v>
      </c>
      <c r="T6" s="563">
        <f t="shared" si="0"/>
        <v>20</v>
      </c>
      <c r="U6" s="563">
        <f t="shared" si="0"/>
        <v>21</v>
      </c>
      <c r="V6" s="563">
        <f t="shared" si="0"/>
        <v>22</v>
      </c>
      <c r="W6" s="563">
        <f t="shared" si="0"/>
        <v>23</v>
      </c>
    </row>
    <row r="7" spans="1:26" s="561" customFormat="1">
      <c r="A7" s="564" t="s">
        <v>10</v>
      </c>
      <c r="B7" s="565">
        <v>242</v>
      </c>
      <c r="C7" s="566">
        <v>281532</v>
      </c>
      <c r="D7" s="567">
        <v>20247.138979424999</v>
      </c>
      <c r="E7" s="568">
        <v>1</v>
      </c>
      <c r="F7" s="569">
        <v>9.4170000000000004E-2</v>
      </c>
      <c r="G7" s="570">
        <v>5800012712</v>
      </c>
      <c r="H7" s="571">
        <v>259453.90862050003</v>
      </c>
      <c r="I7" s="571">
        <v>414316521.51317048</v>
      </c>
      <c r="J7" s="570">
        <v>5499653676</v>
      </c>
      <c r="K7" s="571">
        <v>233206.67681227502</v>
      </c>
      <c r="L7" s="571">
        <v>388498615.51731229</v>
      </c>
      <c r="M7" s="572">
        <v>0</v>
      </c>
      <c r="N7" s="573">
        <v>0</v>
      </c>
      <c r="O7" s="573">
        <v>0</v>
      </c>
      <c r="P7" s="572">
        <v>0</v>
      </c>
      <c r="Q7" s="573">
        <v>0</v>
      </c>
      <c r="R7" s="573">
        <v>0</v>
      </c>
      <c r="S7" s="570">
        <v>11299947921</v>
      </c>
      <c r="T7" s="574">
        <v>492660.58543277509</v>
      </c>
      <c r="U7" s="575">
        <v>802835384.26363194</v>
      </c>
      <c r="V7" s="570">
        <v>13555320</v>
      </c>
      <c r="W7" s="571">
        <v>953598.49802896054</v>
      </c>
      <c r="X7" s="576"/>
    </row>
    <row r="8" spans="1:26" s="561" customFormat="1">
      <c r="A8" s="577" t="s">
        <v>14</v>
      </c>
      <c r="B8" s="578">
        <f>SUM(B9:B20)</f>
        <v>249</v>
      </c>
      <c r="C8" s="578">
        <f t="shared" ref="C8:U8" si="1">SUM(C9:C20)</f>
        <v>554035</v>
      </c>
      <c r="D8" s="579">
        <f t="shared" si="1"/>
        <v>164884.85606967501</v>
      </c>
      <c r="E8" s="578">
        <f t="shared" si="1"/>
        <v>10289</v>
      </c>
      <c r="F8" s="579">
        <f t="shared" si="1"/>
        <v>743.98185386000023</v>
      </c>
      <c r="G8" s="578">
        <f t="shared" si="1"/>
        <v>15607158556</v>
      </c>
      <c r="H8" s="579">
        <f t="shared" si="1"/>
        <v>1128724.5216645</v>
      </c>
      <c r="I8" s="579">
        <f t="shared" si="1"/>
        <v>1417481166.7573147</v>
      </c>
      <c r="J8" s="578">
        <f t="shared" si="1"/>
        <v>14940914211</v>
      </c>
      <c r="K8" s="579">
        <f t="shared" si="1"/>
        <v>1106691.8421354499</v>
      </c>
      <c r="L8" s="579">
        <f t="shared" si="1"/>
        <v>1338118085.2651348</v>
      </c>
      <c r="M8" s="578">
        <f t="shared" si="1"/>
        <v>31559</v>
      </c>
      <c r="N8" s="579">
        <f t="shared" si="1"/>
        <v>10.481333249999999</v>
      </c>
      <c r="O8" s="579">
        <f t="shared" si="1"/>
        <v>1970.4004207500002</v>
      </c>
      <c r="P8" s="578">
        <f t="shared" si="1"/>
        <v>9236</v>
      </c>
      <c r="Q8" s="579">
        <f t="shared" si="1"/>
        <v>8.9047659999999986</v>
      </c>
      <c r="R8" s="579">
        <f t="shared" si="1"/>
        <v>630.93171599999994</v>
      </c>
      <c r="S8" s="578">
        <f t="shared" si="1"/>
        <v>30548677886</v>
      </c>
      <c r="T8" s="579">
        <f t="shared" si="1"/>
        <v>2235435.7498992002</v>
      </c>
      <c r="U8" s="579">
        <f t="shared" si="1"/>
        <v>2755653330.0052638</v>
      </c>
      <c r="V8" s="578">
        <v>1812920</v>
      </c>
      <c r="W8" s="579">
        <v>280698.99200106756</v>
      </c>
      <c r="X8" s="729"/>
      <c r="Y8" s="1340"/>
      <c r="Z8" s="1341"/>
    </row>
    <row r="9" spans="1:26" s="580" customFormat="1">
      <c r="A9" s="1387">
        <v>45412</v>
      </c>
      <c r="B9" s="581">
        <v>20</v>
      </c>
      <c r="C9" s="582">
        <v>43584</v>
      </c>
      <c r="D9" s="583">
        <f>+F9+H9+K9+N9+Q9</f>
        <v>117387.36263317501</v>
      </c>
      <c r="E9" s="582">
        <v>0</v>
      </c>
      <c r="F9" s="583">
        <v>0</v>
      </c>
      <c r="G9" s="582">
        <v>1136394739</v>
      </c>
      <c r="H9" s="584">
        <v>59762.223941775002</v>
      </c>
      <c r="I9" s="584">
        <v>87127144.360391781</v>
      </c>
      <c r="J9" s="582">
        <v>1087904500</v>
      </c>
      <c r="K9" s="584">
        <v>57625.138691400003</v>
      </c>
      <c r="L9" s="584">
        <v>82368154.030341387</v>
      </c>
      <c r="M9" s="582">
        <v>0</v>
      </c>
      <c r="N9" s="585">
        <v>0</v>
      </c>
      <c r="O9" s="585">
        <v>0</v>
      </c>
      <c r="P9" s="582">
        <v>0</v>
      </c>
      <c r="Q9" s="585">
        <v>0</v>
      </c>
      <c r="R9" s="585">
        <v>0</v>
      </c>
      <c r="S9" s="582">
        <v>2224342823</v>
      </c>
      <c r="T9" s="1351">
        <f>H9+K9+N9+Q9</f>
        <v>117387.36263317501</v>
      </c>
      <c r="U9" s="586">
        <v>169498635.0577758</v>
      </c>
      <c r="V9" s="582">
        <v>293730</v>
      </c>
      <c r="W9" s="584">
        <v>22345.473455765401</v>
      </c>
      <c r="X9" s="729"/>
      <c r="Y9" s="1349"/>
      <c r="Z9" s="1341"/>
    </row>
    <row r="10" spans="1:26" s="580" customFormat="1">
      <c r="A10" s="1387">
        <v>45443</v>
      </c>
      <c r="B10" s="588">
        <v>22</v>
      </c>
      <c r="C10" s="582">
        <v>33975</v>
      </c>
      <c r="D10" s="583">
        <v>2552.1349276999999</v>
      </c>
      <c r="E10" s="589">
        <v>0</v>
      </c>
      <c r="F10" s="590">
        <v>0</v>
      </c>
      <c r="G10" s="582">
        <v>1480962413</v>
      </c>
      <c r="H10" s="584">
        <v>78074.340969249999</v>
      </c>
      <c r="I10" s="584">
        <v>113135370.505569</v>
      </c>
      <c r="J10" s="582">
        <v>1413930789</v>
      </c>
      <c r="K10" s="584">
        <v>80786.207591275001</v>
      </c>
      <c r="L10" s="584">
        <v>106604271.105891</v>
      </c>
      <c r="M10" s="572">
        <v>0</v>
      </c>
      <c r="N10" s="573">
        <v>0</v>
      </c>
      <c r="O10" s="573">
        <v>0</v>
      </c>
      <c r="P10" s="572">
        <v>0</v>
      </c>
      <c r="Q10" s="573">
        <v>0</v>
      </c>
      <c r="R10" s="573">
        <v>0</v>
      </c>
      <c r="S10" s="582">
        <v>2894927177</v>
      </c>
      <c r="T10" s="1351">
        <f t="shared" ref="T10:T20" si="2">H10+K10+N10+Q10</f>
        <v>158860.548560525</v>
      </c>
      <c r="U10" s="586">
        <v>219742193.74638769</v>
      </c>
      <c r="V10" s="591">
        <v>5790595</v>
      </c>
      <c r="W10" s="592">
        <v>429596.61929389084</v>
      </c>
      <c r="X10" s="729"/>
      <c r="Y10" s="1349"/>
      <c r="Z10" s="1341"/>
    </row>
    <row r="11" spans="1:26" s="580" customFormat="1">
      <c r="A11" s="1387">
        <v>45473</v>
      </c>
      <c r="B11" s="588">
        <v>19</v>
      </c>
      <c r="C11" s="582">
        <v>34978</v>
      </c>
      <c r="D11" s="583">
        <v>2723.8138489749999</v>
      </c>
      <c r="E11" s="589">
        <v>0</v>
      </c>
      <c r="F11" s="590">
        <v>0</v>
      </c>
      <c r="G11" s="582">
        <v>1346324635</v>
      </c>
      <c r="H11" s="584">
        <v>85283.051491524995</v>
      </c>
      <c r="I11" s="584">
        <v>108224842.59604155</v>
      </c>
      <c r="J11" s="582">
        <v>1242473794</v>
      </c>
      <c r="K11" s="584">
        <v>75332.357840750003</v>
      </c>
      <c r="L11" s="584">
        <v>98148144.476640731</v>
      </c>
      <c r="M11" s="572">
        <v>1</v>
      </c>
      <c r="N11" s="573">
        <v>5.5000000000000003E-4</v>
      </c>
      <c r="O11" s="573">
        <v>9.4049999999999995E-2</v>
      </c>
      <c r="P11" s="572">
        <v>0</v>
      </c>
      <c r="Q11" s="573">
        <v>0</v>
      </c>
      <c r="R11" s="573">
        <v>0</v>
      </c>
      <c r="S11" s="582">
        <v>2588833408</v>
      </c>
      <c r="T11" s="1351">
        <f t="shared" si="2"/>
        <v>160615.40988227498</v>
      </c>
      <c r="U11" s="586">
        <v>206375710.88708127</v>
      </c>
      <c r="V11" s="582">
        <v>5629594</v>
      </c>
      <c r="W11" s="584">
        <v>447793.51541313197</v>
      </c>
      <c r="X11" s="729"/>
      <c r="Y11" s="1349"/>
      <c r="Z11" s="1341"/>
    </row>
    <row r="12" spans="1:26" s="580" customFormat="1">
      <c r="A12" s="1387">
        <v>45504</v>
      </c>
      <c r="B12" s="588">
        <v>22</v>
      </c>
      <c r="C12" s="582">
        <v>59154</v>
      </c>
      <c r="D12" s="583">
        <v>4923.4785871499998</v>
      </c>
      <c r="E12" s="589">
        <v>4148</v>
      </c>
      <c r="F12" s="590">
        <v>316.13313826000001</v>
      </c>
      <c r="G12" s="582">
        <v>1552223317</v>
      </c>
      <c r="H12" s="584">
        <v>86713.362039575019</v>
      </c>
      <c r="I12" s="584">
        <v>130231536.09323999</v>
      </c>
      <c r="J12" s="582">
        <v>1498086409</v>
      </c>
      <c r="K12" s="584">
        <v>77721.036395225005</v>
      </c>
      <c r="L12" s="584">
        <v>124025065.335945</v>
      </c>
      <c r="M12" s="572">
        <v>185</v>
      </c>
      <c r="N12" s="573">
        <v>0.131217</v>
      </c>
      <c r="O12" s="573">
        <v>15.357917</v>
      </c>
      <c r="P12" s="572">
        <v>235</v>
      </c>
      <c r="Q12" s="573">
        <v>0.19669162499999998</v>
      </c>
      <c r="R12" s="573">
        <v>20.241841624999999</v>
      </c>
      <c r="S12" s="582">
        <v>3050373448</v>
      </c>
      <c r="T12" s="1351">
        <f t="shared" si="2"/>
        <v>164434.72634342502</v>
      </c>
      <c r="U12" s="586">
        <v>254261876.64066902</v>
      </c>
      <c r="V12" s="582">
        <v>386890</v>
      </c>
      <c r="W12" s="584">
        <v>31854.729854189307</v>
      </c>
      <c r="X12" s="729"/>
      <c r="Y12" s="1349"/>
      <c r="Z12" s="1341"/>
    </row>
    <row r="13" spans="1:26" s="580" customFormat="1">
      <c r="A13" s="1387">
        <v>45535</v>
      </c>
      <c r="B13" s="588">
        <v>21</v>
      </c>
      <c r="C13" s="582">
        <v>54937</v>
      </c>
      <c r="D13" s="583">
        <v>4491.7687243250002</v>
      </c>
      <c r="E13" s="589">
        <v>1354</v>
      </c>
      <c r="F13" s="590">
        <v>100.69705222499999</v>
      </c>
      <c r="G13" s="582">
        <v>1619272368</v>
      </c>
      <c r="H13" s="584">
        <v>81683.635179774996</v>
      </c>
      <c r="I13" s="584">
        <v>133812881.26422979</v>
      </c>
      <c r="J13" s="582">
        <v>1549871507</v>
      </c>
      <c r="K13" s="584">
        <v>78326.071791675</v>
      </c>
      <c r="L13" s="584">
        <v>126491647.07559168</v>
      </c>
      <c r="M13" s="572">
        <v>694</v>
      </c>
      <c r="N13" s="573">
        <v>0.83769487499999995</v>
      </c>
      <c r="O13" s="573">
        <v>60.170269875000002</v>
      </c>
      <c r="P13" s="572">
        <v>537</v>
      </c>
      <c r="Q13" s="573">
        <v>0.60544587500000002</v>
      </c>
      <c r="R13" s="573">
        <v>46.783945875000001</v>
      </c>
      <c r="S13" s="593">
        <v>3169201397</v>
      </c>
      <c r="T13" s="1351">
        <f t="shared" si="2"/>
        <v>160011.1501122</v>
      </c>
      <c r="U13" s="586">
        <v>260309227.75981376</v>
      </c>
      <c r="V13" s="593">
        <v>6197779</v>
      </c>
      <c r="W13" s="594">
        <v>511813.33</v>
      </c>
      <c r="X13" s="729"/>
      <c r="Y13" s="1349"/>
      <c r="Z13" s="1341"/>
    </row>
    <row r="14" spans="1:26" s="580" customFormat="1">
      <c r="A14" s="1387">
        <v>45565</v>
      </c>
      <c r="B14" s="588">
        <v>21</v>
      </c>
      <c r="C14" s="582">
        <v>68566</v>
      </c>
      <c r="D14" s="583">
        <v>5774.5900176750001</v>
      </c>
      <c r="E14" s="589">
        <v>820</v>
      </c>
      <c r="F14" s="590">
        <v>63.021572749999997</v>
      </c>
      <c r="G14" s="582">
        <v>1813412687</v>
      </c>
      <c r="H14" s="594">
        <v>103936.965854375</v>
      </c>
      <c r="I14" s="584">
        <v>155347496.99105436</v>
      </c>
      <c r="J14" s="582">
        <v>1731156883</v>
      </c>
      <c r="K14" s="595">
        <v>96637.144089524998</v>
      </c>
      <c r="L14" s="584">
        <v>146126466.82703951</v>
      </c>
      <c r="M14" s="593">
        <v>605</v>
      </c>
      <c r="N14" s="596">
        <v>0.44722812499999998</v>
      </c>
      <c r="O14" s="597">
        <v>51.781515624999997</v>
      </c>
      <c r="P14" s="598">
        <v>630</v>
      </c>
      <c r="Q14" s="599">
        <v>0.61266037499999992</v>
      </c>
      <c r="R14" s="599">
        <v>50.669697874999997</v>
      </c>
      <c r="S14" s="598">
        <v>3544640191</v>
      </c>
      <c r="T14" s="1351">
        <f t="shared" si="2"/>
        <v>200575.16983239999</v>
      </c>
      <c r="U14" s="586">
        <v>301479802.48957282</v>
      </c>
      <c r="V14" s="598">
        <v>2446013</v>
      </c>
      <c r="W14" s="600">
        <v>218973.35857903372</v>
      </c>
      <c r="X14" s="729"/>
      <c r="Y14" s="1349"/>
      <c r="Z14" s="1341"/>
    </row>
    <row r="15" spans="1:26" s="580" customFormat="1">
      <c r="A15" s="1387">
        <v>45596</v>
      </c>
      <c r="B15" s="588">
        <v>22</v>
      </c>
      <c r="C15" s="582">
        <v>47463</v>
      </c>
      <c r="D15" s="583">
        <v>3914.6799188499999</v>
      </c>
      <c r="E15" s="589">
        <v>410</v>
      </c>
      <c r="F15" s="590">
        <v>30.649649</v>
      </c>
      <c r="G15" s="582">
        <v>1655798061</v>
      </c>
      <c r="H15" s="584">
        <v>96288.981489600003</v>
      </c>
      <c r="I15" s="601">
        <v>137822583.80228966</v>
      </c>
      <c r="J15" s="582">
        <v>1542675121</v>
      </c>
      <c r="K15" s="584">
        <v>102552.584064775</v>
      </c>
      <c r="L15" s="595">
        <v>126435813.91526477</v>
      </c>
      <c r="M15" s="593">
        <v>588</v>
      </c>
      <c r="N15" s="597">
        <v>0.77461875000000002</v>
      </c>
      <c r="O15" s="596">
        <v>48.013518750000003</v>
      </c>
      <c r="P15" s="598">
        <v>1117</v>
      </c>
      <c r="Q15" s="599">
        <v>1.8482799999999999</v>
      </c>
      <c r="R15" s="599">
        <v>88.153504999999996</v>
      </c>
      <c r="S15" s="598">
        <v>3198522760</v>
      </c>
      <c r="T15" s="1351">
        <f t="shared" si="2"/>
        <v>198844.18845312501</v>
      </c>
      <c r="U15" s="586">
        <v>264262479.21414593</v>
      </c>
      <c r="V15" s="598">
        <v>3338678</v>
      </c>
      <c r="W15" s="600">
        <v>267192.60740897444</v>
      </c>
      <c r="X15" s="729"/>
      <c r="Y15" s="1349"/>
      <c r="Z15" s="1341"/>
    </row>
    <row r="16" spans="1:26" s="580" customFormat="1">
      <c r="A16" s="1387">
        <v>45626</v>
      </c>
      <c r="B16" s="588">
        <v>19</v>
      </c>
      <c r="C16" s="582">
        <v>42659</v>
      </c>
      <c r="D16" s="583">
        <v>3439.98</v>
      </c>
      <c r="E16" s="589">
        <v>475</v>
      </c>
      <c r="F16" s="590">
        <v>33.5</v>
      </c>
      <c r="G16" s="582">
        <v>1291083780</v>
      </c>
      <c r="H16" s="594">
        <v>81011.329103625001</v>
      </c>
      <c r="I16" s="601">
        <v>106019075.06125365</v>
      </c>
      <c r="J16" s="582">
        <v>1199046265</v>
      </c>
      <c r="K16" s="584">
        <v>75156.460220599998</v>
      </c>
      <c r="L16" s="595">
        <v>97043061.791320607</v>
      </c>
      <c r="M16" s="593">
        <v>171</v>
      </c>
      <c r="N16" s="597">
        <v>0.128718625</v>
      </c>
      <c r="O16" s="596">
        <v>13.784368625000001</v>
      </c>
      <c r="P16" s="598">
        <v>315</v>
      </c>
      <c r="Q16" s="599">
        <v>0.231737625</v>
      </c>
      <c r="R16" s="599">
        <v>25.489325125000001</v>
      </c>
      <c r="S16" s="598">
        <v>2490173665</v>
      </c>
      <c r="T16" s="1351">
        <f t="shared" si="2"/>
        <v>156168.14978047498</v>
      </c>
      <c r="U16" s="586">
        <v>203065649.59943801</v>
      </c>
      <c r="V16" s="598">
        <v>5880811</v>
      </c>
      <c r="W16" s="600">
        <v>469348.9002378544</v>
      </c>
      <c r="X16" s="729"/>
      <c r="Y16" s="1349"/>
      <c r="Z16" s="1341"/>
    </row>
    <row r="17" spans="1:26" s="580" customFormat="1">
      <c r="A17" s="1387">
        <v>45657</v>
      </c>
      <c r="B17" s="588">
        <v>21</v>
      </c>
      <c r="C17" s="582">
        <v>57846</v>
      </c>
      <c r="D17" s="583">
        <v>4663.9556689250003</v>
      </c>
      <c r="E17" s="589">
        <v>280</v>
      </c>
      <c r="F17" s="590">
        <v>20.085381874999999</v>
      </c>
      <c r="G17" s="582">
        <v>1111355755</v>
      </c>
      <c r="H17" s="601">
        <v>92211.475384399993</v>
      </c>
      <c r="I17" s="601">
        <v>90793725.740334421</v>
      </c>
      <c r="J17" s="582">
        <v>1130735074</v>
      </c>
      <c r="K17" s="584">
        <v>95798.324840924994</v>
      </c>
      <c r="L17" s="595">
        <v>90422427.67644091</v>
      </c>
      <c r="M17" s="593">
        <v>495</v>
      </c>
      <c r="N17" s="597">
        <v>0.44238137500000002</v>
      </c>
      <c r="O17" s="596">
        <v>41.283931375000002</v>
      </c>
      <c r="P17" s="598">
        <v>479</v>
      </c>
      <c r="Q17" s="599">
        <v>0.36600187499999998</v>
      </c>
      <c r="R17" s="599">
        <v>36.142201874999998</v>
      </c>
      <c r="S17" s="598">
        <v>2242149929</v>
      </c>
      <c r="T17" s="1351">
        <f t="shared" si="2"/>
        <v>188010.60860857498</v>
      </c>
      <c r="U17" s="586">
        <v>181220914.88395938</v>
      </c>
      <c r="V17" s="598">
        <v>787151</v>
      </c>
      <c r="W17" s="600">
        <v>62737.80783250618</v>
      </c>
      <c r="X17" s="729"/>
      <c r="Y17" s="1349"/>
      <c r="Z17" s="1341"/>
    </row>
    <row r="18" spans="1:26" s="580" customFormat="1">
      <c r="A18" s="1387">
        <v>45688</v>
      </c>
      <c r="B18" s="588">
        <v>23</v>
      </c>
      <c r="C18" s="582">
        <v>50212</v>
      </c>
      <c r="D18" s="583">
        <v>5777.4805355999997</v>
      </c>
      <c r="E18" s="589">
        <v>701</v>
      </c>
      <c r="F18" s="590">
        <v>47.739127000000003</v>
      </c>
      <c r="G18" s="582">
        <v>1094366277</v>
      </c>
      <c r="H18" s="594">
        <v>128644.40276705001</v>
      </c>
      <c r="I18" s="601">
        <v>124151279.00986707</v>
      </c>
      <c r="J18" s="582">
        <v>1082748122</v>
      </c>
      <c r="K18" s="584">
        <v>136597.85135395001</v>
      </c>
      <c r="L18" s="595">
        <v>120656152.124304</v>
      </c>
      <c r="M18" s="593">
        <v>1536</v>
      </c>
      <c r="N18" s="597">
        <v>1.7239914999999999</v>
      </c>
      <c r="O18" s="596">
        <v>108.17929150000001</v>
      </c>
      <c r="P18" s="598">
        <v>1578</v>
      </c>
      <c r="Q18" s="599">
        <v>1.770199125</v>
      </c>
      <c r="R18" s="599">
        <v>102.19862412499999</v>
      </c>
      <c r="S18" s="598">
        <v>2177168426</v>
      </c>
      <c r="T18" s="1351">
        <f t="shared" si="2"/>
        <v>265245.74831162498</v>
      </c>
      <c r="U18" s="586">
        <v>244813466.73174906</v>
      </c>
      <c r="V18" s="598">
        <v>747954</v>
      </c>
      <c r="W18" s="600">
        <v>115888.51547312595</v>
      </c>
      <c r="X18" s="729"/>
      <c r="Y18" s="1349"/>
      <c r="Z18" s="1341"/>
    </row>
    <row r="19" spans="1:26" s="580" customFormat="1">
      <c r="A19" s="1387">
        <v>45716</v>
      </c>
      <c r="B19" s="588">
        <v>20</v>
      </c>
      <c r="C19" s="582">
        <v>32546</v>
      </c>
      <c r="D19" s="583">
        <v>4976.0433918999997</v>
      </c>
      <c r="E19" s="589">
        <v>901</v>
      </c>
      <c r="F19" s="590">
        <v>56.014725374999998</v>
      </c>
      <c r="G19" s="582">
        <v>680942129</v>
      </c>
      <c r="H19" s="601">
        <v>112396.63771734999</v>
      </c>
      <c r="I19" s="601">
        <v>105371839.83131734</v>
      </c>
      <c r="J19" s="582">
        <v>666541030</v>
      </c>
      <c r="K19" s="584">
        <v>116675.58307579999</v>
      </c>
      <c r="L19" s="595">
        <v>100860767.88947582</v>
      </c>
      <c r="M19" s="593">
        <v>6749</v>
      </c>
      <c r="N19" s="597">
        <v>2.1992846250000002</v>
      </c>
      <c r="O19" s="596">
        <v>407.39823462499999</v>
      </c>
      <c r="P19" s="598">
        <v>1546</v>
      </c>
      <c r="Q19" s="599">
        <v>1.45775075</v>
      </c>
      <c r="R19" s="599">
        <v>93.388275750000005</v>
      </c>
      <c r="S19" s="598">
        <v>1347524901</v>
      </c>
      <c r="T19" s="1351">
        <f t="shared" si="2"/>
        <v>229075.877828525</v>
      </c>
      <c r="U19" s="586">
        <v>206238140.56542081</v>
      </c>
      <c r="V19" s="598">
        <v>1394902</v>
      </c>
      <c r="W19" s="600">
        <v>204174.62248984</v>
      </c>
      <c r="X19" s="729"/>
      <c r="Y19" s="1349"/>
      <c r="Z19" s="1341"/>
    </row>
    <row r="20" spans="1:26" s="580" customFormat="1">
      <c r="A20" s="1387">
        <v>45747</v>
      </c>
      <c r="B20" s="588">
        <v>19</v>
      </c>
      <c r="C20" s="582">
        <v>28115</v>
      </c>
      <c r="D20" s="583">
        <v>4259.5678153999997</v>
      </c>
      <c r="E20" s="589">
        <v>1200</v>
      </c>
      <c r="F20" s="590">
        <v>76.141207374999993</v>
      </c>
      <c r="G20" s="582">
        <v>825022395</v>
      </c>
      <c r="H20" s="594">
        <v>122718.11572620001</v>
      </c>
      <c r="I20" s="601">
        <v>125443391.50172621</v>
      </c>
      <c r="J20" s="582">
        <v>795744717</v>
      </c>
      <c r="K20" s="584">
        <v>113483.08217954999</v>
      </c>
      <c r="L20" s="595">
        <v>118936113.01687956</v>
      </c>
      <c r="M20" s="593">
        <v>20535</v>
      </c>
      <c r="N20" s="597">
        <v>3.7956483749999999</v>
      </c>
      <c r="O20" s="594">
        <v>1224.3373233750001</v>
      </c>
      <c r="P20" s="598">
        <v>2799</v>
      </c>
      <c r="Q20" s="599">
        <v>1.8159987500000001</v>
      </c>
      <c r="R20" s="599">
        <v>167.86429874999999</v>
      </c>
      <c r="S20" s="598">
        <v>1620819761</v>
      </c>
      <c r="T20" s="1351">
        <f t="shared" si="2"/>
        <v>236206.80955287503</v>
      </c>
      <c r="U20" s="586">
        <v>244385232.42925069</v>
      </c>
      <c r="V20" s="598">
        <v>1812920</v>
      </c>
      <c r="W20" s="600">
        <v>280698.99200106756</v>
      </c>
      <c r="X20" s="729"/>
      <c r="Y20" s="1349"/>
      <c r="Z20" s="1341"/>
    </row>
    <row r="21" spans="1:26">
      <c r="A21" s="371"/>
      <c r="B21" s="602"/>
      <c r="C21" s="602"/>
      <c r="D21" s="603"/>
      <c r="E21" s="602"/>
      <c r="F21" s="602"/>
      <c r="G21" s="604"/>
      <c r="H21" s="604"/>
      <c r="I21" s="605"/>
      <c r="J21" s="602"/>
      <c r="K21" s="602"/>
      <c r="M21" s="605"/>
      <c r="N21" s="605"/>
      <c r="O21" s="605"/>
      <c r="P21" s="602"/>
      <c r="R21" s="602"/>
      <c r="T21" s="1350"/>
      <c r="U21" s="1343"/>
      <c r="V21" s="1344"/>
    </row>
    <row r="22" spans="1:26">
      <c r="A22" s="1497" t="s">
        <v>645</v>
      </c>
      <c r="B22" s="1497"/>
      <c r="C22" s="1497"/>
      <c r="D22" s="1497"/>
      <c r="E22" s="1497"/>
      <c r="F22" s="1497"/>
      <c r="G22" s="1503"/>
      <c r="H22" s="1503"/>
      <c r="I22" s="1504"/>
      <c r="J22" s="1439"/>
      <c r="K22" s="602"/>
      <c r="L22" s="602"/>
      <c r="M22" s="605"/>
      <c r="O22" s="605"/>
      <c r="P22" s="580"/>
      <c r="Q22" s="580"/>
      <c r="R22" s="580"/>
      <c r="S22" s="580"/>
      <c r="T22" s="1345"/>
      <c r="U22" s="1346"/>
      <c r="V22" s="1347"/>
      <c r="W22" s="580"/>
    </row>
    <row r="23" spans="1:26">
      <c r="A23" s="1900" t="s">
        <v>646</v>
      </c>
      <c r="B23" s="1900"/>
      <c r="C23" s="1900"/>
      <c r="D23" s="1900"/>
      <c r="E23" s="1505"/>
      <c r="F23" s="1439"/>
      <c r="G23" s="1503"/>
      <c r="H23" s="1439"/>
      <c r="I23" s="1439"/>
      <c r="J23" s="1439"/>
      <c r="K23" s="580"/>
      <c r="L23" s="580"/>
      <c r="M23" s="580"/>
      <c r="N23" s="580"/>
      <c r="O23" s="580"/>
      <c r="P23" s="580"/>
      <c r="R23" s="580"/>
      <c r="S23" s="580"/>
      <c r="T23" s="1346"/>
      <c r="U23" s="1346"/>
      <c r="V23" s="1347"/>
      <c r="W23" s="580"/>
    </row>
    <row r="24" spans="1:26">
      <c r="A24" s="1900" t="s">
        <v>647</v>
      </c>
      <c r="B24" s="1900"/>
      <c r="C24" s="1900"/>
      <c r="D24" s="1900"/>
      <c r="E24" s="1900"/>
      <c r="F24" s="1900"/>
      <c r="G24" s="1900"/>
      <c r="H24" s="1505"/>
      <c r="I24" s="1505"/>
      <c r="J24" s="1439"/>
      <c r="K24" s="580"/>
      <c r="L24" s="608"/>
      <c r="M24" s="580"/>
      <c r="N24" s="580"/>
      <c r="O24" s="580"/>
      <c r="P24" s="580"/>
      <c r="Q24" s="580"/>
      <c r="R24" s="580"/>
      <c r="S24" s="580"/>
      <c r="T24" s="1346"/>
      <c r="U24" s="1346"/>
      <c r="V24" s="1347"/>
      <c r="W24" s="580"/>
    </row>
    <row r="25" spans="1:26">
      <c r="A25" s="1818" t="s">
        <v>399</v>
      </c>
      <c r="B25" s="1818"/>
      <c r="C25" s="1818"/>
      <c r="D25" s="1818"/>
      <c r="E25" s="1818"/>
      <c r="F25" s="1818"/>
      <c r="G25" s="1818"/>
      <c r="H25" s="1818"/>
      <c r="I25" s="1818"/>
      <c r="J25" s="1818"/>
      <c r="K25" s="580"/>
      <c r="L25" s="608"/>
      <c r="M25" s="609"/>
      <c r="N25" s="580"/>
      <c r="O25" s="580"/>
      <c r="P25" s="580"/>
      <c r="Q25" s="580"/>
      <c r="R25" s="580"/>
      <c r="S25" s="580"/>
      <c r="T25" s="1346"/>
      <c r="U25" s="1346"/>
      <c r="V25" s="1347"/>
      <c r="W25" s="580"/>
    </row>
    <row r="26" spans="1:26">
      <c r="T26" s="1344"/>
      <c r="U26" s="1344"/>
      <c r="V26" s="1344"/>
    </row>
    <row r="27" spans="1:26">
      <c r="B27" s="610"/>
      <c r="C27" s="610"/>
      <c r="D27" s="610"/>
      <c r="E27" s="610"/>
      <c r="F27" s="610"/>
      <c r="G27" s="610"/>
      <c r="H27" s="610"/>
      <c r="I27" s="610"/>
      <c r="J27" s="610"/>
      <c r="K27" s="610"/>
      <c r="L27" s="610"/>
      <c r="M27" s="610"/>
      <c r="N27" s="610"/>
      <c r="O27" s="610"/>
      <c r="P27" s="610"/>
      <c r="Q27" s="610"/>
      <c r="R27" s="610"/>
      <c r="S27" s="610"/>
      <c r="T27" s="1348"/>
      <c r="U27" s="1348"/>
      <c r="V27" s="1344"/>
    </row>
    <row r="28" spans="1:26">
      <c r="B28" s="610"/>
      <c r="C28" s="610"/>
      <c r="D28" s="610"/>
      <c r="E28" s="610"/>
      <c r="F28" s="610"/>
      <c r="G28" s="610"/>
      <c r="H28" s="610"/>
      <c r="I28" s="610"/>
      <c r="J28" s="610"/>
      <c r="K28" s="610"/>
      <c r="L28" s="610"/>
      <c r="T28" s="1344"/>
      <c r="U28" s="1344"/>
      <c r="V28" s="1344"/>
    </row>
    <row r="29" spans="1:26">
      <c r="D29" s="611"/>
    </row>
    <row r="30" spans="1:26">
      <c r="D30" s="611"/>
      <c r="E30" s="607"/>
    </row>
    <row r="37" ht="30" customHeight="1"/>
  </sheetData>
  <mergeCells count="31">
    <mergeCell ref="A24:G24"/>
    <mergeCell ref="S2:U2"/>
    <mergeCell ref="V2:W3"/>
    <mergeCell ref="G3:I3"/>
    <mergeCell ref="J3:L3"/>
    <mergeCell ref="M3:O3"/>
    <mergeCell ref="P3:R3"/>
    <mergeCell ref="S3:S5"/>
    <mergeCell ref="T3:U4"/>
    <mergeCell ref="G4:G5"/>
    <mergeCell ref="H4:I4"/>
    <mergeCell ref="G2:L2"/>
    <mergeCell ref="M2:R2"/>
    <mergeCell ref="V4:V5"/>
    <mergeCell ref="W4:W5"/>
    <mergeCell ref="P4:P5"/>
    <mergeCell ref="Q4:R4"/>
    <mergeCell ref="A25:J25"/>
    <mergeCell ref="J4:J5"/>
    <mergeCell ref="K4:L4"/>
    <mergeCell ref="M4:M5"/>
    <mergeCell ref="N4:O4"/>
    <mergeCell ref="F4:F5"/>
    <mergeCell ref="A2:A5"/>
    <mergeCell ref="B2:B5"/>
    <mergeCell ref="C2:D3"/>
    <mergeCell ref="E2:F3"/>
    <mergeCell ref="C4:C5"/>
    <mergeCell ref="D4:D5"/>
    <mergeCell ref="E4:E5"/>
    <mergeCell ref="A23:D23"/>
  </mergeCells>
  <printOptions horizontalCentered="1"/>
  <pageMargins left="0.78431372549019618" right="0.78431372549019618" top="0.98039215686274517" bottom="0.98039215686274517" header="0.50980392156862753" footer="0.50980392156862753"/>
  <pageSetup paperSize="9" scale="71" fitToHeight="0" orientation="landscape" useFirstPageNumber="1" r:id="rId1"/>
  <headerFooter alignWithMargins="0"/>
  <colBreaks count="1" manualBreakCount="1">
    <brk id="12" max="26" man="1"/>
  </col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35"/>
  <sheetViews>
    <sheetView zoomScaleNormal="100" workbookViewId="0"/>
  </sheetViews>
  <sheetFormatPr defaultColWidth="9.140625" defaultRowHeight="15"/>
  <cols>
    <col min="1" max="1" width="12.28515625" style="559" bestFit="1" customWidth="1"/>
    <col min="2" max="2" width="9.28515625" style="559" bestFit="1" customWidth="1"/>
    <col min="3" max="4" width="13.85546875" style="559" bestFit="1" customWidth="1"/>
    <col min="5" max="5" width="14" style="559" bestFit="1" customWidth="1"/>
    <col min="6" max="6" width="13.85546875" style="559" bestFit="1" customWidth="1"/>
    <col min="7" max="7" width="15.5703125" style="559" customWidth="1"/>
    <col min="8" max="8" width="14" style="559" bestFit="1" customWidth="1"/>
    <col min="9" max="9" width="15.85546875" style="559" bestFit="1" customWidth="1"/>
    <col min="10" max="10" width="16.5703125" style="559" bestFit="1" customWidth="1"/>
    <col min="11" max="11" width="14" style="559" bestFit="1" customWidth="1"/>
    <col min="12" max="12" width="15.85546875" style="559" bestFit="1" customWidth="1"/>
    <col min="13" max="13" width="15.42578125" style="559" bestFit="1" customWidth="1"/>
    <col min="14" max="14" width="13.85546875" style="559" bestFit="1" customWidth="1"/>
    <col min="15" max="15" width="15.5703125" style="559" customWidth="1"/>
    <col min="16" max="16" width="14" style="559" bestFit="1" customWidth="1"/>
    <col min="17" max="18" width="13.85546875" style="559" bestFit="1" customWidth="1"/>
    <col min="19" max="19" width="17.28515625" style="559" customWidth="1"/>
    <col min="20" max="20" width="13.140625" style="559" bestFit="1" customWidth="1"/>
    <col min="21" max="21" width="18" style="559" customWidth="1"/>
    <col min="22" max="22" width="16.140625" style="559" bestFit="1" customWidth="1"/>
    <col min="23" max="23" width="13.140625" style="559" bestFit="1" customWidth="1"/>
    <col min="24" max="24" width="15.5703125" style="559" bestFit="1" customWidth="1"/>
    <col min="25" max="25" width="18.85546875" style="559" bestFit="1" customWidth="1"/>
    <col min="26" max="26" width="19.5703125" style="559" bestFit="1" customWidth="1"/>
    <col min="27" max="16384" width="9.140625" style="559"/>
  </cols>
  <sheetData>
    <row r="1" spans="1:26">
      <c r="A1" s="1513" t="s">
        <v>1244</v>
      </c>
      <c r="B1" s="1513"/>
      <c r="C1" s="1513"/>
      <c r="D1" s="1513"/>
      <c r="E1" s="1506"/>
      <c r="F1" s="1507"/>
      <c r="G1" s="1507"/>
      <c r="H1" s="1507"/>
      <c r="I1" s="1507"/>
      <c r="J1" s="1507"/>
      <c r="K1" s="1507"/>
      <c r="L1" s="1507"/>
      <c r="M1" s="1507"/>
      <c r="N1" s="1507"/>
      <c r="O1" s="1500"/>
      <c r="P1" s="1500"/>
      <c r="Q1" s="1500"/>
      <c r="R1" s="1500"/>
      <c r="S1" s="1500"/>
      <c r="T1" s="1500"/>
      <c r="U1" s="1500"/>
      <c r="V1" s="1500"/>
      <c r="W1" s="1500"/>
    </row>
    <row r="2" spans="1:26" s="560" customFormat="1" ht="15" customHeight="1">
      <c r="A2" s="1911" t="s">
        <v>632</v>
      </c>
      <c r="B2" s="1911" t="s">
        <v>384</v>
      </c>
      <c r="C2" s="1929" t="s">
        <v>633</v>
      </c>
      <c r="D2" s="1930"/>
      <c r="E2" s="1929" t="s">
        <v>634</v>
      </c>
      <c r="F2" s="1918"/>
      <c r="G2" s="1915" t="s">
        <v>635</v>
      </c>
      <c r="H2" s="1916"/>
      <c r="I2" s="1916"/>
      <c r="J2" s="1916"/>
      <c r="K2" s="1916"/>
      <c r="L2" s="1917"/>
      <c r="M2" s="1915" t="s">
        <v>636</v>
      </c>
      <c r="N2" s="1916"/>
      <c r="O2" s="1916"/>
      <c r="P2" s="1916"/>
      <c r="Q2" s="1916"/>
      <c r="R2" s="1917"/>
      <c r="S2" s="1915" t="s">
        <v>637</v>
      </c>
      <c r="T2" s="1916"/>
      <c r="U2" s="1917"/>
      <c r="V2" s="1918" t="s">
        <v>638</v>
      </c>
      <c r="W2" s="1919"/>
    </row>
    <row r="3" spans="1:26" s="560" customFormat="1" ht="15" customHeight="1">
      <c r="A3" s="1927"/>
      <c r="B3" s="1927"/>
      <c r="C3" s="1931"/>
      <c r="D3" s="1932"/>
      <c r="E3" s="1931"/>
      <c r="F3" s="1920"/>
      <c r="G3" s="1933" t="s">
        <v>639</v>
      </c>
      <c r="H3" s="1933"/>
      <c r="I3" s="1933"/>
      <c r="J3" s="1915" t="s">
        <v>648</v>
      </c>
      <c r="K3" s="1916"/>
      <c r="L3" s="1917"/>
      <c r="M3" s="1915" t="s">
        <v>639</v>
      </c>
      <c r="N3" s="1916"/>
      <c r="O3" s="1917"/>
      <c r="P3" s="1915" t="s">
        <v>648</v>
      </c>
      <c r="Q3" s="1916"/>
      <c r="R3" s="1917"/>
      <c r="S3" s="1908" t="s">
        <v>641</v>
      </c>
      <c r="T3" s="1922" t="s">
        <v>629</v>
      </c>
      <c r="U3" s="1922"/>
      <c r="V3" s="1920"/>
      <c r="W3" s="1921"/>
    </row>
    <row r="4" spans="1:26" s="561" customFormat="1" ht="15" customHeight="1">
      <c r="A4" s="1927"/>
      <c r="B4" s="1927"/>
      <c r="C4" s="1924" t="s">
        <v>641</v>
      </c>
      <c r="D4" s="1894" t="s">
        <v>629</v>
      </c>
      <c r="E4" s="1924" t="s">
        <v>641</v>
      </c>
      <c r="F4" s="1894" t="s">
        <v>629</v>
      </c>
      <c r="G4" s="1911" t="s">
        <v>641</v>
      </c>
      <c r="H4" s="1913" t="s">
        <v>629</v>
      </c>
      <c r="I4" s="1914"/>
      <c r="J4" s="1911" t="s">
        <v>641</v>
      </c>
      <c r="K4" s="1913" t="s">
        <v>629</v>
      </c>
      <c r="L4" s="1914"/>
      <c r="M4" s="1911" t="s">
        <v>641</v>
      </c>
      <c r="N4" s="1913" t="s">
        <v>629</v>
      </c>
      <c r="O4" s="1914"/>
      <c r="P4" s="1911" t="s">
        <v>641</v>
      </c>
      <c r="Q4" s="1913" t="s">
        <v>629</v>
      </c>
      <c r="R4" s="1926"/>
      <c r="S4" s="1909"/>
      <c r="T4" s="1922"/>
      <c r="U4" s="1922"/>
      <c r="V4" s="1923" t="s">
        <v>641</v>
      </c>
      <c r="W4" s="1924" t="s">
        <v>649</v>
      </c>
    </row>
    <row r="5" spans="1:26" s="561" customFormat="1">
      <c r="A5" s="1928"/>
      <c r="B5" s="1928"/>
      <c r="C5" s="1912"/>
      <c r="D5" s="1894"/>
      <c r="E5" s="1912"/>
      <c r="F5" s="1894"/>
      <c r="G5" s="1912"/>
      <c r="H5" s="1508" t="s">
        <v>643</v>
      </c>
      <c r="I5" s="1508" t="s">
        <v>644</v>
      </c>
      <c r="J5" s="1912"/>
      <c r="K5" s="1508" t="s">
        <v>643</v>
      </c>
      <c r="L5" s="1508" t="s">
        <v>644</v>
      </c>
      <c r="M5" s="1912"/>
      <c r="N5" s="1508" t="s">
        <v>643</v>
      </c>
      <c r="O5" s="1508" t="s">
        <v>644</v>
      </c>
      <c r="P5" s="1912"/>
      <c r="Q5" s="1508" t="s">
        <v>643</v>
      </c>
      <c r="R5" s="1508" t="s">
        <v>644</v>
      </c>
      <c r="S5" s="1925"/>
      <c r="T5" s="1509" t="s">
        <v>643</v>
      </c>
      <c r="U5" s="1509" t="s">
        <v>644</v>
      </c>
      <c r="V5" s="1912"/>
      <c r="W5" s="1912"/>
    </row>
    <row r="6" spans="1:26" s="561" customFormat="1">
      <c r="A6" s="613">
        <v>1</v>
      </c>
      <c r="B6" s="614">
        <v>2</v>
      </c>
      <c r="C6" s="615">
        <v>3</v>
      </c>
      <c r="D6" s="614">
        <v>4</v>
      </c>
      <c r="E6" s="614">
        <v>6</v>
      </c>
      <c r="F6" s="614">
        <v>8</v>
      </c>
      <c r="G6" s="615">
        <v>9</v>
      </c>
      <c r="H6" s="614">
        <v>10</v>
      </c>
      <c r="I6" s="615">
        <v>11</v>
      </c>
      <c r="J6" s="614">
        <v>12</v>
      </c>
      <c r="K6" s="615">
        <v>13</v>
      </c>
      <c r="L6" s="614">
        <v>14</v>
      </c>
      <c r="M6" s="615">
        <v>15</v>
      </c>
      <c r="N6" s="614">
        <v>16</v>
      </c>
      <c r="O6" s="615">
        <v>17</v>
      </c>
      <c r="P6" s="614">
        <v>18</v>
      </c>
      <c r="Q6" s="615">
        <v>19</v>
      </c>
      <c r="R6" s="614">
        <v>20</v>
      </c>
      <c r="S6" s="615">
        <v>21</v>
      </c>
      <c r="T6" s="615">
        <v>22</v>
      </c>
      <c r="U6" s="614">
        <v>23</v>
      </c>
      <c r="V6" s="614">
        <v>24</v>
      </c>
      <c r="W6" s="615">
        <v>25</v>
      </c>
    </row>
    <row r="7" spans="1:26" s="561" customFormat="1">
      <c r="A7" s="616" t="s">
        <v>10</v>
      </c>
      <c r="B7" s="617">
        <v>246</v>
      </c>
      <c r="C7" s="617">
        <v>85826189</v>
      </c>
      <c r="D7" s="618">
        <v>7417117.2654512748</v>
      </c>
      <c r="E7" s="617">
        <v>325399952</v>
      </c>
      <c r="F7" s="618">
        <v>25546966.490185678</v>
      </c>
      <c r="G7" s="617">
        <v>47921898390</v>
      </c>
      <c r="H7" s="618">
        <v>7126932.2513053035</v>
      </c>
      <c r="I7" s="618">
        <v>4061453032.6098547</v>
      </c>
      <c r="J7" s="617">
        <v>45730172862</v>
      </c>
      <c r="K7" s="618">
        <v>6692632.1376468912</v>
      </c>
      <c r="L7" s="618">
        <v>3806238245.1855206</v>
      </c>
      <c r="M7" s="617">
        <v>775801808</v>
      </c>
      <c r="N7" s="618">
        <v>1000523.2385264949</v>
      </c>
      <c r="O7" s="618">
        <v>64095047.148903705</v>
      </c>
      <c r="P7" s="617">
        <v>361845516</v>
      </c>
      <c r="Q7" s="618">
        <v>377506.70211367001</v>
      </c>
      <c r="R7" s="618">
        <v>28016743.730634663</v>
      </c>
      <c r="S7" s="617">
        <v>95200943894</v>
      </c>
      <c r="T7" s="618">
        <v>48161678.626625054</v>
      </c>
      <c r="U7" s="618">
        <v>7992767152.4305525</v>
      </c>
      <c r="V7" s="617">
        <v>15039231</v>
      </c>
      <c r="W7" s="618">
        <v>1304406.58</v>
      </c>
    </row>
    <row r="8" spans="1:26" s="561" customFormat="1">
      <c r="A8" s="619" t="s">
        <v>14</v>
      </c>
      <c r="B8" s="620">
        <f>SUM(B9:B20)</f>
        <v>249</v>
      </c>
      <c r="C8" s="620">
        <f t="shared" ref="C8:U8" si="0">SUM(C9:C20)</f>
        <v>117228003</v>
      </c>
      <c r="D8" s="621">
        <f t="shared" si="0"/>
        <v>8752089.1516498253</v>
      </c>
      <c r="E8" s="620">
        <f t="shared" si="0"/>
        <v>518840763</v>
      </c>
      <c r="F8" s="621">
        <f t="shared" si="0"/>
        <v>37537369.500281975</v>
      </c>
      <c r="G8" s="620">
        <f t="shared" si="0"/>
        <v>52257373123</v>
      </c>
      <c r="H8" s="621">
        <f t="shared" si="0"/>
        <v>6938662.2320842771</v>
      </c>
      <c r="I8" s="621">
        <f t="shared" si="0"/>
        <v>4014761963.0018425</v>
      </c>
      <c r="J8" s="620">
        <f t="shared" si="0"/>
        <v>48651758232</v>
      </c>
      <c r="K8" s="621">
        <f t="shared" si="0"/>
        <v>6635861.2432618067</v>
      </c>
      <c r="L8" s="621">
        <f t="shared" si="0"/>
        <v>3643792991.3974776</v>
      </c>
      <c r="M8" s="620">
        <f t="shared" si="0"/>
        <v>1146097723</v>
      </c>
      <c r="N8" s="621">
        <f t="shared" si="0"/>
        <v>1305390.7697787101</v>
      </c>
      <c r="O8" s="621">
        <f t="shared" si="0"/>
        <v>88222586.456977829</v>
      </c>
      <c r="P8" s="620">
        <f t="shared" si="0"/>
        <v>602086067</v>
      </c>
      <c r="Q8" s="621">
        <f t="shared" si="0"/>
        <v>669801.69969567016</v>
      </c>
      <c r="R8" s="621">
        <f t="shared" si="0"/>
        <v>42894740.522035666</v>
      </c>
      <c r="S8" s="620">
        <f t="shared" si="0"/>
        <v>103293383911</v>
      </c>
      <c r="T8" s="621">
        <f t="shared" si="0"/>
        <v>15549715.944820466</v>
      </c>
      <c r="U8" s="621">
        <f t="shared" si="0"/>
        <v>7835961740.0302668</v>
      </c>
      <c r="V8" s="622">
        <v>16521759</v>
      </c>
      <c r="W8" s="623">
        <v>1779031.02</v>
      </c>
      <c r="X8" s="735"/>
      <c r="Y8" s="1342"/>
      <c r="Z8" s="1341"/>
    </row>
    <row r="9" spans="1:26" s="580" customFormat="1">
      <c r="A9" s="1387">
        <v>45412</v>
      </c>
      <c r="B9" s="624">
        <v>20</v>
      </c>
      <c r="C9" s="624">
        <v>7887086</v>
      </c>
      <c r="D9" s="625">
        <v>693063.85423822491</v>
      </c>
      <c r="E9" s="624">
        <v>36869594</v>
      </c>
      <c r="F9" s="625">
        <v>3158915.0478069698</v>
      </c>
      <c r="G9" s="624">
        <v>4259527124</v>
      </c>
      <c r="H9" s="625">
        <v>573007.90278879297</v>
      </c>
      <c r="I9" s="625">
        <v>364371027.3625766</v>
      </c>
      <c r="J9" s="624">
        <v>4078207900</v>
      </c>
      <c r="K9" s="625">
        <v>511594.34244528605</v>
      </c>
      <c r="L9" s="625">
        <v>342866336.59797037</v>
      </c>
      <c r="M9" s="624">
        <v>76010605</v>
      </c>
      <c r="N9" s="625">
        <v>113516.09941545999</v>
      </c>
      <c r="O9" s="625">
        <v>6933926.9735477092</v>
      </c>
      <c r="P9" s="624">
        <v>35324034</v>
      </c>
      <c r="Q9" s="625">
        <v>42426.619812224999</v>
      </c>
      <c r="R9" s="625">
        <v>2987417.7592714746</v>
      </c>
      <c r="S9" s="624">
        <v>8493826343</v>
      </c>
      <c r="T9" s="625">
        <f t="shared" ref="T9:T14" si="1">H9+K9+N9+Q9</f>
        <v>1240544.9644617639</v>
      </c>
      <c r="U9" s="625">
        <v>721010687.59541142</v>
      </c>
      <c r="V9" s="624">
        <v>25024548</v>
      </c>
      <c r="W9" s="625">
        <v>1610978.08</v>
      </c>
      <c r="X9" s="735"/>
      <c r="Y9" s="1342"/>
      <c r="Z9" s="1341"/>
    </row>
    <row r="10" spans="1:26" s="580" customFormat="1">
      <c r="A10" s="1387">
        <v>45443</v>
      </c>
      <c r="B10" s="624">
        <v>22</v>
      </c>
      <c r="C10" s="624">
        <v>12867642</v>
      </c>
      <c r="D10" s="625">
        <v>806652.3009712249</v>
      </c>
      <c r="E10" s="624">
        <v>44730139</v>
      </c>
      <c r="F10" s="625">
        <v>3464429.8983681006</v>
      </c>
      <c r="G10" s="624">
        <v>5522370837</v>
      </c>
      <c r="H10" s="625">
        <v>638840.1536512709</v>
      </c>
      <c r="I10" s="625">
        <v>375294902.13408899</v>
      </c>
      <c r="J10" s="624">
        <v>5124124253</v>
      </c>
      <c r="K10" s="625">
        <v>645947.84201944189</v>
      </c>
      <c r="L10" s="625">
        <v>340061607.27425718</v>
      </c>
      <c r="M10" s="624">
        <v>92044531</v>
      </c>
      <c r="N10" s="625">
        <v>134430.54670222502</v>
      </c>
      <c r="O10" s="625">
        <v>7732031.6565477252</v>
      </c>
      <c r="P10" s="624">
        <v>42409057</v>
      </c>
      <c r="Q10" s="625">
        <v>52182.763487199984</v>
      </c>
      <c r="R10" s="625">
        <v>3302662.3989927</v>
      </c>
      <c r="S10" s="624">
        <v>10838546459</v>
      </c>
      <c r="T10" s="625">
        <f t="shared" si="1"/>
        <v>1471401.3058601378</v>
      </c>
      <c r="U10" s="625">
        <v>730662285.66322601</v>
      </c>
      <c r="V10" s="624">
        <v>21048035</v>
      </c>
      <c r="W10" s="625">
        <v>1403628.44</v>
      </c>
      <c r="X10" s="735"/>
      <c r="Y10" s="1342"/>
      <c r="Z10" s="1341"/>
    </row>
    <row r="11" spans="1:26" s="580" customFormat="1">
      <c r="A11" s="1387">
        <v>45473</v>
      </c>
      <c r="B11" s="624">
        <v>19</v>
      </c>
      <c r="C11" s="624">
        <v>15202595</v>
      </c>
      <c r="D11" s="625">
        <v>983344.44168852491</v>
      </c>
      <c r="E11" s="624">
        <v>46464820</v>
      </c>
      <c r="F11" s="625">
        <v>3662528.4101865701</v>
      </c>
      <c r="G11" s="624">
        <v>5311283074</v>
      </c>
      <c r="H11" s="625">
        <v>803979.06250507606</v>
      </c>
      <c r="I11" s="625">
        <v>385233331.14759248</v>
      </c>
      <c r="J11" s="624">
        <v>4822496239</v>
      </c>
      <c r="K11" s="625">
        <v>682328.70573494199</v>
      </c>
      <c r="L11" s="625">
        <v>337381696.47595996</v>
      </c>
      <c r="M11" s="624">
        <v>94203160</v>
      </c>
      <c r="N11" s="625">
        <v>139043.34270071</v>
      </c>
      <c r="O11" s="625">
        <v>7978189.7083802111</v>
      </c>
      <c r="P11" s="624">
        <v>40640021</v>
      </c>
      <c r="Q11" s="625">
        <v>52326.558629250001</v>
      </c>
      <c r="R11" s="625">
        <v>3198611.3893715008</v>
      </c>
      <c r="S11" s="624">
        <v>10330289909</v>
      </c>
      <c r="T11" s="625">
        <f t="shared" si="1"/>
        <v>1677677.669569978</v>
      </c>
      <c r="U11" s="625">
        <v>738437701.57317924</v>
      </c>
      <c r="V11" s="624">
        <v>26690224</v>
      </c>
      <c r="W11" s="625">
        <v>1903259.69</v>
      </c>
      <c r="X11" s="735"/>
      <c r="Y11" s="1342"/>
      <c r="Z11" s="1341"/>
    </row>
    <row r="12" spans="1:26" s="580" customFormat="1">
      <c r="A12" s="1387">
        <v>45504</v>
      </c>
      <c r="B12" s="624">
        <v>22</v>
      </c>
      <c r="C12" s="624">
        <v>12229978</v>
      </c>
      <c r="D12" s="625">
        <v>825104.39946009999</v>
      </c>
      <c r="E12" s="624">
        <v>48460564</v>
      </c>
      <c r="F12" s="625">
        <v>3831730.1231818311</v>
      </c>
      <c r="G12" s="624">
        <v>5863798506</v>
      </c>
      <c r="H12" s="625">
        <v>685173.55753144401</v>
      </c>
      <c r="I12" s="625">
        <v>433760866.7959066</v>
      </c>
      <c r="J12" s="624">
        <v>5376202748</v>
      </c>
      <c r="K12" s="625">
        <v>627022.93495754199</v>
      </c>
      <c r="L12" s="625">
        <v>387726437.93369538</v>
      </c>
      <c r="M12" s="624">
        <v>101628963</v>
      </c>
      <c r="N12" s="625">
        <v>142829.51068411997</v>
      </c>
      <c r="O12" s="625">
        <v>8366184.7480273154</v>
      </c>
      <c r="P12" s="624">
        <v>46600482</v>
      </c>
      <c r="Q12" s="625">
        <v>55047.443673285001</v>
      </c>
      <c r="R12" s="625">
        <v>3561346.2273577293</v>
      </c>
      <c r="S12" s="624">
        <v>11448921241</v>
      </c>
      <c r="T12" s="625">
        <f t="shared" si="1"/>
        <v>1510073.4468463908</v>
      </c>
      <c r="U12" s="625">
        <v>838071670.22762895</v>
      </c>
      <c r="V12" s="624">
        <v>27757631</v>
      </c>
      <c r="W12" s="625">
        <v>1925117.71</v>
      </c>
      <c r="X12" s="735"/>
      <c r="Y12" s="1342"/>
      <c r="Z12" s="1341"/>
    </row>
    <row r="13" spans="1:26" s="580" customFormat="1">
      <c r="A13" s="1387">
        <v>45535</v>
      </c>
      <c r="B13" s="624">
        <v>21</v>
      </c>
      <c r="C13" s="624">
        <v>11319796</v>
      </c>
      <c r="D13" s="625">
        <v>752883</v>
      </c>
      <c r="E13" s="624">
        <v>42081269</v>
      </c>
      <c r="F13" s="625">
        <v>3366229</v>
      </c>
      <c r="G13" s="624">
        <v>6036480425</v>
      </c>
      <c r="H13" s="625">
        <v>615411</v>
      </c>
      <c r="I13" s="625">
        <v>403107470</v>
      </c>
      <c r="J13" s="624">
        <v>5749631182</v>
      </c>
      <c r="K13" s="625">
        <v>603267</v>
      </c>
      <c r="L13" s="625">
        <v>373701381</v>
      </c>
      <c r="M13" s="624">
        <v>94670645</v>
      </c>
      <c r="N13" s="625">
        <v>109677</v>
      </c>
      <c r="O13" s="625">
        <v>7973349</v>
      </c>
      <c r="P13" s="624">
        <v>46426967</v>
      </c>
      <c r="Q13" s="625">
        <v>52321</v>
      </c>
      <c r="R13" s="625">
        <v>3666012</v>
      </c>
      <c r="S13" s="624">
        <v>11980610284</v>
      </c>
      <c r="T13" s="625">
        <f t="shared" si="1"/>
        <v>1380676</v>
      </c>
      <c r="U13" s="625">
        <v>792567324</v>
      </c>
      <c r="V13" s="624">
        <v>28007325</v>
      </c>
      <c r="W13" s="625">
        <v>1980991.59</v>
      </c>
      <c r="X13" s="735"/>
      <c r="Y13" s="1342"/>
      <c r="Z13" s="1341"/>
    </row>
    <row r="14" spans="1:26" s="580" customFormat="1">
      <c r="A14" s="1387">
        <v>45565</v>
      </c>
      <c r="B14" s="627">
        <v>21</v>
      </c>
      <c r="C14" s="624">
        <v>10390629</v>
      </c>
      <c r="D14" s="625">
        <v>712659.23733430007</v>
      </c>
      <c r="E14" s="624">
        <v>41850671</v>
      </c>
      <c r="F14" s="625">
        <v>3414779.1770321112</v>
      </c>
      <c r="G14" s="624">
        <v>6138084494</v>
      </c>
      <c r="H14" s="625">
        <v>608038.70667914697</v>
      </c>
      <c r="I14" s="625">
        <v>424835375.77005428</v>
      </c>
      <c r="J14" s="624">
        <v>5695275747</v>
      </c>
      <c r="K14" s="625">
        <v>528633.81471141707</v>
      </c>
      <c r="L14" s="625">
        <v>384912851.13163662</v>
      </c>
      <c r="M14" s="624">
        <v>102890834</v>
      </c>
      <c r="N14" s="625">
        <v>121177.07460104999</v>
      </c>
      <c r="O14" s="625">
        <v>8870746.0485733002</v>
      </c>
      <c r="P14" s="624">
        <v>49177585</v>
      </c>
      <c r="Q14" s="625">
        <v>53216.267617695004</v>
      </c>
      <c r="R14" s="625">
        <v>4013211.3926266944</v>
      </c>
      <c r="S14" s="624">
        <v>12037669960</v>
      </c>
      <c r="T14" s="625">
        <f t="shared" si="1"/>
        <v>1311065.8636093091</v>
      </c>
      <c r="U14" s="625">
        <v>826759622.75725722</v>
      </c>
      <c r="V14" s="624">
        <v>34385948</v>
      </c>
      <c r="W14" s="625">
        <v>2473187.19</v>
      </c>
      <c r="X14" s="735"/>
      <c r="Y14" s="1342"/>
      <c r="Z14" s="1341"/>
    </row>
    <row r="15" spans="1:26" s="580" customFormat="1">
      <c r="A15" s="1387">
        <v>45596</v>
      </c>
      <c r="B15" s="624">
        <v>22</v>
      </c>
      <c r="C15" s="624">
        <v>11266376</v>
      </c>
      <c r="D15" s="625">
        <v>761217.63787912508</v>
      </c>
      <c r="E15" s="624">
        <v>42664639</v>
      </c>
      <c r="F15" s="625">
        <v>3343153.1976574101</v>
      </c>
      <c r="G15" s="624">
        <v>6607246992</v>
      </c>
      <c r="H15" s="625">
        <v>660432.9447554599</v>
      </c>
      <c r="I15" s="625">
        <v>451504604.59908062</v>
      </c>
      <c r="J15" s="624">
        <v>6129811680</v>
      </c>
      <c r="K15" s="625">
        <v>707000.37503323902</v>
      </c>
      <c r="L15" s="625">
        <v>408654166.82585829</v>
      </c>
      <c r="M15" s="624">
        <v>98242627</v>
      </c>
      <c r="N15" s="625">
        <v>102921.65033675997</v>
      </c>
      <c r="O15" s="625">
        <v>8175505.0323227597</v>
      </c>
      <c r="P15" s="624">
        <v>54844503</v>
      </c>
      <c r="Q15" s="625">
        <v>69069.756240770017</v>
      </c>
      <c r="R15" s="625">
        <v>4293348.7477017697</v>
      </c>
      <c r="S15" s="624">
        <v>12944076817</v>
      </c>
      <c r="T15" s="625">
        <v>1539424.7263662289</v>
      </c>
      <c r="U15" s="625">
        <v>876731996.04049993</v>
      </c>
      <c r="V15" s="624">
        <v>23795765</v>
      </c>
      <c r="W15" s="625">
        <v>1624868</v>
      </c>
      <c r="X15" s="735"/>
      <c r="Y15" s="1342"/>
      <c r="Z15" s="1341"/>
    </row>
    <row r="16" spans="1:26" s="580" customFormat="1">
      <c r="A16" s="1387">
        <v>45626</v>
      </c>
      <c r="B16" s="624">
        <v>19</v>
      </c>
      <c r="C16" s="624">
        <v>9684443</v>
      </c>
      <c r="D16" s="625">
        <v>634368.01188227499</v>
      </c>
      <c r="E16" s="624">
        <v>39824467</v>
      </c>
      <c r="F16" s="625">
        <v>2616407.0136084366</v>
      </c>
      <c r="G16" s="624">
        <v>4986225535</v>
      </c>
      <c r="H16" s="625">
        <v>508577.44554348703</v>
      </c>
      <c r="I16" s="625">
        <v>329368548.2984435</v>
      </c>
      <c r="J16" s="624">
        <v>4609518755</v>
      </c>
      <c r="K16" s="625">
        <v>522924.19128208596</v>
      </c>
      <c r="L16" s="625">
        <v>295116614.62110722</v>
      </c>
      <c r="M16" s="624">
        <v>84728257</v>
      </c>
      <c r="N16" s="625">
        <v>76592.107571329994</v>
      </c>
      <c r="O16" s="625">
        <v>5870681.66848798</v>
      </c>
      <c r="P16" s="624">
        <v>48900385</v>
      </c>
      <c r="Q16" s="625">
        <v>50904.618202370002</v>
      </c>
      <c r="R16" s="625">
        <v>3181916.7198162703</v>
      </c>
      <c r="S16" s="624">
        <v>9778881842</v>
      </c>
      <c r="T16" s="625">
        <v>1158998.3625992727</v>
      </c>
      <c r="U16" s="625">
        <v>636788536.33334601</v>
      </c>
      <c r="V16" s="624">
        <v>26895829</v>
      </c>
      <c r="W16" s="625">
        <v>1720016.99</v>
      </c>
      <c r="X16" s="735"/>
      <c r="Y16" s="1342"/>
      <c r="Z16" s="1341"/>
    </row>
    <row r="17" spans="1:34" s="580" customFormat="1">
      <c r="A17" s="1387">
        <v>45657</v>
      </c>
      <c r="B17" s="624">
        <v>21</v>
      </c>
      <c r="C17" s="624">
        <v>9342927</v>
      </c>
      <c r="D17" s="625">
        <v>633443.88135000016</v>
      </c>
      <c r="E17" s="624">
        <v>40853904</v>
      </c>
      <c r="F17" s="625">
        <v>2664568.6818799991</v>
      </c>
      <c r="G17" s="624">
        <v>3337787445</v>
      </c>
      <c r="H17" s="625">
        <v>484201.84477999993</v>
      </c>
      <c r="I17" s="625">
        <v>224662972.68199998</v>
      </c>
      <c r="J17" s="624">
        <v>3105548340</v>
      </c>
      <c r="K17" s="625">
        <v>475913.96101000009</v>
      </c>
      <c r="L17" s="625">
        <v>201091340.36199999</v>
      </c>
      <c r="M17" s="624">
        <v>98497115</v>
      </c>
      <c r="N17" s="625">
        <v>91518.061707000001</v>
      </c>
      <c r="O17" s="625">
        <v>6866040.1528000003</v>
      </c>
      <c r="P17" s="624">
        <v>53580887</v>
      </c>
      <c r="Q17" s="625">
        <v>50232.094055999987</v>
      </c>
      <c r="R17" s="625">
        <v>3558667.0495199994</v>
      </c>
      <c r="S17" s="624">
        <v>6645610618</v>
      </c>
      <c r="T17" s="625">
        <v>1101865.9615529999</v>
      </c>
      <c r="U17" s="625">
        <v>439477032.80954999</v>
      </c>
      <c r="V17" s="628">
        <v>22754674</v>
      </c>
      <c r="W17" s="629">
        <v>2108363.2000000002</v>
      </c>
      <c r="X17" s="735"/>
      <c r="Y17" s="1342"/>
      <c r="Z17" s="1341"/>
    </row>
    <row r="18" spans="1:34" s="580" customFormat="1">
      <c r="A18" s="1387">
        <v>45688</v>
      </c>
      <c r="B18" s="624">
        <v>23</v>
      </c>
      <c r="C18" s="624">
        <v>9440628</v>
      </c>
      <c r="D18" s="625">
        <v>714628.08895177499</v>
      </c>
      <c r="E18" s="624">
        <v>50459408</v>
      </c>
      <c r="F18" s="625">
        <v>3079845.1383364899</v>
      </c>
      <c r="G18" s="624">
        <v>1868646197</v>
      </c>
      <c r="H18" s="625">
        <v>511735.42165880004</v>
      </c>
      <c r="I18" s="625">
        <v>222901997.00650877</v>
      </c>
      <c r="J18" s="624">
        <v>1740407545</v>
      </c>
      <c r="K18" s="625">
        <v>526797.56157475093</v>
      </c>
      <c r="L18" s="625">
        <v>202472479.07139993</v>
      </c>
      <c r="M18" s="624">
        <v>119795591</v>
      </c>
      <c r="N18" s="625">
        <v>111880.62386590001</v>
      </c>
      <c r="O18" s="625">
        <v>7922436.4660386741</v>
      </c>
      <c r="P18" s="624">
        <v>72472823</v>
      </c>
      <c r="Q18" s="625">
        <v>80068.866525870006</v>
      </c>
      <c r="R18" s="625">
        <v>4494629.6362600196</v>
      </c>
      <c r="S18" s="624">
        <v>3861222192</v>
      </c>
      <c r="T18" s="625">
        <v>1230482.4736253212</v>
      </c>
      <c r="U18" s="625">
        <v>441586015.40749574</v>
      </c>
      <c r="V18" s="628">
        <v>15458009</v>
      </c>
      <c r="W18" s="629">
        <v>1575823.6</v>
      </c>
      <c r="X18" s="735"/>
      <c r="Y18" s="1342"/>
      <c r="Z18" s="1341"/>
    </row>
    <row r="19" spans="1:34" s="580" customFormat="1">
      <c r="A19" s="1387">
        <v>45716</v>
      </c>
      <c r="B19" s="624">
        <v>20</v>
      </c>
      <c r="C19" s="624">
        <v>4000954</v>
      </c>
      <c r="D19" s="625">
        <v>648505.97128947498</v>
      </c>
      <c r="E19" s="624">
        <v>43462180</v>
      </c>
      <c r="F19" s="625">
        <v>2544196.8184492025</v>
      </c>
      <c r="G19" s="624">
        <v>1070583614</v>
      </c>
      <c r="H19" s="625">
        <v>396089.25388017495</v>
      </c>
      <c r="I19" s="625">
        <v>185005782.55995527</v>
      </c>
      <c r="J19" s="624">
        <v>1023935108</v>
      </c>
      <c r="K19" s="625">
        <v>413493.41725627595</v>
      </c>
      <c r="L19" s="625">
        <v>171150357.70248124</v>
      </c>
      <c r="M19" s="624">
        <v>95021765</v>
      </c>
      <c r="N19" s="625">
        <v>83195.051264110007</v>
      </c>
      <c r="O19" s="625">
        <v>6054077.9582283609</v>
      </c>
      <c r="P19" s="624">
        <v>59418578</v>
      </c>
      <c r="Q19" s="625">
        <v>65276.508550210005</v>
      </c>
      <c r="R19" s="625">
        <v>3545144.7227304596</v>
      </c>
      <c r="S19" s="624">
        <v>2296422199</v>
      </c>
      <c r="T19" s="625">
        <v>958054.23095077102</v>
      </c>
      <c r="U19" s="625">
        <v>368948065.73313397</v>
      </c>
      <c r="V19" s="628">
        <v>16632874</v>
      </c>
      <c r="W19" s="629">
        <v>1664614.77</v>
      </c>
      <c r="X19" s="735"/>
      <c r="Y19" s="1342"/>
      <c r="Z19" s="1341"/>
    </row>
    <row r="20" spans="1:34" s="580" customFormat="1">
      <c r="A20" s="1387">
        <v>45747</v>
      </c>
      <c r="B20" s="624">
        <v>19</v>
      </c>
      <c r="C20" s="624">
        <v>3594949</v>
      </c>
      <c r="D20" s="625">
        <v>586218.32660480007</v>
      </c>
      <c r="E20" s="624">
        <v>41119108</v>
      </c>
      <c r="F20" s="625">
        <v>2390586.9937748509</v>
      </c>
      <c r="G20" s="624">
        <v>1255338880</v>
      </c>
      <c r="H20" s="625">
        <v>453174.93831062503</v>
      </c>
      <c r="I20" s="625">
        <v>214715084.64563566</v>
      </c>
      <c r="J20" s="624">
        <v>1196598735</v>
      </c>
      <c r="K20" s="625">
        <v>390937.09723682597</v>
      </c>
      <c r="L20" s="625">
        <v>198657722.40111196</v>
      </c>
      <c r="M20" s="624">
        <v>88363630</v>
      </c>
      <c r="N20" s="625">
        <v>78609.700930044986</v>
      </c>
      <c r="O20" s="625">
        <v>5479417.0440237951</v>
      </c>
      <c r="P20" s="624">
        <v>52290745</v>
      </c>
      <c r="Q20" s="625">
        <v>46729.202900795004</v>
      </c>
      <c r="R20" s="625">
        <v>3091772.4783870457</v>
      </c>
      <c r="S20" s="624">
        <v>2637306047</v>
      </c>
      <c r="T20" s="625">
        <v>969450.93937829102</v>
      </c>
      <c r="U20" s="625">
        <v>424920801.88953817</v>
      </c>
      <c r="V20" s="628">
        <v>16521759</v>
      </c>
      <c r="W20" s="629">
        <v>1779031.02</v>
      </c>
      <c r="X20" s="735"/>
      <c r="Y20" s="1342"/>
      <c r="Z20" s="1341"/>
    </row>
    <row r="21" spans="1:34" s="580" customFormat="1">
      <c r="A21" s="630"/>
      <c r="B21" s="631"/>
      <c r="C21" s="632"/>
      <c r="D21" s="603"/>
      <c r="E21" s="632"/>
      <c r="F21" s="632"/>
      <c r="G21" s="605"/>
      <c r="H21" s="632"/>
      <c r="I21" s="632"/>
      <c r="J21" s="632"/>
      <c r="K21" s="633"/>
      <c r="L21" s="632"/>
      <c r="M21" s="632"/>
      <c r="N21" s="632"/>
      <c r="O21" s="632"/>
      <c r="P21" s="632"/>
      <c r="Q21" s="632"/>
      <c r="R21" s="632"/>
      <c r="S21" s="632"/>
      <c r="T21" s="632"/>
      <c r="U21" s="632"/>
      <c r="V21" s="632"/>
      <c r="W21" s="633"/>
    </row>
    <row r="22" spans="1:34" s="580" customFormat="1">
      <c r="A22" s="371"/>
      <c r="B22" s="602"/>
      <c r="C22" s="602"/>
      <c r="D22" s="632"/>
      <c r="E22" s="602"/>
      <c r="F22" s="602"/>
      <c r="G22" s="605"/>
      <c r="H22" s="632"/>
      <c r="I22" s="605"/>
      <c r="J22" s="602"/>
      <c r="K22" s="602"/>
      <c r="L22" s="602"/>
      <c r="M22" s="605"/>
      <c r="N22" s="605"/>
      <c r="O22" s="605"/>
      <c r="T22" s="609"/>
    </row>
    <row r="23" spans="1:34" s="580" customFormat="1">
      <c r="A23" s="1439" t="s">
        <v>645</v>
      </c>
      <c r="B23" s="1439"/>
      <c r="C23" s="1439"/>
      <c r="D23" s="1439"/>
      <c r="E23" s="1439"/>
      <c r="F23" s="1439"/>
      <c r="G23" s="1504"/>
      <c r="H23" s="1510"/>
      <c r="I23" s="1510"/>
      <c r="J23" s="1439"/>
      <c r="K23" s="1511"/>
      <c r="L23" s="1439"/>
      <c r="M23" s="1504"/>
      <c r="N23" s="1504"/>
      <c r="O23" s="1504"/>
      <c r="P23" s="1449"/>
      <c r="Q23" s="1449"/>
      <c r="R23" s="1449"/>
    </row>
    <row r="24" spans="1:34">
      <c r="A24" s="1900" t="s">
        <v>646</v>
      </c>
      <c r="B24" s="1900"/>
      <c r="C24" s="1900"/>
      <c r="D24" s="1900"/>
      <c r="E24" s="1439"/>
      <c r="F24" s="1439"/>
      <c r="G24" s="1504"/>
      <c r="H24" s="1439"/>
      <c r="I24" s="1439"/>
      <c r="J24" s="1439"/>
      <c r="K24" s="1449"/>
      <c r="L24" s="1449"/>
      <c r="M24" s="1449"/>
      <c r="N24" s="1449"/>
      <c r="O24" s="1449"/>
      <c r="P24" s="1449"/>
      <c r="Q24" s="1449"/>
      <c r="R24" s="1449"/>
      <c r="S24" s="580"/>
      <c r="T24" s="608"/>
      <c r="U24" s="608"/>
      <c r="V24" s="580"/>
      <c r="W24" s="580"/>
    </row>
    <row r="25" spans="1:34">
      <c r="A25" s="1900" t="s">
        <v>647</v>
      </c>
      <c r="B25" s="1900"/>
      <c r="C25" s="1900"/>
      <c r="D25" s="1900"/>
      <c r="E25" s="1900"/>
      <c r="F25" s="1900"/>
      <c r="G25" s="1505"/>
      <c r="H25" s="1505"/>
      <c r="I25" s="1439"/>
      <c r="J25" s="1439"/>
      <c r="K25" s="1449"/>
      <c r="L25" s="1449"/>
      <c r="M25" s="1449"/>
      <c r="N25" s="1449"/>
      <c r="O25" s="1449"/>
      <c r="P25" s="1449"/>
      <c r="Q25" s="1449"/>
      <c r="R25" s="1449"/>
      <c r="S25" s="580"/>
      <c r="T25" s="608"/>
      <c r="U25" s="608"/>
      <c r="V25" s="580"/>
      <c r="W25" s="580"/>
    </row>
    <row r="26" spans="1:34">
      <c r="A26" s="1818" t="s">
        <v>650</v>
      </c>
      <c r="B26" s="1818"/>
      <c r="C26" s="1818"/>
      <c r="D26" s="1818"/>
      <c r="E26" s="1818"/>
      <c r="F26" s="1818"/>
      <c r="G26" s="1818"/>
      <c r="H26" s="1818"/>
      <c r="I26" s="1818"/>
      <c r="J26" s="1818"/>
      <c r="K26" s="1818"/>
      <c r="L26" s="1818"/>
      <c r="M26" s="1818"/>
      <c r="N26" s="1818"/>
      <c r="O26" s="1818"/>
      <c r="P26" s="1818"/>
      <c r="Q26" s="1818"/>
      <c r="R26" s="1818"/>
      <c r="S26" s="580"/>
      <c r="T26" s="580"/>
      <c r="U26" s="580"/>
      <c r="V26" s="580"/>
      <c r="W26" s="580"/>
      <c r="X26" s="580"/>
      <c r="Y26" s="580"/>
      <c r="Z26" s="580"/>
      <c r="AA26" s="580"/>
      <c r="AB26" s="580"/>
      <c r="AC26" s="580"/>
      <c r="AD26" s="580"/>
      <c r="AE26" s="580"/>
      <c r="AF26" s="580"/>
      <c r="AG26" s="580"/>
      <c r="AH26" s="580"/>
    </row>
    <row r="27" spans="1:34">
      <c r="A27" s="634"/>
      <c r="K27" s="635"/>
      <c r="Q27" s="610"/>
      <c r="S27" s="580"/>
      <c r="T27" s="636"/>
      <c r="U27" s="580"/>
      <c r="V27" s="580"/>
      <c r="W27" s="580"/>
      <c r="X27" s="580"/>
      <c r="Y27" s="580"/>
      <c r="Z27" s="580"/>
      <c r="AA27" s="580"/>
      <c r="AB27" s="580"/>
      <c r="AC27" s="580"/>
      <c r="AD27" s="580"/>
      <c r="AE27" s="580"/>
      <c r="AF27" s="580"/>
      <c r="AG27" s="580"/>
      <c r="AH27" s="580"/>
    </row>
    <row r="28" spans="1:34">
      <c r="B28" s="610"/>
      <c r="C28" s="610"/>
      <c r="D28" s="610"/>
      <c r="E28" s="610"/>
      <c r="F28" s="610"/>
      <c r="G28" s="610"/>
      <c r="H28" s="610"/>
      <c r="I28" s="610"/>
      <c r="J28" s="610"/>
      <c r="K28" s="610"/>
      <c r="L28" s="610"/>
      <c r="M28" s="610"/>
      <c r="N28" s="610"/>
      <c r="O28" s="610"/>
      <c r="P28" s="610"/>
      <c r="Q28" s="610"/>
      <c r="R28" s="610"/>
      <c r="S28" s="610"/>
      <c r="T28" s="610"/>
      <c r="U28" s="610"/>
    </row>
    <row r="29" spans="1:34">
      <c r="B29" s="610"/>
      <c r="C29" s="610"/>
      <c r="D29" s="610"/>
      <c r="E29" s="610"/>
      <c r="F29" s="610"/>
      <c r="G29" s="610"/>
      <c r="H29" s="610"/>
      <c r="I29" s="610"/>
      <c r="J29" s="610"/>
      <c r="K29" s="610"/>
      <c r="L29" s="610"/>
      <c r="M29" s="610"/>
      <c r="N29" s="610"/>
      <c r="O29" s="610"/>
      <c r="P29" s="610"/>
      <c r="Q29" s="610"/>
      <c r="R29" s="610"/>
      <c r="S29" s="610"/>
      <c r="T29" s="610"/>
      <c r="U29" s="610"/>
      <c r="V29" s="610"/>
      <c r="W29" s="610"/>
    </row>
    <row r="30" spans="1:34">
      <c r="Q30" s="610"/>
      <c r="T30" s="636"/>
      <c r="U30" s="637"/>
    </row>
    <row r="31" spans="1:34">
      <c r="Q31" s="610"/>
      <c r="T31" s="636"/>
      <c r="U31" s="637"/>
    </row>
    <row r="32" spans="1:34">
      <c r="Q32" s="610"/>
      <c r="T32" s="636"/>
      <c r="U32" s="637"/>
    </row>
    <row r="33" spans="17:21">
      <c r="Q33" s="610"/>
      <c r="T33" s="636"/>
      <c r="U33" s="637"/>
    </row>
    <row r="34" spans="17:21">
      <c r="Q34" s="610"/>
      <c r="T34" s="636"/>
    </row>
    <row r="35" spans="17:21">
      <c r="Q35" s="610"/>
      <c r="T35" s="636"/>
    </row>
  </sheetData>
  <mergeCells count="31">
    <mergeCell ref="A24:D24"/>
    <mergeCell ref="A25:F25"/>
    <mergeCell ref="A26:R26"/>
    <mergeCell ref="A2:A5"/>
    <mergeCell ref="B2:B5"/>
    <mergeCell ref="C2:D3"/>
    <mergeCell ref="E2:F3"/>
    <mergeCell ref="G2:L2"/>
    <mergeCell ref="C4:C5"/>
    <mergeCell ref="D4:D5"/>
    <mergeCell ref="E4:E5"/>
    <mergeCell ref="F4:F5"/>
    <mergeCell ref="G3:I3"/>
    <mergeCell ref="J3:L3"/>
    <mergeCell ref="G4:G5"/>
    <mergeCell ref="H4:I4"/>
    <mergeCell ref="J4:J5"/>
    <mergeCell ref="K4:L4"/>
    <mergeCell ref="M4:M5"/>
    <mergeCell ref="S2:U2"/>
    <mergeCell ref="V2:W3"/>
    <mergeCell ref="T3:U4"/>
    <mergeCell ref="M2:R2"/>
    <mergeCell ref="V4:V5"/>
    <mergeCell ref="W4:W5"/>
    <mergeCell ref="M3:O3"/>
    <mergeCell ref="P3:R3"/>
    <mergeCell ref="S3:S5"/>
    <mergeCell ref="N4:O4"/>
    <mergeCell ref="P4:P5"/>
    <mergeCell ref="Q4:R4"/>
  </mergeCells>
  <printOptions horizontalCentered="1"/>
  <pageMargins left="0.78431372549019618" right="0.78431372549019618" top="0.98039215686274517" bottom="0.98039215686274517" header="0.50980392156862753" footer="0.50980392156862753"/>
  <pageSetup paperSize="9" scale="76" orientation="landscape" useFirstPageNumber="1" r:id="rId1"/>
  <headerFooter alignWithMargins="0"/>
  <colBreaks count="1" manualBreakCount="1">
    <brk id="12" max="25" man="1"/>
  </col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3"/>
  <sheetViews>
    <sheetView zoomScaleNormal="100" workbookViewId="0">
      <selection activeCell="K16" sqref="K16"/>
    </sheetView>
  </sheetViews>
  <sheetFormatPr defaultColWidth="9.140625" defaultRowHeight="15"/>
  <cols>
    <col min="1" max="1" width="13.42578125" style="559" bestFit="1" customWidth="1"/>
    <col min="2" max="3" width="10.7109375" style="559" bestFit="1" customWidth="1"/>
    <col min="4" max="4" width="10.5703125" style="559" customWidth="1"/>
    <col min="5" max="7" width="10.7109375" style="559" bestFit="1" customWidth="1"/>
    <col min="8" max="8" width="11.5703125" style="559" bestFit="1" customWidth="1"/>
    <col min="9" max="9" width="12.28515625" style="559" customWidth="1"/>
    <col min="10" max="10" width="10.85546875" style="559" bestFit="1" customWidth="1"/>
    <col min="11" max="11" width="11.42578125" style="559" bestFit="1" customWidth="1"/>
    <col min="12" max="12" width="10.85546875" style="559" bestFit="1" customWidth="1"/>
    <col min="13" max="13" width="11.7109375" style="559" bestFit="1" customWidth="1"/>
    <col min="14" max="14" width="10.7109375" style="559" customWidth="1"/>
    <col min="15" max="15" width="9.140625" style="559" customWidth="1"/>
    <col min="16" max="16384" width="9.140625" style="559"/>
  </cols>
  <sheetData>
    <row r="1" spans="1:15" s="78" customFormat="1" ht="17.25" customHeight="1">
      <c r="A1" s="1852" t="s">
        <v>1245</v>
      </c>
      <c r="B1" s="1852"/>
      <c r="C1" s="1852"/>
      <c r="D1" s="1852"/>
      <c r="E1" s="1852"/>
      <c r="F1" s="1852"/>
      <c r="G1" s="1852"/>
      <c r="H1" s="1506"/>
      <c r="I1" s="1507"/>
      <c r="J1" s="1507"/>
      <c r="K1" s="1507"/>
      <c r="L1" s="1507"/>
      <c r="M1" s="1507"/>
      <c r="N1" s="1507"/>
    </row>
    <row r="2" spans="1:15" s="210" customFormat="1" ht="17.25" customHeight="1">
      <c r="A2" s="1847" t="s">
        <v>334</v>
      </c>
      <c r="B2" s="1855" t="s">
        <v>378</v>
      </c>
      <c r="C2" s="1856"/>
      <c r="D2" s="1856"/>
      <c r="E2" s="1856"/>
      <c r="F2" s="1856"/>
      <c r="G2" s="1856"/>
      <c r="H2" s="1857"/>
      <c r="I2" s="1855" t="s">
        <v>380</v>
      </c>
      <c r="J2" s="1856"/>
      <c r="K2" s="1856"/>
      <c r="L2" s="1856"/>
      <c r="M2" s="1856"/>
      <c r="N2" s="1857"/>
    </row>
    <row r="3" spans="1:15" s="210" customFormat="1" ht="27" customHeight="1">
      <c r="A3" s="1936"/>
      <c r="B3" s="1937" t="s">
        <v>651</v>
      </c>
      <c r="C3" s="1938"/>
      <c r="D3" s="1939"/>
      <c r="E3" s="1937" t="s">
        <v>652</v>
      </c>
      <c r="F3" s="1939"/>
      <c r="G3" s="1820" t="s">
        <v>132</v>
      </c>
      <c r="H3" s="1934" t="s">
        <v>653</v>
      </c>
      <c r="I3" s="1937" t="s">
        <v>651</v>
      </c>
      <c r="J3" s="1939"/>
      <c r="K3" s="1937" t="s">
        <v>652</v>
      </c>
      <c r="L3" s="1939"/>
      <c r="M3" s="1820" t="s">
        <v>132</v>
      </c>
      <c r="N3" s="1934" t="s">
        <v>653</v>
      </c>
    </row>
    <row r="4" spans="1:15" s="210" customFormat="1" ht="40.5" customHeight="1">
      <c r="A4" s="1848"/>
      <c r="B4" s="1514" t="s">
        <v>654</v>
      </c>
      <c r="C4" s="1514" t="s">
        <v>655</v>
      </c>
      <c r="D4" s="1514" t="s">
        <v>656</v>
      </c>
      <c r="E4" s="1514" t="s">
        <v>657</v>
      </c>
      <c r="F4" s="1514" t="s">
        <v>658</v>
      </c>
      <c r="G4" s="1821"/>
      <c r="H4" s="1935"/>
      <c r="I4" s="1514" t="s">
        <v>654</v>
      </c>
      <c r="J4" s="1514" t="s">
        <v>655</v>
      </c>
      <c r="K4" s="1514" t="s">
        <v>657</v>
      </c>
      <c r="L4" s="1514" t="s">
        <v>658</v>
      </c>
      <c r="M4" s="1821"/>
      <c r="N4" s="1935"/>
    </row>
    <row r="5" spans="1:15" s="80" customFormat="1" ht="18" customHeight="1">
      <c r="A5" s="638" t="s">
        <v>10</v>
      </c>
      <c r="B5" s="639">
        <v>6005.4689470599969</v>
      </c>
      <c r="C5" s="639">
        <v>164.23793094499999</v>
      </c>
      <c r="D5" s="639" t="s">
        <v>2</v>
      </c>
      <c r="E5" s="639">
        <v>3919.1981626499987</v>
      </c>
      <c r="F5" s="639">
        <v>819.87672012999997</v>
      </c>
      <c r="G5" s="639">
        <v>10908.781760784997</v>
      </c>
      <c r="H5" s="639">
        <v>100.92</v>
      </c>
      <c r="I5" s="639">
        <v>239700.49895134001</v>
      </c>
      <c r="J5" s="639">
        <v>3940.7345781600002</v>
      </c>
      <c r="K5" s="639">
        <v>112155.91993335501</v>
      </c>
      <c r="L5" s="639">
        <v>24024.773700040001</v>
      </c>
      <c r="M5" s="639">
        <v>379821.92716289504</v>
      </c>
      <c r="N5" s="639">
        <v>4264.49</v>
      </c>
      <c r="O5" s="81"/>
    </row>
    <row r="6" spans="1:15" s="80" customFormat="1" ht="18" customHeight="1">
      <c r="A6" s="619" t="s">
        <v>14</v>
      </c>
      <c r="B6" s="640">
        <f>SUM(B7:B18)</f>
        <v>25026.298595214987</v>
      </c>
      <c r="C6" s="640">
        <f t="shared" ref="C6:G6" si="0">SUM(C7:C18)</f>
        <v>552.63388717500004</v>
      </c>
      <c r="D6" s="640">
        <f t="shared" si="0"/>
        <v>0</v>
      </c>
      <c r="E6" s="640">
        <f t="shared" si="0"/>
        <v>36207.995712659998</v>
      </c>
      <c r="F6" s="640">
        <f t="shared" si="0"/>
        <v>2068.1342403050003</v>
      </c>
      <c r="G6" s="640">
        <f t="shared" si="0"/>
        <v>63855.062435354994</v>
      </c>
      <c r="H6" s="640">
        <f>H18</f>
        <v>422.47</v>
      </c>
      <c r="I6" s="640">
        <f>SUM(I7:I18)</f>
        <v>494985.91462004289</v>
      </c>
      <c r="J6" s="640">
        <f t="shared" ref="J6:M6" si="1">SUM(J7:J18)</f>
        <v>4597.4067948270003</v>
      </c>
      <c r="K6" s="640">
        <f t="shared" si="1"/>
        <v>161430.67812361498</v>
      </c>
      <c r="L6" s="640">
        <f t="shared" si="1"/>
        <v>43356.328296619991</v>
      </c>
      <c r="M6" s="640">
        <f t="shared" si="1"/>
        <v>704370.33783510502</v>
      </c>
      <c r="N6" s="640">
        <f>N18</f>
        <v>10986.96</v>
      </c>
      <c r="O6" s="81"/>
    </row>
    <row r="7" spans="1:15" s="210" customFormat="1">
      <c r="A7" s="1387">
        <v>45412</v>
      </c>
      <c r="B7" s="641">
        <v>6939.29</v>
      </c>
      <c r="C7" s="641">
        <v>179.68</v>
      </c>
      <c r="D7" s="639">
        <v>0</v>
      </c>
      <c r="E7" s="641">
        <v>20803.850000000002</v>
      </c>
      <c r="F7" s="641">
        <v>65.319999999999993</v>
      </c>
      <c r="G7" s="641">
        <v>27988.14</v>
      </c>
      <c r="H7" s="641">
        <v>102.32</v>
      </c>
      <c r="I7" s="642">
        <v>24836.53903222</v>
      </c>
      <c r="J7" s="642">
        <v>435.98307411500002</v>
      </c>
      <c r="K7" s="642">
        <v>11915.182982415001</v>
      </c>
      <c r="L7" s="642">
        <v>3958.24647258</v>
      </c>
      <c r="M7" s="642">
        <v>41145.951561330003</v>
      </c>
      <c r="N7" s="642">
        <v>4293.95</v>
      </c>
      <c r="O7" s="80"/>
    </row>
    <row r="8" spans="1:15" s="210" customFormat="1">
      <c r="A8" s="1387">
        <v>45443</v>
      </c>
      <c r="B8" s="641">
        <v>8992.7099999999991</v>
      </c>
      <c r="C8" s="641">
        <v>250.13</v>
      </c>
      <c r="D8" s="639">
        <v>0</v>
      </c>
      <c r="E8" s="641">
        <v>11727.35</v>
      </c>
      <c r="F8" s="641">
        <v>0</v>
      </c>
      <c r="G8" s="641">
        <v>20970.189999999999</v>
      </c>
      <c r="H8" s="641">
        <v>104.35</v>
      </c>
      <c r="I8" s="641">
        <v>37390.639999999999</v>
      </c>
      <c r="J8" s="641">
        <v>862.45</v>
      </c>
      <c r="K8" s="641">
        <v>14393.78</v>
      </c>
      <c r="L8" s="641">
        <v>3302.45</v>
      </c>
      <c r="M8" s="641">
        <v>55949.32</v>
      </c>
      <c r="N8" s="642">
        <v>4379.67</v>
      </c>
      <c r="O8" s="80"/>
    </row>
    <row r="9" spans="1:15" s="210" customFormat="1">
      <c r="A9" s="1387">
        <v>45473</v>
      </c>
      <c r="B9" s="641">
        <v>1113.9646488149999</v>
      </c>
      <c r="C9" s="641">
        <v>9.5482689359999906</v>
      </c>
      <c r="D9" s="639">
        <v>0</v>
      </c>
      <c r="E9" s="641">
        <v>882.946808699999</v>
      </c>
      <c r="F9" s="641">
        <v>296.06176183999997</v>
      </c>
      <c r="G9" s="641">
        <v>2302.521488291</v>
      </c>
      <c r="H9" s="641">
        <v>105.62</v>
      </c>
      <c r="I9" s="641">
        <v>58839.046623355003</v>
      </c>
      <c r="J9" s="641">
        <v>348.60119435299998</v>
      </c>
      <c r="K9" s="641">
        <v>13912.504472234999</v>
      </c>
      <c r="L9" s="641">
        <v>5283.6635685749998</v>
      </c>
      <c r="M9" s="641">
        <v>78383.815858518006</v>
      </c>
      <c r="N9" s="642">
        <v>7759.44</v>
      </c>
      <c r="O9" s="80"/>
    </row>
    <row r="10" spans="1:15" s="210" customFormat="1">
      <c r="A10" s="1387">
        <v>45504</v>
      </c>
      <c r="B10" s="641">
        <v>441.96254300099758</v>
      </c>
      <c r="C10" s="641">
        <v>16.795549250000011</v>
      </c>
      <c r="D10" s="639">
        <v>0</v>
      </c>
      <c r="E10" s="641">
        <v>370.75249249500018</v>
      </c>
      <c r="F10" s="641">
        <v>184.41837141000005</v>
      </c>
      <c r="G10" s="641">
        <v>1013.9289561559981</v>
      </c>
      <c r="H10" s="641">
        <v>107.15</v>
      </c>
      <c r="I10" s="641">
        <v>34038.46</v>
      </c>
      <c r="J10" s="641">
        <v>270.26</v>
      </c>
      <c r="K10" s="641">
        <v>12522.08</v>
      </c>
      <c r="L10" s="641">
        <v>3257.71</v>
      </c>
      <c r="M10" s="641">
        <v>50088.51</v>
      </c>
      <c r="N10" s="642">
        <v>7872.74</v>
      </c>
    </row>
    <row r="11" spans="1:15" s="210" customFormat="1">
      <c r="A11" s="1387">
        <v>45535</v>
      </c>
      <c r="B11" s="641">
        <v>59.309999999999995</v>
      </c>
      <c r="C11" s="641">
        <v>15.42</v>
      </c>
      <c r="D11" s="639">
        <v>0</v>
      </c>
      <c r="E11" s="641">
        <v>477.18</v>
      </c>
      <c r="F11" s="641">
        <v>162.35</v>
      </c>
      <c r="G11" s="641">
        <v>714.26</v>
      </c>
      <c r="H11" s="641">
        <v>109.02</v>
      </c>
      <c r="I11" s="641">
        <v>43639.065664836002</v>
      </c>
      <c r="J11" s="641">
        <v>254.13425323800001</v>
      </c>
      <c r="K11" s="641">
        <v>12203.922434825001</v>
      </c>
      <c r="L11" s="641">
        <v>3449.7523992850001</v>
      </c>
      <c r="M11" s="641">
        <v>59546.874752183998</v>
      </c>
      <c r="N11" s="642">
        <v>7950</v>
      </c>
    </row>
    <row r="12" spans="1:15" s="210" customFormat="1" ht="14.25" customHeight="1">
      <c r="A12" s="1387">
        <v>45565</v>
      </c>
      <c r="B12" s="641">
        <v>333.8201061599965</v>
      </c>
      <c r="C12" s="641">
        <v>9.7808111549999914</v>
      </c>
      <c r="D12" s="639">
        <v>0</v>
      </c>
      <c r="E12" s="641">
        <v>549.28763275499989</v>
      </c>
      <c r="F12" s="641">
        <v>294.10743840000009</v>
      </c>
      <c r="G12" s="641">
        <v>1186.9959884699965</v>
      </c>
      <c r="H12" s="641">
        <v>110.54</v>
      </c>
      <c r="I12" s="641">
        <v>34679.74</v>
      </c>
      <c r="J12" s="641">
        <v>330.37</v>
      </c>
      <c r="K12" s="641">
        <v>14041.29</v>
      </c>
      <c r="L12" s="641">
        <v>4358.3999999999996</v>
      </c>
      <c r="M12" s="641">
        <v>53409.8</v>
      </c>
      <c r="N12" s="642">
        <v>8032.13</v>
      </c>
    </row>
    <row r="13" spans="1:15" s="210" customFormat="1" ht="12.75" customHeight="1">
      <c r="A13" s="1387">
        <v>45596</v>
      </c>
      <c r="B13" s="641">
        <v>2127.4925516719982</v>
      </c>
      <c r="C13" s="641">
        <v>11.548346124999991</v>
      </c>
      <c r="D13" s="639">
        <v>0</v>
      </c>
      <c r="E13" s="641">
        <v>80.216712880000188</v>
      </c>
      <c r="F13" s="641">
        <v>274.34229130500006</v>
      </c>
      <c r="G13" s="641">
        <v>2493.5999019819983</v>
      </c>
      <c r="H13" s="641">
        <v>112.34</v>
      </c>
      <c r="I13" s="641">
        <v>50274.54</v>
      </c>
      <c r="J13" s="641">
        <v>490.31</v>
      </c>
      <c r="K13" s="641">
        <v>16228.75</v>
      </c>
      <c r="L13" s="641">
        <v>4598.49</v>
      </c>
      <c r="M13" s="641">
        <v>71592.100000000006</v>
      </c>
      <c r="N13" s="642">
        <v>8156.09</v>
      </c>
    </row>
    <row r="14" spans="1:15" s="210" customFormat="1" ht="12.75" customHeight="1">
      <c r="A14" s="1387">
        <v>45626</v>
      </c>
      <c r="B14" s="641">
        <v>217.31</v>
      </c>
      <c r="C14" s="641">
        <v>9.3000000000000007</v>
      </c>
      <c r="D14" s="639">
        <v>0</v>
      </c>
      <c r="E14" s="641">
        <v>393.91</v>
      </c>
      <c r="F14" s="641">
        <v>252.07</v>
      </c>
      <c r="G14" s="641">
        <v>872.59</v>
      </c>
      <c r="H14" s="641">
        <v>114.15</v>
      </c>
      <c r="I14" s="641">
        <v>44264.24</v>
      </c>
      <c r="J14" s="641">
        <v>424.79</v>
      </c>
      <c r="K14" s="641">
        <v>13388</v>
      </c>
      <c r="L14" s="641">
        <v>3590.1</v>
      </c>
      <c r="M14" s="641">
        <v>61667.13</v>
      </c>
      <c r="N14" s="642">
        <v>10566.38</v>
      </c>
    </row>
    <row r="15" spans="1:15" s="210" customFormat="1">
      <c r="A15" s="1387">
        <v>45657</v>
      </c>
      <c r="B15" s="641">
        <v>739.06423038799505</v>
      </c>
      <c r="C15" s="641">
        <v>3.018170231</v>
      </c>
      <c r="D15" s="639">
        <v>0</v>
      </c>
      <c r="E15" s="641">
        <v>60.918120669999901</v>
      </c>
      <c r="F15" s="641">
        <v>231.62148922</v>
      </c>
      <c r="G15" s="641">
        <v>1034.6220105089999</v>
      </c>
      <c r="H15" s="642">
        <v>115.7</v>
      </c>
      <c r="I15" s="642">
        <v>29602.031682355999</v>
      </c>
      <c r="J15" s="642">
        <v>130.05966636599999</v>
      </c>
      <c r="K15" s="642">
        <v>14565.059149340001</v>
      </c>
      <c r="L15" s="642">
        <v>3523.9272841500001</v>
      </c>
      <c r="M15" s="642">
        <v>47821.077782212</v>
      </c>
      <c r="N15" s="642">
        <v>10649.83</v>
      </c>
    </row>
    <row r="16" spans="1:15" s="210" customFormat="1">
      <c r="A16" s="1387">
        <v>45688</v>
      </c>
      <c r="B16" s="641">
        <v>695.7591196539953</v>
      </c>
      <c r="C16" s="641">
        <v>2.5136474389999997</v>
      </c>
      <c r="D16" s="639">
        <v>0</v>
      </c>
      <c r="E16" s="641">
        <v>127.36475717500009</v>
      </c>
      <c r="F16" s="641">
        <v>159.20652146499998</v>
      </c>
      <c r="G16" s="641">
        <v>984.84404573299548</v>
      </c>
      <c r="H16" s="641">
        <v>118.08</v>
      </c>
      <c r="I16" s="641">
        <v>61325.346436581996</v>
      </c>
      <c r="J16" s="641">
        <v>302.65451986699998</v>
      </c>
      <c r="K16" s="641">
        <v>14662.910600519999</v>
      </c>
      <c r="L16" s="641">
        <v>3383.2631778300001</v>
      </c>
      <c r="M16" s="641">
        <v>79674.174734799002</v>
      </c>
      <c r="N16" s="642">
        <v>10741.91</v>
      </c>
    </row>
    <row r="17" spans="1:14" s="210" customFormat="1">
      <c r="A17" s="1387">
        <v>45716</v>
      </c>
      <c r="B17" s="641">
        <v>1948.5453955250007</v>
      </c>
      <c r="C17" s="641">
        <v>31.609094039000027</v>
      </c>
      <c r="D17" s="639">
        <v>0</v>
      </c>
      <c r="E17" s="641">
        <v>614.18918798499999</v>
      </c>
      <c r="F17" s="641">
        <v>67.376366664999964</v>
      </c>
      <c r="G17" s="641">
        <v>2661.7200442140006</v>
      </c>
      <c r="H17" s="642">
        <v>422.47</v>
      </c>
      <c r="I17" s="642">
        <v>41989.947782704003</v>
      </c>
      <c r="J17" s="642">
        <v>496.46760010899999</v>
      </c>
      <c r="K17" s="642">
        <v>12131.927750954999</v>
      </c>
      <c r="L17" s="642">
        <v>2128.0971830899998</v>
      </c>
      <c r="M17" s="642">
        <v>56746.440316858003</v>
      </c>
      <c r="N17" s="642">
        <v>10894.23</v>
      </c>
    </row>
    <row r="18" spans="1:14" s="210" customFormat="1">
      <c r="A18" s="1387">
        <v>45747</v>
      </c>
      <c r="B18" s="641">
        <v>1417.07</v>
      </c>
      <c r="C18" s="641">
        <v>13.29</v>
      </c>
      <c r="D18" s="639">
        <v>0</v>
      </c>
      <c r="E18" s="641">
        <v>120.03</v>
      </c>
      <c r="F18" s="641">
        <v>81.260000000000005</v>
      </c>
      <c r="G18" s="641">
        <v>1631.65</v>
      </c>
      <c r="H18" s="642">
        <v>422.47</v>
      </c>
      <c r="I18" s="641">
        <v>34106.317397990002</v>
      </c>
      <c r="J18" s="641">
        <v>251.32648677899999</v>
      </c>
      <c r="K18" s="641">
        <v>11465.270733325</v>
      </c>
      <c r="L18" s="641">
        <v>2522.2282111099998</v>
      </c>
      <c r="M18" s="641">
        <v>48345.142829204</v>
      </c>
      <c r="N18" s="642">
        <v>10986.96</v>
      </c>
    </row>
    <row r="19" spans="1:14" s="210" customFormat="1">
      <c r="A19" s="643"/>
      <c r="B19" s="644"/>
      <c r="C19" s="644"/>
      <c r="D19" s="645"/>
      <c r="E19" s="644"/>
      <c r="F19" s="644"/>
      <c r="G19" s="644"/>
      <c r="H19" s="644"/>
      <c r="I19" s="644"/>
      <c r="J19" s="644"/>
      <c r="K19" s="644"/>
      <c r="L19" s="644"/>
      <c r="M19" s="644"/>
      <c r="N19" s="644"/>
    </row>
    <row r="20" spans="1:14" s="210" customFormat="1">
      <c r="A20" s="1818" t="s">
        <v>364</v>
      </c>
      <c r="B20" s="1818"/>
      <c r="C20" s="1818"/>
      <c r="D20" s="1818"/>
      <c r="E20" s="1818"/>
    </row>
    <row r="21" spans="1:14" s="580" customFormat="1">
      <c r="A21" s="634"/>
      <c r="B21" s="646"/>
      <c r="C21" s="646"/>
      <c r="D21" s="646"/>
      <c r="E21" s="646"/>
    </row>
    <row r="22" spans="1:14">
      <c r="B22" s="606"/>
      <c r="C22" s="606"/>
      <c r="D22" s="606"/>
      <c r="E22" s="606"/>
      <c r="F22" s="606"/>
      <c r="G22" s="606"/>
      <c r="H22" s="606"/>
      <c r="I22" s="606"/>
      <c r="J22" s="606"/>
      <c r="K22" s="606"/>
      <c r="L22" s="606"/>
      <c r="M22" s="606"/>
      <c r="N22" s="606"/>
    </row>
    <row r="23" spans="1:14">
      <c r="B23" s="606"/>
      <c r="C23" s="606"/>
      <c r="D23" s="606"/>
      <c r="E23" s="606"/>
      <c r="F23" s="606"/>
      <c r="G23" s="606"/>
      <c r="H23" s="606"/>
      <c r="I23" s="606"/>
      <c r="J23" s="606"/>
      <c r="K23" s="606"/>
      <c r="L23" s="606"/>
      <c r="M23" s="606"/>
      <c r="N23" s="606"/>
    </row>
  </sheetData>
  <mergeCells count="13">
    <mergeCell ref="A1:G1"/>
    <mergeCell ref="N3:N4"/>
    <mergeCell ref="A20:E20"/>
    <mergeCell ref="A2:A4"/>
    <mergeCell ref="B2:H2"/>
    <mergeCell ref="I2:N2"/>
    <mergeCell ref="B3:D3"/>
    <mergeCell ref="E3:F3"/>
    <mergeCell ref="G3:G4"/>
    <mergeCell ref="H3:H4"/>
    <mergeCell ref="I3:J3"/>
    <mergeCell ref="K3:L3"/>
    <mergeCell ref="M3:M4"/>
  </mergeCells>
  <printOptions horizontalCentered="1"/>
  <pageMargins left="0.78431372549019618" right="0.78431372549019618" top="0.98039215686274517" bottom="0.98039215686274517" header="0.50980392156862753" footer="0.50980392156862753"/>
  <pageSetup paperSize="9" scale="77" fitToHeight="0" orientation="landscape" useFirstPageNumber="1"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1"/>
  <sheetViews>
    <sheetView zoomScaleNormal="100" workbookViewId="0">
      <selection sqref="A1:E1"/>
    </sheetView>
  </sheetViews>
  <sheetFormatPr defaultColWidth="9.140625" defaultRowHeight="15"/>
  <cols>
    <col min="1" max="11" width="14.5703125" style="559" bestFit="1" customWidth="1"/>
    <col min="12" max="12" width="4.5703125" style="559" bestFit="1" customWidth="1"/>
    <col min="13" max="16384" width="9.140625" style="559"/>
  </cols>
  <sheetData>
    <row r="1" spans="1:11">
      <c r="A1" s="1852" t="s">
        <v>1246</v>
      </c>
      <c r="B1" s="1852"/>
      <c r="C1" s="1852"/>
      <c r="D1" s="1852"/>
      <c r="E1" s="1852"/>
      <c r="F1" s="1506"/>
      <c r="G1" s="1506"/>
      <c r="H1" s="1507"/>
      <c r="I1" s="1507"/>
      <c r="J1" s="1507"/>
      <c r="K1" s="1507"/>
    </row>
    <row r="2" spans="1:11" s="580" customFormat="1">
      <c r="A2" s="1820" t="s">
        <v>334</v>
      </c>
      <c r="B2" s="1855" t="s">
        <v>411</v>
      </c>
      <c r="C2" s="1856"/>
      <c r="D2" s="1856"/>
      <c r="E2" s="1856"/>
      <c r="F2" s="1857"/>
      <c r="G2" s="1855" t="s">
        <v>659</v>
      </c>
      <c r="H2" s="1856"/>
      <c r="I2" s="1856"/>
      <c r="J2" s="1856"/>
      <c r="K2" s="1857"/>
    </row>
    <row r="3" spans="1:11" s="580" customFormat="1">
      <c r="A3" s="1821"/>
      <c r="B3" s="1515" t="s">
        <v>660</v>
      </c>
      <c r="C3" s="1515" t="s">
        <v>436</v>
      </c>
      <c r="D3" s="1515" t="s">
        <v>81</v>
      </c>
      <c r="E3" s="1515" t="s">
        <v>296</v>
      </c>
      <c r="F3" s="1515" t="s">
        <v>433</v>
      </c>
      <c r="G3" s="1515" t="s">
        <v>660</v>
      </c>
      <c r="H3" s="1515" t="s">
        <v>436</v>
      </c>
      <c r="I3" s="1515" t="s">
        <v>81</v>
      </c>
      <c r="J3" s="1515" t="s">
        <v>296</v>
      </c>
      <c r="K3" s="1515" t="s">
        <v>433</v>
      </c>
    </row>
    <row r="4" spans="1:11" s="580" customFormat="1">
      <c r="A4" s="616" t="s">
        <v>10</v>
      </c>
      <c r="B4" s="647">
        <v>68.718276651998536</v>
      </c>
      <c r="C4" s="647">
        <v>1.8481793310764119</v>
      </c>
      <c r="D4" s="647">
        <v>0</v>
      </c>
      <c r="E4" s="647">
        <v>0</v>
      </c>
      <c r="F4" s="647">
        <v>29.433544016925051</v>
      </c>
      <c r="G4" s="647">
        <v>18.311075544613018</v>
      </c>
      <c r="H4" s="647">
        <v>0</v>
      </c>
      <c r="I4" s="647">
        <v>0</v>
      </c>
      <c r="J4" s="647">
        <v>0</v>
      </c>
      <c r="K4" s="647">
        <v>81.688924455386967</v>
      </c>
    </row>
    <row r="5" spans="1:11" s="580" customFormat="1">
      <c r="A5" s="619" t="s">
        <v>14</v>
      </c>
      <c r="B5" s="648">
        <v>69.2170932283545</v>
      </c>
      <c r="C5" s="648">
        <v>1.9549256801276078</v>
      </c>
      <c r="D5" s="648">
        <v>2.8015133948958089E-9</v>
      </c>
      <c r="E5" s="648">
        <v>0</v>
      </c>
      <c r="F5" s="648">
        <v>28.827981088716381</v>
      </c>
      <c r="G5" s="649">
        <v>52.209996354946973</v>
      </c>
      <c r="H5" s="649">
        <v>0</v>
      </c>
      <c r="I5" s="649">
        <v>0</v>
      </c>
      <c r="J5" s="649">
        <v>0</v>
      </c>
      <c r="K5" s="649">
        <v>47.790003645053012</v>
      </c>
    </row>
    <row r="6" spans="1:11" s="580" customFormat="1">
      <c r="A6" s="1387">
        <v>45412</v>
      </c>
      <c r="B6" s="650">
        <v>70.756085780896157</v>
      </c>
      <c r="C6" s="650">
        <v>1.3804805299891896</v>
      </c>
      <c r="D6" s="650">
        <v>0</v>
      </c>
      <c r="E6" s="650">
        <v>0</v>
      </c>
      <c r="F6" s="650">
        <v>27.863433689114665</v>
      </c>
      <c r="G6" s="650">
        <v>33.470142878797262</v>
      </c>
      <c r="H6" s="650">
        <v>4.4074680334304752E-4</v>
      </c>
      <c r="I6" s="650">
        <v>0</v>
      </c>
      <c r="J6" s="650">
        <v>0</v>
      </c>
      <c r="K6" s="650">
        <v>66.529416374399403</v>
      </c>
    </row>
    <row r="7" spans="1:11" s="580" customFormat="1">
      <c r="A7" s="1387">
        <v>45443</v>
      </c>
      <c r="B7" s="650">
        <v>70.010853452079729</v>
      </c>
      <c r="C7" s="650">
        <v>1.1681408247739702</v>
      </c>
      <c r="D7" s="650">
        <v>0</v>
      </c>
      <c r="E7" s="650">
        <v>0</v>
      </c>
      <c r="F7" s="650">
        <v>28.821005723146303</v>
      </c>
      <c r="G7" s="650">
        <v>38.257287909554464</v>
      </c>
      <c r="H7" s="650">
        <v>0</v>
      </c>
      <c r="I7" s="650">
        <v>0</v>
      </c>
      <c r="J7" s="650">
        <v>0</v>
      </c>
      <c r="K7" s="650">
        <v>61.742712090445529</v>
      </c>
    </row>
    <row r="8" spans="1:11" s="580" customFormat="1">
      <c r="A8" s="1387">
        <v>45473</v>
      </c>
      <c r="B8" s="650">
        <v>71.207214481377918</v>
      </c>
      <c r="C8" s="650">
        <v>1.2263450572063219</v>
      </c>
      <c r="D8" s="650">
        <v>0</v>
      </c>
      <c r="E8" s="650">
        <v>0</v>
      </c>
      <c r="F8" s="650">
        <v>27.566440461415748</v>
      </c>
      <c r="G8" s="650">
        <v>29.797654062502943</v>
      </c>
      <c r="H8" s="650">
        <v>5.3192725534023828E-2</v>
      </c>
      <c r="I8" s="650">
        <v>0</v>
      </c>
      <c r="J8" s="650">
        <v>0</v>
      </c>
      <c r="K8" s="650">
        <v>70.149153211963039</v>
      </c>
    </row>
    <row r="9" spans="1:11" s="580" customFormat="1">
      <c r="A9" s="1387">
        <v>45504</v>
      </c>
      <c r="B9" s="650">
        <v>72.424865564994718</v>
      </c>
      <c r="C9" s="650">
        <v>1.1803424338053543</v>
      </c>
      <c r="D9" s="650">
        <v>0</v>
      </c>
      <c r="E9" s="650">
        <v>0</v>
      </c>
      <c r="F9" s="650">
        <v>26.394792001199935</v>
      </c>
      <c r="G9" s="650">
        <v>33.457483855485556</v>
      </c>
      <c r="H9" s="650">
        <v>0</v>
      </c>
      <c r="I9" s="650">
        <v>0</v>
      </c>
      <c r="J9" s="650">
        <v>0</v>
      </c>
      <c r="K9" s="650">
        <v>66.542516144514423</v>
      </c>
    </row>
    <row r="10" spans="1:11" s="580" customFormat="1">
      <c r="A10" s="1387">
        <v>45535</v>
      </c>
      <c r="B10" s="650">
        <v>70.176588774902797</v>
      </c>
      <c r="C10" s="650">
        <v>1.2217531136517303</v>
      </c>
      <c r="D10" s="650">
        <v>0</v>
      </c>
      <c r="E10" s="650">
        <v>0</v>
      </c>
      <c r="F10" s="650">
        <v>28.601658111445481</v>
      </c>
      <c r="G10" s="650">
        <v>32.508907022815393</v>
      </c>
      <c r="H10" s="650">
        <v>3.5259844449544962E-2</v>
      </c>
      <c r="I10" s="650">
        <v>0</v>
      </c>
      <c r="J10" s="650">
        <v>0</v>
      </c>
      <c r="K10" s="650">
        <v>67.45583313273508</v>
      </c>
    </row>
    <row r="11" spans="1:11" s="580" customFormat="1">
      <c r="A11" s="1387">
        <v>45565</v>
      </c>
      <c r="B11" s="650">
        <v>71.53</v>
      </c>
      <c r="C11" s="650">
        <v>1.31</v>
      </c>
      <c r="D11" s="650">
        <v>0</v>
      </c>
      <c r="E11" s="650">
        <v>0</v>
      </c>
      <c r="F11" s="650">
        <v>27.16</v>
      </c>
      <c r="G11" s="650">
        <v>39.06</v>
      </c>
      <c r="H11" s="650">
        <v>11.11</v>
      </c>
      <c r="I11" s="650">
        <v>0</v>
      </c>
      <c r="J11" s="650">
        <v>0</v>
      </c>
      <c r="K11" s="650">
        <v>49.83</v>
      </c>
    </row>
    <row r="12" spans="1:11" s="580" customFormat="1">
      <c r="A12" s="1387">
        <v>45596</v>
      </c>
      <c r="B12" s="650">
        <v>69.325663711237283</v>
      </c>
      <c r="C12" s="650">
        <v>1.3965785801362289</v>
      </c>
      <c r="D12" s="650">
        <v>0</v>
      </c>
      <c r="E12" s="650">
        <v>0</v>
      </c>
      <c r="F12" s="650">
        <v>29.277757708626488</v>
      </c>
      <c r="G12" s="650">
        <v>40.447737139784238</v>
      </c>
      <c r="H12" s="650">
        <v>12.134941453004618</v>
      </c>
      <c r="I12" s="650">
        <v>0</v>
      </c>
      <c r="J12" s="650">
        <v>0</v>
      </c>
      <c r="K12" s="650">
        <v>47.417321407211155</v>
      </c>
    </row>
    <row r="13" spans="1:11" s="580" customFormat="1">
      <c r="A13" s="1387">
        <v>45626</v>
      </c>
      <c r="B13" s="650">
        <v>68.7</v>
      </c>
      <c r="C13" s="650">
        <v>1.84</v>
      </c>
      <c r="D13" s="650">
        <v>0</v>
      </c>
      <c r="E13" s="650">
        <v>0</v>
      </c>
      <c r="F13" s="650">
        <v>29.46</v>
      </c>
      <c r="G13" s="650">
        <v>32.14</v>
      </c>
      <c r="H13" s="650">
        <v>12.44</v>
      </c>
      <c r="I13" s="650">
        <v>0</v>
      </c>
      <c r="J13" s="650">
        <v>0</v>
      </c>
      <c r="K13" s="650">
        <v>55.42</v>
      </c>
    </row>
    <row r="14" spans="1:11" s="580" customFormat="1">
      <c r="A14" s="1387">
        <v>45657</v>
      </c>
      <c r="B14" s="650">
        <v>67.645391545076976</v>
      </c>
      <c r="C14" s="650">
        <v>2.6713750748390814</v>
      </c>
      <c r="D14" s="650">
        <v>0</v>
      </c>
      <c r="E14" s="650">
        <v>0</v>
      </c>
      <c r="F14" s="650">
        <v>29.683233380083944</v>
      </c>
      <c r="G14" s="650">
        <v>39.306422887916987</v>
      </c>
      <c r="H14" s="650">
        <v>0</v>
      </c>
      <c r="I14" s="650">
        <v>0</v>
      </c>
      <c r="J14" s="650">
        <v>0</v>
      </c>
      <c r="K14" s="650">
        <v>60.693577112083005</v>
      </c>
    </row>
    <row r="15" spans="1:11" s="580" customFormat="1">
      <c r="A15" s="1387">
        <v>45688</v>
      </c>
      <c r="B15" s="650">
        <v>66.24578504252068</v>
      </c>
      <c r="C15" s="650">
        <v>3.5725451120581861</v>
      </c>
      <c r="D15" s="650">
        <v>0</v>
      </c>
      <c r="E15" s="650">
        <v>0</v>
      </c>
      <c r="F15" s="650">
        <v>30.181669845421144</v>
      </c>
      <c r="G15" s="650">
        <v>35.333074084770281</v>
      </c>
      <c r="H15" s="650">
        <v>0</v>
      </c>
      <c r="I15" s="650">
        <v>0</v>
      </c>
      <c r="J15" s="650">
        <v>0</v>
      </c>
      <c r="K15" s="650">
        <v>64.666925915229712</v>
      </c>
    </row>
    <row r="16" spans="1:11" s="580" customFormat="1">
      <c r="A16" s="1387">
        <v>45716</v>
      </c>
      <c r="B16" s="650">
        <v>66.650751982240251</v>
      </c>
      <c r="C16" s="650">
        <v>3.5388171522892256</v>
      </c>
      <c r="D16" s="650">
        <v>3.7432455407302023E-8</v>
      </c>
      <c r="E16" s="650">
        <v>0</v>
      </c>
      <c r="F16" s="650">
        <v>29.810430828038058</v>
      </c>
      <c r="G16" s="650">
        <v>28.134391764783828</v>
      </c>
      <c r="H16" s="650">
        <v>11.200494816434874</v>
      </c>
      <c r="I16" s="650">
        <v>0</v>
      </c>
      <c r="J16" s="650">
        <v>0</v>
      </c>
      <c r="K16" s="650">
        <v>60.665113418781303</v>
      </c>
    </row>
    <row r="17" spans="1:11" s="580" customFormat="1">
      <c r="A17" s="1387">
        <v>45747</v>
      </c>
      <c r="B17" s="650">
        <v>65.158712127563618</v>
      </c>
      <c r="C17" s="650">
        <v>3.2715004877805334</v>
      </c>
      <c r="D17" s="650">
        <v>0</v>
      </c>
      <c r="E17" s="650">
        <v>0</v>
      </c>
      <c r="F17" s="650">
        <v>31.569787384655832</v>
      </c>
      <c r="G17" s="650">
        <v>52.209996354946973</v>
      </c>
      <c r="H17" s="650">
        <v>0</v>
      </c>
      <c r="I17" s="650">
        <v>0</v>
      </c>
      <c r="J17" s="650">
        <v>0</v>
      </c>
      <c r="K17" s="650">
        <v>47.790003645053012</v>
      </c>
    </row>
    <row r="18" spans="1:11" s="580" customFormat="1">
      <c r="A18" s="371"/>
      <c r="B18" s="651"/>
      <c r="C18" s="651"/>
      <c r="D18" s="651"/>
      <c r="E18" s="651"/>
      <c r="F18" s="651"/>
      <c r="G18" s="651"/>
      <c r="H18" s="651"/>
      <c r="I18" s="651"/>
      <c r="J18" s="651"/>
      <c r="K18" s="651"/>
    </row>
    <row r="19" spans="1:11" s="580" customFormat="1">
      <c r="A19" s="1940" t="s">
        <v>399</v>
      </c>
      <c r="B19" s="1940"/>
      <c r="C19" s="1940"/>
      <c r="D19" s="1940"/>
      <c r="E19" s="1940"/>
      <c r="F19" s="1940"/>
      <c r="G19" s="1940"/>
      <c r="H19" s="1940"/>
      <c r="I19" s="1940"/>
      <c r="J19" s="1940"/>
      <c r="K19" s="1940"/>
    </row>
    <row r="20" spans="1:11" s="580" customFormat="1">
      <c r="A20" s="634"/>
    </row>
    <row r="21" spans="1:11" s="580" customFormat="1">
      <c r="A21" s="559"/>
      <c r="B21" s="559"/>
      <c r="C21" s="559"/>
      <c r="D21" s="559"/>
      <c r="E21" s="559"/>
      <c r="F21" s="559"/>
      <c r="G21" s="559"/>
      <c r="H21" s="559"/>
      <c r="I21" s="559"/>
      <c r="J21" s="559"/>
      <c r="K21" s="559"/>
    </row>
  </sheetData>
  <mergeCells count="5">
    <mergeCell ref="A2:A3"/>
    <mergeCell ref="B2:F2"/>
    <mergeCell ref="G2:K2"/>
    <mergeCell ref="A19:K19"/>
    <mergeCell ref="A1:E1"/>
  </mergeCells>
  <printOptions horizontalCentered="1"/>
  <pageMargins left="0.78431372549019618" right="0.78431372549019618" top="0.98039215686274517" bottom="0.98039215686274517" header="0.50980392156862753" footer="0.50980392156862753"/>
  <pageSetup paperSize="9" scale="80" orientation="landscape" useFirstPageNumber="1"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2"/>
  <sheetViews>
    <sheetView zoomScale="110" zoomScaleNormal="110" workbookViewId="0">
      <selection activeCell="F10" sqref="F10"/>
    </sheetView>
  </sheetViews>
  <sheetFormatPr defaultColWidth="9.140625" defaultRowHeight="15"/>
  <cols>
    <col min="1" max="11" width="14.5703125" style="559" bestFit="1" customWidth="1"/>
    <col min="12" max="12" width="5" style="559" bestFit="1" customWidth="1"/>
    <col min="13" max="16384" width="9.140625" style="559"/>
  </cols>
  <sheetData>
    <row r="1" spans="1:11">
      <c r="A1" s="1852" t="s">
        <v>1247</v>
      </c>
      <c r="B1" s="1852"/>
      <c r="C1" s="1852"/>
      <c r="D1" s="1852"/>
      <c r="E1" s="1852"/>
      <c r="F1" s="1506"/>
      <c r="G1" s="1506"/>
      <c r="H1" s="1507"/>
      <c r="I1" s="1507"/>
      <c r="J1" s="1507"/>
      <c r="K1" s="1507"/>
    </row>
    <row r="2" spans="1:11" s="580" customFormat="1">
      <c r="A2" s="1820" t="s">
        <v>334</v>
      </c>
      <c r="B2" s="1855" t="s">
        <v>411</v>
      </c>
      <c r="C2" s="1856"/>
      <c r="D2" s="1856"/>
      <c r="E2" s="1856"/>
      <c r="F2" s="1857"/>
      <c r="G2" s="1855" t="s">
        <v>659</v>
      </c>
      <c r="H2" s="1856"/>
      <c r="I2" s="1856"/>
      <c r="J2" s="1856"/>
      <c r="K2" s="1857"/>
    </row>
    <row r="3" spans="1:11" s="580" customFormat="1">
      <c r="A3" s="1821"/>
      <c r="B3" s="1461" t="s">
        <v>660</v>
      </c>
      <c r="C3" s="1461" t="s">
        <v>436</v>
      </c>
      <c r="D3" s="1461" t="s">
        <v>81</v>
      </c>
      <c r="E3" s="1461" t="s">
        <v>296</v>
      </c>
      <c r="F3" s="1461" t="s">
        <v>433</v>
      </c>
      <c r="G3" s="1461" t="s">
        <v>660</v>
      </c>
      <c r="H3" s="1461" t="s">
        <v>436</v>
      </c>
      <c r="I3" s="1461" t="s">
        <v>81</v>
      </c>
      <c r="J3" s="1461" t="s">
        <v>296</v>
      </c>
      <c r="K3" s="1461" t="s">
        <v>433</v>
      </c>
    </row>
    <row r="4" spans="1:11" s="580" customFormat="1">
      <c r="A4" s="616" t="s">
        <v>10</v>
      </c>
      <c r="B4" s="647">
        <v>59.72</v>
      </c>
      <c r="C4" s="647">
        <v>6</v>
      </c>
      <c r="D4" s="647">
        <v>0.03</v>
      </c>
      <c r="E4" s="647">
        <v>0</v>
      </c>
      <c r="F4" s="647">
        <v>34.25</v>
      </c>
      <c r="G4" s="647">
        <v>22.74</v>
      </c>
      <c r="H4" s="647">
        <v>20.55</v>
      </c>
      <c r="I4" s="647">
        <v>8.4</v>
      </c>
      <c r="J4" s="647">
        <v>0</v>
      </c>
      <c r="K4" s="647">
        <v>48.31</v>
      </c>
    </row>
    <row r="5" spans="1:11" s="580" customFormat="1">
      <c r="A5" s="619" t="s">
        <v>14</v>
      </c>
      <c r="B5" s="649">
        <v>60.02</v>
      </c>
      <c r="C5" s="649">
        <v>7.22</v>
      </c>
      <c r="D5" s="649">
        <v>0.05</v>
      </c>
      <c r="E5" s="649">
        <v>0</v>
      </c>
      <c r="F5" s="649">
        <v>32.700000000000003</v>
      </c>
      <c r="G5" s="649">
        <v>20.59</v>
      </c>
      <c r="H5" s="649">
        <v>25.67</v>
      </c>
      <c r="I5" s="649">
        <v>13.2</v>
      </c>
      <c r="J5" s="649">
        <v>0</v>
      </c>
      <c r="K5" s="649">
        <v>40.54</v>
      </c>
    </row>
    <row r="6" spans="1:11" s="580" customFormat="1">
      <c r="A6" s="1387">
        <v>45412</v>
      </c>
      <c r="B6" s="650">
        <v>58.53</v>
      </c>
      <c r="C6" s="650">
        <v>7.66</v>
      </c>
      <c r="D6" s="650">
        <v>0.04</v>
      </c>
      <c r="E6" s="650">
        <v>0</v>
      </c>
      <c r="F6" s="650">
        <v>33.76</v>
      </c>
      <c r="G6" s="650">
        <v>20.49</v>
      </c>
      <c r="H6" s="650">
        <v>18.71</v>
      </c>
      <c r="I6" s="650">
        <v>6.83</v>
      </c>
      <c r="J6" s="650">
        <v>0</v>
      </c>
      <c r="K6" s="650">
        <v>53.97</v>
      </c>
    </row>
    <row r="7" spans="1:11" s="580" customFormat="1">
      <c r="A7" s="1387">
        <v>45443</v>
      </c>
      <c r="B7" s="650">
        <v>59.47</v>
      </c>
      <c r="C7" s="650">
        <v>6.96</v>
      </c>
      <c r="D7" s="650">
        <v>0.04</v>
      </c>
      <c r="E7" s="650">
        <v>0</v>
      </c>
      <c r="F7" s="650">
        <v>33.520000000000003</v>
      </c>
      <c r="G7" s="650">
        <v>20.46</v>
      </c>
      <c r="H7" s="650">
        <v>23.88</v>
      </c>
      <c r="I7" s="650">
        <v>8.77</v>
      </c>
      <c r="J7" s="650">
        <v>0</v>
      </c>
      <c r="K7" s="650">
        <v>46.89</v>
      </c>
    </row>
    <row r="8" spans="1:11" s="580" customFormat="1">
      <c r="A8" s="1387">
        <v>45473</v>
      </c>
      <c r="B8" s="650">
        <v>58.62</v>
      </c>
      <c r="C8" s="650">
        <v>6.6</v>
      </c>
      <c r="D8" s="650">
        <v>0.05</v>
      </c>
      <c r="E8" s="650">
        <v>0</v>
      </c>
      <c r="F8" s="650">
        <v>34.729999999999997</v>
      </c>
      <c r="G8" s="650">
        <v>19.309999999999999</v>
      </c>
      <c r="H8" s="650">
        <v>17.84</v>
      </c>
      <c r="I8" s="650">
        <v>6.46</v>
      </c>
      <c r="J8" s="650">
        <v>0</v>
      </c>
      <c r="K8" s="650">
        <v>56.39</v>
      </c>
    </row>
    <row r="9" spans="1:11" s="580" customFormat="1">
      <c r="A9" s="1387">
        <v>45504</v>
      </c>
      <c r="B9" s="650">
        <v>59.88</v>
      </c>
      <c r="C9" s="650">
        <v>6.53</v>
      </c>
      <c r="D9" s="650">
        <v>0.04</v>
      </c>
      <c r="E9" s="650">
        <v>0</v>
      </c>
      <c r="F9" s="650">
        <v>33.549999999999997</v>
      </c>
      <c r="G9" s="650">
        <v>18.62</v>
      </c>
      <c r="H9" s="650">
        <v>18.77</v>
      </c>
      <c r="I9" s="650">
        <v>6.79</v>
      </c>
      <c r="J9" s="650">
        <v>0</v>
      </c>
      <c r="K9" s="650">
        <v>55.81</v>
      </c>
    </row>
    <row r="10" spans="1:11" s="580" customFormat="1">
      <c r="A10" s="1387">
        <v>45535</v>
      </c>
      <c r="B10" s="650">
        <v>61.07</v>
      </c>
      <c r="C10" s="650">
        <v>6.97</v>
      </c>
      <c r="D10" s="650">
        <v>0.05</v>
      </c>
      <c r="E10" s="650">
        <v>0</v>
      </c>
      <c r="F10" s="650">
        <v>31.92</v>
      </c>
      <c r="G10" s="650">
        <v>19.670000000000002</v>
      </c>
      <c r="H10" s="650">
        <v>19</v>
      </c>
      <c r="I10" s="650">
        <v>6.92</v>
      </c>
      <c r="J10" s="650">
        <v>0</v>
      </c>
      <c r="K10" s="650">
        <v>54.4</v>
      </c>
    </row>
    <row r="11" spans="1:11" s="580" customFormat="1">
      <c r="A11" s="1387">
        <v>45565</v>
      </c>
      <c r="B11" s="650">
        <v>61.14</v>
      </c>
      <c r="C11" s="650">
        <v>7.04</v>
      </c>
      <c r="D11" s="650">
        <v>0.05</v>
      </c>
      <c r="E11" s="650">
        <v>0</v>
      </c>
      <c r="F11" s="650">
        <v>31.78</v>
      </c>
      <c r="G11" s="650">
        <v>19.84</v>
      </c>
      <c r="H11" s="650">
        <v>19.809999999999999</v>
      </c>
      <c r="I11" s="650">
        <v>5.48</v>
      </c>
      <c r="J11" s="650">
        <v>0</v>
      </c>
      <c r="K11" s="650">
        <v>54.87</v>
      </c>
    </row>
    <row r="12" spans="1:11" s="580" customFormat="1">
      <c r="A12" s="1387">
        <v>45596</v>
      </c>
      <c r="B12" s="650">
        <v>59.25</v>
      </c>
      <c r="C12" s="650">
        <v>7.07</v>
      </c>
      <c r="D12" s="650">
        <v>0.04</v>
      </c>
      <c r="E12" s="650">
        <v>0</v>
      </c>
      <c r="F12" s="650">
        <v>33.64</v>
      </c>
      <c r="G12" s="650">
        <v>19.579999999999998</v>
      </c>
      <c r="H12" s="650">
        <v>21.03</v>
      </c>
      <c r="I12" s="650">
        <v>8.35</v>
      </c>
      <c r="J12" s="650">
        <v>0</v>
      </c>
      <c r="K12" s="650">
        <v>51.04</v>
      </c>
    </row>
    <row r="13" spans="1:11" s="580" customFormat="1">
      <c r="A13" s="1387">
        <v>45626</v>
      </c>
      <c r="B13" s="650">
        <v>61.92</v>
      </c>
      <c r="C13" s="650">
        <v>7.69</v>
      </c>
      <c r="D13" s="650">
        <v>0.05</v>
      </c>
      <c r="E13" s="650">
        <v>0</v>
      </c>
      <c r="F13" s="650">
        <v>30.34</v>
      </c>
      <c r="G13" s="650">
        <v>21.02</v>
      </c>
      <c r="H13" s="650">
        <v>18.760000000000002</v>
      </c>
      <c r="I13" s="650">
        <v>8.48</v>
      </c>
      <c r="J13" s="650">
        <v>0</v>
      </c>
      <c r="K13" s="650">
        <v>51.74</v>
      </c>
    </row>
    <row r="14" spans="1:11" s="580" customFormat="1">
      <c r="A14" s="1387">
        <v>45657</v>
      </c>
      <c r="B14" s="650">
        <v>59.56</v>
      </c>
      <c r="C14" s="650">
        <v>8.2799999999999994</v>
      </c>
      <c r="D14" s="650">
        <v>0.08</v>
      </c>
      <c r="E14" s="650">
        <v>0</v>
      </c>
      <c r="F14" s="650">
        <v>32.07</v>
      </c>
      <c r="G14" s="650">
        <v>21.61</v>
      </c>
      <c r="H14" s="650">
        <v>21.73</v>
      </c>
      <c r="I14" s="650">
        <v>10.4</v>
      </c>
      <c r="J14" s="650">
        <v>0</v>
      </c>
      <c r="K14" s="650">
        <v>46.26</v>
      </c>
    </row>
    <row r="15" spans="1:11" s="580" customFormat="1">
      <c r="A15" s="1387">
        <v>45688</v>
      </c>
      <c r="B15" s="652">
        <v>59.5</v>
      </c>
      <c r="C15" s="652">
        <v>8.23</v>
      </c>
      <c r="D15" s="652">
        <v>0.08</v>
      </c>
      <c r="E15" s="652">
        <v>0</v>
      </c>
      <c r="F15" s="652">
        <v>32.19</v>
      </c>
      <c r="G15" s="652">
        <v>19.59</v>
      </c>
      <c r="H15" s="652">
        <v>27.88</v>
      </c>
      <c r="I15" s="652">
        <v>14.26</v>
      </c>
      <c r="J15" s="652">
        <v>0</v>
      </c>
      <c r="K15" s="652">
        <v>38.28</v>
      </c>
    </row>
    <row r="16" spans="1:11" s="580" customFormat="1">
      <c r="A16" s="1387">
        <v>45716</v>
      </c>
      <c r="B16" s="650">
        <v>61.25</v>
      </c>
      <c r="C16" s="650">
        <v>6.51</v>
      </c>
      <c r="D16" s="650">
        <v>0.09</v>
      </c>
      <c r="E16" s="650">
        <v>0</v>
      </c>
      <c r="F16" s="650">
        <v>32.15</v>
      </c>
      <c r="G16" s="650">
        <v>20.49</v>
      </c>
      <c r="H16" s="650">
        <v>26.24</v>
      </c>
      <c r="I16" s="650">
        <v>13.64</v>
      </c>
      <c r="J16" s="650">
        <v>0</v>
      </c>
      <c r="K16" s="650">
        <v>39.630000000000003</v>
      </c>
    </row>
    <row r="17" spans="1:11" s="580" customFormat="1">
      <c r="A17" s="1387">
        <v>45747</v>
      </c>
      <c r="B17" s="652">
        <v>60.04</v>
      </c>
      <c r="C17" s="652">
        <v>7.16</v>
      </c>
      <c r="D17" s="652">
        <v>0.05</v>
      </c>
      <c r="E17" s="652">
        <v>0</v>
      </c>
      <c r="F17" s="652">
        <v>32.75</v>
      </c>
      <c r="G17" s="652">
        <v>20.59</v>
      </c>
      <c r="H17" s="652">
        <v>25.67</v>
      </c>
      <c r="I17" s="652">
        <v>13.2</v>
      </c>
      <c r="J17" s="652">
        <v>0</v>
      </c>
      <c r="K17" s="652">
        <v>40.54</v>
      </c>
    </row>
    <row r="18" spans="1:11" s="580" customFormat="1">
      <c r="A18" s="630"/>
      <c r="B18" s="651"/>
      <c r="C18" s="651"/>
      <c r="D18" s="651"/>
      <c r="E18" s="651"/>
      <c r="F18" s="651"/>
      <c r="G18" s="651"/>
      <c r="H18" s="651"/>
      <c r="I18" s="651"/>
      <c r="J18" s="651"/>
      <c r="K18" s="651"/>
    </row>
    <row r="19" spans="1:11" s="580" customFormat="1">
      <c r="A19" s="371"/>
      <c r="B19" s="653"/>
      <c r="C19" s="653"/>
      <c r="D19" s="653"/>
      <c r="E19" s="653"/>
      <c r="F19" s="653"/>
      <c r="G19" s="653"/>
      <c r="H19" s="653"/>
      <c r="I19" s="653"/>
      <c r="J19" s="653"/>
      <c r="K19" s="653"/>
    </row>
    <row r="20" spans="1:11" s="580" customFormat="1" ht="15" customHeight="1">
      <c r="A20" s="1941" t="s">
        <v>437</v>
      </c>
      <c r="B20" s="1941"/>
      <c r="C20" s="1941"/>
      <c r="D20" s="1941"/>
      <c r="E20" s="1941"/>
      <c r="F20" s="1941"/>
      <c r="G20" s="1941"/>
      <c r="H20" s="1941"/>
      <c r="I20" s="1941"/>
      <c r="J20" s="1941"/>
      <c r="K20" s="1941"/>
    </row>
    <row r="21" spans="1:11" s="580" customFormat="1">
      <c r="A21" s="634"/>
    </row>
    <row r="22" spans="1:11" s="580" customFormat="1">
      <c r="A22" s="559"/>
      <c r="B22" s="559"/>
      <c r="C22" s="559"/>
      <c r="D22" s="559"/>
      <c r="E22" s="559"/>
      <c r="F22" s="559"/>
      <c r="G22" s="559"/>
      <c r="H22" s="559"/>
      <c r="I22" s="559"/>
      <c r="J22" s="559"/>
      <c r="K22" s="559"/>
    </row>
  </sheetData>
  <mergeCells count="5">
    <mergeCell ref="A2:A3"/>
    <mergeCell ref="B2:F2"/>
    <mergeCell ref="G2:K2"/>
    <mergeCell ref="A20:K20"/>
    <mergeCell ref="A1:E1"/>
  </mergeCells>
  <printOptions horizontalCentered="1"/>
  <pageMargins left="0.78431372549019618" right="0.78431372549019618" top="0.98039215686274517" bottom="0.98039215686274517" header="0.50980392156862753" footer="0.50980392156862753"/>
  <pageSetup paperSize="9" scale="80" orientation="landscape" useFirstPageNumber="1"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1"/>
  <sheetViews>
    <sheetView zoomScaleNormal="100" workbookViewId="0">
      <selection activeCell="F7" sqref="F7"/>
    </sheetView>
  </sheetViews>
  <sheetFormatPr defaultColWidth="9.140625" defaultRowHeight="15"/>
  <cols>
    <col min="1" max="2" width="14.5703125" style="559" bestFit="1" customWidth="1"/>
    <col min="3" max="3" width="13.5703125" style="559" customWidth="1"/>
    <col min="4" max="4" width="13.85546875" style="559" customWidth="1"/>
    <col min="5" max="7" width="14.5703125" style="559" bestFit="1" customWidth="1"/>
    <col min="8" max="8" width="15" style="559" bestFit="1" customWidth="1"/>
    <col min="9" max="9" width="14.42578125" style="559" bestFit="1" customWidth="1"/>
    <col min="10" max="11" width="14.5703125" style="559" bestFit="1" customWidth="1"/>
    <col min="12" max="12" width="4.5703125" style="559" bestFit="1" customWidth="1"/>
    <col min="13" max="16384" width="9.140625" style="559"/>
  </cols>
  <sheetData>
    <row r="1" spans="1:11">
      <c r="A1" s="1852" t="s">
        <v>1248</v>
      </c>
      <c r="B1" s="1852"/>
      <c r="C1" s="1852"/>
      <c r="D1" s="1852"/>
      <c r="E1" s="1852"/>
      <c r="F1" s="1507"/>
      <c r="G1" s="1507"/>
      <c r="H1" s="1507"/>
      <c r="I1" s="1500"/>
      <c r="J1" s="1500"/>
      <c r="K1" s="1500"/>
    </row>
    <row r="2" spans="1:11" s="580" customFormat="1" ht="18" customHeight="1">
      <c r="A2" s="1855" t="s">
        <v>661</v>
      </c>
      <c r="B2" s="1856"/>
      <c r="C2" s="1856"/>
      <c r="D2" s="1856"/>
      <c r="E2" s="1856"/>
      <c r="F2" s="1856"/>
      <c r="G2" s="1856"/>
      <c r="H2" s="1856"/>
      <c r="I2" s="1856"/>
      <c r="J2" s="1856"/>
      <c r="K2" s="1857"/>
    </row>
    <row r="3" spans="1:11" s="580" customFormat="1" ht="27.75" customHeight="1">
      <c r="A3" s="1516" t="s">
        <v>334</v>
      </c>
      <c r="B3" s="1447" t="s">
        <v>662</v>
      </c>
      <c r="C3" s="1447" t="s">
        <v>663</v>
      </c>
      <c r="D3" s="1447" t="s">
        <v>664</v>
      </c>
      <c r="E3" s="1447" t="s">
        <v>665</v>
      </c>
      <c r="F3" s="1447" t="s">
        <v>666</v>
      </c>
      <c r="G3" s="1447" t="s">
        <v>603</v>
      </c>
      <c r="H3" s="1447" t="s">
        <v>667</v>
      </c>
      <c r="I3" s="1447" t="s">
        <v>668</v>
      </c>
      <c r="J3" s="1447" t="s">
        <v>669</v>
      </c>
      <c r="K3" s="1447" t="s">
        <v>670</v>
      </c>
    </row>
    <row r="4" spans="1:11" s="561" customFormat="1" ht="18" customHeight="1">
      <c r="A4" s="616" t="s">
        <v>10</v>
      </c>
      <c r="B4" s="647">
        <v>100</v>
      </c>
      <c r="C4" s="647">
        <v>1.2745228704333337E-4</v>
      </c>
      <c r="D4" s="647">
        <v>6.3109314694256465E-3</v>
      </c>
      <c r="E4" s="647">
        <v>0</v>
      </c>
      <c r="F4" s="647">
        <v>0</v>
      </c>
      <c r="G4" s="647">
        <v>0</v>
      </c>
      <c r="H4" s="647">
        <v>0</v>
      </c>
      <c r="I4" s="647">
        <v>0</v>
      </c>
      <c r="J4" s="647">
        <v>0</v>
      </c>
      <c r="K4" s="647">
        <v>0</v>
      </c>
    </row>
    <row r="5" spans="1:11" s="561" customFormat="1" ht="18" customHeight="1">
      <c r="A5" s="619" t="s">
        <v>14</v>
      </c>
      <c r="B5" s="649">
        <v>80.328118651815245</v>
      </c>
      <c r="C5" s="649">
        <v>0</v>
      </c>
      <c r="D5" s="649">
        <v>19.671880799272323</v>
      </c>
      <c r="E5" s="649">
        <v>0</v>
      </c>
      <c r="F5" s="649">
        <v>0</v>
      </c>
      <c r="G5" s="649">
        <v>0</v>
      </c>
      <c r="H5" s="649">
        <v>0</v>
      </c>
      <c r="I5" s="649">
        <v>0</v>
      </c>
      <c r="J5" s="649">
        <v>0</v>
      </c>
      <c r="K5" s="649">
        <v>0</v>
      </c>
    </row>
    <row r="6" spans="1:11" s="580" customFormat="1" ht="18" customHeight="1">
      <c r="A6" s="1387">
        <v>45412</v>
      </c>
      <c r="B6" s="650">
        <v>69.02</v>
      </c>
      <c r="C6" s="650">
        <v>0</v>
      </c>
      <c r="D6" s="650">
        <v>30.98</v>
      </c>
      <c r="E6" s="650">
        <v>0</v>
      </c>
      <c r="F6" s="650">
        <v>0</v>
      </c>
      <c r="G6" s="650">
        <v>0</v>
      </c>
      <c r="H6" s="650">
        <v>0</v>
      </c>
      <c r="I6" s="650">
        <v>0</v>
      </c>
      <c r="J6" s="650">
        <v>0</v>
      </c>
      <c r="K6" s="650">
        <v>0</v>
      </c>
    </row>
    <row r="7" spans="1:11" s="580" customFormat="1" ht="18" customHeight="1">
      <c r="A7" s="1387">
        <v>45443</v>
      </c>
      <c r="B7" s="650">
        <v>77.45</v>
      </c>
      <c r="C7" s="650">
        <v>0</v>
      </c>
      <c r="D7" s="650">
        <v>22.55</v>
      </c>
      <c r="E7" s="650">
        <v>0</v>
      </c>
      <c r="F7" s="650">
        <v>0</v>
      </c>
      <c r="G7" s="650">
        <v>0</v>
      </c>
      <c r="H7" s="650">
        <v>0</v>
      </c>
      <c r="I7" s="650">
        <v>0</v>
      </c>
      <c r="J7" s="650">
        <v>0</v>
      </c>
      <c r="K7" s="650">
        <v>0</v>
      </c>
    </row>
    <row r="8" spans="1:11" s="580" customFormat="1" ht="18" customHeight="1">
      <c r="A8" s="1387">
        <v>45473</v>
      </c>
      <c r="B8" s="650">
        <v>74.03</v>
      </c>
      <c r="C8" s="650">
        <v>0</v>
      </c>
      <c r="D8" s="650">
        <v>25.97</v>
      </c>
      <c r="E8" s="650">
        <v>0</v>
      </c>
      <c r="F8" s="650">
        <v>0</v>
      </c>
      <c r="G8" s="650">
        <v>0</v>
      </c>
      <c r="H8" s="650">
        <v>0</v>
      </c>
      <c r="I8" s="650">
        <v>0</v>
      </c>
      <c r="J8" s="650">
        <v>0</v>
      </c>
      <c r="K8" s="650">
        <v>0</v>
      </c>
    </row>
    <row r="9" spans="1:11" s="580" customFormat="1" ht="18" customHeight="1">
      <c r="A9" s="1387">
        <v>45504</v>
      </c>
      <c r="B9" s="650">
        <v>67.165949969983359</v>
      </c>
      <c r="C9" s="650">
        <v>0</v>
      </c>
      <c r="D9" s="650">
        <v>32.834050030016641</v>
      </c>
      <c r="E9" s="650">
        <v>0</v>
      </c>
      <c r="F9" s="650">
        <v>0</v>
      </c>
      <c r="G9" s="650">
        <v>0</v>
      </c>
      <c r="H9" s="650">
        <v>0</v>
      </c>
      <c r="I9" s="650">
        <v>0</v>
      </c>
      <c r="J9" s="650">
        <v>0</v>
      </c>
      <c r="K9" s="650">
        <v>0</v>
      </c>
    </row>
    <row r="10" spans="1:11" s="580" customFormat="1" ht="18" customHeight="1">
      <c r="A10" s="1387">
        <v>45535</v>
      </c>
      <c r="B10" s="650">
        <v>76.464981861323139</v>
      </c>
      <c r="C10" s="650">
        <v>0</v>
      </c>
      <c r="D10" s="650">
        <v>23.535018138676865</v>
      </c>
      <c r="E10" s="650">
        <v>0</v>
      </c>
      <c r="F10" s="650">
        <v>0</v>
      </c>
      <c r="G10" s="650">
        <v>0</v>
      </c>
      <c r="H10" s="650">
        <v>0</v>
      </c>
      <c r="I10" s="650">
        <v>0</v>
      </c>
      <c r="J10" s="650">
        <v>0</v>
      </c>
      <c r="K10" s="650">
        <v>0</v>
      </c>
    </row>
    <row r="11" spans="1:11" s="580" customFormat="1" ht="17.25" customHeight="1">
      <c r="A11" s="1387">
        <v>45565</v>
      </c>
      <c r="B11" s="650">
        <v>69.180000000000007</v>
      </c>
      <c r="C11" s="650">
        <v>0</v>
      </c>
      <c r="D11" s="650">
        <v>30.82</v>
      </c>
      <c r="E11" s="650">
        <v>0</v>
      </c>
      <c r="F11" s="650">
        <v>0</v>
      </c>
      <c r="G11" s="650">
        <v>0</v>
      </c>
      <c r="H11" s="650">
        <v>0</v>
      </c>
      <c r="I11" s="650">
        <v>0</v>
      </c>
      <c r="J11" s="650">
        <v>0</v>
      </c>
      <c r="K11" s="650">
        <v>0</v>
      </c>
    </row>
    <row r="12" spans="1:11" s="580" customFormat="1" ht="15.75" customHeight="1">
      <c r="A12" s="1387">
        <v>45596</v>
      </c>
      <c r="B12" s="650">
        <v>75.738830622786963</v>
      </c>
      <c r="C12" s="650">
        <v>1.761811875</v>
      </c>
      <c r="D12" s="650">
        <v>24.261168710522476</v>
      </c>
      <c r="E12" s="650">
        <v>0</v>
      </c>
      <c r="F12" s="650">
        <v>0</v>
      </c>
      <c r="G12" s="650">
        <v>0</v>
      </c>
      <c r="H12" s="650">
        <v>0</v>
      </c>
      <c r="I12" s="650">
        <v>0</v>
      </c>
      <c r="J12" s="650">
        <v>0</v>
      </c>
      <c r="K12" s="650">
        <v>0</v>
      </c>
    </row>
    <row r="13" spans="1:11" s="580" customFormat="1" ht="15.75" customHeight="1">
      <c r="A13" s="1387">
        <v>45626</v>
      </c>
      <c r="B13" s="650">
        <v>69.538198894516228</v>
      </c>
      <c r="C13" s="650">
        <v>7.889672375</v>
      </c>
      <c r="D13" s="650">
        <v>30.46</v>
      </c>
      <c r="E13" s="650">
        <v>0</v>
      </c>
      <c r="F13" s="650">
        <v>0</v>
      </c>
      <c r="G13" s="650">
        <v>0</v>
      </c>
      <c r="H13" s="650">
        <v>0</v>
      </c>
      <c r="I13" s="650">
        <v>0</v>
      </c>
      <c r="J13" s="650">
        <v>0</v>
      </c>
      <c r="K13" s="650">
        <v>0</v>
      </c>
    </row>
    <row r="14" spans="1:11" s="580" customFormat="1">
      <c r="A14" s="1387">
        <v>45657</v>
      </c>
      <c r="B14" s="650">
        <v>91.740936369885645</v>
      </c>
      <c r="C14" s="650">
        <v>5.0679999999999996</v>
      </c>
      <c r="D14" s="650">
        <v>8.2590608335261528</v>
      </c>
      <c r="E14" s="650">
        <v>0</v>
      </c>
      <c r="F14" s="650">
        <v>0</v>
      </c>
      <c r="G14" s="650">
        <v>0</v>
      </c>
      <c r="H14" s="650">
        <v>0</v>
      </c>
      <c r="I14" s="650">
        <v>0</v>
      </c>
      <c r="J14" s="650">
        <v>0</v>
      </c>
      <c r="K14" s="650">
        <v>0</v>
      </c>
    </row>
    <row r="15" spans="1:11" s="580" customFormat="1">
      <c r="A15" s="1387">
        <v>45688</v>
      </c>
      <c r="B15" s="650">
        <v>98.694273429477107</v>
      </c>
      <c r="C15" s="650">
        <v>0.12501200000000001</v>
      </c>
      <c r="D15" s="650">
        <v>1.3057265194586494</v>
      </c>
      <c r="E15" s="650">
        <v>0</v>
      </c>
      <c r="F15" s="650">
        <v>0</v>
      </c>
      <c r="G15" s="650">
        <v>0</v>
      </c>
      <c r="H15" s="650">
        <v>0</v>
      </c>
      <c r="I15" s="650">
        <v>0</v>
      </c>
      <c r="J15" s="650">
        <v>0</v>
      </c>
      <c r="K15" s="650">
        <v>0</v>
      </c>
    </row>
    <row r="16" spans="1:11" s="580" customFormat="1">
      <c r="A16" s="1387">
        <v>45716</v>
      </c>
      <c r="B16" s="650">
        <v>98.990059437716766</v>
      </c>
      <c r="C16" s="650">
        <v>0.28161000000000003</v>
      </c>
      <c r="D16" s="650">
        <v>1</v>
      </c>
      <c r="E16" s="650">
        <v>0</v>
      </c>
      <c r="F16" s="650">
        <v>0</v>
      </c>
      <c r="G16" s="650">
        <v>0</v>
      </c>
      <c r="H16" s="650">
        <v>0</v>
      </c>
      <c r="I16" s="650">
        <v>0</v>
      </c>
      <c r="J16" s="650">
        <v>0</v>
      </c>
      <c r="K16" s="650">
        <v>0</v>
      </c>
    </row>
    <row r="17" spans="1:11" s="580" customFormat="1">
      <c r="A17" s="1387">
        <v>45747</v>
      </c>
      <c r="B17" s="650">
        <v>98.958030565161906</v>
      </c>
      <c r="C17" s="650">
        <v>0</v>
      </c>
      <c r="D17" s="650">
        <v>1.0419694348380966</v>
      </c>
      <c r="E17" s="650">
        <v>0</v>
      </c>
      <c r="F17" s="650">
        <v>0</v>
      </c>
      <c r="G17" s="650">
        <v>0</v>
      </c>
      <c r="H17" s="650">
        <v>0</v>
      </c>
      <c r="I17" s="650">
        <v>0</v>
      </c>
      <c r="J17" s="650">
        <v>0</v>
      </c>
      <c r="K17" s="650">
        <v>0</v>
      </c>
    </row>
    <row r="18" spans="1:11" s="580" customFormat="1">
      <c r="A18" s="371"/>
      <c r="B18" s="653"/>
      <c r="C18" s="653"/>
      <c r="D18" s="653"/>
      <c r="E18" s="653"/>
      <c r="F18" s="653"/>
      <c r="G18" s="653"/>
      <c r="H18" s="653"/>
      <c r="I18" s="653"/>
      <c r="J18" s="653"/>
      <c r="K18" s="653"/>
    </row>
    <row r="19" spans="1:11" s="580" customFormat="1">
      <c r="A19" s="1940" t="s">
        <v>399</v>
      </c>
      <c r="B19" s="1940"/>
      <c r="C19" s="1940"/>
      <c r="D19" s="1940"/>
      <c r="E19" s="1940"/>
      <c r="F19" s="1940"/>
    </row>
    <row r="20" spans="1:11" s="580" customFormat="1">
      <c r="A20" s="1942" t="s">
        <v>671</v>
      </c>
      <c r="B20" s="1942"/>
      <c r="C20" s="1942"/>
      <c r="D20" s="1942"/>
      <c r="E20" s="1942"/>
      <c r="F20" s="1942"/>
      <c r="G20" s="1942"/>
    </row>
    <row r="21" spans="1:11" s="580" customFormat="1">
      <c r="A21" s="559"/>
      <c r="B21" s="559"/>
      <c r="C21" s="559"/>
      <c r="D21" s="559"/>
      <c r="E21" s="559"/>
      <c r="F21" s="559"/>
    </row>
  </sheetData>
  <mergeCells count="4">
    <mergeCell ref="A2:K2"/>
    <mergeCell ref="A19:F19"/>
    <mergeCell ref="A1:E1"/>
    <mergeCell ref="A20:G20"/>
  </mergeCells>
  <printOptions horizontalCentered="1"/>
  <pageMargins left="0.78431372549019618" right="0.78431372549019618" top="0.98039215686274517" bottom="0.98039215686274517" header="0.50980392156862753" footer="0.50980392156862753"/>
  <pageSetup paperSize="9" scale="81" orientation="landscape" useFirstPageNumber="1"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6"/>
  <sheetViews>
    <sheetView zoomScaleNormal="100" workbookViewId="0">
      <selection activeCell="E10" sqref="E10"/>
    </sheetView>
  </sheetViews>
  <sheetFormatPr defaultColWidth="9.140625" defaultRowHeight="15"/>
  <cols>
    <col min="1" max="5" width="14.5703125" style="559" bestFit="1" customWidth="1"/>
    <col min="6" max="6" width="7.85546875" style="559" customWidth="1"/>
    <col min="7" max="16384" width="9.140625" style="559"/>
  </cols>
  <sheetData>
    <row r="1" spans="1:5" s="78" customFormat="1">
      <c r="A1" s="1824" t="s">
        <v>676</v>
      </c>
      <c r="B1" s="1824"/>
      <c r="C1" s="1824"/>
      <c r="D1" s="1824"/>
      <c r="E1" s="1824"/>
    </row>
    <row r="2" spans="1:5" s="210" customFormat="1">
      <c r="A2" s="1826" t="s">
        <v>334</v>
      </c>
      <c r="B2" s="1943" t="s">
        <v>661</v>
      </c>
      <c r="C2" s="1944"/>
      <c r="D2" s="1944"/>
      <c r="E2" s="1945"/>
    </row>
    <row r="3" spans="1:5" s="210" customFormat="1">
      <c r="A3" s="1828"/>
      <c r="B3" s="1515" t="s">
        <v>672</v>
      </c>
      <c r="C3" s="1515" t="s">
        <v>673</v>
      </c>
      <c r="D3" s="1515" t="s">
        <v>674</v>
      </c>
      <c r="E3" s="1515" t="s">
        <v>675</v>
      </c>
    </row>
    <row r="4" spans="1:5" s="80" customFormat="1">
      <c r="A4" s="638" t="s">
        <v>10</v>
      </c>
      <c r="B4" s="655">
        <v>33.43</v>
      </c>
      <c r="C4" s="655">
        <v>45.18</v>
      </c>
      <c r="D4" s="655">
        <v>17.600000000000001</v>
      </c>
      <c r="E4" s="655">
        <v>3.79</v>
      </c>
    </row>
    <row r="5" spans="1:5" s="80" customFormat="1">
      <c r="A5" s="619" t="s">
        <v>14</v>
      </c>
      <c r="B5" s="656">
        <v>45.38</v>
      </c>
      <c r="C5" s="656">
        <v>34.76</v>
      </c>
      <c r="D5" s="656">
        <v>13.67</v>
      </c>
      <c r="E5" s="656">
        <v>6.18</v>
      </c>
    </row>
    <row r="6" spans="1:5" s="210" customFormat="1">
      <c r="A6" s="1387">
        <v>45412</v>
      </c>
      <c r="B6" s="657">
        <v>36.08</v>
      </c>
      <c r="C6" s="657">
        <v>41.13</v>
      </c>
      <c r="D6" s="657">
        <v>16.36</v>
      </c>
      <c r="E6" s="657">
        <v>6.44</v>
      </c>
    </row>
    <row r="7" spans="1:5" s="210" customFormat="1">
      <c r="A7" s="1387">
        <v>45443</v>
      </c>
      <c r="B7" s="657">
        <v>39.17</v>
      </c>
      <c r="C7" s="657">
        <v>39.200000000000003</v>
      </c>
      <c r="D7" s="657">
        <v>15.19</v>
      </c>
      <c r="E7" s="657">
        <v>6.42</v>
      </c>
    </row>
    <row r="8" spans="1:5" s="210" customFormat="1">
      <c r="A8" s="1387">
        <v>45473</v>
      </c>
      <c r="B8" s="657">
        <v>33.26</v>
      </c>
      <c r="C8" s="657">
        <v>44.25</v>
      </c>
      <c r="D8" s="657">
        <v>15.7</v>
      </c>
      <c r="E8" s="657">
        <v>6.77</v>
      </c>
    </row>
    <row r="9" spans="1:5" s="210" customFormat="1">
      <c r="A9" s="1387">
        <v>45504</v>
      </c>
      <c r="B9" s="657">
        <v>30.18</v>
      </c>
      <c r="C9" s="657">
        <v>43.21</v>
      </c>
      <c r="D9" s="657">
        <v>17.61</v>
      </c>
      <c r="E9" s="657">
        <v>8.98</v>
      </c>
    </row>
    <row r="10" spans="1:5" s="210" customFormat="1">
      <c r="A10" s="1387">
        <v>45535</v>
      </c>
      <c r="B10" s="657">
        <v>35.119999999999997</v>
      </c>
      <c r="C10" s="657">
        <v>39.25</v>
      </c>
      <c r="D10" s="657">
        <v>17.420000000000002</v>
      </c>
      <c r="E10" s="657">
        <v>8.17</v>
      </c>
    </row>
    <row r="11" spans="1:5" s="210" customFormat="1">
      <c r="A11" s="1387">
        <v>45565</v>
      </c>
      <c r="B11" s="657">
        <v>33.299999999999997</v>
      </c>
      <c r="C11" s="657">
        <v>40.54</v>
      </c>
      <c r="D11" s="657">
        <v>17.3</v>
      </c>
      <c r="E11" s="657">
        <v>8.82</v>
      </c>
    </row>
    <row r="12" spans="1:5" s="210" customFormat="1">
      <c r="A12" s="1387">
        <v>45596</v>
      </c>
      <c r="B12" s="657">
        <v>33.92</v>
      </c>
      <c r="C12" s="657">
        <v>41.4</v>
      </c>
      <c r="D12" s="657">
        <v>17.260000000000002</v>
      </c>
      <c r="E12" s="657">
        <v>7.42</v>
      </c>
    </row>
    <row r="13" spans="1:5" s="210" customFormat="1">
      <c r="A13" s="1387">
        <v>45626</v>
      </c>
      <c r="B13" s="657">
        <v>41.13</v>
      </c>
      <c r="C13" s="657">
        <v>34.549999999999997</v>
      </c>
      <c r="D13" s="657">
        <v>18.47</v>
      </c>
      <c r="E13" s="657">
        <v>5.83</v>
      </c>
    </row>
    <row r="14" spans="1:5" s="210" customFormat="1">
      <c r="A14" s="1387">
        <v>45657</v>
      </c>
      <c r="B14" s="657">
        <v>76.02</v>
      </c>
      <c r="C14" s="657">
        <v>17.100000000000001</v>
      </c>
      <c r="D14" s="657">
        <v>4.17</v>
      </c>
      <c r="E14" s="657">
        <v>2.69</v>
      </c>
    </row>
    <row r="15" spans="1:5" s="210" customFormat="1">
      <c r="A15" s="1387">
        <v>45688</v>
      </c>
      <c r="B15" s="652">
        <v>85.99</v>
      </c>
      <c r="C15" s="652">
        <v>12.22</v>
      </c>
      <c r="D15" s="652">
        <v>0.69</v>
      </c>
      <c r="E15" s="652">
        <v>1.0900000000000001</v>
      </c>
    </row>
    <row r="16" spans="1:5" s="210" customFormat="1">
      <c r="A16" s="1387">
        <v>45716</v>
      </c>
      <c r="B16" s="657">
        <v>87.4</v>
      </c>
      <c r="C16" s="657">
        <v>10.85</v>
      </c>
      <c r="D16" s="657">
        <v>0.57999999999999996</v>
      </c>
      <c r="E16" s="657">
        <v>1.17</v>
      </c>
    </row>
    <row r="17" spans="1:11" s="210" customFormat="1">
      <c r="A17" s="1387">
        <v>45747</v>
      </c>
      <c r="B17" s="652">
        <v>86.93</v>
      </c>
      <c r="C17" s="652">
        <v>11.52</v>
      </c>
      <c r="D17" s="652">
        <v>0.69</v>
      </c>
      <c r="E17" s="652">
        <v>0.85</v>
      </c>
    </row>
    <row r="18" spans="1:11" s="210" customFormat="1" ht="13.5" customHeight="1">
      <c r="A18" s="643"/>
      <c r="B18" s="658"/>
      <c r="C18" s="658"/>
      <c r="D18" s="658"/>
      <c r="E18" s="658"/>
    </row>
    <row r="19" spans="1:11" s="210" customFormat="1">
      <c r="A19" s="371"/>
      <c r="B19" s="230"/>
      <c r="C19" s="230"/>
      <c r="D19" s="230"/>
      <c r="E19" s="230"/>
      <c r="H19" s="580"/>
      <c r="I19" s="580"/>
      <c r="J19" s="580"/>
      <c r="K19" s="580"/>
    </row>
    <row r="20" spans="1:11" s="210" customFormat="1" ht="15" customHeight="1">
      <c r="A20" s="1870" t="s">
        <v>437</v>
      </c>
      <c r="B20" s="1870"/>
      <c r="C20" s="1870"/>
      <c r="D20" s="1870"/>
      <c r="H20" s="580"/>
      <c r="I20" s="580"/>
      <c r="J20" s="580"/>
      <c r="K20" s="580"/>
    </row>
    <row r="21" spans="1:11" s="210" customFormat="1">
      <c r="A21" s="256"/>
      <c r="H21" s="580"/>
      <c r="I21" s="580"/>
      <c r="J21" s="580"/>
      <c r="K21" s="580"/>
    </row>
    <row r="22" spans="1:11" s="580" customFormat="1">
      <c r="A22" s="559"/>
      <c r="B22" s="559"/>
      <c r="C22" s="559"/>
      <c r="D22" s="559"/>
    </row>
    <row r="23" spans="1:11">
      <c r="B23" s="217"/>
      <c r="C23" s="217"/>
    </row>
    <row r="24" spans="1:11">
      <c r="B24" s="217"/>
      <c r="C24" s="217"/>
    </row>
    <row r="25" spans="1:11">
      <c r="B25" s="217"/>
      <c r="C25" s="217"/>
    </row>
    <row r="26" spans="1:11">
      <c r="B26" s="217"/>
      <c r="C26" s="217"/>
    </row>
  </sheetData>
  <mergeCells count="4">
    <mergeCell ref="A2:A3"/>
    <mergeCell ref="B2:E2"/>
    <mergeCell ref="A20:D20"/>
    <mergeCell ref="A1:E1"/>
  </mergeCells>
  <printOptions horizontalCentered="1"/>
  <pageMargins left="0.78431372549019618" right="0.78431372549019618" top="0.98039215686274517" bottom="0.98039215686274517" header="0.50980392156862753" footer="0.50980392156862753"/>
  <pageSetup paperSize="9" orientation="landscape" useFirstPageNumber="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1"/>
  <sheetViews>
    <sheetView showGridLines="0" zoomScaleNormal="100" workbookViewId="0">
      <selection activeCell="C5" sqref="C5"/>
    </sheetView>
  </sheetViews>
  <sheetFormatPr defaultRowHeight="15"/>
  <cols>
    <col min="1" max="1" width="6.42578125" style="211" bestFit="1" customWidth="1"/>
    <col min="2" max="2" width="32.28515625" style="211" bestFit="1" customWidth="1"/>
    <col min="3" max="3" width="62.28515625" style="211" customWidth="1"/>
    <col min="4" max="4" width="11.28515625" style="8" bestFit="1" customWidth="1"/>
    <col min="5" max="6" width="11.28515625" style="9" bestFit="1" customWidth="1"/>
    <col min="7" max="7" width="12.42578125" style="211" bestFit="1" customWidth="1"/>
    <col min="8" max="8" width="9.42578125" style="211" bestFit="1" customWidth="1"/>
    <col min="9" max="9" width="12.7109375" style="211" customWidth="1"/>
    <col min="10" max="10" width="10.140625" style="211" customWidth="1"/>
    <col min="11" max="16384" width="9.140625" style="211"/>
  </cols>
  <sheetData>
    <row r="1" spans="1:13" ht="15" customHeight="1">
      <c r="A1" s="1716" t="s">
        <v>150</v>
      </c>
      <c r="B1" s="1716"/>
      <c r="C1" s="1716"/>
      <c r="D1" s="1716"/>
      <c r="E1" s="1716"/>
      <c r="F1" s="1716"/>
      <c r="G1" s="1716"/>
      <c r="H1" s="1716"/>
      <c r="I1" s="1716"/>
      <c r="J1" s="1716"/>
      <c r="K1" s="3"/>
    </row>
    <row r="2" spans="1:13" ht="15" customHeight="1">
      <c r="A2" s="1717" t="s">
        <v>118</v>
      </c>
      <c r="B2" s="1717" t="s">
        <v>140</v>
      </c>
      <c r="C2" s="1719" t="s">
        <v>141</v>
      </c>
      <c r="D2" s="1721" t="s">
        <v>142</v>
      </c>
      <c r="E2" s="1723" t="s">
        <v>143</v>
      </c>
      <c r="F2" s="1725" t="s">
        <v>144</v>
      </c>
      <c r="G2" s="1727" t="s">
        <v>145</v>
      </c>
      <c r="H2" s="1728"/>
      <c r="I2" s="1729" t="s">
        <v>146</v>
      </c>
      <c r="J2" s="1717" t="s">
        <v>147</v>
      </c>
      <c r="K2" s="4"/>
    </row>
    <row r="3" spans="1:13" ht="56.25">
      <c r="A3" s="1718"/>
      <c r="B3" s="1718"/>
      <c r="C3" s="1720"/>
      <c r="D3" s="1722"/>
      <c r="E3" s="1724"/>
      <c r="F3" s="1726"/>
      <c r="G3" s="1381" t="s">
        <v>148</v>
      </c>
      <c r="H3" s="1381" t="s">
        <v>149</v>
      </c>
      <c r="I3" s="1730"/>
      <c r="J3" s="1718"/>
      <c r="K3" s="4"/>
    </row>
    <row r="4" spans="1:13" ht="21">
      <c r="A4" s="177">
        <v>1</v>
      </c>
      <c r="B4" s="1384" t="s">
        <v>151</v>
      </c>
      <c r="C4" s="1386" t="s">
        <v>157</v>
      </c>
      <c r="D4" s="1385">
        <v>45583</v>
      </c>
      <c r="E4" s="1382">
        <v>45706</v>
      </c>
      <c r="F4" s="1382">
        <v>45721</v>
      </c>
      <c r="G4" s="272">
        <v>4082000</v>
      </c>
      <c r="H4" s="273">
        <v>28.32</v>
      </c>
      <c r="I4" s="272">
        <v>30</v>
      </c>
      <c r="J4" s="274">
        <v>12.25</v>
      </c>
      <c r="K4" s="5"/>
    </row>
    <row r="5" spans="1:13" ht="21">
      <c r="A5" s="534">
        <v>2</v>
      </c>
      <c r="B5" s="1384" t="s">
        <v>156</v>
      </c>
      <c r="C5" s="1386" t="s">
        <v>158</v>
      </c>
      <c r="D5" s="1385">
        <v>45610</v>
      </c>
      <c r="E5" s="1383">
        <v>45706</v>
      </c>
      <c r="F5" s="1383">
        <v>45721</v>
      </c>
      <c r="G5" s="535">
        <v>2860000</v>
      </c>
      <c r="H5" s="536">
        <v>26</v>
      </c>
      <c r="I5" s="535">
        <v>12</v>
      </c>
      <c r="J5" s="537">
        <v>3.43</v>
      </c>
      <c r="K5" s="5"/>
    </row>
    <row r="6" spans="1:13" ht="21">
      <c r="A6" s="177">
        <v>3</v>
      </c>
      <c r="B6" s="1384" t="s">
        <v>152</v>
      </c>
      <c r="C6" s="1386" t="s">
        <v>159</v>
      </c>
      <c r="D6" s="1385">
        <v>45574</v>
      </c>
      <c r="E6" s="1383">
        <v>45706</v>
      </c>
      <c r="F6" s="1383">
        <v>45721</v>
      </c>
      <c r="G6" s="535">
        <v>5789495</v>
      </c>
      <c r="H6" s="536">
        <v>22.57</v>
      </c>
      <c r="I6" s="535">
        <v>10</v>
      </c>
      <c r="J6" s="537">
        <v>6.67</v>
      </c>
      <c r="K6" s="5"/>
    </row>
    <row r="7" spans="1:13" ht="147">
      <c r="A7" s="534">
        <v>4</v>
      </c>
      <c r="B7" s="1384" t="s">
        <v>153</v>
      </c>
      <c r="C7" s="1386" t="s">
        <v>160</v>
      </c>
      <c r="D7" s="1385">
        <v>45514</v>
      </c>
      <c r="E7" s="1383">
        <v>45709</v>
      </c>
      <c r="F7" s="1383">
        <v>45723</v>
      </c>
      <c r="G7" s="535">
        <v>20739711</v>
      </c>
      <c r="H7" s="536">
        <v>26</v>
      </c>
      <c r="I7" s="535">
        <v>8.7200000000000006</v>
      </c>
      <c r="J7" s="537">
        <v>3664.06</v>
      </c>
      <c r="K7" s="5"/>
    </row>
    <row r="8" spans="1:13" ht="21">
      <c r="A8" s="177">
        <v>5</v>
      </c>
      <c r="B8" s="1384" t="s">
        <v>154</v>
      </c>
      <c r="C8" s="1386" t="s">
        <v>161</v>
      </c>
      <c r="D8" s="1385">
        <v>45517</v>
      </c>
      <c r="E8" s="1383">
        <v>45716</v>
      </c>
      <c r="F8" s="1383">
        <v>45729</v>
      </c>
      <c r="G8" s="535">
        <v>567667</v>
      </c>
      <c r="H8" s="536">
        <v>26</v>
      </c>
      <c r="I8" s="535">
        <v>4</v>
      </c>
      <c r="J8" s="537">
        <v>0.22</v>
      </c>
      <c r="K8" s="5"/>
    </row>
    <row r="9" spans="1:13" ht="42">
      <c r="A9" s="534">
        <v>6</v>
      </c>
      <c r="B9" s="1384" t="s">
        <v>155</v>
      </c>
      <c r="C9" s="1386" t="s">
        <v>162</v>
      </c>
      <c r="D9" s="1385">
        <v>45628</v>
      </c>
      <c r="E9" s="1382">
        <v>45729</v>
      </c>
      <c r="F9" s="1382">
        <v>45743</v>
      </c>
      <c r="G9" s="272">
        <v>780000</v>
      </c>
      <c r="H9" s="272">
        <v>26</v>
      </c>
      <c r="I9" s="272">
        <v>35</v>
      </c>
      <c r="J9" s="274">
        <v>2.73</v>
      </c>
      <c r="K9" s="6"/>
      <c r="L9" s="7"/>
    </row>
    <row r="10" spans="1:13">
      <c r="A10" s="529"/>
      <c r="B10" s="530"/>
      <c r="C10" s="530"/>
      <c r="D10" s="531"/>
      <c r="E10" s="531"/>
      <c r="F10" s="531"/>
      <c r="G10" s="532"/>
      <c r="H10" s="532"/>
      <c r="I10" s="532"/>
      <c r="J10" s="533"/>
      <c r="K10" s="10"/>
      <c r="L10" s="7"/>
    </row>
    <row r="11" spans="1:13">
      <c r="K11" s="6"/>
      <c r="L11" s="6"/>
      <c r="M11" s="6"/>
    </row>
  </sheetData>
  <mergeCells count="10">
    <mergeCell ref="A1:J1"/>
    <mergeCell ref="A2:A3"/>
    <mergeCell ref="B2:B3"/>
    <mergeCell ref="C2:C3"/>
    <mergeCell ref="D2:D3"/>
    <mergeCell ref="E2:E3"/>
    <mergeCell ref="F2:F3"/>
    <mergeCell ref="G2:H2"/>
    <mergeCell ref="I2:I3"/>
    <mergeCell ref="J2:J3"/>
  </mergeCells>
  <printOptions horizontalCentered="1"/>
  <pageMargins left="0.70866141732283472" right="0.70866141732283472" top="0.74803149606299213" bottom="0.74803149606299213" header="0.31496062992125984" footer="0.31496062992125984"/>
  <pageSetup paperSize="9" scale="72" fitToHeight="0"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8"/>
  <sheetViews>
    <sheetView zoomScaleNormal="100" workbookViewId="0">
      <selection activeCell="F4" sqref="F4:G4"/>
    </sheetView>
  </sheetViews>
  <sheetFormatPr defaultColWidth="9.140625" defaultRowHeight="15"/>
  <cols>
    <col min="1" max="3" width="14.5703125" style="659" bestFit="1" customWidth="1"/>
    <col min="4" max="4" width="15.7109375" style="659" bestFit="1" customWidth="1"/>
    <col min="5" max="6" width="14.5703125" style="659" bestFit="1" customWidth="1"/>
    <col min="7" max="7" width="14.5703125" style="659" customWidth="1"/>
    <col min="8" max="9" width="14.5703125" style="659" bestFit="1" customWidth="1"/>
    <col min="10" max="10" width="14.5703125" style="659" customWidth="1"/>
    <col min="11" max="12" width="14.5703125" style="659" bestFit="1" customWidth="1"/>
    <col min="13" max="13" width="14.5703125" style="659" customWidth="1"/>
    <col min="14" max="14" width="14.5703125" style="659" bestFit="1" customWidth="1"/>
    <col min="15" max="15" width="15" style="659" bestFit="1" customWidth="1"/>
    <col min="16" max="16" width="4.5703125" style="659" bestFit="1" customWidth="1"/>
    <col min="17" max="16384" width="9.140625" style="659"/>
  </cols>
  <sheetData>
    <row r="1" spans="1:15">
      <c r="A1" s="1852" t="s">
        <v>1249</v>
      </c>
      <c r="B1" s="1852"/>
      <c r="C1" s="1852"/>
      <c r="D1" s="1852"/>
      <c r="E1" s="612"/>
      <c r="F1" s="612"/>
      <c r="G1" s="612"/>
      <c r="H1" s="612"/>
      <c r="I1" s="612"/>
      <c r="J1" s="612"/>
      <c r="K1" s="612"/>
      <c r="L1" s="612"/>
      <c r="M1" s="612"/>
      <c r="N1" s="612"/>
      <c r="O1" s="612"/>
    </row>
    <row r="2" spans="1:15" s="660" customFormat="1" ht="15" customHeight="1">
      <c r="A2" s="1961" t="s">
        <v>334</v>
      </c>
      <c r="B2" s="1949" t="s">
        <v>384</v>
      </c>
      <c r="C2" s="1965" t="s">
        <v>677</v>
      </c>
      <c r="D2" s="1966"/>
      <c r="E2" s="1965" t="s">
        <v>679</v>
      </c>
      <c r="F2" s="1969"/>
      <c r="G2" s="1969"/>
      <c r="H2" s="1969"/>
      <c r="I2" s="1969"/>
      <c r="J2" s="1966"/>
      <c r="K2" s="1965" t="s">
        <v>684</v>
      </c>
      <c r="L2" s="1969"/>
      <c r="M2" s="1966"/>
      <c r="N2" s="1954" t="s">
        <v>685</v>
      </c>
      <c r="O2" s="1955"/>
    </row>
    <row r="3" spans="1:15" s="660" customFormat="1">
      <c r="A3" s="1962"/>
      <c r="B3" s="1964"/>
      <c r="C3" s="1967"/>
      <c r="D3" s="1968"/>
      <c r="E3" s="1946" t="s">
        <v>680</v>
      </c>
      <c r="F3" s="1947"/>
      <c r="G3" s="1947"/>
      <c r="H3" s="1948" t="s">
        <v>681</v>
      </c>
      <c r="I3" s="1948"/>
      <c r="J3" s="1948"/>
      <c r="K3" s="1970"/>
      <c r="L3" s="1970"/>
      <c r="M3" s="1968"/>
      <c r="N3" s="1956"/>
      <c r="O3" s="1957"/>
    </row>
    <row r="4" spans="1:15" s="660" customFormat="1" ht="30" customHeight="1">
      <c r="A4" s="1962"/>
      <c r="B4" s="1964"/>
      <c r="C4" s="1949" t="s">
        <v>641</v>
      </c>
      <c r="D4" s="1949" t="s">
        <v>678</v>
      </c>
      <c r="E4" s="1949" t="s">
        <v>641</v>
      </c>
      <c r="F4" s="1959" t="s">
        <v>678</v>
      </c>
      <c r="G4" s="1960"/>
      <c r="H4" s="1949" t="s">
        <v>641</v>
      </c>
      <c r="I4" s="1959" t="s">
        <v>678</v>
      </c>
      <c r="J4" s="1960"/>
      <c r="K4" s="1949" t="s">
        <v>641</v>
      </c>
      <c r="L4" s="1959" t="s">
        <v>678</v>
      </c>
      <c r="M4" s="1960"/>
      <c r="N4" s="1951" t="s">
        <v>641</v>
      </c>
      <c r="O4" s="1952" t="s">
        <v>642</v>
      </c>
    </row>
    <row r="5" spans="1:15" s="660" customFormat="1">
      <c r="A5" s="1963"/>
      <c r="B5" s="1950"/>
      <c r="C5" s="1950"/>
      <c r="D5" s="1950"/>
      <c r="E5" s="1950"/>
      <c r="F5" s="654" t="s">
        <v>682</v>
      </c>
      <c r="G5" s="654" t="s">
        <v>683</v>
      </c>
      <c r="H5" s="1950"/>
      <c r="I5" s="654" t="s">
        <v>682</v>
      </c>
      <c r="J5" s="654" t="s">
        <v>683</v>
      </c>
      <c r="K5" s="1950"/>
      <c r="L5" s="654" t="s">
        <v>682</v>
      </c>
      <c r="M5" s="654" t="s">
        <v>683</v>
      </c>
      <c r="N5" s="1950" t="s">
        <v>641</v>
      </c>
      <c r="O5" s="1953" t="s">
        <v>642</v>
      </c>
    </row>
    <row r="6" spans="1:15" s="660" customFormat="1">
      <c r="A6" s="661" t="s">
        <v>10</v>
      </c>
      <c r="B6" s="622">
        <v>241</v>
      </c>
      <c r="C6" s="622">
        <v>265673342</v>
      </c>
      <c r="D6" s="640">
        <v>2218193.6596999993</v>
      </c>
      <c r="E6" s="622">
        <v>10072828</v>
      </c>
      <c r="F6" s="640">
        <v>138.59919999999997</v>
      </c>
      <c r="G6" s="640">
        <v>83584.349700000021</v>
      </c>
      <c r="H6" s="622">
        <v>8811787</v>
      </c>
      <c r="I6" s="640">
        <v>111.35379999999986</v>
      </c>
      <c r="J6" s="640">
        <v>72737.362099999984</v>
      </c>
      <c r="K6" s="622">
        <v>284557957</v>
      </c>
      <c r="L6" s="640">
        <v>2218443.6126999999</v>
      </c>
      <c r="M6" s="640">
        <v>2374515.3714999994</v>
      </c>
      <c r="N6" s="622">
        <v>13595895</v>
      </c>
      <c r="O6" s="640">
        <v>112776.08351564</v>
      </c>
    </row>
    <row r="7" spans="1:15" s="662" customFormat="1">
      <c r="A7" s="619" t="s">
        <v>14</v>
      </c>
      <c r="B7" s="622">
        <f>SUM(B8:B19)</f>
        <v>242</v>
      </c>
      <c r="C7" s="622">
        <f t="shared" ref="C7:D7" si="0">SUM(C8:C18)</f>
        <v>4690770</v>
      </c>
      <c r="D7" s="640">
        <f t="shared" si="0"/>
        <v>39302.846705000004</v>
      </c>
      <c r="E7" s="622">
        <f>SUM(E8:E19)</f>
        <v>20624</v>
      </c>
      <c r="F7" s="640">
        <f t="shared" ref="F7:M7" si="1">SUM(F8:F19)</f>
        <v>0.77830000000000021</v>
      </c>
      <c r="G7" s="640">
        <f t="shared" si="1"/>
        <v>172.30070000000001</v>
      </c>
      <c r="H7" s="622">
        <f t="shared" si="1"/>
        <v>22107</v>
      </c>
      <c r="I7" s="640">
        <f>SUM(I8:I19)</f>
        <v>0.20269999999999999</v>
      </c>
      <c r="J7" s="640">
        <f>SUM(J8:J19)</f>
        <v>183.59569999999999</v>
      </c>
      <c r="K7" s="622">
        <f t="shared" si="1"/>
        <v>4733501</v>
      </c>
      <c r="L7" s="622">
        <f t="shared" si="1"/>
        <v>0.98100000000000021</v>
      </c>
      <c r="M7" s="640">
        <f t="shared" si="1"/>
        <v>39658.743105000009</v>
      </c>
      <c r="N7" s="622">
        <v>0</v>
      </c>
      <c r="O7" s="622">
        <v>0</v>
      </c>
    </row>
    <row r="8" spans="1:15" s="660" customFormat="1">
      <c r="A8" s="1387">
        <v>45412</v>
      </c>
      <c r="B8" s="663">
        <v>18</v>
      </c>
      <c r="C8" s="664">
        <v>3150904</v>
      </c>
      <c r="D8" s="665">
        <v>26310.401000000005</v>
      </c>
      <c r="E8" s="664">
        <v>20623</v>
      </c>
      <c r="F8" s="665">
        <v>0.76960000000000017</v>
      </c>
      <c r="G8" s="665">
        <v>172.30070000000001</v>
      </c>
      <c r="H8" s="664">
        <v>22107</v>
      </c>
      <c r="I8" s="665">
        <v>0.20269999999999999</v>
      </c>
      <c r="J8" s="666">
        <v>183.59569999999999</v>
      </c>
      <c r="K8" s="664">
        <v>3193634</v>
      </c>
      <c r="L8" s="667">
        <f>F8+I8</f>
        <v>0.97230000000000016</v>
      </c>
      <c r="M8" s="668">
        <f>G8+J8+D8</f>
        <v>26666.297400000007</v>
      </c>
      <c r="N8" s="669">
        <v>252685</v>
      </c>
      <c r="O8" s="668">
        <v>2111.52940683</v>
      </c>
    </row>
    <row r="9" spans="1:15" s="660" customFormat="1">
      <c r="A9" s="1387">
        <v>45443</v>
      </c>
      <c r="B9" s="663">
        <v>20</v>
      </c>
      <c r="C9" s="664">
        <v>240852</v>
      </c>
      <c r="D9" s="665">
        <v>2011.5062000000003</v>
      </c>
      <c r="E9" s="670">
        <v>0</v>
      </c>
      <c r="F9" s="668">
        <v>0</v>
      </c>
      <c r="G9" s="668">
        <v>0</v>
      </c>
      <c r="H9" s="670">
        <v>0</v>
      </c>
      <c r="I9" s="668">
        <v>0</v>
      </c>
      <c r="J9" s="671">
        <v>0</v>
      </c>
      <c r="K9" s="664">
        <v>240852</v>
      </c>
      <c r="L9" s="667">
        <f t="shared" ref="L9:L19" si="2">F9+I9</f>
        <v>0</v>
      </c>
      <c r="M9" s="668">
        <f t="shared" ref="M9:M19" si="3">G9+J9+D9</f>
        <v>2011.5062000000003</v>
      </c>
      <c r="N9" s="672">
        <v>9076</v>
      </c>
      <c r="O9" s="668">
        <v>75.601990879999988</v>
      </c>
    </row>
    <row r="10" spans="1:15" s="660" customFormat="1">
      <c r="A10" s="1387">
        <v>45473</v>
      </c>
      <c r="B10" s="663">
        <v>19</v>
      </c>
      <c r="C10" s="664">
        <v>271760</v>
      </c>
      <c r="D10" s="665">
        <v>2268.5628999999999</v>
      </c>
      <c r="E10" s="670">
        <v>0</v>
      </c>
      <c r="F10" s="668">
        <v>0</v>
      </c>
      <c r="G10" s="668">
        <v>0</v>
      </c>
      <c r="H10" s="670">
        <v>0</v>
      </c>
      <c r="I10" s="668">
        <v>0</v>
      </c>
      <c r="J10" s="668">
        <v>0</v>
      </c>
      <c r="K10" s="664">
        <v>271760</v>
      </c>
      <c r="L10" s="667">
        <f t="shared" si="2"/>
        <v>0</v>
      </c>
      <c r="M10" s="668">
        <f t="shared" si="3"/>
        <v>2268.5628999999999</v>
      </c>
      <c r="N10" s="672">
        <v>45810</v>
      </c>
      <c r="O10" s="668">
        <v>382.30002539999998</v>
      </c>
    </row>
    <row r="11" spans="1:15" s="660" customFormat="1">
      <c r="A11" s="1387">
        <v>45504</v>
      </c>
      <c r="B11" s="663">
        <v>22</v>
      </c>
      <c r="C11" s="664">
        <v>21005</v>
      </c>
      <c r="D11" s="665">
        <v>175.82629999999997</v>
      </c>
      <c r="E11" s="670">
        <v>0</v>
      </c>
      <c r="F11" s="668">
        <v>0</v>
      </c>
      <c r="G11" s="668">
        <v>0</v>
      </c>
      <c r="H11" s="670">
        <v>0</v>
      </c>
      <c r="I11" s="668">
        <v>0</v>
      </c>
      <c r="J11" s="668">
        <v>0</v>
      </c>
      <c r="K11" s="664">
        <v>21005</v>
      </c>
      <c r="L11" s="667">
        <f t="shared" si="2"/>
        <v>0</v>
      </c>
      <c r="M11" s="668">
        <f t="shared" si="3"/>
        <v>175.82629999999997</v>
      </c>
      <c r="N11" s="672">
        <v>535</v>
      </c>
      <c r="O11" s="668">
        <v>4.4803040000000003</v>
      </c>
    </row>
    <row r="12" spans="1:15" s="660" customFormat="1">
      <c r="A12" s="1387">
        <v>45535</v>
      </c>
      <c r="B12" s="663">
        <v>21</v>
      </c>
      <c r="C12" s="664">
        <v>1</v>
      </c>
      <c r="D12" s="665">
        <v>8.3999999999999995E-3</v>
      </c>
      <c r="E12" s="670">
        <v>0</v>
      </c>
      <c r="F12" s="668">
        <v>0</v>
      </c>
      <c r="G12" s="668">
        <v>0</v>
      </c>
      <c r="H12" s="670">
        <v>0</v>
      </c>
      <c r="I12" s="668">
        <v>0</v>
      </c>
      <c r="J12" s="668">
        <v>0</v>
      </c>
      <c r="K12" s="673">
        <v>1</v>
      </c>
      <c r="L12" s="667">
        <f t="shared" si="2"/>
        <v>0</v>
      </c>
      <c r="M12" s="668">
        <f t="shared" si="3"/>
        <v>8.3999999999999995E-3</v>
      </c>
      <c r="N12" s="663">
        <v>514</v>
      </c>
      <c r="O12" s="668">
        <v>4.3109642600000004</v>
      </c>
    </row>
    <row r="13" spans="1:15" s="660" customFormat="1">
      <c r="A13" s="1387">
        <v>45565</v>
      </c>
      <c r="B13" s="663">
        <v>20</v>
      </c>
      <c r="C13" s="664">
        <v>8</v>
      </c>
      <c r="D13" s="665">
        <v>6.720000000000001E-2</v>
      </c>
      <c r="E13" s="670">
        <v>0</v>
      </c>
      <c r="F13" s="668">
        <v>0</v>
      </c>
      <c r="G13" s="668">
        <v>0</v>
      </c>
      <c r="H13" s="670">
        <v>0</v>
      </c>
      <c r="I13" s="668">
        <v>0</v>
      </c>
      <c r="J13" s="668">
        <v>0</v>
      </c>
      <c r="K13" s="664">
        <v>8</v>
      </c>
      <c r="L13" s="667">
        <f t="shared" si="2"/>
        <v>0</v>
      </c>
      <c r="M13" s="668">
        <f t="shared" si="3"/>
        <v>6.720000000000001E-2</v>
      </c>
      <c r="N13" s="670">
        <v>90</v>
      </c>
      <c r="O13" s="668">
        <v>0.75409919999999986</v>
      </c>
    </row>
    <row r="14" spans="1:15" s="660" customFormat="1">
      <c r="A14" s="1387">
        <v>45596</v>
      </c>
      <c r="B14" s="663">
        <v>22</v>
      </c>
      <c r="C14" s="664">
        <v>180112</v>
      </c>
      <c r="D14" s="665">
        <v>1515.2647999999999</v>
      </c>
      <c r="E14" s="670">
        <v>0</v>
      </c>
      <c r="F14" s="668">
        <v>0</v>
      </c>
      <c r="G14" s="668">
        <v>0</v>
      </c>
      <c r="H14" s="670">
        <v>0</v>
      </c>
      <c r="I14" s="668">
        <v>0</v>
      </c>
      <c r="J14" s="668">
        <v>0</v>
      </c>
      <c r="K14" s="664">
        <v>180112</v>
      </c>
      <c r="L14" s="667">
        <f t="shared" si="2"/>
        <v>0</v>
      </c>
      <c r="M14" s="668">
        <f t="shared" si="3"/>
        <v>1515.2647999999999</v>
      </c>
      <c r="N14" s="670">
        <v>90065</v>
      </c>
      <c r="O14" s="668">
        <v>757.34397590000003</v>
      </c>
    </row>
    <row r="15" spans="1:15" s="660" customFormat="1">
      <c r="A15" s="1387">
        <v>45626</v>
      </c>
      <c r="B15" s="663">
        <v>19</v>
      </c>
      <c r="C15" s="664">
        <v>255001</v>
      </c>
      <c r="D15" s="665">
        <v>2153.0861999999997</v>
      </c>
      <c r="E15" s="670">
        <v>0</v>
      </c>
      <c r="F15" s="668">
        <v>0</v>
      </c>
      <c r="G15" s="668">
        <v>0</v>
      </c>
      <c r="H15" s="670">
        <v>0</v>
      </c>
      <c r="I15" s="668">
        <v>0</v>
      </c>
      <c r="J15" s="668">
        <v>0</v>
      </c>
      <c r="K15" s="664">
        <v>255001</v>
      </c>
      <c r="L15" s="667">
        <f t="shared" si="2"/>
        <v>0</v>
      </c>
      <c r="M15" s="668">
        <f t="shared" si="3"/>
        <v>2153.0861999999997</v>
      </c>
      <c r="N15" s="670">
        <v>36065</v>
      </c>
      <c r="O15" s="668">
        <v>304.73879115</v>
      </c>
    </row>
    <row r="16" spans="1:15" s="660" customFormat="1">
      <c r="A16" s="1387">
        <v>45657</v>
      </c>
      <c r="B16" s="663">
        <v>21</v>
      </c>
      <c r="C16" s="664">
        <v>571119</v>
      </c>
      <c r="D16" s="665">
        <v>4868.1144000000004</v>
      </c>
      <c r="E16" s="670">
        <v>0</v>
      </c>
      <c r="F16" s="668">
        <v>0</v>
      </c>
      <c r="G16" s="668">
        <v>0</v>
      </c>
      <c r="H16" s="670">
        <v>0</v>
      </c>
      <c r="I16" s="668">
        <v>0</v>
      </c>
      <c r="J16" s="668">
        <v>0</v>
      </c>
      <c r="K16" s="664">
        <v>571119</v>
      </c>
      <c r="L16" s="667">
        <f t="shared" si="2"/>
        <v>0</v>
      </c>
      <c r="M16" s="668">
        <f t="shared" si="3"/>
        <v>4868.1144000000004</v>
      </c>
      <c r="N16" s="670">
        <v>142020</v>
      </c>
      <c r="O16" s="668">
        <v>1216.0206863999999</v>
      </c>
    </row>
    <row r="17" spans="1:15" s="660" customFormat="1">
      <c r="A17" s="1387">
        <v>45688</v>
      </c>
      <c r="B17" s="674">
        <v>23</v>
      </c>
      <c r="C17" s="675">
        <v>7</v>
      </c>
      <c r="D17" s="676">
        <v>6.0499999999999996E-4</v>
      </c>
      <c r="E17" s="677">
        <v>1</v>
      </c>
      <c r="F17" s="676">
        <v>8.6999999999999994E-3</v>
      </c>
      <c r="G17" s="678">
        <v>0</v>
      </c>
      <c r="H17" s="675">
        <v>0</v>
      </c>
      <c r="I17" s="678">
        <v>0</v>
      </c>
      <c r="J17" s="678">
        <v>0</v>
      </c>
      <c r="K17" s="679">
        <v>8</v>
      </c>
      <c r="L17" s="667">
        <f t="shared" si="2"/>
        <v>8.6999999999999994E-3</v>
      </c>
      <c r="M17" s="668">
        <f t="shared" si="3"/>
        <v>6.0499999999999996E-4</v>
      </c>
      <c r="N17" s="675">
        <v>0</v>
      </c>
      <c r="O17" s="678">
        <v>0</v>
      </c>
    </row>
    <row r="18" spans="1:15" s="660" customFormat="1">
      <c r="A18" s="1387">
        <v>45716</v>
      </c>
      <c r="B18" s="674">
        <v>18</v>
      </c>
      <c r="C18" s="680">
        <v>1</v>
      </c>
      <c r="D18" s="676">
        <v>8.6999999999999994E-3</v>
      </c>
      <c r="E18" s="675">
        <v>0</v>
      </c>
      <c r="F18" s="678">
        <v>0</v>
      </c>
      <c r="G18" s="678">
        <v>0</v>
      </c>
      <c r="H18" s="675">
        <v>0</v>
      </c>
      <c r="I18" s="678">
        <v>0</v>
      </c>
      <c r="J18" s="678">
        <v>0</v>
      </c>
      <c r="K18" s="680">
        <v>1</v>
      </c>
      <c r="L18" s="667">
        <f t="shared" si="2"/>
        <v>0</v>
      </c>
      <c r="M18" s="668">
        <f t="shared" si="3"/>
        <v>8.6999999999999994E-3</v>
      </c>
      <c r="N18" s="675">
        <v>0</v>
      </c>
      <c r="O18" s="678">
        <v>0</v>
      </c>
    </row>
    <row r="19" spans="1:15" s="660" customFormat="1">
      <c r="A19" s="1387">
        <v>45747</v>
      </c>
      <c r="B19" s="674">
        <v>19</v>
      </c>
      <c r="C19" s="675">
        <v>0</v>
      </c>
      <c r="D19" s="676">
        <v>0</v>
      </c>
      <c r="E19" s="677">
        <v>0</v>
      </c>
      <c r="F19" s="676">
        <v>0</v>
      </c>
      <c r="G19" s="678">
        <v>0</v>
      </c>
      <c r="H19" s="675">
        <v>0</v>
      </c>
      <c r="I19" s="678">
        <v>0</v>
      </c>
      <c r="J19" s="678">
        <v>0</v>
      </c>
      <c r="K19" s="680">
        <v>0</v>
      </c>
      <c r="L19" s="667">
        <f t="shared" si="2"/>
        <v>0</v>
      </c>
      <c r="M19" s="668">
        <f t="shared" si="3"/>
        <v>0</v>
      </c>
      <c r="N19" s="675">
        <v>0</v>
      </c>
      <c r="O19" s="678">
        <v>0</v>
      </c>
    </row>
    <row r="20" spans="1:15" s="660" customFormat="1">
      <c r="A20" s="371"/>
      <c r="B20" s="681"/>
      <c r="C20" s="682"/>
      <c r="D20" s="683"/>
      <c r="E20" s="683"/>
      <c r="F20" s="684"/>
      <c r="G20" s="684"/>
      <c r="H20" s="683"/>
      <c r="I20" s="685"/>
      <c r="J20" s="685"/>
      <c r="K20" s="686"/>
      <c r="L20" s="683"/>
      <c r="M20" s="683"/>
      <c r="N20" s="683"/>
      <c r="O20" s="685"/>
    </row>
    <row r="21" spans="1:15" s="660" customFormat="1">
      <c r="A21" s="1958" t="s">
        <v>399</v>
      </c>
      <c r="B21" s="1958"/>
      <c r="C21" s="1958"/>
      <c r="D21" s="1958"/>
      <c r="E21" s="1958"/>
      <c r="F21" s="1958"/>
      <c r="G21" s="1958"/>
      <c r="H21" s="1958"/>
      <c r="I21" s="1958"/>
      <c r="J21" s="1958"/>
      <c r="K21" s="1958"/>
      <c r="L21" s="1958"/>
    </row>
    <row r="22" spans="1:15" s="660" customFormat="1">
      <c r="A22" s="659"/>
      <c r="B22" s="659"/>
      <c r="C22" s="659"/>
      <c r="D22" s="659"/>
      <c r="E22" s="659"/>
      <c r="F22" s="659"/>
      <c r="G22" s="659"/>
      <c r="H22" s="659"/>
      <c r="I22" s="659"/>
      <c r="J22" s="659"/>
      <c r="K22" s="659"/>
      <c r="L22" s="659"/>
      <c r="M22" s="659"/>
      <c r="N22" s="659"/>
      <c r="O22" s="659"/>
    </row>
    <row r="23" spans="1:15">
      <c r="E23" s="687"/>
      <c r="H23" s="687"/>
      <c r="K23" s="687"/>
      <c r="L23" s="687"/>
      <c r="M23" s="687"/>
    </row>
    <row r="24" spans="1:15">
      <c r="E24" s="687"/>
      <c r="H24" s="687"/>
      <c r="K24" s="687"/>
      <c r="L24" s="687"/>
      <c r="M24" s="687"/>
    </row>
    <row r="25" spans="1:15">
      <c r="E25" s="687"/>
      <c r="H25" s="687"/>
      <c r="K25" s="687"/>
      <c r="L25" s="687"/>
      <c r="M25" s="687"/>
    </row>
    <row r="26" spans="1:15">
      <c r="E26" s="687"/>
      <c r="H26" s="687"/>
      <c r="K26" s="687"/>
      <c r="L26" s="687"/>
      <c r="M26" s="687"/>
    </row>
    <row r="27" spans="1:15">
      <c r="K27" s="688"/>
      <c r="L27" s="688"/>
      <c r="M27" s="688"/>
    </row>
    <row r="28" spans="1:15">
      <c r="K28" s="688"/>
      <c r="L28" s="688"/>
      <c r="M28" s="688"/>
    </row>
  </sheetData>
  <mergeCells count="20">
    <mergeCell ref="O4:O5"/>
    <mergeCell ref="N2:O3"/>
    <mergeCell ref="A1:D1"/>
    <mergeCell ref="A21:L21"/>
    <mergeCell ref="E4:E5"/>
    <mergeCell ref="F4:G4"/>
    <mergeCell ref="H4:H5"/>
    <mergeCell ref="I4:J4"/>
    <mergeCell ref="K4:K5"/>
    <mergeCell ref="L4:M4"/>
    <mergeCell ref="A2:A5"/>
    <mergeCell ref="B2:B5"/>
    <mergeCell ref="C2:D3"/>
    <mergeCell ref="E2:J2"/>
    <mergeCell ref="K2:M3"/>
    <mergeCell ref="E3:G3"/>
    <mergeCell ref="H3:J3"/>
    <mergeCell ref="C4:C5"/>
    <mergeCell ref="D4:D5"/>
    <mergeCell ref="N4:N5"/>
  </mergeCells>
  <printOptions horizontalCentered="1"/>
  <pageMargins left="0.78431372549019618" right="0.78431372549019618" top="0.98039215686274517" bottom="0.98039215686274517" header="0.50980392156862753" footer="0.50980392156862753"/>
  <pageSetup paperSize="9" scale="58" orientation="landscape" useFirstPageNumber="1" r:id="rId1"/>
  <headerFooter alignWithMargins="0">
    <oddFooter>&amp;L&amp;"Arial"&amp;8&amp;K45C745 PUBLIC</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9"/>
  <sheetViews>
    <sheetView zoomScaleNormal="100" workbookViewId="0">
      <selection activeCell="D25" sqref="D25"/>
    </sheetView>
  </sheetViews>
  <sheetFormatPr defaultColWidth="9.140625" defaultRowHeight="15"/>
  <cols>
    <col min="1" max="1" width="14.5703125" style="659" bestFit="1" customWidth="1"/>
    <col min="2" max="2" width="14.7109375" style="659" bestFit="1" customWidth="1"/>
    <col min="3" max="3" width="15.42578125" style="659" bestFit="1" customWidth="1"/>
    <col min="4" max="4" width="15.85546875" style="659" bestFit="1" customWidth="1"/>
    <col min="5" max="5" width="16.85546875" style="659" bestFit="1" customWidth="1"/>
    <col min="6" max="6" width="14.7109375" style="659" bestFit="1" customWidth="1"/>
    <col min="7" max="7" width="14.5703125" style="659" customWidth="1"/>
    <col min="8" max="8" width="17" style="659" bestFit="1" customWidth="1"/>
    <col min="9" max="9" width="14.7109375" style="659" bestFit="1" customWidth="1"/>
    <col min="10" max="10" width="14.5703125" style="659" customWidth="1"/>
    <col min="11" max="11" width="17" style="659" bestFit="1" customWidth="1"/>
    <col min="12" max="12" width="14.7109375" style="659" bestFit="1" customWidth="1"/>
    <col min="13" max="13" width="14.5703125" style="659" customWidth="1"/>
    <col min="14" max="14" width="14.7109375" style="659" bestFit="1" customWidth="1"/>
    <col min="15" max="15" width="15.140625" style="659" bestFit="1" customWidth="1"/>
    <col min="16" max="16" width="4.5703125" style="659" bestFit="1" customWidth="1"/>
    <col min="17" max="16384" width="9.140625" style="659"/>
  </cols>
  <sheetData>
    <row r="1" spans="1:15">
      <c r="A1" s="1852" t="s">
        <v>1250</v>
      </c>
      <c r="B1" s="1852"/>
      <c r="C1" s="1852"/>
      <c r="D1" s="1852"/>
      <c r="E1" s="1852"/>
      <c r="F1" s="612"/>
      <c r="G1" s="612"/>
      <c r="H1" s="612"/>
      <c r="I1" s="612"/>
      <c r="J1" s="612"/>
      <c r="K1" s="612"/>
      <c r="L1" s="612"/>
      <c r="M1" s="612"/>
      <c r="N1" s="612"/>
      <c r="O1" s="612"/>
    </row>
    <row r="2" spans="1:15" s="660" customFormat="1" ht="15" customHeight="1">
      <c r="A2" s="1961" t="s">
        <v>334</v>
      </c>
      <c r="B2" s="1949" t="s">
        <v>384</v>
      </c>
      <c r="C2" s="1965" t="s">
        <v>677</v>
      </c>
      <c r="D2" s="1966"/>
      <c r="E2" s="1965" t="s">
        <v>679</v>
      </c>
      <c r="F2" s="1969"/>
      <c r="G2" s="1969"/>
      <c r="H2" s="1969"/>
      <c r="I2" s="1969"/>
      <c r="J2" s="1966"/>
      <c r="K2" s="1971" t="s">
        <v>684</v>
      </c>
      <c r="L2" s="1972"/>
      <c r="M2" s="1973"/>
      <c r="N2" s="1954" t="s">
        <v>685</v>
      </c>
      <c r="O2" s="1955"/>
    </row>
    <row r="3" spans="1:15" s="660" customFormat="1">
      <c r="A3" s="1962"/>
      <c r="B3" s="1964"/>
      <c r="C3" s="1967"/>
      <c r="D3" s="1968"/>
      <c r="E3" s="1946" t="s">
        <v>680</v>
      </c>
      <c r="F3" s="1947"/>
      <c r="G3" s="1947"/>
      <c r="H3" s="1948" t="s">
        <v>681</v>
      </c>
      <c r="I3" s="1948"/>
      <c r="J3" s="1948"/>
      <c r="K3" s="1970"/>
      <c r="L3" s="1970"/>
      <c r="M3" s="1968"/>
      <c r="N3" s="1956"/>
      <c r="O3" s="1957"/>
    </row>
    <row r="4" spans="1:15" s="660" customFormat="1" ht="30" customHeight="1">
      <c r="A4" s="1962"/>
      <c r="B4" s="1964"/>
      <c r="C4" s="1949" t="s">
        <v>641</v>
      </c>
      <c r="D4" s="1949" t="s">
        <v>678</v>
      </c>
      <c r="E4" s="1949" t="s">
        <v>641</v>
      </c>
      <c r="F4" s="1959" t="s">
        <v>678</v>
      </c>
      <c r="G4" s="1960"/>
      <c r="H4" s="1949" t="s">
        <v>641</v>
      </c>
      <c r="I4" s="1959" t="s">
        <v>678</v>
      </c>
      <c r="J4" s="1960"/>
      <c r="K4" s="1949" t="s">
        <v>641</v>
      </c>
      <c r="L4" s="1959" t="s">
        <v>678</v>
      </c>
      <c r="M4" s="1960"/>
      <c r="N4" s="1951" t="s">
        <v>641</v>
      </c>
      <c r="O4" s="1952" t="s">
        <v>642</v>
      </c>
    </row>
    <row r="5" spans="1:15" s="660" customFormat="1">
      <c r="A5" s="1963"/>
      <c r="B5" s="1950"/>
      <c r="C5" s="1950"/>
      <c r="D5" s="1950"/>
      <c r="E5" s="1950"/>
      <c r="F5" s="654" t="s">
        <v>682</v>
      </c>
      <c r="G5" s="654" t="s">
        <v>683</v>
      </c>
      <c r="H5" s="1950"/>
      <c r="I5" s="654" t="s">
        <v>682</v>
      </c>
      <c r="J5" s="654" t="s">
        <v>683</v>
      </c>
      <c r="K5" s="1950"/>
      <c r="L5" s="654" t="s">
        <v>682</v>
      </c>
      <c r="M5" s="654" t="s">
        <v>683</v>
      </c>
      <c r="N5" s="1950" t="s">
        <v>641</v>
      </c>
      <c r="O5" s="1953" t="s">
        <v>642</v>
      </c>
    </row>
    <row r="6" spans="1:15" s="662" customFormat="1">
      <c r="A6" s="689" t="s">
        <v>10</v>
      </c>
      <c r="B6" s="690">
        <v>241</v>
      </c>
      <c r="C6" s="690">
        <v>851902719</v>
      </c>
      <c r="D6" s="691">
        <v>7201741.9800000004</v>
      </c>
      <c r="E6" s="690">
        <v>1738285961</v>
      </c>
      <c r="F6" s="691">
        <v>16548.778598000001</v>
      </c>
      <c r="G6" s="691">
        <v>14436935.26</v>
      </c>
      <c r="H6" s="690">
        <v>1632032548</v>
      </c>
      <c r="I6" s="691">
        <v>13855.749132249999</v>
      </c>
      <c r="J6" s="691">
        <v>13505360.91</v>
      </c>
      <c r="K6" s="690">
        <v>4222221228</v>
      </c>
      <c r="L6" s="692">
        <f>SUM(F6,I6)</f>
        <v>30404.52773025</v>
      </c>
      <c r="M6" s="691">
        <f>SUM(D6,G6,J6)</f>
        <v>35144038.150000006</v>
      </c>
      <c r="N6" s="690">
        <v>17804703</v>
      </c>
      <c r="O6" s="691">
        <v>165247.09139999995</v>
      </c>
    </row>
    <row r="7" spans="1:15" s="662" customFormat="1" ht="15.75" customHeight="1">
      <c r="A7" s="453" t="s">
        <v>14</v>
      </c>
      <c r="B7" s="693">
        <f>SUM(B8:B19)</f>
        <v>242</v>
      </c>
      <c r="C7" s="693">
        <f t="shared" ref="C7:J7" si="0">SUM(C8:C19)</f>
        <v>161873664</v>
      </c>
      <c r="D7" s="692">
        <f t="shared" si="0"/>
        <v>1374638.0499999998</v>
      </c>
      <c r="E7" s="693">
        <f t="shared" si="0"/>
        <v>11194019</v>
      </c>
      <c r="F7" s="692">
        <f t="shared" si="0"/>
        <v>258.33866275000008</v>
      </c>
      <c r="G7" s="692">
        <f t="shared" si="0"/>
        <v>93969.584950249991</v>
      </c>
      <c r="H7" s="693">
        <f t="shared" si="0"/>
        <v>9785997</v>
      </c>
      <c r="I7" s="692">
        <f t="shared" si="0"/>
        <v>117.47835999999998</v>
      </c>
      <c r="J7" s="692">
        <f t="shared" si="0"/>
        <v>81465.65489749996</v>
      </c>
      <c r="K7" s="693">
        <f>C7+E7+H7</f>
        <v>182853680</v>
      </c>
      <c r="L7" s="692">
        <f>F7+I7</f>
        <v>375.81702275000009</v>
      </c>
      <c r="M7" s="692">
        <f>J7+G7+D7</f>
        <v>1550073.2898477498</v>
      </c>
      <c r="N7" s="693">
        <f>N19</f>
        <v>1366911</v>
      </c>
      <c r="O7" s="692">
        <f>O19</f>
        <v>11617</v>
      </c>
    </row>
    <row r="8" spans="1:15" s="660" customFormat="1">
      <c r="A8" s="1387">
        <v>45412</v>
      </c>
      <c r="B8" s="670">
        <v>18</v>
      </c>
      <c r="C8" s="670">
        <v>25887006</v>
      </c>
      <c r="D8" s="668">
        <v>217438.37</v>
      </c>
      <c r="E8" s="670">
        <v>9600292</v>
      </c>
      <c r="F8" s="668">
        <v>243.17381825000001</v>
      </c>
      <c r="G8" s="668">
        <v>80511.665318250001</v>
      </c>
      <c r="H8" s="670">
        <v>8858247</v>
      </c>
      <c r="I8" s="668">
        <v>110.09039075</v>
      </c>
      <c r="J8" s="668">
        <v>73676.565228249994</v>
      </c>
      <c r="K8" s="670">
        <f>SUM(C8,E8,H8)</f>
        <v>44345545</v>
      </c>
      <c r="L8" s="668">
        <f>SUM(F8,I8)</f>
        <v>353.26420899999999</v>
      </c>
      <c r="M8" s="668">
        <f>SUM(D8,G8,J8)</f>
        <v>371626.60054650001</v>
      </c>
      <c r="N8" s="670">
        <v>4205161</v>
      </c>
      <c r="O8" s="668">
        <v>34682.299599999991</v>
      </c>
    </row>
    <row r="9" spans="1:15" s="660" customFormat="1">
      <c r="A9" s="1387">
        <v>45443</v>
      </c>
      <c r="B9" s="670">
        <v>20</v>
      </c>
      <c r="C9" s="670">
        <v>12571143</v>
      </c>
      <c r="D9" s="668">
        <v>105150.5</v>
      </c>
      <c r="E9" s="670">
        <v>429828</v>
      </c>
      <c r="F9" s="668">
        <v>5.4077359999999999</v>
      </c>
      <c r="G9" s="668">
        <v>3605.5656610000001</v>
      </c>
      <c r="H9" s="670">
        <v>266533</v>
      </c>
      <c r="I9" s="668">
        <v>2.4521985000000002</v>
      </c>
      <c r="J9" s="668">
        <v>2215.5392984999999</v>
      </c>
      <c r="K9" s="670">
        <f t="shared" ref="K9:K18" si="1">SUM(C9,E9,H9)</f>
        <v>13267504</v>
      </c>
      <c r="L9" s="668">
        <f t="shared" ref="L9:L18" si="2">SUM(F9,I9)</f>
        <v>7.8599344999999996</v>
      </c>
      <c r="M9" s="668">
        <f t="shared" ref="M9:M19" si="3">SUM(D9,G9,J9)</f>
        <v>110971.60495949999</v>
      </c>
      <c r="N9" s="670">
        <v>3064185</v>
      </c>
      <c r="O9" s="668">
        <v>25354.244499999997</v>
      </c>
    </row>
    <row r="10" spans="1:15" s="660" customFormat="1">
      <c r="A10" s="1387">
        <v>45473</v>
      </c>
      <c r="B10" s="670">
        <v>19</v>
      </c>
      <c r="C10" s="670">
        <v>13057459</v>
      </c>
      <c r="D10" s="668">
        <v>109312.06</v>
      </c>
      <c r="E10" s="670">
        <v>310279</v>
      </c>
      <c r="F10" s="668">
        <v>2.3396444999999999</v>
      </c>
      <c r="G10" s="668">
        <v>2612.1486945000001</v>
      </c>
      <c r="H10" s="670">
        <v>158451</v>
      </c>
      <c r="I10" s="668">
        <v>1.0467077499999999</v>
      </c>
      <c r="J10" s="668">
        <v>1315.6521827500001</v>
      </c>
      <c r="K10" s="670">
        <f t="shared" si="1"/>
        <v>13526189</v>
      </c>
      <c r="L10" s="668">
        <f t="shared" si="2"/>
        <v>3.3863522499999998</v>
      </c>
      <c r="M10" s="668">
        <f t="shared" si="3"/>
        <v>113239.86087725</v>
      </c>
      <c r="N10" s="670">
        <v>2882251</v>
      </c>
      <c r="O10" s="668">
        <v>23813.798900000002</v>
      </c>
    </row>
    <row r="11" spans="1:15" s="660" customFormat="1">
      <c r="A11" s="1387">
        <v>45504</v>
      </c>
      <c r="B11" s="670">
        <v>22</v>
      </c>
      <c r="C11" s="670">
        <v>5414603</v>
      </c>
      <c r="D11" s="668">
        <v>45606.44</v>
      </c>
      <c r="E11" s="670">
        <v>186375</v>
      </c>
      <c r="F11" s="668">
        <v>1.1175204999999999</v>
      </c>
      <c r="G11" s="668">
        <v>1568.4122580000001</v>
      </c>
      <c r="H11" s="670">
        <v>53885</v>
      </c>
      <c r="I11" s="668">
        <v>0.35163224999999998</v>
      </c>
      <c r="J11" s="668">
        <v>449.74105724999998</v>
      </c>
      <c r="K11" s="670">
        <f t="shared" si="1"/>
        <v>5654863</v>
      </c>
      <c r="L11" s="668">
        <f t="shared" si="2"/>
        <v>1.4691527499999999</v>
      </c>
      <c r="M11" s="668">
        <f t="shared" si="3"/>
        <v>47624.59331525</v>
      </c>
      <c r="N11" s="670">
        <v>1332388</v>
      </c>
      <c r="O11" s="668">
        <v>11081.4085</v>
      </c>
    </row>
    <row r="12" spans="1:15" s="660" customFormat="1">
      <c r="A12" s="1387">
        <v>45535</v>
      </c>
      <c r="B12" s="670">
        <v>21</v>
      </c>
      <c r="C12" s="670">
        <v>12851492</v>
      </c>
      <c r="D12" s="668">
        <v>108394.62</v>
      </c>
      <c r="E12" s="670">
        <v>166360</v>
      </c>
      <c r="F12" s="668">
        <v>1.222888</v>
      </c>
      <c r="G12" s="668">
        <v>1403.2498754999999</v>
      </c>
      <c r="H12" s="670">
        <v>55803</v>
      </c>
      <c r="I12" s="668">
        <v>0.21661900000000001</v>
      </c>
      <c r="J12" s="668">
        <v>466.40784400000001</v>
      </c>
      <c r="K12" s="670">
        <f t="shared" si="1"/>
        <v>13073655</v>
      </c>
      <c r="L12" s="668">
        <f t="shared" si="2"/>
        <v>1.4395069999999999</v>
      </c>
      <c r="M12" s="668">
        <f t="shared" si="3"/>
        <v>110264.27771949999</v>
      </c>
      <c r="N12" s="670">
        <v>1914822</v>
      </c>
      <c r="O12" s="668">
        <v>16061.395699999999</v>
      </c>
    </row>
    <row r="13" spans="1:15" s="660" customFormat="1">
      <c r="A13" s="1387">
        <v>45565</v>
      </c>
      <c r="B13" s="670">
        <v>20</v>
      </c>
      <c r="C13" s="670">
        <v>7566328</v>
      </c>
      <c r="D13" s="668">
        <v>64014.95</v>
      </c>
      <c r="E13" s="670">
        <v>107616</v>
      </c>
      <c r="F13" s="668">
        <v>0.50383250000000002</v>
      </c>
      <c r="G13" s="668">
        <v>906.27410750000001</v>
      </c>
      <c r="H13" s="670">
        <v>90145</v>
      </c>
      <c r="I13" s="668">
        <v>0.57607350000000002</v>
      </c>
      <c r="J13" s="668">
        <v>753.62849849999998</v>
      </c>
      <c r="K13" s="670">
        <f t="shared" si="1"/>
        <v>7764089</v>
      </c>
      <c r="L13" s="668">
        <f t="shared" si="2"/>
        <v>1.079906</v>
      </c>
      <c r="M13" s="668">
        <f t="shared" si="3"/>
        <v>65674.852606</v>
      </c>
      <c r="N13" s="670">
        <v>1481193</v>
      </c>
      <c r="O13" s="668">
        <v>12468.269400000003</v>
      </c>
    </row>
    <row r="14" spans="1:15" s="660" customFormat="1">
      <c r="A14" s="1387">
        <v>45596</v>
      </c>
      <c r="B14" s="670">
        <v>22</v>
      </c>
      <c r="C14" s="670">
        <v>17842375</v>
      </c>
      <c r="D14" s="668">
        <v>150596.68</v>
      </c>
      <c r="E14" s="670">
        <v>108468</v>
      </c>
      <c r="F14" s="668">
        <v>1.0552872499999999</v>
      </c>
      <c r="G14" s="668">
        <v>915.24121224999999</v>
      </c>
      <c r="H14" s="670">
        <v>43844</v>
      </c>
      <c r="I14" s="668">
        <v>0.21834700000000001</v>
      </c>
      <c r="J14" s="668">
        <v>367.58304700000002</v>
      </c>
      <c r="K14" s="670">
        <f t="shared" si="1"/>
        <v>17994687</v>
      </c>
      <c r="L14" s="668">
        <f t="shared" si="2"/>
        <v>1.27363425</v>
      </c>
      <c r="M14" s="668">
        <f t="shared" si="3"/>
        <v>151879.50425924998</v>
      </c>
      <c r="N14" s="670">
        <v>3665318</v>
      </c>
      <c r="O14" s="668">
        <v>30532.691900000002</v>
      </c>
    </row>
    <row r="15" spans="1:15" s="660" customFormat="1">
      <c r="A15" s="1387">
        <v>45626</v>
      </c>
      <c r="B15" s="670">
        <v>19</v>
      </c>
      <c r="C15" s="670">
        <v>12273360</v>
      </c>
      <c r="D15" s="668">
        <v>103988.61</v>
      </c>
      <c r="E15" s="670">
        <v>108717</v>
      </c>
      <c r="F15" s="668">
        <v>0.97801099999999996</v>
      </c>
      <c r="G15" s="668">
        <v>922.01816099999996</v>
      </c>
      <c r="H15" s="670">
        <v>40772</v>
      </c>
      <c r="I15" s="668">
        <v>0.11532675000000001</v>
      </c>
      <c r="J15" s="668">
        <v>342.79352675000001</v>
      </c>
      <c r="K15" s="670">
        <f t="shared" si="1"/>
        <v>12422849</v>
      </c>
      <c r="L15" s="668">
        <f t="shared" si="2"/>
        <v>1.0933377499999999</v>
      </c>
      <c r="M15" s="668">
        <f t="shared" si="3"/>
        <v>105253.42168775</v>
      </c>
      <c r="N15" s="670">
        <v>3195611</v>
      </c>
      <c r="O15" s="668">
        <v>26767.604400000015</v>
      </c>
    </row>
    <row r="16" spans="1:15" s="660" customFormat="1">
      <c r="A16" s="1387">
        <v>45657</v>
      </c>
      <c r="B16" s="670">
        <v>21</v>
      </c>
      <c r="C16" s="670">
        <v>17812319</v>
      </c>
      <c r="D16" s="668">
        <v>152068.23000000001</v>
      </c>
      <c r="E16" s="670">
        <v>72802</v>
      </c>
      <c r="F16" s="668">
        <v>0.97886424999999999</v>
      </c>
      <c r="G16" s="668">
        <v>622.92748925000001</v>
      </c>
      <c r="H16" s="670">
        <v>44792</v>
      </c>
      <c r="I16" s="668">
        <v>0.20012274999999999</v>
      </c>
      <c r="J16" s="668">
        <v>379.01899774999998</v>
      </c>
      <c r="K16" s="670">
        <f t="shared" si="1"/>
        <v>17929913</v>
      </c>
      <c r="L16" s="668">
        <f t="shared" si="2"/>
        <v>1.178987</v>
      </c>
      <c r="M16" s="668">
        <f t="shared" si="3"/>
        <v>153070.17648700002</v>
      </c>
      <c r="N16" s="670">
        <v>3236149</v>
      </c>
      <c r="O16" s="668">
        <v>27491.666500000003</v>
      </c>
    </row>
    <row r="17" spans="1:15" s="660" customFormat="1">
      <c r="A17" s="1387">
        <v>45688</v>
      </c>
      <c r="B17" s="670">
        <v>23</v>
      </c>
      <c r="C17" s="670">
        <v>16706237</v>
      </c>
      <c r="D17" s="668">
        <v>144809.10999999999</v>
      </c>
      <c r="E17" s="670">
        <v>40525</v>
      </c>
      <c r="F17" s="668">
        <v>0.84018400000000004</v>
      </c>
      <c r="G17" s="668">
        <v>352.15539649999999</v>
      </c>
      <c r="H17" s="670">
        <v>79262</v>
      </c>
      <c r="I17" s="668">
        <v>0.57565924999999996</v>
      </c>
      <c r="J17" s="668">
        <v>681.34253424999997</v>
      </c>
      <c r="K17" s="670">
        <f t="shared" si="1"/>
        <v>16826024</v>
      </c>
      <c r="L17" s="668">
        <f t="shared" si="2"/>
        <v>1.41584325</v>
      </c>
      <c r="M17" s="668">
        <f t="shared" si="3"/>
        <v>145842.60793074997</v>
      </c>
      <c r="N17" s="670">
        <v>2674476</v>
      </c>
      <c r="O17" s="668">
        <v>22961.5753</v>
      </c>
    </row>
    <row r="18" spans="1:15" s="660" customFormat="1">
      <c r="A18" s="1387">
        <v>45716</v>
      </c>
      <c r="B18" s="670">
        <v>18</v>
      </c>
      <c r="C18" s="670">
        <v>11314012</v>
      </c>
      <c r="D18" s="668">
        <v>98892.18</v>
      </c>
      <c r="E18" s="670">
        <v>45619</v>
      </c>
      <c r="F18" s="668">
        <v>0.60087650000000004</v>
      </c>
      <c r="G18" s="668">
        <v>399.83677649999998</v>
      </c>
      <c r="H18" s="670">
        <v>52439</v>
      </c>
      <c r="I18" s="668">
        <v>0.5452825</v>
      </c>
      <c r="J18" s="668">
        <v>454.47268250000002</v>
      </c>
      <c r="K18" s="670">
        <f t="shared" si="1"/>
        <v>11412070</v>
      </c>
      <c r="L18" s="668">
        <f t="shared" si="2"/>
        <v>1.1461589999999999</v>
      </c>
      <c r="M18" s="668">
        <f t="shared" si="3"/>
        <v>99746.489458999989</v>
      </c>
      <c r="N18" s="670">
        <v>1624667</v>
      </c>
      <c r="O18" s="668">
        <v>14089.797499999999</v>
      </c>
    </row>
    <row r="19" spans="1:15" s="660" customFormat="1">
      <c r="A19" s="1387">
        <v>45747</v>
      </c>
      <c r="B19" s="670">
        <v>19</v>
      </c>
      <c r="C19" s="670">
        <v>8577330</v>
      </c>
      <c r="D19" s="668">
        <v>74366.3</v>
      </c>
      <c r="E19" s="670">
        <v>17138</v>
      </c>
      <c r="F19" s="694">
        <v>0.12</v>
      </c>
      <c r="G19" s="694">
        <v>150.09</v>
      </c>
      <c r="H19" s="670">
        <v>41824</v>
      </c>
      <c r="I19" s="694">
        <v>1.0900000000000001</v>
      </c>
      <c r="J19" s="668">
        <v>362.91</v>
      </c>
      <c r="K19" s="670">
        <f>C19+E19+H19</f>
        <v>8636292</v>
      </c>
      <c r="L19" s="668">
        <v>1.21</v>
      </c>
      <c r="M19" s="668">
        <f t="shared" si="3"/>
        <v>74879.3</v>
      </c>
      <c r="N19" s="670">
        <v>1366911</v>
      </c>
      <c r="O19" s="668">
        <v>11617</v>
      </c>
    </row>
    <row r="20" spans="1:15" s="660" customFormat="1">
      <c r="A20" s="630"/>
      <c r="B20" s="681"/>
      <c r="C20" s="695"/>
      <c r="D20" s="696"/>
      <c r="E20" s="683"/>
      <c r="F20" s="696"/>
      <c r="G20" s="696"/>
      <c r="H20" s="683"/>
      <c r="I20" s="695"/>
      <c r="J20" s="696"/>
      <c r="K20" s="695"/>
      <c r="L20" s="696"/>
      <c r="M20" s="696"/>
      <c r="N20" s="695"/>
      <c r="O20" s="696"/>
    </row>
    <row r="21" spans="1:15" s="660" customFormat="1">
      <c r="A21" s="1958" t="s">
        <v>437</v>
      </c>
      <c r="B21" s="1958"/>
      <c r="C21" s="1958"/>
      <c r="D21" s="1958"/>
      <c r="E21" s="1958"/>
      <c r="F21" s="1958"/>
      <c r="G21" s="1958"/>
      <c r="H21" s="1958"/>
      <c r="I21" s="1958"/>
      <c r="J21" s="1958"/>
      <c r="K21" s="1958"/>
      <c r="L21" s="1958"/>
      <c r="M21" s="1958"/>
      <c r="N21" s="1958"/>
      <c r="O21" s="1958"/>
    </row>
    <row r="22" spans="1:15" s="660" customFormat="1">
      <c r="A22" s="697"/>
      <c r="B22" s="698"/>
      <c r="C22" s="698"/>
      <c r="D22" s="698"/>
      <c r="E22" s="698"/>
      <c r="F22" s="698"/>
      <c r="G22" s="698"/>
      <c r="H22" s="698"/>
      <c r="I22" s="698"/>
      <c r="J22" s="698"/>
      <c r="K22" s="698"/>
      <c r="L22" s="698"/>
      <c r="M22" s="698"/>
    </row>
    <row r="23" spans="1:15" s="660" customFormat="1">
      <c r="A23" s="659"/>
      <c r="B23" s="659"/>
      <c r="C23" s="659"/>
      <c r="D23" s="659"/>
      <c r="E23" s="659"/>
      <c r="F23" s="659"/>
      <c r="G23" s="659"/>
      <c r="H23" s="659"/>
      <c r="I23" s="659"/>
      <c r="J23" s="659"/>
      <c r="K23" s="659"/>
      <c r="L23" s="659"/>
      <c r="M23" s="659"/>
      <c r="N23" s="659"/>
      <c r="O23" s="659"/>
    </row>
    <row r="24" spans="1:15">
      <c r="E24" s="687"/>
      <c r="F24" s="687"/>
      <c r="G24" s="687"/>
      <c r="H24" s="687"/>
      <c r="I24" s="687"/>
      <c r="J24" s="687"/>
      <c r="K24" s="687"/>
      <c r="L24" s="687"/>
      <c r="M24" s="687"/>
    </row>
    <row r="25" spans="1:15">
      <c r="E25" s="687"/>
      <c r="F25" s="687"/>
      <c r="G25" s="687"/>
      <c r="H25" s="687"/>
      <c r="I25" s="687"/>
      <c r="J25" s="687"/>
      <c r="K25" s="687"/>
      <c r="L25" s="687"/>
      <c r="M25" s="687"/>
    </row>
    <row r="26" spans="1:15">
      <c r="E26" s="687"/>
      <c r="F26" s="687"/>
      <c r="G26" s="687"/>
      <c r="H26" s="687"/>
      <c r="I26" s="687"/>
      <c r="J26" s="687"/>
      <c r="K26" s="687"/>
      <c r="L26" s="687"/>
      <c r="M26" s="687"/>
    </row>
    <row r="27" spans="1:15">
      <c r="E27" s="687"/>
      <c r="F27" s="687"/>
      <c r="G27" s="687"/>
      <c r="H27" s="687"/>
      <c r="I27" s="687"/>
      <c r="J27" s="687"/>
      <c r="K27" s="687"/>
      <c r="L27" s="687"/>
      <c r="M27" s="687"/>
    </row>
    <row r="28" spans="1:15">
      <c r="K28" s="688"/>
      <c r="L28" s="688"/>
      <c r="M28" s="688"/>
    </row>
    <row r="29" spans="1:15">
      <c r="K29" s="688"/>
      <c r="L29" s="688"/>
      <c r="M29" s="688"/>
    </row>
  </sheetData>
  <mergeCells count="20">
    <mergeCell ref="A1:E1"/>
    <mergeCell ref="A21:O21"/>
    <mergeCell ref="E4:E5"/>
    <mergeCell ref="F4:G4"/>
    <mergeCell ref="H4:H5"/>
    <mergeCell ref="I4:J4"/>
    <mergeCell ref="K4:K5"/>
    <mergeCell ref="L4:M4"/>
    <mergeCell ref="A2:A5"/>
    <mergeCell ref="B2:B5"/>
    <mergeCell ref="C2:D3"/>
    <mergeCell ref="E2:J2"/>
    <mergeCell ref="K2:M3"/>
    <mergeCell ref="N2:O3"/>
    <mergeCell ref="E3:G3"/>
    <mergeCell ref="H3:J3"/>
    <mergeCell ref="C4:C5"/>
    <mergeCell ref="D4:D5"/>
    <mergeCell ref="N4:N5"/>
    <mergeCell ref="O4:O5"/>
  </mergeCells>
  <printOptions horizontalCentered="1"/>
  <pageMargins left="0.78431372549019618" right="0.78431372549019618" top="0.98039215686274517" bottom="0.98039215686274517" header="0.50980392156862753" footer="0.50980392156862753"/>
  <pageSetup paperSize="9" scale="56" orientation="landscape" useFirstPageNumber="1" r:id="rId1"/>
  <headerFooter alignWithMargins="0">
    <oddFooter>&amp;C_x000D_&amp;1#&amp;"Calibri"&amp;10&amp;K008000 Non-Confidential</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3"/>
  <sheetViews>
    <sheetView zoomScaleNormal="100" workbookViewId="0">
      <selection activeCell="L11" sqref="L11"/>
    </sheetView>
  </sheetViews>
  <sheetFormatPr defaultColWidth="9.140625" defaultRowHeight="15"/>
  <cols>
    <col min="1" max="1" width="11.85546875" style="559" customWidth="1"/>
    <col min="2" max="2" width="14.5703125" style="559" bestFit="1" customWidth="1"/>
    <col min="3" max="9" width="12.140625" style="559" bestFit="1" customWidth="1"/>
    <col min="10" max="10" width="11.85546875" style="559" bestFit="1" customWidth="1"/>
    <col min="11" max="11" width="14.140625" style="559" bestFit="1" customWidth="1"/>
    <col min="12" max="12" width="12.5703125" style="559" customWidth="1"/>
    <col min="13" max="13" width="7.5703125" style="559" bestFit="1" customWidth="1"/>
    <col min="14" max="16384" width="9.140625" style="559"/>
  </cols>
  <sheetData>
    <row r="1" spans="1:12" ht="15.75" customHeight="1">
      <c r="A1" s="1852" t="s">
        <v>1251</v>
      </c>
      <c r="B1" s="1852"/>
      <c r="C1" s="1852"/>
      <c r="D1" s="1852"/>
      <c r="E1" s="1852"/>
      <c r="F1" s="1507"/>
      <c r="G1" s="1507"/>
      <c r="H1" s="1507"/>
      <c r="I1" s="1507"/>
      <c r="J1" s="1507"/>
      <c r="K1" s="1507"/>
      <c r="L1" s="1507"/>
    </row>
    <row r="2" spans="1:12" s="580" customFormat="1" ht="30.75" customHeight="1">
      <c r="A2" s="1847" t="s">
        <v>334</v>
      </c>
      <c r="B2" s="1847" t="s">
        <v>384</v>
      </c>
      <c r="C2" s="1855" t="s">
        <v>677</v>
      </c>
      <c r="D2" s="1857"/>
      <c r="E2" s="1855" t="s">
        <v>679</v>
      </c>
      <c r="F2" s="1856"/>
      <c r="G2" s="1856"/>
      <c r="H2" s="1857"/>
      <c r="I2" s="1855" t="s">
        <v>132</v>
      </c>
      <c r="J2" s="1857"/>
      <c r="K2" s="1937" t="s">
        <v>685</v>
      </c>
      <c r="L2" s="1939"/>
    </row>
    <row r="3" spans="1:12" s="580" customFormat="1" ht="18" customHeight="1">
      <c r="A3" s="1936"/>
      <c r="B3" s="1936"/>
      <c r="C3" s="1934" t="s">
        <v>641</v>
      </c>
      <c r="D3" s="1847" t="s">
        <v>1295</v>
      </c>
      <c r="E3" s="1855" t="s">
        <v>680</v>
      </c>
      <c r="F3" s="1857"/>
      <c r="G3" s="1855" t="s">
        <v>681</v>
      </c>
      <c r="H3" s="1857"/>
      <c r="I3" s="1847" t="s">
        <v>641</v>
      </c>
      <c r="J3" s="1847" t="s">
        <v>1295</v>
      </c>
      <c r="K3" s="1934" t="s">
        <v>641</v>
      </c>
      <c r="L3" s="1934" t="s">
        <v>642</v>
      </c>
    </row>
    <row r="4" spans="1:12" s="580" customFormat="1" ht="28.5" customHeight="1">
      <c r="A4" s="1848"/>
      <c r="B4" s="1848"/>
      <c r="C4" s="1935"/>
      <c r="D4" s="1848"/>
      <c r="E4" s="1514" t="s">
        <v>641</v>
      </c>
      <c r="F4" s="1514" t="s">
        <v>1295</v>
      </c>
      <c r="G4" s="1514" t="s">
        <v>641</v>
      </c>
      <c r="H4" s="1514" t="s">
        <v>1295</v>
      </c>
      <c r="I4" s="1848"/>
      <c r="J4" s="1848"/>
      <c r="K4" s="1935"/>
      <c r="L4" s="1935"/>
    </row>
    <row r="5" spans="1:12" s="561" customFormat="1" ht="18" customHeight="1">
      <c r="A5" s="564" t="s">
        <v>10</v>
      </c>
      <c r="B5" s="699">
        <v>241</v>
      </c>
      <c r="C5" s="700">
        <v>29862428</v>
      </c>
      <c r="D5" s="701">
        <v>247738.04429925</v>
      </c>
      <c r="E5" s="702">
        <v>0</v>
      </c>
      <c r="F5" s="703">
        <v>0</v>
      </c>
      <c r="G5" s="702">
        <v>0</v>
      </c>
      <c r="H5" s="703">
        <v>0</v>
      </c>
      <c r="I5" s="700">
        <v>29862428</v>
      </c>
      <c r="J5" s="703">
        <v>247738.04429924997</v>
      </c>
      <c r="K5" s="702">
        <v>103180</v>
      </c>
      <c r="L5" s="703">
        <v>861.50116824999998</v>
      </c>
    </row>
    <row r="6" spans="1:12" s="561" customFormat="1" ht="18" customHeight="1">
      <c r="A6" s="453" t="s">
        <v>14</v>
      </c>
      <c r="B6" s="454">
        <f>SUM(B7:B18)</f>
        <v>242</v>
      </c>
      <c r="C6" s="454">
        <f t="shared" ref="C6:J6" si="0">SUM(C7:C18)</f>
        <v>6348776</v>
      </c>
      <c r="D6" s="692">
        <f t="shared" si="0"/>
        <v>54103.344657499998</v>
      </c>
      <c r="E6" s="454">
        <f t="shared" si="0"/>
        <v>0</v>
      </c>
      <c r="F6" s="454">
        <f t="shared" si="0"/>
        <v>0</v>
      </c>
      <c r="G6" s="454">
        <f t="shared" si="0"/>
        <v>0</v>
      </c>
      <c r="H6" s="454">
        <f t="shared" si="0"/>
        <v>0</v>
      </c>
      <c r="I6" s="454">
        <f t="shared" si="0"/>
        <v>6348776</v>
      </c>
      <c r="J6" s="692">
        <f t="shared" si="0"/>
        <v>54103.140157499998</v>
      </c>
      <c r="K6" s="454">
        <f>K18</f>
        <v>94000</v>
      </c>
      <c r="L6" s="692">
        <f>L18</f>
        <v>805.22749999999985</v>
      </c>
    </row>
    <row r="7" spans="1:12" s="580" customFormat="1" ht="15.75" customHeight="1">
      <c r="A7" s="1387">
        <v>45412</v>
      </c>
      <c r="B7" s="704">
        <v>18</v>
      </c>
      <c r="C7" s="705">
        <v>636475</v>
      </c>
      <c r="D7" s="706">
        <v>5312.0762930000001</v>
      </c>
      <c r="E7" s="589">
        <v>0</v>
      </c>
      <c r="F7" s="707">
        <v>0</v>
      </c>
      <c r="G7" s="589">
        <v>0</v>
      </c>
      <c r="H7" s="707">
        <v>0</v>
      </c>
      <c r="I7" s="705">
        <v>636475</v>
      </c>
      <c r="J7" s="707">
        <v>5312.0762930000001</v>
      </c>
      <c r="K7" s="589">
        <v>40175</v>
      </c>
      <c r="L7" s="707">
        <v>335.53159025000002</v>
      </c>
    </row>
    <row r="8" spans="1:12" s="580" customFormat="1" ht="14.25" customHeight="1">
      <c r="A8" s="1387">
        <v>45443</v>
      </c>
      <c r="B8" s="704">
        <v>20</v>
      </c>
      <c r="C8" s="705">
        <v>120000</v>
      </c>
      <c r="D8" s="706">
        <v>1001.7</v>
      </c>
      <c r="E8" s="589">
        <v>0</v>
      </c>
      <c r="F8" s="707">
        <v>0</v>
      </c>
      <c r="G8" s="589">
        <v>0</v>
      </c>
      <c r="H8" s="707">
        <v>0</v>
      </c>
      <c r="I8" s="705">
        <v>120000</v>
      </c>
      <c r="J8" s="707">
        <v>1001.7</v>
      </c>
      <c r="K8" s="589">
        <v>4</v>
      </c>
      <c r="L8" s="707">
        <v>3.3413999999999999E-2</v>
      </c>
    </row>
    <row r="9" spans="1:12" s="580" customFormat="1" ht="13.5" customHeight="1">
      <c r="A9" s="1387">
        <v>45473</v>
      </c>
      <c r="B9" s="704">
        <v>19</v>
      </c>
      <c r="C9" s="708">
        <v>78000</v>
      </c>
      <c r="D9" s="706">
        <v>651.57425000000001</v>
      </c>
      <c r="E9" s="589">
        <v>0</v>
      </c>
      <c r="F9" s="707">
        <v>0</v>
      </c>
      <c r="G9" s="589">
        <v>0</v>
      </c>
      <c r="H9" s="707">
        <v>0</v>
      </c>
      <c r="I9" s="708">
        <v>78000</v>
      </c>
      <c r="J9" s="707">
        <v>651.57425000000001</v>
      </c>
      <c r="K9" s="708">
        <v>28000</v>
      </c>
      <c r="L9" s="707">
        <v>233.96100000000001</v>
      </c>
    </row>
    <row r="10" spans="1:12" s="580" customFormat="1" ht="12" customHeight="1">
      <c r="A10" s="1387">
        <v>45504</v>
      </c>
      <c r="B10" s="704">
        <v>22</v>
      </c>
      <c r="C10" s="589">
        <v>21000</v>
      </c>
      <c r="D10" s="706">
        <v>175.78450000000001</v>
      </c>
      <c r="E10" s="589">
        <v>0</v>
      </c>
      <c r="F10" s="707">
        <v>0</v>
      </c>
      <c r="G10" s="589">
        <v>0</v>
      </c>
      <c r="H10" s="707">
        <v>0</v>
      </c>
      <c r="I10" s="589">
        <v>21000</v>
      </c>
      <c r="J10" s="707">
        <v>175.58</v>
      </c>
      <c r="K10" s="589">
        <v>0</v>
      </c>
      <c r="L10" s="707">
        <v>0</v>
      </c>
    </row>
    <row r="11" spans="1:12" s="580" customFormat="1" ht="12" customHeight="1">
      <c r="A11" s="1387">
        <v>45535</v>
      </c>
      <c r="B11" s="704">
        <v>21</v>
      </c>
      <c r="C11" s="589">
        <v>70000</v>
      </c>
      <c r="D11" s="706">
        <v>587.61249999999995</v>
      </c>
      <c r="E11" s="589">
        <v>0</v>
      </c>
      <c r="F11" s="707">
        <v>0</v>
      </c>
      <c r="G11" s="589">
        <v>0</v>
      </c>
      <c r="H11" s="707">
        <v>0</v>
      </c>
      <c r="I11" s="589">
        <v>70000</v>
      </c>
      <c r="J11" s="707">
        <v>587.61249999999995</v>
      </c>
      <c r="K11" s="589">
        <v>0</v>
      </c>
      <c r="L11" s="707">
        <v>0</v>
      </c>
    </row>
    <row r="12" spans="1:12" s="580" customFormat="1" ht="14.25" customHeight="1">
      <c r="A12" s="1387">
        <v>45565</v>
      </c>
      <c r="B12" s="589">
        <v>20</v>
      </c>
      <c r="C12" s="589">
        <v>308000</v>
      </c>
      <c r="D12" s="706">
        <v>2582.8355000000001</v>
      </c>
      <c r="E12" s="589">
        <v>0</v>
      </c>
      <c r="F12" s="707">
        <v>0</v>
      </c>
      <c r="G12" s="589">
        <v>0</v>
      </c>
      <c r="H12" s="707">
        <v>0</v>
      </c>
      <c r="I12" s="589">
        <v>308000</v>
      </c>
      <c r="J12" s="707">
        <v>2582.8355000000001</v>
      </c>
      <c r="K12" s="589">
        <v>0</v>
      </c>
      <c r="L12" s="707">
        <v>0</v>
      </c>
    </row>
    <row r="13" spans="1:12" s="580" customFormat="1" ht="13.5" customHeight="1">
      <c r="A13" s="1387">
        <v>45596</v>
      </c>
      <c r="B13" s="704">
        <v>22</v>
      </c>
      <c r="C13" s="589">
        <v>902000</v>
      </c>
      <c r="D13" s="706">
        <v>7585.8794999999991</v>
      </c>
      <c r="E13" s="589">
        <v>0</v>
      </c>
      <c r="F13" s="707">
        <v>0</v>
      </c>
      <c r="G13" s="589">
        <v>0</v>
      </c>
      <c r="H13" s="707">
        <v>0</v>
      </c>
      <c r="I13" s="589">
        <v>902000</v>
      </c>
      <c r="J13" s="707">
        <v>7585.8794999999991</v>
      </c>
      <c r="K13" s="589">
        <v>166000</v>
      </c>
      <c r="L13" s="707">
        <v>1397.1390000000001</v>
      </c>
    </row>
    <row r="14" spans="1:12" s="580" customFormat="1" ht="13.5" customHeight="1">
      <c r="A14" s="1387">
        <v>45626</v>
      </c>
      <c r="B14" s="589">
        <v>19</v>
      </c>
      <c r="C14" s="589">
        <v>903000</v>
      </c>
      <c r="D14" s="706">
        <v>7622.5424999999987</v>
      </c>
      <c r="E14" s="589">
        <v>0</v>
      </c>
      <c r="F14" s="707">
        <v>0</v>
      </c>
      <c r="G14" s="589">
        <v>0</v>
      </c>
      <c r="H14" s="707">
        <v>0</v>
      </c>
      <c r="I14" s="589">
        <v>903000</v>
      </c>
      <c r="J14" s="707">
        <v>7622.5424999999996</v>
      </c>
      <c r="K14" s="589">
        <v>171000</v>
      </c>
      <c r="L14" s="707">
        <v>1446.9164999999998</v>
      </c>
    </row>
    <row r="15" spans="1:12" s="580" customFormat="1" ht="13.5" customHeight="1">
      <c r="A15" s="1387">
        <v>45657</v>
      </c>
      <c r="B15" s="704">
        <v>21</v>
      </c>
      <c r="C15" s="589">
        <v>948101</v>
      </c>
      <c r="D15" s="706">
        <v>8095.330714499999</v>
      </c>
      <c r="E15" s="589">
        <v>0</v>
      </c>
      <c r="F15" s="707">
        <v>0</v>
      </c>
      <c r="G15" s="589">
        <v>0</v>
      </c>
      <c r="H15" s="707">
        <v>0</v>
      </c>
      <c r="I15" s="589">
        <v>948101</v>
      </c>
      <c r="J15" s="707">
        <v>8095.330714499999</v>
      </c>
      <c r="K15" s="589">
        <v>139000</v>
      </c>
      <c r="L15" s="707">
        <v>1191.508</v>
      </c>
    </row>
    <row r="16" spans="1:12" s="580" customFormat="1">
      <c r="A16" s="1387">
        <v>45688</v>
      </c>
      <c r="B16" s="589">
        <v>23</v>
      </c>
      <c r="C16" s="589">
        <v>1171200</v>
      </c>
      <c r="D16" s="706">
        <v>10125.8364</v>
      </c>
      <c r="E16" s="589">
        <v>0</v>
      </c>
      <c r="F16" s="707">
        <v>0</v>
      </c>
      <c r="G16" s="589">
        <v>0</v>
      </c>
      <c r="H16" s="707">
        <v>0</v>
      </c>
      <c r="I16" s="589">
        <v>1171200</v>
      </c>
      <c r="J16" s="707">
        <v>10125.8364</v>
      </c>
      <c r="K16" s="589">
        <v>187000</v>
      </c>
      <c r="L16" s="707">
        <v>1623.1132500000001</v>
      </c>
    </row>
    <row r="17" spans="1:12" s="580" customFormat="1">
      <c r="A17" s="1387">
        <v>45716</v>
      </c>
      <c r="B17" s="704">
        <v>18</v>
      </c>
      <c r="C17" s="589">
        <v>869000</v>
      </c>
      <c r="D17" s="706">
        <v>7591.0154999999995</v>
      </c>
      <c r="E17" s="589">
        <v>0</v>
      </c>
      <c r="F17" s="707">
        <v>0</v>
      </c>
      <c r="G17" s="589">
        <v>0</v>
      </c>
      <c r="H17" s="707">
        <v>0</v>
      </c>
      <c r="I17" s="589">
        <v>869000</v>
      </c>
      <c r="J17" s="707">
        <v>7591.0154999999995</v>
      </c>
      <c r="K17" s="589">
        <v>94000</v>
      </c>
      <c r="L17" s="707">
        <v>824.14499999999998</v>
      </c>
    </row>
    <row r="18" spans="1:12" s="580" customFormat="1">
      <c r="A18" s="1387">
        <v>45747</v>
      </c>
      <c r="B18" s="589">
        <v>19</v>
      </c>
      <c r="C18" s="589">
        <v>322000</v>
      </c>
      <c r="D18" s="706">
        <v>2771.1570000000002</v>
      </c>
      <c r="E18" s="589">
        <v>0</v>
      </c>
      <c r="F18" s="707">
        <v>0</v>
      </c>
      <c r="G18" s="589">
        <v>0</v>
      </c>
      <c r="H18" s="707">
        <v>0</v>
      </c>
      <c r="I18" s="589">
        <v>322000</v>
      </c>
      <c r="J18" s="707">
        <v>2771.1570000000002</v>
      </c>
      <c r="K18" s="589">
        <v>94000</v>
      </c>
      <c r="L18" s="707">
        <v>805.22749999999985</v>
      </c>
    </row>
    <row r="19" spans="1:12" s="580" customFormat="1">
      <c r="A19" s="630"/>
      <c r="B19" s="709"/>
      <c r="C19" s="709"/>
      <c r="D19" s="709"/>
      <c r="E19" s="709"/>
      <c r="F19" s="709"/>
      <c r="G19" s="709"/>
      <c r="H19" s="709"/>
      <c r="I19" s="709"/>
      <c r="J19" s="709"/>
      <c r="K19" s="709"/>
      <c r="L19" s="710"/>
    </row>
    <row r="20" spans="1:12" s="580" customFormat="1">
      <c r="A20" s="371"/>
      <c r="B20" s="711"/>
      <c r="C20" s="712"/>
      <c r="D20" s="709"/>
      <c r="E20" s="709"/>
      <c r="F20" s="709"/>
      <c r="G20" s="709"/>
      <c r="H20" s="713"/>
      <c r="I20" s="712"/>
      <c r="J20" s="709"/>
      <c r="K20" s="709"/>
      <c r="L20" s="709"/>
    </row>
    <row r="21" spans="1:12" s="580" customFormat="1" ht="15" customHeight="1">
      <c r="A21" s="1941" t="s">
        <v>410</v>
      </c>
      <c r="B21" s="1941"/>
      <c r="C21" s="1941"/>
      <c r="D21" s="1941"/>
      <c r="E21" s="1941"/>
      <c r="F21" s="1941"/>
      <c r="G21" s="1941"/>
      <c r="H21" s="1941"/>
      <c r="I21" s="1941"/>
      <c r="J21" s="1941"/>
    </row>
    <row r="22" spans="1:12" s="580" customFormat="1" ht="15" customHeight="1">
      <c r="A22" s="634"/>
    </row>
    <row r="23" spans="1:12" s="580" customFormat="1">
      <c r="A23" s="559"/>
      <c r="B23" s="559"/>
      <c r="C23" s="559"/>
      <c r="D23" s="559"/>
      <c r="E23" s="559"/>
      <c r="F23" s="559"/>
      <c r="G23" s="559"/>
      <c r="H23" s="559"/>
      <c r="I23" s="559"/>
      <c r="J23" s="559"/>
    </row>
  </sheetData>
  <mergeCells count="16">
    <mergeCell ref="A1:E1"/>
    <mergeCell ref="I3:I4"/>
    <mergeCell ref="J3:J4"/>
    <mergeCell ref="K3:K4"/>
    <mergeCell ref="L3:L4"/>
    <mergeCell ref="K2:L2"/>
    <mergeCell ref="A21:J21"/>
    <mergeCell ref="A2:A4"/>
    <mergeCell ref="B2:B4"/>
    <mergeCell ref="C2:D2"/>
    <mergeCell ref="E2:H2"/>
    <mergeCell ref="I2:J2"/>
    <mergeCell ref="C3:C4"/>
    <mergeCell ref="D3:D4"/>
    <mergeCell ref="E3:F3"/>
    <mergeCell ref="G3:H3"/>
  </mergeCells>
  <printOptions horizontalCentered="1"/>
  <pageMargins left="0.78431372549019618" right="0.78431372549019618" top="0.98039215686274517" bottom="0.98039215686274517" header="0.50980392156862753" footer="0.50980392156862753"/>
  <pageSetup paperSize="9" scale="85" orientation="landscape" useFirstPageNumber="1"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4"/>
  <sheetViews>
    <sheetView zoomScaleNormal="100" workbookViewId="0">
      <selection activeCell="E6" sqref="E6"/>
    </sheetView>
  </sheetViews>
  <sheetFormatPr defaultColWidth="9.140625" defaultRowHeight="15"/>
  <cols>
    <col min="1" max="1" width="13.5703125" style="559" bestFit="1" customWidth="1"/>
    <col min="2" max="5" width="12.28515625" style="559" bestFit="1" customWidth="1"/>
    <col min="6" max="6" width="10.140625" style="559" bestFit="1" customWidth="1"/>
    <col min="7" max="7" width="12.5703125" style="559" bestFit="1" customWidth="1"/>
    <col min="8" max="8" width="12.42578125" style="559" bestFit="1" customWidth="1"/>
    <col min="9" max="9" width="12.5703125" style="559" bestFit="1" customWidth="1"/>
    <col min="10" max="10" width="12.42578125" style="559" bestFit="1" customWidth="1"/>
    <col min="11" max="11" width="11" style="559" customWidth="1"/>
    <col min="12" max="12" width="4.5703125" style="559" bestFit="1" customWidth="1"/>
    <col min="13" max="16384" width="9.140625" style="559"/>
  </cols>
  <sheetData>
    <row r="1" spans="1:11" ht="18" customHeight="1">
      <c r="A1" s="1852" t="s">
        <v>1252</v>
      </c>
      <c r="B1" s="1852"/>
      <c r="C1" s="1852"/>
      <c r="D1" s="1852"/>
      <c r="E1" s="1852"/>
      <c r="F1" s="612"/>
      <c r="G1" s="612"/>
      <c r="H1" s="612"/>
      <c r="I1" s="612"/>
      <c r="J1" s="612"/>
      <c r="K1" s="612"/>
    </row>
    <row r="2" spans="1:11" s="580" customFormat="1" ht="18" customHeight="1">
      <c r="A2" s="1847" t="s">
        <v>334</v>
      </c>
      <c r="B2" s="1855" t="s">
        <v>378</v>
      </c>
      <c r="C2" s="1856"/>
      <c r="D2" s="1856"/>
      <c r="E2" s="1857"/>
      <c r="F2" s="1820" t="s">
        <v>132</v>
      </c>
      <c r="G2" s="1855" t="s">
        <v>380</v>
      </c>
      <c r="H2" s="1856"/>
      <c r="I2" s="1856"/>
      <c r="J2" s="1857"/>
      <c r="K2" s="1820" t="s">
        <v>132</v>
      </c>
    </row>
    <row r="3" spans="1:11" s="580" customFormat="1" ht="27" customHeight="1">
      <c r="A3" s="1936"/>
      <c r="B3" s="1937" t="s">
        <v>677</v>
      </c>
      <c r="C3" s="1939"/>
      <c r="D3" s="1855" t="s">
        <v>679</v>
      </c>
      <c r="E3" s="1857"/>
      <c r="F3" s="1974"/>
      <c r="G3" s="1937" t="s">
        <v>677</v>
      </c>
      <c r="H3" s="1939"/>
      <c r="I3" s="1855" t="s">
        <v>679</v>
      </c>
      <c r="J3" s="1857"/>
      <c r="K3" s="1974"/>
    </row>
    <row r="4" spans="1:11" s="580" customFormat="1" ht="27" customHeight="1">
      <c r="A4" s="1848"/>
      <c r="B4" s="1514" t="s">
        <v>654</v>
      </c>
      <c r="C4" s="1514" t="s">
        <v>655</v>
      </c>
      <c r="D4" s="1514" t="s">
        <v>657</v>
      </c>
      <c r="E4" s="1514" t="s">
        <v>658</v>
      </c>
      <c r="F4" s="1821"/>
      <c r="G4" s="1514" t="s">
        <v>654</v>
      </c>
      <c r="H4" s="1514" t="s">
        <v>655</v>
      </c>
      <c r="I4" s="1514" t="s">
        <v>657</v>
      </c>
      <c r="J4" s="1514" t="s">
        <v>658</v>
      </c>
      <c r="K4" s="1821"/>
    </row>
    <row r="5" spans="1:11" s="561" customFormat="1" ht="18" customHeight="1">
      <c r="A5" s="311" t="s">
        <v>10</v>
      </c>
      <c r="B5" s="703">
        <v>6550.62</v>
      </c>
      <c r="C5" s="703">
        <v>194.57000000000002</v>
      </c>
      <c r="D5" s="703">
        <v>9296.52</v>
      </c>
      <c r="E5" s="703">
        <v>381.98000000000008</v>
      </c>
      <c r="F5" s="703">
        <v>16423.689999999999</v>
      </c>
      <c r="G5" s="703">
        <v>6645.7642925999999</v>
      </c>
      <c r="H5" s="703">
        <v>209.98746928</v>
      </c>
      <c r="I5" s="703">
        <v>2068.4298365000004</v>
      </c>
      <c r="J5" s="703">
        <v>745.28976819000002</v>
      </c>
      <c r="K5" s="703">
        <v>9669.4713665699983</v>
      </c>
    </row>
    <row r="6" spans="1:11" s="561" customFormat="1" ht="18" customHeight="1">
      <c r="A6" s="714" t="s">
        <v>14</v>
      </c>
      <c r="B6" s="692">
        <f>SUM(B7:B18)</f>
        <v>5063.1400000000003</v>
      </c>
      <c r="C6" s="692">
        <f t="shared" ref="C6:F6" si="0">SUM(C7:C18)</f>
        <v>296.48</v>
      </c>
      <c r="D6" s="692">
        <f t="shared" si="0"/>
        <v>151.62000000000003</v>
      </c>
      <c r="E6" s="692">
        <f t="shared" si="0"/>
        <v>18.239999999999995</v>
      </c>
      <c r="F6" s="692">
        <f t="shared" si="0"/>
        <v>5529.4800000000014</v>
      </c>
      <c r="G6" s="692">
        <f>SUM(G7:G18)</f>
        <v>4510.8596309600007</v>
      </c>
      <c r="H6" s="692">
        <f t="shared" ref="H6:K6" si="1">SUM(H7:H18)</f>
        <v>198.72075246</v>
      </c>
      <c r="I6" s="692">
        <f t="shared" si="1"/>
        <v>158.09986375000003</v>
      </c>
      <c r="J6" s="692">
        <f t="shared" si="1"/>
        <v>29.083301339999995</v>
      </c>
      <c r="K6" s="692">
        <f t="shared" si="1"/>
        <v>4896.7635485099991</v>
      </c>
    </row>
    <row r="7" spans="1:11" s="580" customFormat="1" ht="18" customHeight="1">
      <c r="A7" s="1387">
        <v>45412</v>
      </c>
      <c r="B7" s="707">
        <v>399.36</v>
      </c>
      <c r="C7" s="707">
        <v>2.65</v>
      </c>
      <c r="D7" s="707">
        <v>147.27000000000001</v>
      </c>
      <c r="E7" s="707">
        <v>16.29</v>
      </c>
      <c r="F7" s="707">
        <v>565.57000000000005</v>
      </c>
      <c r="G7" s="707">
        <v>290.54980611000002</v>
      </c>
      <c r="H7" s="707">
        <v>1.2335245100000001</v>
      </c>
      <c r="I7" s="707">
        <v>146.26018450000001</v>
      </c>
      <c r="J7" s="707">
        <v>17.952041999999999</v>
      </c>
      <c r="K7" s="707">
        <v>455.99555712</v>
      </c>
    </row>
    <row r="8" spans="1:11" s="580" customFormat="1" ht="18" customHeight="1">
      <c r="A8" s="1387">
        <v>45443</v>
      </c>
      <c r="B8" s="707">
        <v>345.68</v>
      </c>
      <c r="C8" s="707">
        <v>20.85</v>
      </c>
      <c r="D8" s="707">
        <v>2.33</v>
      </c>
      <c r="E8" s="707">
        <v>1.27</v>
      </c>
      <c r="F8" s="707">
        <v>370.13</v>
      </c>
      <c r="G8" s="707">
        <v>303.24492935000001</v>
      </c>
      <c r="H8" s="707">
        <v>18.722498999999999</v>
      </c>
      <c r="I8" s="707">
        <v>3.3531594999999998</v>
      </c>
      <c r="J8" s="707">
        <v>3.7566815</v>
      </c>
      <c r="K8" s="707">
        <v>329.07726934999999</v>
      </c>
    </row>
    <row r="9" spans="1:11" s="580" customFormat="1" ht="18" customHeight="1">
      <c r="A9" s="1387">
        <v>45473</v>
      </c>
      <c r="B9" s="707">
        <v>608.74</v>
      </c>
      <c r="C9" s="707">
        <v>16.010000000000002</v>
      </c>
      <c r="D9" s="707">
        <v>0.56000000000000005</v>
      </c>
      <c r="E9" s="707">
        <v>0.15</v>
      </c>
      <c r="F9" s="707">
        <v>625.46</v>
      </c>
      <c r="G9" s="707">
        <v>498.90203063000001</v>
      </c>
      <c r="H9" s="707">
        <v>11.680053770000001</v>
      </c>
      <c r="I9" s="707">
        <v>1.7202010000000001</v>
      </c>
      <c r="J9" s="707">
        <v>0.61476662999999998</v>
      </c>
      <c r="K9" s="707">
        <v>512.91705203000004</v>
      </c>
    </row>
    <row r="10" spans="1:11" s="580" customFormat="1" ht="18" customHeight="1">
      <c r="A10" s="1387">
        <v>45504</v>
      </c>
      <c r="B10" s="707">
        <v>183.09</v>
      </c>
      <c r="C10" s="707">
        <v>1.52</v>
      </c>
      <c r="D10" s="707">
        <v>0.49</v>
      </c>
      <c r="E10" s="707">
        <v>0.08</v>
      </c>
      <c r="F10" s="707">
        <v>185.18</v>
      </c>
      <c r="G10" s="707">
        <v>150.78474476</v>
      </c>
      <c r="H10" s="707">
        <v>1.06736437</v>
      </c>
      <c r="I10" s="707">
        <v>0.96335124999999999</v>
      </c>
      <c r="J10" s="707">
        <v>0.24519189999999999</v>
      </c>
      <c r="K10" s="707">
        <v>153.06065228</v>
      </c>
    </row>
    <row r="11" spans="1:11" s="580" customFormat="1" ht="18" customHeight="1">
      <c r="A11" s="1387">
        <v>45535</v>
      </c>
      <c r="B11" s="707">
        <v>247.74000000000004</v>
      </c>
      <c r="C11" s="707">
        <v>6.9</v>
      </c>
      <c r="D11" s="707">
        <v>0.31</v>
      </c>
      <c r="E11" s="707">
        <v>0</v>
      </c>
      <c r="F11" s="707">
        <v>254.95000000000002</v>
      </c>
      <c r="G11" s="707">
        <v>247.02611866000001</v>
      </c>
      <c r="H11" s="707">
        <v>4.0140290199999997</v>
      </c>
      <c r="I11" s="707">
        <v>0.78218325</v>
      </c>
      <c r="J11" s="707">
        <v>1.67075E-2</v>
      </c>
      <c r="K11" s="707">
        <v>251.83903842999999</v>
      </c>
    </row>
    <row r="12" spans="1:11" s="580" customFormat="1">
      <c r="A12" s="1387">
        <v>45565</v>
      </c>
      <c r="B12" s="707">
        <v>207.42</v>
      </c>
      <c r="C12" s="707">
        <v>15.36</v>
      </c>
      <c r="D12" s="707">
        <v>0.06</v>
      </c>
      <c r="E12" s="707">
        <v>0.01</v>
      </c>
      <c r="F12" s="707">
        <v>222.85</v>
      </c>
      <c r="G12" s="707">
        <v>195.88937428</v>
      </c>
      <c r="H12" s="707">
        <v>8.7259462800000005</v>
      </c>
      <c r="I12" s="707">
        <v>0.56302425</v>
      </c>
      <c r="J12" s="707">
        <v>0.16980714999999999</v>
      </c>
      <c r="K12" s="707">
        <v>205.34815196</v>
      </c>
    </row>
    <row r="13" spans="1:11" s="580" customFormat="1" ht="13.5" customHeight="1">
      <c r="A13" s="1387">
        <v>45596</v>
      </c>
      <c r="B13" s="707">
        <v>159.79</v>
      </c>
      <c r="C13" s="707">
        <v>0.73</v>
      </c>
      <c r="D13" s="707">
        <v>0.15</v>
      </c>
      <c r="E13" s="707">
        <v>0</v>
      </c>
      <c r="F13" s="707">
        <v>160.66999999999999</v>
      </c>
      <c r="G13" s="707">
        <v>160.264363</v>
      </c>
      <c r="H13" s="707">
        <v>0.63754464</v>
      </c>
      <c r="I13" s="707">
        <v>0.87731875000000004</v>
      </c>
      <c r="J13" s="707">
        <v>0.27254345000000002</v>
      </c>
      <c r="K13" s="707">
        <v>162.05176983999999</v>
      </c>
    </row>
    <row r="14" spans="1:11" s="580" customFormat="1" ht="13.5" customHeight="1">
      <c r="A14" s="1387">
        <v>45626</v>
      </c>
      <c r="B14" s="707">
        <v>325.58999999999997</v>
      </c>
      <c r="C14" s="707">
        <v>49.78</v>
      </c>
      <c r="D14" s="707">
        <v>7.0000000000000007E-2</v>
      </c>
      <c r="E14" s="707">
        <v>0.04</v>
      </c>
      <c r="F14" s="707">
        <v>375.48</v>
      </c>
      <c r="G14" s="707">
        <v>281.89928639999999</v>
      </c>
      <c r="H14" s="707">
        <v>41.713471439999999</v>
      </c>
      <c r="I14" s="707">
        <v>0.74203200000000002</v>
      </c>
      <c r="J14" s="707">
        <v>0.35375612000000001</v>
      </c>
      <c r="K14" s="707">
        <v>324.70854595999998</v>
      </c>
    </row>
    <row r="15" spans="1:11" s="580" customFormat="1">
      <c r="A15" s="1387">
        <v>45657</v>
      </c>
      <c r="B15" s="707">
        <v>664.98</v>
      </c>
      <c r="C15" s="707">
        <v>92.32</v>
      </c>
      <c r="D15" s="707">
        <v>0.11</v>
      </c>
      <c r="E15" s="707">
        <v>0.08</v>
      </c>
      <c r="F15" s="707">
        <v>757.49</v>
      </c>
      <c r="G15" s="707">
        <v>559.33005862000005</v>
      </c>
      <c r="H15" s="707">
        <v>55.643247899999999</v>
      </c>
      <c r="I15" s="707">
        <v>0.72125700000000004</v>
      </c>
      <c r="J15" s="707">
        <v>3.78073806</v>
      </c>
      <c r="K15" s="707">
        <v>619.47530157999995</v>
      </c>
    </row>
    <row r="16" spans="1:11" s="580" customFormat="1">
      <c r="A16" s="1387">
        <v>45688</v>
      </c>
      <c r="B16" s="707">
        <v>815.44</v>
      </c>
      <c r="C16" s="707">
        <v>2.06</v>
      </c>
      <c r="D16" s="707">
        <v>0.17</v>
      </c>
      <c r="E16" s="707">
        <v>0.27</v>
      </c>
      <c r="F16" s="707">
        <v>817.94</v>
      </c>
      <c r="G16" s="707">
        <v>692.20389215</v>
      </c>
      <c r="H16" s="707">
        <v>1.61221339</v>
      </c>
      <c r="I16" s="707">
        <v>0.79010250000000004</v>
      </c>
      <c r="J16" s="707">
        <v>1.24095176</v>
      </c>
      <c r="K16" s="707">
        <v>695.84715979999999</v>
      </c>
    </row>
    <row r="17" spans="1:15" s="580" customFormat="1">
      <c r="A17" s="1387">
        <v>45716</v>
      </c>
      <c r="B17" s="707">
        <v>735.69</v>
      </c>
      <c r="C17" s="707">
        <v>71.150000000000006</v>
      </c>
      <c r="D17" s="707">
        <v>0.03</v>
      </c>
      <c r="E17" s="707">
        <v>0</v>
      </c>
      <c r="F17" s="707">
        <v>806.87</v>
      </c>
      <c r="G17" s="707">
        <v>698.40604020000001</v>
      </c>
      <c r="H17" s="707">
        <v>44.401236670000003</v>
      </c>
      <c r="I17" s="707">
        <v>0.64979549999999997</v>
      </c>
      <c r="J17" s="707">
        <v>7.1438719999999997E-2</v>
      </c>
      <c r="K17" s="707">
        <v>743.52851109000005</v>
      </c>
    </row>
    <row r="18" spans="1:15" s="580" customFormat="1">
      <c r="A18" s="1387">
        <v>45747</v>
      </c>
      <c r="B18" s="707">
        <v>369.62</v>
      </c>
      <c r="C18" s="707">
        <v>17.149999999999999</v>
      </c>
      <c r="D18" s="707">
        <v>7.0000000000000007E-2</v>
      </c>
      <c r="E18" s="707">
        <v>0.05</v>
      </c>
      <c r="F18" s="707">
        <v>386.89</v>
      </c>
      <c r="G18" s="707">
        <v>432.35898680000003</v>
      </c>
      <c r="H18" s="707">
        <v>9.2696214700000006</v>
      </c>
      <c r="I18" s="707">
        <v>0.67725424999999995</v>
      </c>
      <c r="J18" s="707">
        <v>0.60867654999999998</v>
      </c>
      <c r="K18" s="707">
        <v>442.91453906999999</v>
      </c>
    </row>
    <row r="19" spans="1:15" s="580" customFormat="1">
      <c r="A19" s="371"/>
      <c r="B19" s="715"/>
      <c r="C19" s="715"/>
      <c r="D19" s="715"/>
      <c r="E19" s="715"/>
      <c r="F19" s="709"/>
      <c r="G19" s="715"/>
      <c r="H19" s="715"/>
      <c r="I19" s="715"/>
      <c r="J19" s="715"/>
      <c r="K19" s="709"/>
    </row>
    <row r="20" spans="1:15" s="580" customFormat="1" ht="15" customHeight="1">
      <c r="A20" s="1849" t="s">
        <v>686</v>
      </c>
      <c r="B20" s="1849"/>
      <c r="C20" s="1849"/>
      <c r="D20" s="1849"/>
      <c r="E20" s="1849"/>
      <c r="F20" s="1849"/>
      <c r="G20" s="1849"/>
      <c r="H20" s="1849"/>
      <c r="I20" s="1849"/>
      <c r="J20" s="1849"/>
      <c r="K20" s="1849"/>
      <c r="L20" s="1849"/>
      <c r="M20" s="1849"/>
      <c r="N20" s="1849"/>
      <c r="O20" s="1849"/>
    </row>
    <row r="21" spans="1:15" s="580" customFormat="1" ht="15" customHeight="1">
      <c r="A21" s="559"/>
      <c r="B21" s="716"/>
      <c r="C21" s="716"/>
      <c r="D21" s="716"/>
      <c r="E21" s="716"/>
      <c r="F21" s="716"/>
      <c r="G21" s="716"/>
      <c r="H21" s="716"/>
      <c r="I21" s="716"/>
      <c r="J21" s="716"/>
      <c r="K21" s="716"/>
    </row>
    <row r="22" spans="1:15">
      <c r="A22" s="634"/>
      <c r="B22" s="606"/>
      <c r="C22" s="606"/>
      <c r="D22" s="606"/>
      <c r="E22" s="606"/>
      <c r="F22" s="606"/>
      <c r="G22" s="606"/>
      <c r="H22" s="606"/>
      <c r="I22" s="606"/>
      <c r="J22" s="606"/>
      <c r="K22" s="606"/>
    </row>
    <row r="23" spans="1:15">
      <c r="B23" s="716"/>
      <c r="C23" s="716"/>
      <c r="D23" s="716"/>
      <c r="E23" s="716"/>
      <c r="F23" s="716"/>
      <c r="G23" s="716"/>
      <c r="H23" s="716"/>
      <c r="I23" s="716"/>
      <c r="J23" s="716"/>
      <c r="K23" s="716"/>
    </row>
    <row r="24" spans="1:15">
      <c r="L24" s="716"/>
    </row>
  </sheetData>
  <mergeCells count="11">
    <mergeCell ref="A1:E1"/>
    <mergeCell ref="A20:O20"/>
    <mergeCell ref="B3:C3"/>
    <mergeCell ref="D3:E3"/>
    <mergeCell ref="G3:H3"/>
    <mergeCell ref="I3:J3"/>
    <mergeCell ref="A2:A4"/>
    <mergeCell ref="B2:E2"/>
    <mergeCell ref="F2:F4"/>
    <mergeCell ref="G2:J2"/>
    <mergeCell ref="K2:K4"/>
  </mergeCells>
  <printOptions horizontalCentered="1"/>
  <pageMargins left="0.78431372549019618" right="0.78431372549019618" top="0.98039215686274517" bottom="0.98039215686274517" header="0.50980392156862753" footer="0.50980392156862753"/>
  <pageSetup paperSize="9" scale="96" orientation="landscape" useFirstPageNumber="1"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3"/>
  <sheetViews>
    <sheetView zoomScaleNormal="100" workbookViewId="0">
      <selection activeCell="C6" sqref="C6"/>
    </sheetView>
  </sheetViews>
  <sheetFormatPr defaultColWidth="9.140625" defaultRowHeight="15"/>
  <cols>
    <col min="1" max="1" width="12.140625" style="559" customWidth="1"/>
    <col min="2" max="2" width="12.5703125" style="559" bestFit="1" customWidth="1"/>
    <col min="3" max="8" width="12.140625" style="559" customWidth="1"/>
    <col min="9" max="9" width="12.5703125" style="559" bestFit="1" customWidth="1"/>
    <col min="10" max="15" width="12.140625" style="559" bestFit="1" customWidth="1"/>
    <col min="16" max="16" width="4.5703125" style="559" bestFit="1" customWidth="1"/>
    <col min="17" max="16384" width="9.140625" style="559"/>
  </cols>
  <sheetData>
    <row r="1" spans="1:15">
      <c r="A1" s="1852" t="s">
        <v>696</v>
      </c>
      <c r="B1" s="1852"/>
      <c r="C1" s="1852"/>
      <c r="D1" s="1852"/>
      <c r="E1" s="1852"/>
      <c r="F1" s="1852"/>
      <c r="G1" s="1507"/>
      <c r="H1" s="1507"/>
      <c r="I1" s="1507"/>
      <c r="J1" s="1500"/>
      <c r="K1" s="1500"/>
      <c r="L1" s="1500"/>
      <c r="M1" s="1500"/>
      <c r="N1" s="1500"/>
      <c r="O1" s="1500"/>
    </row>
    <row r="2" spans="1:15" s="580" customFormat="1" ht="18" customHeight="1">
      <c r="A2" s="1820" t="s">
        <v>334</v>
      </c>
      <c r="B2" s="1822" t="s">
        <v>687</v>
      </c>
      <c r="C2" s="1859"/>
      <c r="D2" s="1859"/>
      <c r="E2" s="1859"/>
      <c r="F2" s="1859"/>
      <c r="G2" s="1859"/>
      <c r="H2" s="1823"/>
      <c r="I2" s="1822" t="s">
        <v>688</v>
      </c>
      <c r="J2" s="1859"/>
      <c r="K2" s="1859"/>
      <c r="L2" s="1859"/>
      <c r="M2" s="1859"/>
      <c r="N2" s="1859"/>
      <c r="O2" s="1823"/>
    </row>
    <row r="3" spans="1:15" s="580" customFormat="1" ht="18" customHeight="1">
      <c r="A3" s="1821"/>
      <c r="B3" s="1517" t="s">
        <v>689</v>
      </c>
      <c r="C3" s="1517" t="s">
        <v>690</v>
      </c>
      <c r="D3" s="1517" t="s">
        <v>691</v>
      </c>
      <c r="E3" s="1517" t="s">
        <v>692</v>
      </c>
      <c r="F3" s="1517" t="s">
        <v>693</v>
      </c>
      <c r="G3" s="1517" t="s">
        <v>694</v>
      </c>
      <c r="H3" s="1517" t="s">
        <v>695</v>
      </c>
      <c r="I3" s="1517" t="s">
        <v>689</v>
      </c>
      <c r="J3" s="1517" t="s">
        <v>690</v>
      </c>
      <c r="K3" s="1517" t="s">
        <v>691</v>
      </c>
      <c r="L3" s="1517" t="s">
        <v>692</v>
      </c>
      <c r="M3" s="1517" t="s">
        <v>693</v>
      </c>
      <c r="N3" s="1517" t="s">
        <v>694</v>
      </c>
      <c r="O3" s="1517" t="s">
        <v>695</v>
      </c>
    </row>
    <row r="4" spans="1:15" s="561" customFormat="1" ht="18" customHeight="1">
      <c r="A4" s="564" t="s">
        <v>10</v>
      </c>
      <c r="B4" s="703">
        <v>2288114.5998154995</v>
      </c>
      <c r="C4" s="703">
        <v>14552.657838250001</v>
      </c>
      <c r="D4" s="703">
        <v>34351.92843475</v>
      </c>
      <c r="E4" s="703">
        <v>8795.9715429999997</v>
      </c>
      <c r="F4" s="703">
        <v>8.7103064999999993E-2</v>
      </c>
      <c r="G4" s="703">
        <v>0</v>
      </c>
      <c r="H4" s="703">
        <v>8.4343625000000005E-2</v>
      </c>
      <c r="I4" s="717">
        <v>1146547</v>
      </c>
      <c r="J4" s="717">
        <v>1361</v>
      </c>
      <c r="K4" s="717">
        <v>7470</v>
      </c>
      <c r="L4" s="717">
        <v>3407</v>
      </c>
      <c r="M4" s="717">
        <v>0</v>
      </c>
      <c r="N4" s="717">
        <v>0</v>
      </c>
      <c r="O4" s="717">
        <v>0</v>
      </c>
    </row>
    <row r="5" spans="1:15" s="561" customFormat="1" ht="18" customHeight="1">
      <c r="A5" s="453" t="s">
        <v>14</v>
      </c>
      <c r="B5" s="718">
        <f>SUM(B6:B17)</f>
        <v>39376.271252749997</v>
      </c>
      <c r="C5" s="718">
        <f t="shared" ref="C5:H5" si="0">SUM(C6:C17)</f>
        <v>109.8955505</v>
      </c>
      <c r="D5" s="718">
        <f t="shared" si="0"/>
        <v>130.21486200000001</v>
      </c>
      <c r="E5" s="718">
        <f t="shared" si="0"/>
        <v>42.435428000000002</v>
      </c>
      <c r="F5" s="718">
        <f t="shared" si="0"/>
        <v>0</v>
      </c>
      <c r="G5" s="718">
        <f t="shared" si="0"/>
        <v>0</v>
      </c>
      <c r="H5" s="718">
        <f t="shared" si="0"/>
        <v>0</v>
      </c>
      <c r="I5" s="719">
        <v>0</v>
      </c>
      <c r="J5" s="719">
        <v>0</v>
      </c>
      <c r="K5" s="719">
        <v>0</v>
      </c>
      <c r="L5" s="719">
        <v>0</v>
      </c>
      <c r="M5" s="719">
        <v>0</v>
      </c>
      <c r="N5" s="719">
        <v>0</v>
      </c>
      <c r="O5" s="719">
        <v>0</v>
      </c>
    </row>
    <row r="6" spans="1:15" s="580" customFormat="1">
      <c r="A6" s="1387">
        <v>45412</v>
      </c>
      <c r="B6" s="707">
        <v>26383.751637249999</v>
      </c>
      <c r="C6" s="707">
        <v>109.8955505</v>
      </c>
      <c r="D6" s="707">
        <v>130.21486200000001</v>
      </c>
      <c r="E6" s="707">
        <v>42.435428000000002</v>
      </c>
      <c r="F6" s="707">
        <v>0</v>
      </c>
      <c r="G6" s="707">
        <v>0</v>
      </c>
      <c r="H6" s="707">
        <v>0</v>
      </c>
      <c r="I6" s="708">
        <v>252110</v>
      </c>
      <c r="J6" s="708">
        <v>17</v>
      </c>
      <c r="K6" s="708">
        <v>548</v>
      </c>
      <c r="L6" s="708">
        <v>10</v>
      </c>
      <c r="M6" s="708">
        <v>0</v>
      </c>
      <c r="N6" s="708">
        <v>0</v>
      </c>
      <c r="O6" s="708">
        <v>0</v>
      </c>
    </row>
    <row r="7" spans="1:15" s="580" customFormat="1">
      <c r="A7" s="1387">
        <v>45443</v>
      </c>
      <c r="B7" s="707">
        <v>2011.5061392499999</v>
      </c>
      <c r="C7" s="707">
        <v>0</v>
      </c>
      <c r="D7" s="707">
        <v>0</v>
      </c>
      <c r="E7" s="707">
        <v>0</v>
      </c>
      <c r="F7" s="707">
        <v>0</v>
      </c>
      <c r="G7" s="707">
        <v>0</v>
      </c>
      <c r="H7" s="707">
        <v>0</v>
      </c>
      <c r="I7" s="708">
        <v>9076</v>
      </c>
      <c r="J7" s="708">
        <v>0</v>
      </c>
      <c r="K7" s="708">
        <v>0</v>
      </c>
      <c r="L7" s="708">
        <v>0</v>
      </c>
      <c r="M7" s="708">
        <v>0</v>
      </c>
      <c r="N7" s="708">
        <v>0</v>
      </c>
      <c r="O7" s="708">
        <v>0</v>
      </c>
    </row>
    <row r="8" spans="1:15" s="580" customFormat="1">
      <c r="A8" s="1387">
        <v>45473</v>
      </c>
      <c r="B8" s="707">
        <v>2268.5628320000001</v>
      </c>
      <c r="C8" s="707">
        <v>0</v>
      </c>
      <c r="D8" s="707">
        <v>0</v>
      </c>
      <c r="E8" s="707">
        <v>0</v>
      </c>
      <c r="F8" s="707">
        <v>0</v>
      </c>
      <c r="G8" s="707">
        <v>0</v>
      </c>
      <c r="H8" s="707">
        <v>0</v>
      </c>
      <c r="I8" s="708">
        <v>45810</v>
      </c>
      <c r="J8" s="708">
        <v>0</v>
      </c>
      <c r="K8" s="708">
        <v>0</v>
      </c>
      <c r="L8" s="708">
        <v>0</v>
      </c>
      <c r="M8" s="708">
        <v>0</v>
      </c>
      <c r="N8" s="708">
        <v>0</v>
      </c>
      <c r="O8" s="708">
        <v>0</v>
      </c>
    </row>
    <row r="9" spans="1:15" s="580" customFormat="1">
      <c r="A9" s="1387">
        <v>45504</v>
      </c>
      <c r="B9" s="707">
        <v>175.826322</v>
      </c>
      <c r="C9" s="707">
        <v>0</v>
      </c>
      <c r="D9" s="707">
        <v>0</v>
      </c>
      <c r="E9" s="707">
        <v>0</v>
      </c>
      <c r="F9" s="707">
        <v>0</v>
      </c>
      <c r="G9" s="707">
        <v>0</v>
      </c>
      <c r="H9" s="707">
        <v>0</v>
      </c>
      <c r="I9" s="708">
        <v>535</v>
      </c>
      <c r="J9" s="708">
        <v>0</v>
      </c>
      <c r="K9" s="708">
        <v>0</v>
      </c>
      <c r="L9" s="708">
        <v>0</v>
      </c>
      <c r="M9" s="708">
        <v>0</v>
      </c>
      <c r="N9" s="708">
        <v>0</v>
      </c>
      <c r="O9" s="708">
        <v>0</v>
      </c>
    </row>
    <row r="10" spans="1:15" s="580" customFormat="1">
      <c r="A10" s="1387">
        <v>45535</v>
      </c>
      <c r="B10" s="707">
        <v>0.01</v>
      </c>
      <c r="C10" s="707">
        <v>0</v>
      </c>
      <c r="D10" s="707">
        <v>0</v>
      </c>
      <c r="E10" s="707">
        <v>0</v>
      </c>
      <c r="F10" s="707">
        <v>0</v>
      </c>
      <c r="G10" s="707">
        <v>0</v>
      </c>
      <c r="H10" s="707">
        <v>0</v>
      </c>
      <c r="I10" s="708">
        <v>514</v>
      </c>
      <c r="J10" s="708">
        <v>0</v>
      </c>
      <c r="K10" s="708">
        <v>0</v>
      </c>
      <c r="L10" s="708">
        <v>0</v>
      </c>
      <c r="M10" s="708">
        <v>0</v>
      </c>
      <c r="N10" s="708">
        <v>0</v>
      </c>
      <c r="O10" s="708">
        <v>0</v>
      </c>
    </row>
    <row r="11" spans="1:15" s="580" customFormat="1">
      <c r="A11" s="1387">
        <v>45565</v>
      </c>
      <c r="B11" s="707">
        <v>7.0000000000000007E-2</v>
      </c>
      <c r="C11" s="707">
        <v>0</v>
      </c>
      <c r="D11" s="707">
        <v>0</v>
      </c>
      <c r="E11" s="707">
        <v>0</v>
      </c>
      <c r="F11" s="707">
        <v>0</v>
      </c>
      <c r="G11" s="707">
        <v>0</v>
      </c>
      <c r="H11" s="707">
        <v>0</v>
      </c>
      <c r="I11" s="708">
        <v>90</v>
      </c>
      <c r="J11" s="708">
        <v>0</v>
      </c>
      <c r="K11" s="708">
        <v>0</v>
      </c>
      <c r="L11" s="708">
        <v>0</v>
      </c>
      <c r="M11" s="708">
        <v>0</v>
      </c>
      <c r="N11" s="708">
        <v>0</v>
      </c>
      <c r="O11" s="708">
        <v>0</v>
      </c>
    </row>
    <row r="12" spans="1:15" s="580" customFormat="1">
      <c r="A12" s="1387">
        <v>45596</v>
      </c>
      <c r="B12" s="707">
        <v>1515.2648059999999</v>
      </c>
      <c r="C12" s="707">
        <v>0</v>
      </c>
      <c r="D12" s="707">
        <v>0</v>
      </c>
      <c r="E12" s="707">
        <v>0</v>
      </c>
      <c r="F12" s="707">
        <v>0</v>
      </c>
      <c r="G12" s="707">
        <v>0</v>
      </c>
      <c r="H12" s="707">
        <v>0</v>
      </c>
      <c r="I12" s="708">
        <v>90065</v>
      </c>
      <c r="J12" s="708">
        <v>0</v>
      </c>
      <c r="K12" s="708">
        <v>0</v>
      </c>
      <c r="L12" s="708">
        <v>0</v>
      </c>
      <c r="M12" s="708">
        <v>0</v>
      </c>
      <c r="N12" s="708">
        <v>0</v>
      </c>
      <c r="O12" s="708">
        <v>0</v>
      </c>
    </row>
    <row r="13" spans="1:15" s="580" customFormat="1">
      <c r="A13" s="1387">
        <v>45626</v>
      </c>
      <c r="B13" s="707">
        <v>2153.086166</v>
      </c>
      <c r="C13" s="707">
        <v>0</v>
      </c>
      <c r="D13" s="707">
        <v>0</v>
      </c>
      <c r="E13" s="707">
        <v>0</v>
      </c>
      <c r="F13" s="707">
        <v>0</v>
      </c>
      <c r="G13" s="707">
        <v>0</v>
      </c>
      <c r="H13" s="707">
        <v>0</v>
      </c>
      <c r="I13" s="708">
        <v>36065</v>
      </c>
      <c r="J13" s="708">
        <v>0</v>
      </c>
      <c r="K13" s="708">
        <v>0</v>
      </c>
      <c r="L13" s="708">
        <v>0</v>
      </c>
      <c r="M13" s="708">
        <v>0</v>
      </c>
      <c r="N13" s="708">
        <v>0</v>
      </c>
      <c r="O13" s="708">
        <v>0</v>
      </c>
    </row>
    <row r="14" spans="1:15" s="580" customFormat="1">
      <c r="A14" s="1387">
        <v>45657</v>
      </c>
      <c r="B14" s="707">
        <v>4868.1141939999998</v>
      </c>
      <c r="C14" s="707">
        <v>0</v>
      </c>
      <c r="D14" s="707">
        <v>0</v>
      </c>
      <c r="E14" s="707">
        <v>0</v>
      </c>
      <c r="F14" s="707">
        <v>0</v>
      </c>
      <c r="G14" s="707">
        <v>0</v>
      </c>
      <c r="H14" s="707">
        <v>0</v>
      </c>
      <c r="I14" s="708">
        <v>142020</v>
      </c>
      <c r="J14" s="708">
        <v>0</v>
      </c>
      <c r="K14" s="708">
        <v>0</v>
      </c>
      <c r="L14" s="708">
        <v>0</v>
      </c>
      <c r="M14" s="708">
        <v>0</v>
      </c>
      <c r="N14" s="708">
        <v>0</v>
      </c>
      <c r="O14" s="708">
        <v>0</v>
      </c>
    </row>
    <row r="15" spans="1:15" s="580" customFormat="1">
      <c r="A15" s="1387">
        <v>45688</v>
      </c>
      <c r="B15" s="707">
        <v>6.9156250000000002E-2</v>
      </c>
      <c r="C15" s="707">
        <v>0</v>
      </c>
      <c r="D15" s="707">
        <v>0</v>
      </c>
      <c r="E15" s="707">
        <v>0</v>
      </c>
      <c r="F15" s="707">
        <v>0</v>
      </c>
      <c r="G15" s="707">
        <v>0</v>
      </c>
      <c r="H15" s="707">
        <v>0</v>
      </c>
      <c r="I15" s="708">
        <v>0</v>
      </c>
      <c r="J15" s="708">
        <v>0</v>
      </c>
      <c r="K15" s="708">
        <v>0</v>
      </c>
      <c r="L15" s="708">
        <v>0</v>
      </c>
      <c r="M15" s="708">
        <v>0</v>
      </c>
      <c r="N15" s="708">
        <v>0</v>
      </c>
      <c r="O15" s="708">
        <v>0</v>
      </c>
    </row>
    <row r="16" spans="1:15" s="580" customFormat="1">
      <c r="A16" s="1387">
        <v>45716</v>
      </c>
      <c r="B16" s="707">
        <v>0.01</v>
      </c>
      <c r="C16" s="707">
        <v>0</v>
      </c>
      <c r="D16" s="707">
        <v>0</v>
      </c>
      <c r="E16" s="707">
        <v>0</v>
      </c>
      <c r="F16" s="707">
        <v>0</v>
      </c>
      <c r="G16" s="707">
        <v>0</v>
      </c>
      <c r="H16" s="707">
        <v>0</v>
      </c>
      <c r="I16" s="708">
        <v>0</v>
      </c>
      <c r="J16" s="708">
        <v>0</v>
      </c>
      <c r="K16" s="708">
        <v>0</v>
      </c>
      <c r="L16" s="708">
        <v>0</v>
      </c>
      <c r="M16" s="708">
        <v>0</v>
      </c>
      <c r="N16" s="708">
        <v>0</v>
      </c>
      <c r="O16" s="708">
        <v>0</v>
      </c>
    </row>
    <row r="17" spans="1:15" s="580" customFormat="1">
      <c r="A17" s="1387">
        <v>45747</v>
      </c>
      <c r="B17" s="707">
        <v>0</v>
      </c>
      <c r="C17" s="707">
        <v>0</v>
      </c>
      <c r="D17" s="707">
        <v>0</v>
      </c>
      <c r="E17" s="707">
        <v>0</v>
      </c>
      <c r="F17" s="707">
        <v>0</v>
      </c>
      <c r="G17" s="707">
        <v>0</v>
      </c>
      <c r="H17" s="707">
        <v>0</v>
      </c>
      <c r="I17" s="708">
        <v>0</v>
      </c>
      <c r="J17" s="708">
        <v>0</v>
      </c>
      <c r="K17" s="708">
        <v>0</v>
      </c>
      <c r="L17" s="708">
        <v>0</v>
      </c>
      <c r="M17" s="708">
        <v>0</v>
      </c>
      <c r="N17" s="708">
        <v>0</v>
      </c>
      <c r="O17" s="708">
        <v>0</v>
      </c>
    </row>
    <row r="18" spans="1:15" s="580" customFormat="1">
      <c r="A18" s="371"/>
      <c r="B18" s="720"/>
      <c r="C18" s="720"/>
      <c r="D18" s="720"/>
      <c r="E18" s="720"/>
      <c r="F18" s="720"/>
      <c r="G18" s="720"/>
      <c r="H18" s="720"/>
      <c r="I18" s="720"/>
    </row>
    <row r="19" spans="1:15" s="580" customFormat="1" ht="15" customHeight="1">
      <c r="A19" s="1941" t="s">
        <v>439</v>
      </c>
      <c r="B19" s="1941"/>
      <c r="C19" s="1941"/>
      <c r="D19" s="1941"/>
      <c r="E19" s="1941"/>
      <c r="F19" s="1941"/>
      <c r="G19" s="1941"/>
      <c r="H19" s="1941"/>
      <c r="I19" s="1941"/>
    </row>
    <row r="20" spans="1:15" s="580" customFormat="1" ht="15" customHeight="1">
      <c r="A20" s="634"/>
      <c r="B20" s="721"/>
      <c r="C20" s="721"/>
      <c r="D20" s="721"/>
      <c r="E20" s="721"/>
      <c r="F20" s="721"/>
      <c r="G20" s="721"/>
      <c r="H20" s="721"/>
      <c r="I20" s="721"/>
    </row>
    <row r="21" spans="1:15" s="580" customFormat="1">
      <c r="A21" s="559"/>
      <c r="B21" s="722"/>
      <c r="C21" s="722"/>
      <c r="D21" s="722"/>
      <c r="E21" s="722"/>
      <c r="F21" s="722"/>
      <c r="G21" s="722"/>
      <c r="H21" s="722"/>
      <c r="I21" s="722"/>
      <c r="J21" s="721"/>
      <c r="K21" s="721"/>
      <c r="L21" s="721"/>
      <c r="M21" s="721"/>
      <c r="N21" s="721"/>
      <c r="O21" s="721"/>
    </row>
    <row r="22" spans="1:15">
      <c r="B22" s="722"/>
      <c r="C22" s="722"/>
      <c r="D22" s="722"/>
      <c r="E22" s="722"/>
      <c r="F22" s="722"/>
      <c r="G22" s="722"/>
      <c r="J22" s="722"/>
      <c r="K22" s="722"/>
      <c r="L22" s="722"/>
      <c r="M22" s="722"/>
      <c r="N22" s="722"/>
      <c r="O22" s="722"/>
    </row>
    <row r="23" spans="1:15">
      <c r="G23" s="722"/>
    </row>
  </sheetData>
  <mergeCells count="5">
    <mergeCell ref="A2:A3"/>
    <mergeCell ref="B2:H2"/>
    <mergeCell ref="I2:O2"/>
    <mergeCell ref="A19:I19"/>
    <mergeCell ref="A1:F1"/>
  </mergeCells>
  <printOptions horizontalCentered="1"/>
  <pageMargins left="0.78431372549019618" right="0.78431372549019618" top="0.98039215686274517" bottom="0.98039215686274517" header="0.50980392156862753" footer="0.50980392156862753"/>
  <pageSetup paperSize="9" scale="70" fitToHeight="0" orientation="landscape" useFirstPageNumber="1"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6"/>
  <sheetViews>
    <sheetView zoomScaleNormal="100" workbookViewId="0">
      <selection activeCell="F7" sqref="F7"/>
    </sheetView>
  </sheetViews>
  <sheetFormatPr defaultColWidth="9.140625" defaultRowHeight="15"/>
  <cols>
    <col min="1" max="15" width="14.5703125" style="559" bestFit="1" customWidth="1"/>
    <col min="16" max="16" width="4.5703125" style="559" bestFit="1" customWidth="1"/>
    <col min="17" max="16384" width="9.140625" style="559"/>
  </cols>
  <sheetData>
    <row r="1" spans="1:15" ht="18.75" customHeight="1">
      <c r="A1" s="1852" t="s">
        <v>697</v>
      </c>
      <c r="B1" s="1852"/>
      <c r="C1" s="1852"/>
      <c r="D1" s="1852"/>
      <c r="E1" s="1852"/>
      <c r="F1" s="1507"/>
      <c r="G1" s="1507"/>
      <c r="H1" s="1500"/>
      <c r="I1" s="1500"/>
      <c r="J1" s="1500"/>
      <c r="K1" s="1500"/>
      <c r="L1" s="1500"/>
      <c r="M1" s="1500"/>
      <c r="N1" s="1500"/>
      <c r="O1" s="1500"/>
    </row>
    <row r="2" spans="1:15" s="580" customFormat="1" ht="18" customHeight="1">
      <c r="A2" s="1820" t="s">
        <v>334</v>
      </c>
      <c r="B2" s="1822" t="s">
        <v>687</v>
      </c>
      <c r="C2" s="1859"/>
      <c r="D2" s="1859"/>
      <c r="E2" s="1859"/>
      <c r="F2" s="1859"/>
      <c r="G2" s="1859"/>
      <c r="H2" s="1823"/>
      <c r="I2" s="1822" t="s">
        <v>688</v>
      </c>
      <c r="J2" s="1859"/>
      <c r="K2" s="1859"/>
      <c r="L2" s="1859"/>
      <c r="M2" s="1859"/>
      <c r="N2" s="1859"/>
      <c r="O2" s="1823"/>
    </row>
    <row r="3" spans="1:15" s="580" customFormat="1" ht="18" customHeight="1">
      <c r="A3" s="1821"/>
      <c r="B3" s="1517" t="s">
        <v>689</v>
      </c>
      <c r="C3" s="1517" t="s">
        <v>690</v>
      </c>
      <c r="D3" s="1517" t="s">
        <v>691</v>
      </c>
      <c r="E3" s="1517" t="s">
        <v>692</v>
      </c>
      <c r="F3" s="1517" t="s">
        <v>693</v>
      </c>
      <c r="G3" s="1517" t="s">
        <v>694</v>
      </c>
      <c r="H3" s="1517" t="s">
        <v>695</v>
      </c>
      <c r="I3" s="1517" t="s">
        <v>689</v>
      </c>
      <c r="J3" s="1517" t="s">
        <v>690</v>
      </c>
      <c r="K3" s="1517" t="s">
        <v>691</v>
      </c>
      <c r="L3" s="1517" t="s">
        <v>692</v>
      </c>
      <c r="M3" s="1517" t="s">
        <v>693</v>
      </c>
      <c r="N3" s="1517" t="s">
        <v>694</v>
      </c>
      <c r="O3" s="1517" t="s">
        <v>695</v>
      </c>
    </row>
    <row r="4" spans="1:15" s="561" customFormat="1" ht="18" customHeight="1">
      <c r="A4" s="564" t="s">
        <v>10</v>
      </c>
      <c r="B4" s="703">
        <v>33624479.010000005</v>
      </c>
      <c r="C4" s="703">
        <v>482803.10000000003</v>
      </c>
      <c r="D4" s="703">
        <v>887082.6</v>
      </c>
      <c r="E4" s="703">
        <v>142697.10999999999</v>
      </c>
      <c r="F4" s="703">
        <v>3473.4500000000003</v>
      </c>
      <c r="G4" s="703">
        <v>2765.37</v>
      </c>
      <c r="H4" s="703">
        <v>737.5100000000001</v>
      </c>
      <c r="I4" s="700">
        <v>17252112</v>
      </c>
      <c r="J4" s="723">
        <v>158115</v>
      </c>
      <c r="K4" s="723">
        <v>260489</v>
      </c>
      <c r="L4" s="702">
        <v>133270</v>
      </c>
      <c r="M4" s="702">
        <v>306</v>
      </c>
      <c r="N4" s="702">
        <v>373</v>
      </c>
      <c r="O4" s="702">
        <v>38</v>
      </c>
    </row>
    <row r="5" spans="1:15" s="561" customFormat="1" ht="18" customHeight="1">
      <c r="A5" s="453" t="s">
        <v>14</v>
      </c>
      <c r="B5" s="718">
        <f>SUM(B6:B17)</f>
        <v>1500784.32</v>
      </c>
      <c r="C5" s="718">
        <f t="shared" ref="C5:H5" si="0">SUM(C6:C17)</f>
        <v>17577.099999999999</v>
      </c>
      <c r="D5" s="718">
        <f t="shared" si="0"/>
        <v>25731.949999999997</v>
      </c>
      <c r="E5" s="718">
        <f t="shared" si="0"/>
        <v>3154.4</v>
      </c>
      <c r="F5" s="718">
        <f t="shared" si="0"/>
        <v>1530.6000000000001</v>
      </c>
      <c r="G5" s="718">
        <f t="shared" si="0"/>
        <v>1183.47</v>
      </c>
      <c r="H5" s="718">
        <f t="shared" si="0"/>
        <v>111.41000000000001</v>
      </c>
      <c r="I5" s="724">
        <f>I17</f>
        <v>1339886</v>
      </c>
      <c r="J5" s="724">
        <f t="shared" ref="J5:O5" si="1">J17</f>
        <v>15544</v>
      </c>
      <c r="K5" s="724">
        <f t="shared" si="1"/>
        <v>11136</v>
      </c>
      <c r="L5" s="724">
        <f t="shared" si="1"/>
        <v>55</v>
      </c>
      <c r="M5" s="724">
        <f t="shared" si="1"/>
        <v>227</v>
      </c>
      <c r="N5" s="724">
        <f t="shared" si="1"/>
        <v>45</v>
      </c>
      <c r="O5" s="724">
        <f t="shared" si="1"/>
        <v>18</v>
      </c>
    </row>
    <row r="6" spans="1:15" s="580" customFormat="1">
      <c r="A6" s="1387">
        <v>45412</v>
      </c>
      <c r="B6" s="707">
        <v>354714.26</v>
      </c>
      <c r="C6" s="707">
        <v>5457.25</v>
      </c>
      <c r="D6" s="707">
        <v>9130.51</v>
      </c>
      <c r="E6" s="707">
        <v>1761.07</v>
      </c>
      <c r="F6" s="707">
        <v>120.69</v>
      </c>
      <c r="G6" s="707">
        <v>427.2</v>
      </c>
      <c r="H6" s="707">
        <v>15.61</v>
      </c>
      <c r="I6" s="589">
        <v>4135879</v>
      </c>
      <c r="J6" s="589">
        <v>22073</v>
      </c>
      <c r="K6" s="589">
        <v>15433</v>
      </c>
      <c r="L6" s="589">
        <v>10464</v>
      </c>
      <c r="M6" s="589">
        <v>1904</v>
      </c>
      <c r="N6" s="589">
        <v>19090</v>
      </c>
      <c r="O6" s="589">
        <v>318</v>
      </c>
    </row>
    <row r="7" spans="1:15" s="580" customFormat="1">
      <c r="A7" s="1387">
        <v>45443</v>
      </c>
      <c r="B7" s="707">
        <v>108114.93</v>
      </c>
      <c r="C7" s="707">
        <v>1005.53</v>
      </c>
      <c r="D7" s="707">
        <v>1120.0999999999999</v>
      </c>
      <c r="E7" s="707">
        <v>203.68</v>
      </c>
      <c r="F7" s="707">
        <v>125.51</v>
      </c>
      <c r="G7" s="707">
        <v>393.48</v>
      </c>
      <c r="H7" s="707">
        <v>8.3800000000000008</v>
      </c>
      <c r="I7" s="589">
        <v>3018383</v>
      </c>
      <c r="J7" s="589">
        <v>18716</v>
      </c>
      <c r="K7" s="589">
        <v>17914</v>
      </c>
      <c r="L7" s="589">
        <v>5104</v>
      </c>
      <c r="M7" s="589">
        <v>2907</v>
      </c>
      <c r="N7" s="589">
        <v>941</v>
      </c>
      <c r="O7" s="589">
        <v>220</v>
      </c>
    </row>
    <row r="8" spans="1:15" s="580" customFormat="1">
      <c r="A8" s="1387">
        <v>45473</v>
      </c>
      <c r="B8" s="707">
        <v>110875.45</v>
      </c>
      <c r="C8" s="707">
        <v>930.84</v>
      </c>
      <c r="D8" s="707">
        <v>1128.03</v>
      </c>
      <c r="E8" s="707">
        <v>83.59</v>
      </c>
      <c r="F8" s="707">
        <v>169.57</v>
      </c>
      <c r="G8" s="707">
        <v>31.06</v>
      </c>
      <c r="H8" s="707">
        <v>21.32</v>
      </c>
      <c r="I8" s="589">
        <v>2858464</v>
      </c>
      <c r="J8" s="589">
        <v>12750</v>
      </c>
      <c r="K8" s="589">
        <v>6616</v>
      </c>
      <c r="L8" s="589">
        <v>2378</v>
      </c>
      <c r="M8" s="589">
        <v>909</v>
      </c>
      <c r="N8" s="589">
        <v>287</v>
      </c>
      <c r="O8" s="589">
        <v>847</v>
      </c>
    </row>
    <row r="9" spans="1:15" s="580" customFormat="1">
      <c r="A9" s="1387">
        <v>45504</v>
      </c>
      <c r="B9" s="707">
        <v>44463.49</v>
      </c>
      <c r="C9" s="707">
        <v>872.69</v>
      </c>
      <c r="D9" s="707">
        <v>1712.31</v>
      </c>
      <c r="E9" s="707">
        <v>327.56</v>
      </c>
      <c r="F9" s="707">
        <v>186.95</v>
      </c>
      <c r="G9" s="707">
        <v>43.6</v>
      </c>
      <c r="H9" s="707">
        <v>17.98</v>
      </c>
      <c r="I9" s="589">
        <v>1261707</v>
      </c>
      <c r="J9" s="589">
        <v>21945</v>
      </c>
      <c r="K9" s="589">
        <v>29722</v>
      </c>
      <c r="L9" s="589">
        <v>16987</v>
      </c>
      <c r="M9" s="589">
        <v>981</v>
      </c>
      <c r="N9" s="589">
        <v>813</v>
      </c>
      <c r="O9" s="589">
        <v>233</v>
      </c>
    </row>
    <row r="10" spans="1:15" s="580" customFormat="1">
      <c r="A10" s="1387">
        <v>45535</v>
      </c>
      <c r="B10" s="707">
        <v>106361.34</v>
      </c>
      <c r="C10" s="707">
        <v>1437.79</v>
      </c>
      <c r="D10" s="707">
        <v>2005.26</v>
      </c>
      <c r="E10" s="707">
        <v>209.56</v>
      </c>
      <c r="F10" s="707">
        <v>195.98</v>
      </c>
      <c r="G10" s="707">
        <v>44.18</v>
      </c>
      <c r="H10" s="707">
        <v>10.17</v>
      </c>
      <c r="I10" s="589">
        <v>1804916</v>
      </c>
      <c r="J10" s="589">
        <v>45010</v>
      </c>
      <c r="K10" s="589">
        <v>58613</v>
      </c>
      <c r="L10" s="589">
        <v>2713</v>
      </c>
      <c r="M10" s="589">
        <v>1760</v>
      </c>
      <c r="N10" s="589">
        <v>1509</v>
      </c>
      <c r="O10" s="589">
        <v>301</v>
      </c>
    </row>
    <row r="11" spans="1:15" s="580" customFormat="1">
      <c r="A11" s="1387">
        <v>45565</v>
      </c>
      <c r="B11" s="707">
        <v>61884.87</v>
      </c>
      <c r="C11" s="707">
        <v>1312.27</v>
      </c>
      <c r="D11" s="707">
        <v>2058.44</v>
      </c>
      <c r="E11" s="707">
        <v>169.88</v>
      </c>
      <c r="F11" s="707">
        <v>186.86</v>
      </c>
      <c r="G11" s="707">
        <v>53.01</v>
      </c>
      <c r="H11" s="707">
        <v>9.5</v>
      </c>
      <c r="I11" s="589">
        <v>1360536</v>
      </c>
      <c r="J11" s="589">
        <v>49421</v>
      </c>
      <c r="K11" s="589">
        <v>60780</v>
      </c>
      <c r="L11" s="589">
        <v>5567</v>
      </c>
      <c r="M11" s="589">
        <v>2467</v>
      </c>
      <c r="N11" s="589">
        <v>2172</v>
      </c>
      <c r="O11" s="589">
        <v>250</v>
      </c>
    </row>
    <row r="12" spans="1:15" s="580" customFormat="1">
      <c r="A12" s="1387">
        <v>45596</v>
      </c>
      <c r="B12" s="707">
        <v>148469.43</v>
      </c>
      <c r="C12" s="707">
        <v>1107.45</v>
      </c>
      <c r="D12" s="707">
        <v>2026.6</v>
      </c>
      <c r="E12" s="707">
        <v>77.06</v>
      </c>
      <c r="F12" s="707">
        <v>142.4</v>
      </c>
      <c r="G12" s="707">
        <v>50.89</v>
      </c>
      <c r="H12" s="707">
        <v>5.67</v>
      </c>
      <c r="I12" s="589">
        <v>3629096</v>
      </c>
      <c r="J12" s="589">
        <v>15125</v>
      </c>
      <c r="K12" s="589">
        <v>18265</v>
      </c>
      <c r="L12" s="589">
        <v>620</v>
      </c>
      <c r="M12" s="589">
        <v>1529</v>
      </c>
      <c r="N12" s="589">
        <v>646</v>
      </c>
      <c r="O12" s="589">
        <v>37</v>
      </c>
    </row>
    <row r="13" spans="1:15" s="580" customFormat="1">
      <c r="A13" s="1387">
        <v>45626</v>
      </c>
      <c r="B13" s="707">
        <v>102337.47</v>
      </c>
      <c r="C13" s="707">
        <v>1067.1400000000001</v>
      </c>
      <c r="D13" s="707">
        <v>1480.87</v>
      </c>
      <c r="E13" s="707">
        <v>62.72</v>
      </c>
      <c r="F13" s="707">
        <v>239.3</v>
      </c>
      <c r="G13" s="707">
        <v>57.84</v>
      </c>
      <c r="H13" s="707">
        <v>8.08</v>
      </c>
      <c r="I13" s="589">
        <v>3159744</v>
      </c>
      <c r="J13" s="589">
        <v>9136</v>
      </c>
      <c r="K13" s="589">
        <v>20490</v>
      </c>
      <c r="L13" s="589">
        <v>3500</v>
      </c>
      <c r="M13" s="589">
        <v>2288</v>
      </c>
      <c r="N13" s="589">
        <v>434</v>
      </c>
      <c r="O13" s="589">
        <v>19</v>
      </c>
    </row>
    <row r="14" spans="1:15" s="580" customFormat="1">
      <c r="A14" s="1387">
        <v>45657</v>
      </c>
      <c r="B14" s="707">
        <v>150653.57</v>
      </c>
      <c r="C14" s="707">
        <v>857.45</v>
      </c>
      <c r="D14" s="707">
        <v>1360.57</v>
      </c>
      <c r="E14" s="707">
        <v>87.93</v>
      </c>
      <c r="F14" s="707">
        <v>88.43</v>
      </c>
      <c r="G14" s="707">
        <v>17</v>
      </c>
      <c r="H14" s="707">
        <v>5.23</v>
      </c>
      <c r="I14" s="589">
        <v>3202653</v>
      </c>
      <c r="J14" s="589">
        <v>17104</v>
      </c>
      <c r="K14" s="589">
        <v>13779</v>
      </c>
      <c r="L14" s="589">
        <v>599</v>
      </c>
      <c r="M14" s="589">
        <v>1529</v>
      </c>
      <c r="N14" s="589">
        <v>445</v>
      </c>
      <c r="O14" s="589">
        <v>40</v>
      </c>
    </row>
    <row r="15" spans="1:15" s="580" customFormat="1">
      <c r="A15" s="1387">
        <v>45688</v>
      </c>
      <c r="B15" s="707">
        <v>142378.59</v>
      </c>
      <c r="C15" s="707">
        <v>1276.98</v>
      </c>
      <c r="D15" s="707">
        <v>1970.28</v>
      </c>
      <c r="E15" s="707">
        <v>132.02000000000001</v>
      </c>
      <c r="F15" s="707">
        <v>44.95</v>
      </c>
      <c r="G15" s="707">
        <v>36.15</v>
      </c>
      <c r="H15" s="707">
        <v>3.63</v>
      </c>
      <c r="I15" s="589">
        <v>2631873</v>
      </c>
      <c r="J15" s="589">
        <v>17412</v>
      </c>
      <c r="K15" s="589">
        <v>17363</v>
      </c>
      <c r="L15" s="589">
        <v>6829</v>
      </c>
      <c r="M15" s="589">
        <v>661</v>
      </c>
      <c r="N15" s="589">
        <v>275</v>
      </c>
      <c r="O15" s="589">
        <v>63</v>
      </c>
    </row>
    <row r="16" spans="1:15" s="580" customFormat="1">
      <c r="A16" s="1387">
        <v>45716</v>
      </c>
      <c r="B16" s="707">
        <v>97448.69</v>
      </c>
      <c r="C16" s="707">
        <v>1101.3699999999999</v>
      </c>
      <c r="D16" s="707">
        <v>1137.33</v>
      </c>
      <c r="E16" s="707">
        <v>20.28</v>
      </c>
      <c r="F16" s="707">
        <v>16.45</v>
      </c>
      <c r="G16" s="707">
        <v>17.22</v>
      </c>
      <c r="H16" s="707">
        <v>5.16</v>
      </c>
      <c r="I16" s="589">
        <v>1593584</v>
      </c>
      <c r="J16" s="589">
        <v>19429</v>
      </c>
      <c r="K16" s="589">
        <v>10604</v>
      </c>
      <c r="L16" s="589">
        <v>250</v>
      </c>
      <c r="M16" s="589">
        <v>404</v>
      </c>
      <c r="N16" s="589">
        <v>188</v>
      </c>
      <c r="O16" s="589">
        <v>208</v>
      </c>
    </row>
    <row r="17" spans="1:15" s="580" customFormat="1">
      <c r="A17" s="1387">
        <v>45747</v>
      </c>
      <c r="B17" s="707">
        <v>73082.23</v>
      </c>
      <c r="C17" s="707">
        <v>1150.3399999999999</v>
      </c>
      <c r="D17" s="707">
        <v>601.65</v>
      </c>
      <c r="E17" s="707">
        <v>19.05</v>
      </c>
      <c r="F17" s="707">
        <v>13.51</v>
      </c>
      <c r="G17" s="707">
        <v>11.84</v>
      </c>
      <c r="H17" s="707">
        <v>0.68</v>
      </c>
      <c r="I17" s="589">
        <v>1339886</v>
      </c>
      <c r="J17" s="589">
        <v>15544</v>
      </c>
      <c r="K17" s="589">
        <v>11136</v>
      </c>
      <c r="L17" s="589">
        <v>55</v>
      </c>
      <c r="M17" s="589">
        <v>227</v>
      </c>
      <c r="N17" s="589">
        <v>45</v>
      </c>
      <c r="O17" s="589">
        <v>18</v>
      </c>
    </row>
    <row r="18" spans="1:15" s="580" customFormat="1">
      <c r="A18" s="630"/>
      <c r="B18" s="710"/>
      <c r="C18" s="710"/>
      <c r="D18" s="710"/>
      <c r="E18" s="710"/>
      <c r="F18" s="710"/>
      <c r="G18" s="710"/>
      <c r="H18" s="710"/>
      <c r="I18" s="709"/>
      <c r="J18" s="709"/>
      <c r="K18" s="709"/>
      <c r="L18" s="709"/>
      <c r="M18" s="709"/>
      <c r="N18" s="709"/>
      <c r="O18" s="709"/>
    </row>
    <row r="19" spans="1:15" s="580" customFormat="1">
      <c r="A19" s="371"/>
      <c r="B19" s="602"/>
      <c r="C19" s="602"/>
      <c r="D19" s="602"/>
      <c r="E19" s="602"/>
      <c r="F19" s="602"/>
      <c r="G19" s="602"/>
      <c r="H19" s="602"/>
      <c r="I19" s="602"/>
    </row>
    <row r="20" spans="1:15" s="580" customFormat="1">
      <c r="A20" s="1940" t="s">
        <v>437</v>
      </c>
      <c r="B20" s="1940"/>
      <c r="C20" s="1940"/>
      <c r="D20" s="1940"/>
      <c r="E20" s="1940"/>
      <c r="F20" s="1940"/>
      <c r="G20" s="1940"/>
      <c r="H20" s="1940"/>
      <c r="I20" s="1940"/>
    </row>
    <row r="21" spans="1:15" s="580" customFormat="1">
      <c r="A21" s="1975" t="s">
        <v>698</v>
      </c>
      <c r="B21" s="1975"/>
      <c r="C21" s="722"/>
      <c r="D21" s="722"/>
      <c r="E21" s="722"/>
      <c r="F21" s="722"/>
      <c r="G21" s="722"/>
      <c r="H21" s="722"/>
      <c r="I21" s="559"/>
    </row>
    <row r="22" spans="1:15">
      <c r="B22" s="606"/>
      <c r="C22" s="606"/>
      <c r="D22" s="606"/>
      <c r="E22" s="606"/>
      <c r="F22" s="606"/>
      <c r="G22" s="606"/>
      <c r="H22" s="606"/>
    </row>
    <row r="26" spans="1:15">
      <c r="D26" s="725"/>
    </row>
  </sheetData>
  <mergeCells count="6">
    <mergeCell ref="A1:E1"/>
    <mergeCell ref="A21:B21"/>
    <mergeCell ref="A2:A3"/>
    <mergeCell ref="B2:H2"/>
    <mergeCell ref="I2:O2"/>
    <mergeCell ref="A20:I20"/>
  </mergeCells>
  <printOptions horizontalCentered="1"/>
  <pageMargins left="0.78431372549019618" right="0.78431372549019618" top="0.98039215686274517" bottom="0.98039215686274517" header="0.50980392156862753" footer="0.50980392156862753"/>
  <pageSetup paperSize="9" scale="59" orientation="landscape" useFirstPageNumber="1"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4"/>
  <sheetViews>
    <sheetView zoomScaleNormal="100" workbookViewId="0">
      <selection activeCell="E3" sqref="E3"/>
    </sheetView>
  </sheetViews>
  <sheetFormatPr defaultColWidth="9.140625" defaultRowHeight="15"/>
  <cols>
    <col min="1" max="9" width="14.5703125" style="559" bestFit="1" customWidth="1"/>
    <col min="10" max="16384" width="9.140625" style="559"/>
  </cols>
  <sheetData>
    <row r="1" spans="1:9" ht="18.75" customHeight="1">
      <c r="A1" s="1852" t="s">
        <v>699</v>
      </c>
      <c r="B1" s="1852"/>
      <c r="C1" s="1852"/>
      <c r="D1" s="1852"/>
      <c r="E1" s="1852"/>
      <c r="F1" s="726"/>
      <c r="G1" s="726"/>
    </row>
    <row r="2" spans="1:9" s="580" customFormat="1" ht="27" customHeight="1">
      <c r="A2" s="1820" t="s">
        <v>334</v>
      </c>
      <c r="B2" s="1855" t="s">
        <v>687</v>
      </c>
      <c r="C2" s="1856"/>
      <c r="D2" s="1856"/>
      <c r="E2" s="1857"/>
      <c r="F2" s="1976" t="s">
        <v>688</v>
      </c>
      <c r="G2" s="1977"/>
      <c r="H2" s="1977"/>
      <c r="I2" s="1978"/>
    </row>
    <row r="3" spans="1:9" s="580" customFormat="1" ht="46.5" customHeight="1">
      <c r="A3" s="1821"/>
      <c r="B3" s="1517" t="s">
        <v>689</v>
      </c>
      <c r="C3" s="1517" t="s">
        <v>690</v>
      </c>
      <c r="D3" s="1517" t="s">
        <v>691</v>
      </c>
      <c r="E3" s="1517" t="s">
        <v>692</v>
      </c>
      <c r="F3" s="1517" t="s">
        <v>689</v>
      </c>
      <c r="G3" s="1517" t="s">
        <v>690</v>
      </c>
      <c r="H3" s="1517" t="s">
        <v>691</v>
      </c>
      <c r="I3" s="1517" t="s">
        <v>692</v>
      </c>
    </row>
    <row r="4" spans="1:9" s="561" customFormat="1" ht="18" customHeight="1">
      <c r="A4" s="564" t="s">
        <v>10</v>
      </c>
      <c r="B4" s="703">
        <v>247087.80125950006</v>
      </c>
      <c r="C4" s="703">
        <v>41.063919250000005</v>
      </c>
      <c r="D4" s="703">
        <v>553.48741949999999</v>
      </c>
      <c r="E4" s="703">
        <v>55.695217749999998</v>
      </c>
      <c r="F4" s="702">
        <v>103178</v>
      </c>
      <c r="G4" s="702">
        <v>0</v>
      </c>
      <c r="H4" s="702">
        <v>8</v>
      </c>
      <c r="I4" s="702">
        <v>0</v>
      </c>
    </row>
    <row r="5" spans="1:9" s="561" customFormat="1" ht="18" customHeight="1">
      <c r="A5" s="453" t="s">
        <v>14</v>
      </c>
      <c r="B5" s="727">
        <f>SUM(B6:B17)</f>
        <v>54103.344657499998</v>
      </c>
      <c r="C5" s="727">
        <f t="shared" ref="C5:E5" si="0">SUM(C6:C17)</f>
        <v>0</v>
      </c>
      <c r="D5" s="727">
        <f t="shared" si="0"/>
        <v>0</v>
      </c>
      <c r="E5" s="727">
        <f t="shared" si="0"/>
        <v>0</v>
      </c>
      <c r="F5" s="728">
        <f>F17</f>
        <v>94000</v>
      </c>
      <c r="G5" s="728">
        <f t="shared" ref="G5:I5" si="1">G17</f>
        <v>0</v>
      </c>
      <c r="H5" s="728">
        <f t="shared" si="1"/>
        <v>0</v>
      </c>
      <c r="I5" s="728">
        <f t="shared" si="1"/>
        <v>0</v>
      </c>
    </row>
    <row r="6" spans="1:9" s="580" customFormat="1">
      <c r="A6" s="1387">
        <v>45412</v>
      </c>
      <c r="B6" s="707">
        <v>5312.076293000001</v>
      </c>
      <c r="C6" s="707">
        <v>0</v>
      </c>
      <c r="D6" s="707">
        <v>0</v>
      </c>
      <c r="E6" s="707">
        <v>0</v>
      </c>
      <c r="F6" s="589">
        <v>40175</v>
      </c>
      <c r="G6" s="589" t="s">
        <v>2</v>
      </c>
      <c r="H6" s="589" t="s">
        <v>2</v>
      </c>
      <c r="I6" s="589" t="s">
        <v>2</v>
      </c>
    </row>
    <row r="7" spans="1:9" s="580" customFormat="1">
      <c r="A7" s="1387">
        <v>45443</v>
      </c>
      <c r="B7" s="707">
        <v>1001.7</v>
      </c>
      <c r="C7" s="707">
        <v>0</v>
      </c>
      <c r="D7" s="707">
        <v>0</v>
      </c>
      <c r="E7" s="707">
        <v>0</v>
      </c>
      <c r="F7" s="589">
        <v>4</v>
      </c>
      <c r="G7" s="589">
        <v>0</v>
      </c>
      <c r="H7" s="589">
        <v>0</v>
      </c>
      <c r="I7" s="589">
        <v>0</v>
      </c>
    </row>
    <row r="8" spans="1:9" s="580" customFormat="1">
      <c r="A8" s="1387">
        <v>45473</v>
      </c>
      <c r="B8" s="707">
        <v>651.57425000000001</v>
      </c>
      <c r="C8" s="707">
        <v>0</v>
      </c>
      <c r="D8" s="707">
        <v>0</v>
      </c>
      <c r="E8" s="707">
        <v>0</v>
      </c>
      <c r="F8" s="589">
        <v>28000</v>
      </c>
      <c r="G8" s="589">
        <v>0</v>
      </c>
      <c r="H8" s="589">
        <v>0</v>
      </c>
      <c r="I8" s="589">
        <v>0</v>
      </c>
    </row>
    <row r="9" spans="1:9" s="580" customFormat="1">
      <c r="A9" s="1387">
        <v>45504</v>
      </c>
      <c r="B9" s="707">
        <v>175.78450000000001</v>
      </c>
      <c r="C9" s="707">
        <v>0</v>
      </c>
      <c r="D9" s="707">
        <v>0</v>
      </c>
      <c r="E9" s="707">
        <v>0</v>
      </c>
      <c r="F9" s="589">
        <v>0</v>
      </c>
      <c r="G9" s="589">
        <v>0</v>
      </c>
      <c r="H9" s="589">
        <v>0</v>
      </c>
      <c r="I9" s="589">
        <v>0</v>
      </c>
    </row>
    <row r="10" spans="1:9" s="580" customFormat="1">
      <c r="A10" s="1387">
        <v>45535</v>
      </c>
      <c r="B10" s="707">
        <v>587.61249999999995</v>
      </c>
      <c r="C10" s="707">
        <v>0</v>
      </c>
      <c r="D10" s="707">
        <v>0</v>
      </c>
      <c r="E10" s="707">
        <v>0</v>
      </c>
      <c r="F10" s="589">
        <v>0</v>
      </c>
      <c r="G10" s="589">
        <v>0</v>
      </c>
      <c r="H10" s="589">
        <v>0</v>
      </c>
      <c r="I10" s="589">
        <v>0</v>
      </c>
    </row>
    <row r="11" spans="1:9" s="580" customFormat="1">
      <c r="A11" s="1387">
        <v>45565</v>
      </c>
      <c r="B11" s="707">
        <v>2582.8355000000001</v>
      </c>
      <c r="C11" s="707">
        <v>0</v>
      </c>
      <c r="D11" s="707">
        <v>0</v>
      </c>
      <c r="E11" s="707">
        <v>0</v>
      </c>
      <c r="F11" s="589">
        <v>0</v>
      </c>
      <c r="G11" s="589">
        <v>0</v>
      </c>
      <c r="H11" s="589">
        <v>0</v>
      </c>
      <c r="I11" s="589">
        <v>0</v>
      </c>
    </row>
    <row r="12" spans="1:9" s="580" customFormat="1">
      <c r="A12" s="1387">
        <v>45596</v>
      </c>
      <c r="B12" s="707">
        <v>7585.8794999999991</v>
      </c>
      <c r="C12" s="707">
        <v>0</v>
      </c>
      <c r="D12" s="707">
        <v>0</v>
      </c>
      <c r="E12" s="707">
        <v>0</v>
      </c>
      <c r="F12" s="589">
        <v>166000</v>
      </c>
      <c r="G12" s="589">
        <v>0</v>
      </c>
      <c r="H12" s="589">
        <v>0</v>
      </c>
      <c r="I12" s="589">
        <v>0</v>
      </c>
    </row>
    <row r="13" spans="1:9" s="580" customFormat="1">
      <c r="A13" s="1387">
        <v>45626</v>
      </c>
      <c r="B13" s="707">
        <v>7622.5424999999987</v>
      </c>
      <c r="C13" s="707">
        <v>0</v>
      </c>
      <c r="D13" s="707">
        <v>0</v>
      </c>
      <c r="E13" s="707">
        <v>0</v>
      </c>
      <c r="F13" s="589">
        <v>171000</v>
      </c>
      <c r="G13" s="589">
        <v>0</v>
      </c>
      <c r="H13" s="589">
        <v>0</v>
      </c>
      <c r="I13" s="589">
        <v>0</v>
      </c>
    </row>
    <row r="14" spans="1:9" s="580" customFormat="1">
      <c r="A14" s="1387">
        <v>45657</v>
      </c>
      <c r="B14" s="707">
        <v>8095.330714499999</v>
      </c>
      <c r="C14" s="707">
        <v>0</v>
      </c>
      <c r="D14" s="707">
        <v>0</v>
      </c>
      <c r="E14" s="707">
        <v>0</v>
      </c>
      <c r="F14" s="589">
        <v>139000</v>
      </c>
      <c r="G14" s="589">
        <v>0</v>
      </c>
      <c r="H14" s="589">
        <v>0</v>
      </c>
      <c r="I14" s="589">
        <v>0</v>
      </c>
    </row>
    <row r="15" spans="1:9" s="580" customFormat="1">
      <c r="A15" s="1387">
        <v>45688</v>
      </c>
      <c r="B15" s="707">
        <v>10125.8364</v>
      </c>
      <c r="C15" s="707">
        <v>0</v>
      </c>
      <c r="D15" s="707">
        <v>0</v>
      </c>
      <c r="E15" s="707">
        <v>0</v>
      </c>
      <c r="F15" s="589">
        <v>187000</v>
      </c>
      <c r="G15" s="589">
        <v>0</v>
      </c>
      <c r="H15" s="589">
        <v>0</v>
      </c>
      <c r="I15" s="589">
        <v>0</v>
      </c>
    </row>
    <row r="16" spans="1:9" s="580" customFormat="1">
      <c r="A16" s="1387">
        <v>45716</v>
      </c>
      <c r="B16" s="707">
        <v>7591.0154999999995</v>
      </c>
      <c r="C16" s="707">
        <v>0</v>
      </c>
      <c r="D16" s="707">
        <v>0</v>
      </c>
      <c r="E16" s="707">
        <v>0</v>
      </c>
      <c r="F16" s="589">
        <v>94000</v>
      </c>
      <c r="G16" s="589">
        <v>0</v>
      </c>
      <c r="H16" s="589">
        <v>0</v>
      </c>
      <c r="I16" s="589">
        <v>0</v>
      </c>
    </row>
    <row r="17" spans="1:9" s="580" customFormat="1">
      <c r="A17" s="1387">
        <v>45747</v>
      </c>
      <c r="B17" s="707">
        <v>2771.1570000000002</v>
      </c>
      <c r="C17" s="707">
        <v>0</v>
      </c>
      <c r="D17" s="707">
        <v>0</v>
      </c>
      <c r="E17" s="707">
        <v>0</v>
      </c>
      <c r="F17" s="589">
        <v>94000</v>
      </c>
      <c r="G17" s="589">
        <v>0</v>
      </c>
      <c r="H17" s="589">
        <v>0</v>
      </c>
      <c r="I17" s="589">
        <v>0</v>
      </c>
    </row>
    <row r="18" spans="1:9" s="580" customFormat="1">
      <c r="A18" s="630"/>
      <c r="B18" s="710"/>
      <c r="C18" s="710"/>
      <c r="D18" s="710"/>
      <c r="E18" s="710"/>
      <c r="F18" s="709"/>
      <c r="G18" s="709"/>
      <c r="H18" s="709"/>
      <c r="I18" s="709"/>
    </row>
    <row r="19" spans="1:9" s="580" customFormat="1">
      <c r="A19" s="1466" t="s">
        <v>410</v>
      </c>
      <c r="B19" s="602"/>
      <c r="C19" s="602"/>
      <c r="D19" s="602"/>
      <c r="E19" s="602"/>
      <c r="F19" s="602"/>
      <c r="G19" s="602"/>
      <c r="H19" s="602"/>
      <c r="I19" s="602"/>
    </row>
    <row r="20" spans="1:9" s="580" customFormat="1">
      <c r="A20" s="634"/>
      <c r="B20" s="602"/>
      <c r="C20" s="602"/>
      <c r="D20" s="602"/>
      <c r="E20" s="602"/>
      <c r="F20" s="602"/>
      <c r="G20" s="602"/>
      <c r="H20" s="602"/>
      <c r="I20" s="602"/>
    </row>
    <row r="21" spans="1:9" s="580" customFormat="1">
      <c r="A21" s="559"/>
      <c r="B21" s="602"/>
      <c r="C21" s="602"/>
      <c r="D21" s="602"/>
      <c r="E21" s="602"/>
      <c r="F21" s="602"/>
      <c r="G21" s="602"/>
      <c r="H21" s="602"/>
      <c r="I21" s="602"/>
    </row>
    <row r="22" spans="1:9" s="580" customFormat="1">
      <c r="A22" s="559"/>
      <c r="B22" s="729"/>
      <c r="C22" s="729"/>
      <c r="D22" s="729"/>
      <c r="E22" s="729"/>
      <c r="F22" s="729"/>
      <c r="G22" s="729"/>
      <c r="H22" s="729"/>
      <c r="I22" s="729"/>
    </row>
    <row r="23" spans="1:9">
      <c r="B23" s="646"/>
      <c r="C23" s="646"/>
      <c r="D23" s="646"/>
      <c r="E23" s="646"/>
    </row>
    <row r="24" spans="1:9">
      <c r="B24" s="646"/>
      <c r="C24" s="646"/>
      <c r="D24" s="646"/>
      <c r="E24" s="646"/>
    </row>
  </sheetData>
  <mergeCells count="4">
    <mergeCell ref="A2:A3"/>
    <mergeCell ref="B2:E2"/>
    <mergeCell ref="F2:I2"/>
    <mergeCell ref="A1:E1"/>
  </mergeCells>
  <printOptions horizontalCentered="1"/>
  <pageMargins left="0.78431372549019618" right="0.78431372549019618" top="0.98039215686274517" bottom="0.98039215686274517" header="0.50980392156862753" footer="0.50980392156862753"/>
  <pageSetup paperSize="9" scale="98" orientation="landscape" useFirstPageNumber="1"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7"/>
  <sheetViews>
    <sheetView zoomScaleNormal="100" workbookViewId="0">
      <selection activeCell="F8" sqref="F8"/>
    </sheetView>
  </sheetViews>
  <sheetFormatPr defaultColWidth="9.140625" defaultRowHeight="15"/>
  <cols>
    <col min="1" max="1" width="12.140625" style="559" bestFit="1" customWidth="1"/>
    <col min="2" max="2" width="12.140625" style="559" customWidth="1"/>
    <col min="3" max="3" width="12.5703125" style="559" bestFit="1" customWidth="1"/>
    <col min="4" max="6" width="12.28515625" style="559" bestFit="1" customWidth="1"/>
    <col min="7" max="7" width="12.140625" style="559" customWidth="1"/>
    <col min="8" max="11" width="12.28515625" style="559" bestFit="1" customWidth="1"/>
    <col min="12" max="12" width="22.42578125" style="559" bestFit="1" customWidth="1"/>
    <col min="13" max="13" width="4.5703125" style="559" bestFit="1" customWidth="1"/>
    <col min="14" max="16384" width="9.140625" style="559"/>
  </cols>
  <sheetData>
    <row r="1" spans="1:12" ht="15.75" customHeight="1">
      <c r="A1" s="1852" t="s">
        <v>705</v>
      </c>
      <c r="B1" s="1852"/>
      <c r="C1" s="1852"/>
      <c r="D1" s="1852"/>
      <c r="E1" s="1852"/>
      <c r="F1" s="1852"/>
      <c r="G1" s="1852"/>
      <c r="H1" s="1518"/>
      <c r="I1" s="1518"/>
      <c r="J1" s="1518"/>
      <c r="K1" s="1518"/>
      <c r="L1" s="726"/>
    </row>
    <row r="2" spans="1:12" s="580" customFormat="1" ht="19.5" customHeight="1">
      <c r="A2" s="1979" t="s">
        <v>334</v>
      </c>
      <c r="B2" s="1981" t="s">
        <v>677</v>
      </c>
      <c r="C2" s="1982"/>
      <c r="D2" s="1982"/>
      <c r="E2" s="1982"/>
      <c r="F2" s="1983"/>
      <c r="G2" s="1822" t="s">
        <v>679</v>
      </c>
      <c r="H2" s="1859"/>
      <c r="I2" s="1859"/>
      <c r="J2" s="1859"/>
      <c r="K2" s="1823"/>
    </row>
    <row r="3" spans="1:12" s="580" customFormat="1">
      <c r="A3" s="1980"/>
      <c r="B3" s="1519" t="s">
        <v>700</v>
      </c>
      <c r="C3" s="1433" t="s">
        <v>701</v>
      </c>
      <c r="D3" s="1433" t="s">
        <v>702</v>
      </c>
      <c r="E3" s="1433" t="s">
        <v>703</v>
      </c>
      <c r="F3" s="1433" t="s">
        <v>704</v>
      </c>
      <c r="G3" s="1461" t="s">
        <v>700</v>
      </c>
      <c r="H3" s="1461" t="s">
        <v>701</v>
      </c>
      <c r="I3" s="1461" t="s">
        <v>702</v>
      </c>
      <c r="J3" s="1461" t="s">
        <v>703</v>
      </c>
      <c r="K3" s="1461" t="s">
        <v>704</v>
      </c>
    </row>
    <row r="4" spans="1:12" s="561" customFormat="1" ht="17.25" customHeight="1">
      <c r="A4" s="564" t="s">
        <v>10</v>
      </c>
      <c r="B4" s="730">
        <v>265155.58940524998</v>
      </c>
      <c r="C4" s="703">
        <v>1582715.4185500001</v>
      </c>
      <c r="D4" s="703">
        <v>323528.36560299998</v>
      </c>
      <c r="E4" s="703">
        <v>14354.014708000001</v>
      </c>
      <c r="F4" s="703">
        <v>3740.2410360000022</v>
      </c>
      <c r="G4" s="703">
        <v>87232.275318500004</v>
      </c>
      <c r="H4" s="703">
        <v>51139.150599250024</v>
      </c>
      <c r="I4" s="703">
        <v>16606.64022175</v>
      </c>
      <c r="J4" s="703">
        <v>1343.6427497500003</v>
      </c>
      <c r="K4" s="703">
        <v>0</v>
      </c>
    </row>
    <row r="5" spans="1:12" s="561" customFormat="1" ht="17.25" customHeight="1">
      <c r="A5" s="453" t="s">
        <v>14</v>
      </c>
      <c r="B5" s="692">
        <f>SUM(B6:B17)</f>
        <v>425.11490000000003</v>
      </c>
      <c r="C5" s="692">
        <f t="shared" ref="C5:K5" si="0">SUM(C6:C17)</f>
        <v>230210.00127324997</v>
      </c>
      <c r="D5" s="692">
        <f t="shared" si="0"/>
        <v>7453.4489000000003</v>
      </c>
      <c r="E5" s="692">
        <f t="shared" si="0"/>
        <v>186.8305</v>
      </c>
      <c r="F5" s="692">
        <f t="shared" si="0"/>
        <v>167.45919999999998</v>
      </c>
      <c r="G5" s="692">
        <f t="shared" si="0"/>
        <v>91.471999999999994</v>
      </c>
      <c r="H5" s="692">
        <f t="shared" si="0"/>
        <v>264.41629999999998</v>
      </c>
      <c r="I5" s="692">
        <f t="shared" si="0"/>
        <v>1.6799999999999999E-2</v>
      </c>
      <c r="J5" s="692">
        <f t="shared" si="0"/>
        <v>0</v>
      </c>
      <c r="K5" s="692">
        <f t="shared" si="0"/>
        <v>0</v>
      </c>
      <c r="L5" s="580"/>
    </row>
    <row r="6" spans="1:12" s="580" customFormat="1">
      <c r="A6" s="1387">
        <v>45412</v>
      </c>
      <c r="B6" s="707">
        <v>425.11490000000003</v>
      </c>
      <c r="C6" s="707">
        <v>24202.961899999998</v>
      </c>
      <c r="D6" s="707">
        <v>1328.1263000000001</v>
      </c>
      <c r="E6" s="707">
        <v>186.73869999999999</v>
      </c>
      <c r="F6" s="707">
        <v>167.45919999999998</v>
      </c>
      <c r="G6" s="707">
        <v>91.471999999999994</v>
      </c>
      <c r="H6" s="707">
        <v>264.4076</v>
      </c>
      <c r="I6" s="707">
        <v>1.6799999999999999E-2</v>
      </c>
      <c r="J6" s="707">
        <v>0</v>
      </c>
      <c r="K6" s="707">
        <v>0</v>
      </c>
    </row>
    <row r="7" spans="1:12" s="580" customFormat="1">
      <c r="A7" s="1387">
        <v>45443</v>
      </c>
      <c r="B7" s="707">
        <v>0</v>
      </c>
      <c r="C7" s="707">
        <v>196923.91000000003</v>
      </c>
      <c r="D7" s="707">
        <v>4226.71</v>
      </c>
      <c r="E7" s="707">
        <v>0</v>
      </c>
      <c r="F7" s="707">
        <v>0</v>
      </c>
      <c r="G7" s="707">
        <v>0</v>
      </c>
      <c r="H7" s="707">
        <v>0</v>
      </c>
      <c r="I7" s="707">
        <v>0</v>
      </c>
      <c r="J7" s="707">
        <v>0</v>
      </c>
      <c r="K7" s="707">
        <v>0</v>
      </c>
    </row>
    <row r="8" spans="1:12" s="580" customFormat="1">
      <c r="A8" s="1387">
        <v>45473</v>
      </c>
      <c r="B8" s="707">
        <v>0</v>
      </c>
      <c r="C8" s="707">
        <v>1900.6690999999998</v>
      </c>
      <c r="D8" s="707">
        <v>367.81039999999996</v>
      </c>
      <c r="E8" s="707">
        <v>8.3400000000000002E-2</v>
      </c>
      <c r="F8" s="707">
        <v>0</v>
      </c>
      <c r="G8" s="707">
        <v>0</v>
      </c>
      <c r="H8" s="707">
        <v>0</v>
      </c>
      <c r="I8" s="707">
        <v>0</v>
      </c>
      <c r="J8" s="707">
        <v>0</v>
      </c>
      <c r="K8" s="707">
        <v>0</v>
      </c>
    </row>
    <row r="9" spans="1:12" s="580" customFormat="1">
      <c r="A9" s="1387">
        <v>45504</v>
      </c>
      <c r="B9" s="707">
        <v>0</v>
      </c>
      <c r="C9" s="707">
        <v>175.81789999999998</v>
      </c>
      <c r="D9" s="707">
        <v>0</v>
      </c>
      <c r="E9" s="707">
        <v>8.3999999999999995E-3</v>
      </c>
      <c r="F9" s="707">
        <v>0</v>
      </c>
      <c r="G9" s="707">
        <v>0</v>
      </c>
      <c r="H9" s="707">
        <v>0</v>
      </c>
      <c r="I9" s="707">
        <v>0</v>
      </c>
      <c r="J9" s="707">
        <v>0</v>
      </c>
      <c r="K9" s="707">
        <v>0</v>
      </c>
    </row>
    <row r="10" spans="1:12" s="580" customFormat="1">
      <c r="A10" s="1387">
        <v>45535</v>
      </c>
      <c r="B10" s="707">
        <v>0</v>
      </c>
      <c r="C10" s="707">
        <v>0.84</v>
      </c>
      <c r="D10" s="707">
        <v>0</v>
      </c>
      <c r="E10" s="707">
        <v>0</v>
      </c>
      <c r="F10" s="707">
        <v>0</v>
      </c>
      <c r="G10" s="707">
        <v>0</v>
      </c>
      <c r="H10" s="707">
        <v>0</v>
      </c>
      <c r="I10" s="707">
        <v>0</v>
      </c>
      <c r="J10" s="707">
        <v>0</v>
      </c>
      <c r="K10" s="707">
        <v>0</v>
      </c>
    </row>
    <row r="11" spans="1:12" s="580" customFormat="1">
      <c r="A11" s="1387">
        <v>45565</v>
      </c>
      <c r="B11" s="707">
        <v>0</v>
      </c>
      <c r="C11" s="707">
        <v>0.05</v>
      </c>
      <c r="D11" s="707">
        <v>0.02</v>
      </c>
      <c r="E11" s="707">
        <v>0</v>
      </c>
      <c r="F11" s="707">
        <v>0</v>
      </c>
      <c r="G11" s="707">
        <v>0</v>
      </c>
      <c r="H11" s="707">
        <v>0</v>
      </c>
      <c r="I11" s="707">
        <v>0</v>
      </c>
      <c r="J11" s="707">
        <v>0</v>
      </c>
      <c r="K11" s="707">
        <v>0</v>
      </c>
    </row>
    <row r="12" spans="1:12" s="580" customFormat="1">
      <c r="A12" s="1387">
        <v>45596</v>
      </c>
      <c r="B12" s="707">
        <v>0</v>
      </c>
      <c r="C12" s="707">
        <v>756.89340625</v>
      </c>
      <c r="D12" s="707">
        <v>758.37139999999999</v>
      </c>
      <c r="E12" s="707">
        <v>0</v>
      </c>
      <c r="F12" s="707">
        <v>0</v>
      </c>
      <c r="G12" s="707">
        <v>0</v>
      </c>
      <c r="H12" s="707">
        <v>0</v>
      </c>
      <c r="I12" s="707">
        <v>0</v>
      </c>
      <c r="J12" s="707">
        <v>0</v>
      </c>
      <c r="K12" s="707">
        <v>0</v>
      </c>
    </row>
    <row r="13" spans="1:12" s="580" customFormat="1">
      <c r="A13" s="1387">
        <v>45626</v>
      </c>
      <c r="B13" s="707">
        <v>0</v>
      </c>
      <c r="C13" s="707">
        <v>2153.0862000000002</v>
      </c>
      <c r="D13" s="707">
        <v>0</v>
      </c>
      <c r="E13" s="707">
        <v>0</v>
      </c>
      <c r="F13" s="707">
        <v>0</v>
      </c>
      <c r="G13" s="707">
        <v>0</v>
      </c>
      <c r="H13" s="707">
        <v>0</v>
      </c>
      <c r="I13" s="707">
        <v>0</v>
      </c>
      <c r="J13" s="707">
        <v>0</v>
      </c>
      <c r="K13" s="707">
        <v>0</v>
      </c>
    </row>
    <row r="14" spans="1:12" s="580" customFormat="1">
      <c r="A14" s="1387">
        <v>45657</v>
      </c>
      <c r="B14" s="707">
        <v>0</v>
      </c>
      <c r="C14" s="707">
        <v>4095.7035999999998</v>
      </c>
      <c r="D14" s="707">
        <v>772.41079999999999</v>
      </c>
      <c r="E14" s="707">
        <v>0</v>
      </c>
      <c r="F14" s="707">
        <v>0</v>
      </c>
      <c r="G14" s="707">
        <v>0</v>
      </c>
      <c r="H14" s="707">
        <v>0</v>
      </c>
      <c r="I14" s="707">
        <v>0</v>
      </c>
      <c r="J14" s="707">
        <v>0</v>
      </c>
      <c r="K14" s="707">
        <v>0</v>
      </c>
    </row>
    <row r="15" spans="1:12" s="580" customFormat="1">
      <c r="A15" s="1387">
        <v>45688</v>
      </c>
      <c r="B15" s="707">
        <v>0</v>
      </c>
      <c r="C15" s="707">
        <v>6.0499999999999998E-2</v>
      </c>
      <c r="D15" s="707">
        <v>0</v>
      </c>
      <c r="E15" s="707">
        <v>0</v>
      </c>
      <c r="F15" s="707">
        <v>0</v>
      </c>
      <c r="G15" s="707">
        <v>0</v>
      </c>
      <c r="H15" s="707">
        <v>8.6999999999999994E-3</v>
      </c>
      <c r="I15" s="707">
        <v>0</v>
      </c>
      <c r="J15" s="707">
        <v>0</v>
      </c>
      <c r="K15" s="707">
        <v>0</v>
      </c>
    </row>
    <row r="16" spans="1:12" s="580" customFormat="1">
      <c r="A16" s="1387">
        <v>45716</v>
      </c>
      <c r="B16" s="707">
        <v>0</v>
      </c>
      <c r="C16" s="707">
        <v>8.6669999999999994E-3</v>
      </c>
      <c r="D16" s="707">
        <v>0</v>
      </c>
      <c r="E16" s="707">
        <v>0</v>
      </c>
      <c r="F16" s="707">
        <v>0</v>
      </c>
      <c r="G16" s="707">
        <v>0</v>
      </c>
      <c r="H16" s="707">
        <v>0</v>
      </c>
      <c r="I16" s="707">
        <v>0</v>
      </c>
      <c r="J16" s="707">
        <v>0</v>
      </c>
      <c r="K16" s="707">
        <v>0</v>
      </c>
    </row>
    <row r="17" spans="1:11" s="580" customFormat="1">
      <c r="A17" s="1387">
        <v>45747</v>
      </c>
      <c r="B17" s="707">
        <v>0</v>
      </c>
      <c r="C17" s="707">
        <v>0</v>
      </c>
      <c r="D17" s="707">
        <v>0</v>
      </c>
      <c r="E17" s="707">
        <v>0</v>
      </c>
      <c r="F17" s="707">
        <v>0</v>
      </c>
      <c r="G17" s="707">
        <v>0</v>
      </c>
      <c r="H17" s="707">
        <v>0</v>
      </c>
      <c r="I17" s="707">
        <v>0</v>
      </c>
      <c r="J17" s="707">
        <v>0</v>
      </c>
      <c r="K17" s="707">
        <v>0</v>
      </c>
    </row>
    <row r="18" spans="1:11" s="580" customFormat="1">
      <c r="A18" s="371"/>
      <c r="B18" s="709"/>
      <c r="C18" s="712"/>
      <c r="D18" s="709"/>
      <c r="E18" s="709"/>
      <c r="F18" s="709"/>
      <c r="G18" s="709"/>
      <c r="H18" s="709"/>
      <c r="I18" s="709"/>
      <c r="J18" s="709"/>
      <c r="K18" s="709"/>
    </row>
    <row r="19" spans="1:11" s="580" customFormat="1" ht="15" customHeight="1">
      <c r="A19" s="1941" t="s">
        <v>399</v>
      </c>
      <c r="B19" s="1941"/>
      <c r="C19" s="1941"/>
      <c r="D19" s="1941"/>
      <c r="E19" s="1941"/>
      <c r="F19" s="1941"/>
      <c r="G19" s="1941"/>
      <c r="H19" s="1941"/>
      <c r="I19" s="1941"/>
      <c r="J19" s="1941"/>
      <c r="K19" s="1941"/>
    </row>
    <row r="20" spans="1:11" s="580" customFormat="1" ht="15" customHeight="1">
      <c r="A20" s="634"/>
      <c r="B20" s="729"/>
      <c r="C20" s="729"/>
      <c r="D20" s="729"/>
      <c r="E20" s="729"/>
      <c r="F20" s="729"/>
      <c r="G20" s="729"/>
      <c r="H20" s="729"/>
      <c r="I20" s="729"/>
      <c r="J20" s="729"/>
      <c r="K20" s="729"/>
    </row>
    <row r="21" spans="1:11">
      <c r="B21" s="646"/>
      <c r="C21" s="646"/>
      <c r="D21" s="646"/>
      <c r="E21" s="646"/>
      <c r="F21" s="646"/>
      <c r="G21" s="646"/>
      <c r="H21" s="646"/>
      <c r="I21" s="646"/>
      <c r="J21" s="646"/>
      <c r="K21" s="646"/>
    </row>
    <row r="22" spans="1:11">
      <c r="B22" s="731"/>
      <c r="C22" s="731"/>
      <c r="D22" s="731"/>
      <c r="E22" s="731"/>
      <c r="F22" s="731"/>
      <c r="G22" s="731"/>
      <c r="H22" s="731"/>
      <c r="I22" s="731"/>
      <c r="J22" s="731"/>
      <c r="K22" s="731"/>
    </row>
    <row r="23" spans="1:11">
      <c r="B23" s="731"/>
      <c r="C23" s="731"/>
      <c r="F23" s="646"/>
      <c r="K23" s="646"/>
    </row>
    <row r="24" spans="1:11">
      <c r="B24" s="731"/>
      <c r="C24" s="731"/>
      <c r="F24" s="646"/>
      <c r="K24" s="646"/>
    </row>
    <row r="25" spans="1:11">
      <c r="B25" s="610"/>
      <c r="C25" s="610"/>
      <c r="F25" s="646"/>
      <c r="K25" s="646"/>
    </row>
    <row r="26" spans="1:11">
      <c r="F26" s="646"/>
      <c r="K26" s="646"/>
    </row>
    <row r="27" spans="1:11">
      <c r="F27" s="646"/>
    </row>
  </sheetData>
  <mergeCells count="5">
    <mergeCell ref="A2:A3"/>
    <mergeCell ref="B2:F2"/>
    <mergeCell ref="G2:K2"/>
    <mergeCell ref="A19:K19"/>
    <mergeCell ref="A1:G1"/>
  </mergeCells>
  <printOptions horizontalCentered="1"/>
  <pageMargins left="0.78431372549019618" right="0.78431372549019618" top="0.98039215686274517" bottom="0.98039215686274517" header="0.50980392156862753" footer="0.50980392156862753"/>
  <pageSetup paperSize="9" scale="95" fitToHeight="0" orientation="landscape" useFirstPageNumber="1"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9"/>
  <sheetViews>
    <sheetView zoomScaleNormal="100" workbookViewId="0">
      <selection activeCell="F9" sqref="F9"/>
    </sheetView>
  </sheetViews>
  <sheetFormatPr defaultColWidth="9.140625" defaultRowHeight="15"/>
  <cols>
    <col min="1" max="1" width="12.42578125" style="559" bestFit="1" customWidth="1"/>
    <col min="2" max="2" width="12.42578125" style="559" customWidth="1"/>
    <col min="3" max="3" width="12.85546875" style="559" bestFit="1" customWidth="1"/>
    <col min="4" max="6" width="12.5703125" style="559" bestFit="1" customWidth="1"/>
    <col min="7" max="7" width="14.42578125" style="559" bestFit="1" customWidth="1"/>
    <col min="8" max="8" width="12.85546875" style="559" bestFit="1" customWidth="1"/>
    <col min="9" max="9" width="12.5703125" style="559" bestFit="1" customWidth="1"/>
    <col min="10" max="10" width="12.28515625" style="559" bestFit="1" customWidth="1"/>
    <col min="11" max="11" width="12.5703125" style="559" bestFit="1" customWidth="1"/>
    <col min="12" max="13" width="9.140625" style="559"/>
    <col min="14" max="14" width="10.5703125" style="559" bestFit="1" customWidth="1"/>
    <col min="15" max="15" width="10.28515625" style="559" bestFit="1" customWidth="1"/>
    <col min="16" max="16384" width="9.140625" style="559"/>
  </cols>
  <sheetData>
    <row r="1" spans="1:15" ht="17.25" customHeight="1">
      <c r="A1" s="1873" t="s">
        <v>707</v>
      </c>
      <c r="B1" s="1873"/>
      <c r="C1" s="1873"/>
      <c r="D1" s="1873"/>
      <c r="E1" s="1873"/>
      <c r="F1" s="1873"/>
      <c r="G1" s="1445"/>
      <c r="H1" s="1520"/>
      <c r="I1" s="1520"/>
      <c r="J1" s="1520"/>
      <c r="K1" s="1520"/>
    </row>
    <row r="2" spans="1:15" s="580" customFormat="1" ht="18" customHeight="1">
      <c r="A2" s="1979" t="s">
        <v>334</v>
      </c>
      <c r="B2" s="1979" t="s">
        <v>677</v>
      </c>
      <c r="C2" s="1984"/>
      <c r="D2" s="1984"/>
      <c r="E2" s="1984"/>
      <c r="F2" s="1985"/>
      <c r="G2" s="1855" t="s">
        <v>679</v>
      </c>
      <c r="H2" s="1856"/>
      <c r="I2" s="1856"/>
      <c r="J2" s="1856"/>
      <c r="K2" s="1857"/>
    </row>
    <row r="3" spans="1:15" s="580" customFormat="1" ht="18" customHeight="1">
      <c r="A3" s="1980"/>
      <c r="B3" s="1522" t="s">
        <v>700</v>
      </c>
      <c r="C3" s="1521" t="s">
        <v>701</v>
      </c>
      <c r="D3" s="1521" t="s">
        <v>702</v>
      </c>
      <c r="E3" s="1521" t="s">
        <v>703</v>
      </c>
      <c r="F3" s="1521" t="s">
        <v>704</v>
      </c>
      <c r="G3" s="1515" t="s">
        <v>700</v>
      </c>
      <c r="H3" s="1515" t="s">
        <v>701</v>
      </c>
      <c r="I3" s="1515" t="s">
        <v>702</v>
      </c>
      <c r="J3" s="1515" t="s">
        <v>703</v>
      </c>
      <c r="K3" s="1515" t="s">
        <v>704</v>
      </c>
    </row>
    <row r="4" spans="1:15" s="561" customFormat="1" ht="16.5" customHeight="1">
      <c r="A4" s="564" t="s">
        <v>10</v>
      </c>
      <c r="B4" s="732">
        <v>619188.15919525002</v>
      </c>
      <c r="C4" s="733">
        <v>4685370.8459481057</v>
      </c>
      <c r="D4" s="733">
        <v>1501948.9385291443</v>
      </c>
      <c r="E4" s="733">
        <v>222220.96535619488</v>
      </c>
      <c r="F4" s="733">
        <v>173012.63311431001</v>
      </c>
      <c r="G4" s="734">
        <v>19093760.92444725</v>
      </c>
      <c r="H4" s="733">
        <v>7358692.7990452508</v>
      </c>
      <c r="I4" s="733">
        <v>1360063.1282590001</v>
      </c>
      <c r="J4" s="733">
        <v>122684.10330375</v>
      </c>
      <c r="K4" s="733">
        <v>7094.0754217499998</v>
      </c>
    </row>
    <row r="5" spans="1:15" s="561" customFormat="1" ht="16.5" customHeight="1">
      <c r="A5" s="453" t="s">
        <v>14</v>
      </c>
      <c r="B5" s="692">
        <f>SUM(B6:B17)</f>
        <v>31841.978398268497</v>
      </c>
      <c r="C5" s="692">
        <f t="shared" ref="C5:K5" si="0">SUM(C6:C17)</f>
        <v>1043892.4699382329</v>
      </c>
      <c r="D5" s="692">
        <f t="shared" si="0"/>
        <v>284457.76084333606</v>
      </c>
      <c r="E5" s="692">
        <f t="shared" si="0"/>
        <v>6939.3812832499989</v>
      </c>
      <c r="F5" s="692">
        <f t="shared" si="0"/>
        <v>7516.890320750007</v>
      </c>
      <c r="G5" s="692">
        <f t="shared" si="0"/>
        <v>57235.032333499985</v>
      </c>
      <c r="H5" s="692">
        <f t="shared" si="0"/>
        <v>97647.171261749987</v>
      </c>
      <c r="I5" s="692">
        <f t="shared" si="0"/>
        <v>16584.101623500006</v>
      </c>
      <c r="J5" s="692">
        <f t="shared" si="0"/>
        <v>3562.4702700000007</v>
      </c>
      <c r="K5" s="692">
        <f t="shared" si="0"/>
        <v>406.4674235</v>
      </c>
      <c r="L5" s="735"/>
      <c r="M5" s="735"/>
      <c r="N5" s="736"/>
      <c r="O5" s="626"/>
    </row>
    <row r="6" spans="1:15" s="580" customFormat="1" ht="16.5" customHeight="1">
      <c r="A6" s="1387">
        <v>45412</v>
      </c>
      <c r="B6" s="707">
        <v>2881.8392305000002</v>
      </c>
      <c r="C6" s="707">
        <v>160682.56208672433</v>
      </c>
      <c r="D6" s="707">
        <v>45518.748263879817</v>
      </c>
      <c r="E6" s="707">
        <v>2917.7947239999994</v>
      </c>
      <c r="F6" s="707">
        <v>5437.4272440000068</v>
      </c>
      <c r="G6" s="707">
        <v>54900.824904749985</v>
      </c>
      <c r="H6" s="707">
        <v>82105.088391749989</v>
      </c>
      <c r="I6" s="707">
        <v>13265.001724250002</v>
      </c>
      <c r="J6" s="707">
        <v>3541.6720505000003</v>
      </c>
      <c r="K6" s="707">
        <v>375.64347524999999</v>
      </c>
      <c r="L6" s="729"/>
      <c r="M6" s="736"/>
      <c r="N6" s="736"/>
      <c r="O6" s="626"/>
    </row>
    <row r="7" spans="1:15" s="580" customFormat="1" ht="16.5" customHeight="1">
      <c r="A7" s="1387">
        <v>45443</v>
      </c>
      <c r="B7" s="707">
        <v>28953.808095518496</v>
      </c>
      <c r="C7" s="707">
        <v>75037.492755135987</v>
      </c>
      <c r="D7" s="707">
        <v>125.46981049999999</v>
      </c>
      <c r="E7" s="707">
        <v>531.01790325000002</v>
      </c>
      <c r="F7" s="707">
        <v>502.71215499999994</v>
      </c>
      <c r="G7" s="707">
        <v>2253.3843769999999</v>
      </c>
      <c r="H7" s="707">
        <v>3540.1047944999996</v>
      </c>
      <c r="I7" s="707">
        <v>0</v>
      </c>
      <c r="J7" s="707">
        <v>0</v>
      </c>
      <c r="K7" s="707">
        <v>27.615787999999998</v>
      </c>
      <c r="L7" s="729"/>
      <c r="M7" s="736"/>
      <c r="N7" s="736"/>
      <c r="O7" s="626"/>
    </row>
    <row r="8" spans="1:15" s="580" customFormat="1" ht="16.5" customHeight="1">
      <c r="A8" s="1387">
        <v>45473</v>
      </c>
      <c r="B8" s="707">
        <v>4.1729000000000002E-2</v>
      </c>
      <c r="C8" s="707">
        <v>83575.053086768166</v>
      </c>
      <c r="D8" s="707">
        <v>25076.659561358545</v>
      </c>
      <c r="E8" s="707">
        <v>389.94100775000004</v>
      </c>
      <c r="F8" s="707">
        <v>270.36145599999992</v>
      </c>
      <c r="G8" s="707">
        <v>55.23289900000001</v>
      </c>
      <c r="H8" s="707">
        <v>3220.9740507499992</v>
      </c>
      <c r="I8" s="707">
        <v>647.45904300000007</v>
      </c>
      <c r="J8" s="707">
        <v>1.0430699999999999</v>
      </c>
      <c r="K8" s="707">
        <v>3.0918145000000004</v>
      </c>
      <c r="L8" s="729"/>
      <c r="M8" s="736"/>
      <c r="N8" s="736"/>
      <c r="O8" s="626"/>
    </row>
    <row r="9" spans="1:15" s="580" customFormat="1" ht="16.5" customHeight="1">
      <c r="A9" s="1387">
        <v>45504</v>
      </c>
      <c r="B9" s="707">
        <v>0.41903750000000001</v>
      </c>
      <c r="C9" s="707">
        <v>33185.635814308131</v>
      </c>
      <c r="D9" s="707">
        <v>11751.722607733509</v>
      </c>
      <c r="E9" s="707">
        <v>351.79797424999998</v>
      </c>
      <c r="F9" s="707">
        <v>316.86098825000005</v>
      </c>
      <c r="G9" s="707">
        <v>8.0968350000000004</v>
      </c>
      <c r="H9" s="707">
        <v>1461.6090860000004</v>
      </c>
      <c r="I9" s="707">
        <v>547.51209674999996</v>
      </c>
      <c r="J9" s="707">
        <v>0.9352975</v>
      </c>
      <c r="K9" s="707">
        <v>0</v>
      </c>
      <c r="L9" s="729"/>
      <c r="M9" s="736"/>
      <c r="N9" s="736"/>
      <c r="O9" s="626"/>
    </row>
    <row r="10" spans="1:15" s="580" customFormat="1" ht="16.5" customHeight="1">
      <c r="A10" s="1387">
        <v>45535</v>
      </c>
      <c r="B10" s="707">
        <v>0.86635974999999998</v>
      </c>
      <c r="C10" s="707">
        <v>91123.24253136311</v>
      </c>
      <c r="D10" s="707">
        <v>16773.446507157398</v>
      </c>
      <c r="E10" s="707">
        <v>244.71033200000002</v>
      </c>
      <c r="F10" s="707">
        <v>252.35905149999999</v>
      </c>
      <c r="G10" s="707">
        <v>14.824915249999998</v>
      </c>
      <c r="H10" s="707">
        <v>1343.798235</v>
      </c>
      <c r="I10" s="707">
        <v>508.29314699999998</v>
      </c>
      <c r="J10" s="707">
        <v>2.7331097499999997</v>
      </c>
      <c r="K10" s="707">
        <v>8.3125000000000004E-3</v>
      </c>
      <c r="L10" s="729"/>
      <c r="M10" s="736"/>
      <c r="N10" s="736"/>
      <c r="O10" s="626"/>
    </row>
    <row r="11" spans="1:15" s="580" customFormat="1">
      <c r="A11" s="1387">
        <v>45565</v>
      </c>
      <c r="B11" s="707">
        <v>1.2981390000000002</v>
      </c>
      <c r="C11" s="707">
        <v>50919.489106989953</v>
      </c>
      <c r="D11" s="707">
        <v>12629.050084453598</v>
      </c>
      <c r="E11" s="707">
        <v>249.74341649999997</v>
      </c>
      <c r="F11" s="707">
        <v>225.80894475000002</v>
      </c>
      <c r="G11" s="707">
        <v>0</v>
      </c>
      <c r="H11" s="707">
        <v>1182.2374950000001</v>
      </c>
      <c r="I11" s="707">
        <v>464.94125399999996</v>
      </c>
      <c r="J11" s="707">
        <v>12.615823749999999</v>
      </c>
      <c r="K11" s="707">
        <v>0.10803325</v>
      </c>
      <c r="L11" s="729"/>
      <c r="M11" s="736"/>
      <c r="N11" s="736"/>
      <c r="O11" s="626"/>
    </row>
    <row r="12" spans="1:15" s="580" customFormat="1">
      <c r="A12" s="1387">
        <v>45596</v>
      </c>
      <c r="B12" s="707">
        <v>0</v>
      </c>
      <c r="C12" s="707">
        <v>112954.39988120065</v>
      </c>
      <c r="D12" s="707">
        <v>37197.24385766116</v>
      </c>
      <c r="E12" s="707">
        <v>289.53827224999998</v>
      </c>
      <c r="F12" s="707">
        <v>155.49506049999999</v>
      </c>
      <c r="G12" s="707">
        <v>0</v>
      </c>
      <c r="H12" s="707">
        <v>875.29876524999997</v>
      </c>
      <c r="I12" s="707">
        <v>404.22491299999996</v>
      </c>
      <c r="J12" s="707">
        <v>3.3005809999999998</v>
      </c>
      <c r="K12" s="707">
        <v>0</v>
      </c>
      <c r="L12" s="729"/>
      <c r="M12" s="736"/>
      <c r="N12" s="736"/>
      <c r="O12" s="626"/>
    </row>
    <row r="13" spans="1:15" s="580" customFormat="1">
      <c r="A13" s="1387">
        <v>45626</v>
      </c>
      <c r="B13" s="707">
        <v>0</v>
      </c>
      <c r="C13" s="707">
        <v>82730.824167804603</v>
      </c>
      <c r="D13" s="707">
        <v>20763.793146044882</v>
      </c>
      <c r="E13" s="707">
        <v>391.69216699999998</v>
      </c>
      <c r="F13" s="707">
        <v>102.29775675000003</v>
      </c>
      <c r="G13" s="707">
        <v>0</v>
      </c>
      <c r="H13" s="707">
        <v>781.81027625000002</v>
      </c>
      <c r="I13" s="707">
        <v>482.83107399999994</v>
      </c>
      <c r="J13" s="707">
        <v>0.1703375</v>
      </c>
      <c r="K13" s="707">
        <v>0</v>
      </c>
      <c r="L13" s="729"/>
      <c r="M13" s="736"/>
      <c r="N13" s="736"/>
      <c r="O13" s="626"/>
    </row>
    <row r="14" spans="1:15" s="580" customFormat="1">
      <c r="A14" s="1387">
        <v>45657</v>
      </c>
      <c r="B14" s="707">
        <v>1.5691715000000002</v>
      </c>
      <c r="C14" s="707">
        <v>107463.76827320246</v>
      </c>
      <c r="D14" s="707">
        <v>43695.839851977231</v>
      </c>
      <c r="E14" s="707">
        <v>806.78853974999993</v>
      </c>
      <c r="F14" s="707">
        <v>100.26061849999999</v>
      </c>
      <c r="G14" s="707">
        <v>0</v>
      </c>
      <c r="H14" s="707">
        <v>853.9984905</v>
      </c>
      <c r="I14" s="707">
        <v>147.94799649999999</v>
      </c>
      <c r="J14" s="707">
        <v>0</v>
      </c>
      <c r="K14" s="707">
        <v>0</v>
      </c>
      <c r="L14" s="729"/>
      <c r="M14" s="736"/>
      <c r="N14" s="736"/>
      <c r="O14" s="626"/>
    </row>
    <row r="15" spans="1:15" s="580" customFormat="1">
      <c r="A15" s="1387">
        <v>45688</v>
      </c>
      <c r="B15" s="707">
        <v>0.65705674999999997</v>
      </c>
      <c r="C15" s="707">
        <v>112002.53150900704</v>
      </c>
      <c r="D15" s="707">
        <v>32468.081402787357</v>
      </c>
      <c r="E15" s="707">
        <v>250.13946574999997</v>
      </c>
      <c r="F15" s="707">
        <v>87.697582750000009</v>
      </c>
      <c r="G15" s="707">
        <v>0</v>
      </c>
      <c r="H15" s="707">
        <v>956.94362350000006</v>
      </c>
      <c r="I15" s="707">
        <v>76.554307249999994</v>
      </c>
      <c r="J15" s="707">
        <v>0</v>
      </c>
      <c r="K15" s="707">
        <v>0</v>
      </c>
      <c r="L15" s="729"/>
      <c r="M15" s="736"/>
      <c r="N15" s="736"/>
      <c r="O15" s="626"/>
    </row>
    <row r="16" spans="1:15" s="580" customFormat="1">
      <c r="A16" s="1387">
        <v>45716</v>
      </c>
      <c r="B16" s="707">
        <v>0.48087525000000003</v>
      </c>
      <c r="C16" s="707">
        <v>78140.647950181112</v>
      </c>
      <c r="D16" s="707">
        <v>20427.350868777819</v>
      </c>
      <c r="E16" s="707">
        <v>266.73594700000001</v>
      </c>
      <c r="F16" s="707">
        <v>56.967136750000009</v>
      </c>
      <c r="G16" s="707">
        <v>0</v>
      </c>
      <c r="H16" s="707">
        <v>824.82460750000018</v>
      </c>
      <c r="I16" s="707">
        <v>29.484851500000001</v>
      </c>
      <c r="J16" s="707">
        <v>0</v>
      </c>
      <c r="K16" s="707">
        <v>0</v>
      </c>
      <c r="L16" s="729"/>
      <c r="M16" s="736"/>
      <c r="N16" s="736"/>
      <c r="O16" s="626"/>
    </row>
    <row r="17" spans="1:15" s="580" customFormat="1">
      <c r="A17" s="1387">
        <v>45747</v>
      </c>
      <c r="B17" s="707">
        <v>0.99870350000000008</v>
      </c>
      <c r="C17" s="707">
        <v>56076.822775547356</v>
      </c>
      <c r="D17" s="707">
        <v>18030.3548810047</v>
      </c>
      <c r="E17" s="707">
        <v>249.48153374999998</v>
      </c>
      <c r="F17" s="707">
        <v>8.6423260000000006</v>
      </c>
      <c r="G17" s="707">
        <v>2.6684025</v>
      </c>
      <c r="H17" s="707">
        <v>500.48344574999999</v>
      </c>
      <c r="I17" s="707">
        <v>9.8512162500000002</v>
      </c>
      <c r="J17" s="707">
        <v>0</v>
      </c>
      <c r="K17" s="707">
        <v>0</v>
      </c>
      <c r="L17" s="729"/>
      <c r="M17" s="736"/>
      <c r="N17" s="736"/>
      <c r="O17" s="626"/>
    </row>
    <row r="18" spans="1:15" s="580" customFormat="1">
      <c r="A18" s="630"/>
      <c r="B18" s="710"/>
      <c r="C18" s="710"/>
      <c r="D18" s="710"/>
      <c r="E18" s="710"/>
      <c r="F18" s="710"/>
      <c r="G18" s="710"/>
      <c r="H18" s="710"/>
      <c r="I18" s="710"/>
      <c r="J18" s="710"/>
      <c r="K18" s="710"/>
      <c r="L18" s="729"/>
      <c r="M18" s="736"/>
      <c r="N18" s="736"/>
      <c r="O18" s="626"/>
    </row>
    <row r="19" spans="1:15" s="580" customFormat="1">
      <c r="A19" s="371"/>
      <c r="L19" s="729"/>
      <c r="M19" s="736"/>
      <c r="N19" s="736"/>
      <c r="O19" s="626"/>
    </row>
    <row r="20" spans="1:15" s="580" customFormat="1" ht="30" customHeight="1">
      <c r="A20" s="1872" t="s">
        <v>706</v>
      </c>
      <c r="B20" s="1872"/>
      <c r="C20" s="1872"/>
      <c r="D20" s="1872"/>
      <c r="E20" s="1872"/>
      <c r="F20" s="1872"/>
      <c r="G20" s="1872"/>
      <c r="H20" s="1872"/>
      <c r="I20" s="1872"/>
      <c r="J20" s="1872"/>
      <c r="K20" s="1872"/>
      <c r="L20" s="729"/>
    </row>
    <row r="21" spans="1:15" s="580" customFormat="1">
      <c r="A21" s="1449" t="s">
        <v>650</v>
      </c>
      <c r="B21" s="1449"/>
      <c r="C21" s="1449"/>
      <c r="D21" s="1449"/>
      <c r="E21" s="1449"/>
      <c r="F21" s="1449"/>
      <c r="G21" s="1449"/>
      <c r="H21" s="1449"/>
      <c r="I21" s="1449"/>
      <c r="J21" s="1449"/>
      <c r="K21" s="1449"/>
    </row>
    <row r="22" spans="1:15" s="580" customFormat="1">
      <c r="A22" s="634"/>
      <c r="B22" s="587"/>
      <c r="C22" s="587"/>
      <c r="D22" s="587"/>
      <c r="E22" s="587"/>
      <c r="F22" s="587"/>
      <c r="G22" s="587"/>
      <c r="H22" s="587"/>
      <c r="I22" s="587"/>
      <c r="J22" s="587"/>
      <c r="K22" s="587"/>
    </row>
    <row r="23" spans="1:15" s="580" customFormat="1">
      <c r="A23" s="559"/>
      <c r="B23" s="626"/>
      <c r="C23" s="626"/>
      <c r="D23" s="626"/>
      <c r="E23" s="626"/>
      <c r="F23" s="626"/>
      <c r="G23" s="626"/>
      <c r="H23" s="626"/>
      <c r="I23" s="626"/>
      <c r="J23" s="626"/>
      <c r="K23" s="626"/>
    </row>
    <row r="24" spans="1:15">
      <c r="B24" s="606"/>
      <c r="C24" s="606"/>
      <c r="D24" s="606"/>
      <c r="E24" s="606"/>
      <c r="F24" s="606"/>
      <c r="G24" s="606"/>
      <c r="H24" s="606"/>
      <c r="I24" s="606"/>
      <c r="J24" s="606"/>
      <c r="K24" s="606"/>
    </row>
    <row r="25" spans="1:15">
      <c r="F25" s="610"/>
      <c r="K25" s="610"/>
    </row>
    <row r="26" spans="1:15">
      <c r="F26" s="610"/>
      <c r="K26" s="610"/>
    </row>
    <row r="27" spans="1:15">
      <c r="F27" s="610"/>
      <c r="K27" s="610"/>
    </row>
    <row r="28" spans="1:15">
      <c r="E28" s="610"/>
      <c r="F28" s="610"/>
      <c r="K28" s="610"/>
    </row>
    <row r="29" spans="1:15">
      <c r="F29" s="610"/>
    </row>
  </sheetData>
  <mergeCells count="5">
    <mergeCell ref="A2:A3"/>
    <mergeCell ref="B2:F2"/>
    <mergeCell ref="G2:K2"/>
    <mergeCell ref="A20:K20"/>
    <mergeCell ref="A1:F1"/>
  </mergeCells>
  <printOptions horizontalCentered="1"/>
  <pageMargins left="0.78431372549019618" right="0.78431372549019618" top="0.98039215686274517" bottom="0.98039215686274517" header="0.50980392156862753" footer="0.50980392156862753"/>
  <pageSetup paperSize="9" scale="92" orientation="landscape" useFirstPageNumber="1"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1"/>
  <sheetViews>
    <sheetView zoomScaleNormal="100" workbookViewId="0">
      <selection activeCell="E8" sqref="E8"/>
    </sheetView>
  </sheetViews>
  <sheetFormatPr defaultColWidth="9.140625" defaultRowHeight="15"/>
  <cols>
    <col min="1" max="1" width="12.140625" style="559" bestFit="1" customWidth="1"/>
    <col min="2" max="2" width="12.140625" style="559" customWidth="1"/>
    <col min="3" max="6" width="12.140625" style="559" bestFit="1" customWidth="1"/>
    <col min="7" max="7" width="12.140625" style="559" customWidth="1"/>
    <col min="8" max="11" width="12.140625" style="559" bestFit="1" customWidth="1"/>
    <col min="12" max="12" width="4.5703125" style="559" bestFit="1" customWidth="1"/>
    <col min="13" max="16384" width="9.140625" style="559"/>
  </cols>
  <sheetData>
    <row r="1" spans="1:11" ht="18" customHeight="1">
      <c r="A1" s="1445" t="s">
        <v>709</v>
      </c>
      <c r="B1" s="1445"/>
      <c r="C1" s="1445"/>
      <c r="D1" s="1445"/>
      <c r="E1" s="1445"/>
      <c r="F1" s="1445"/>
      <c r="G1" s="1445"/>
      <c r="H1" s="1446"/>
      <c r="I1" s="1446"/>
      <c r="J1" s="1446"/>
      <c r="K1" s="1446"/>
    </row>
    <row r="2" spans="1:11" s="580" customFormat="1" ht="18" customHeight="1">
      <c r="A2" s="1979" t="s">
        <v>334</v>
      </c>
      <c r="B2" s="1979" t="s">
        <v>677</v>
      </c>
      <c r="C2" s="1984"/>
      <c r="D2" s="1984"/>
      <c r="E2" s="1984"/>
      <c r="F2" s="1985"/>
      <c r="G2" s="1855" t="s">
        <v>679</v>
      </c>
      <c r="H2" s="1856"/>
      <c r="I2" s="1856"/>
      <c r="J2" s="1856"/>
      <c r="K2" s="1857"/>
    </row>
    <row r="3" spans="1:11" s="580" customFormat="1" ht="18" customHeight="1">
      <c r="A3" s="1980"/>
      <c r="B3" s="1522" t="s">
        <v>700</v>
      </c>
      <c r="C3" s="1521" t="s">
        <v>701</v>
      </c>
      <c r="D3" s="1521" t="s">
        <v>702</v>
      </c>
      <c r="E3" s="1521" t="s">
        <v>703</v>
      </c>
      <c r="F3" s="1521" t="s">
        <v>708</v>
      </c>
      <c r="G3" s="1515" t="s">
        <v>700</v>
      </c>
      <c r="H3" s="1515" t="s">
        <v>701</v>
      </c>
      <c r="I3" s="1515" t="s">
        <v>702</v>
      </c>
      <c r="J3" s="1515" t="s">
        <v>703</v>
      </c>
      <c r="K3" s="1515" t="s">
        <v>704</v>
      </c>
    </row>
    <row r="4" spans="1:11" s="561" customFormat="1" ht="17.25" customHeight="1">
      <c r="A4" s="564" t="s">
        <v>10</v>
      </c>
      <c r="B4" s="732">
        <v>14.802290500000003</v>
      </c>
      <c r="C4" s="733">
        <v>145944.96059725003</v>
      </c>
      <c r="D4" s="733">
        <v>72897.092392749997</v>
      </c>
      <c r="E4" s="733">
        <v>28876.607645249998</v>
      </c>
      <c r="F4" s="733">
        <v>4.5848877499999992</v>
      </c>
      <c r="G4" s="734">
        <v>0</v>
      </c>
      <c r="H4" s="733">
        <v>0</v>
      </c>
      <c r="I4" s="733">
        <v>0</v>
      </c>
      <c r="J4" s="733">
        <v>0</v>
      </c>
      <c r="K4" s="733">
        <v>0</v>
      </c>
    </row>
    <row r="5" spans="1:11" s="561" customFormat="1" ht="17.25" customHeight="1">
      <c r="A5" s="453" t="s">
        <v>14</v>
      </c>
      <c r="B5" s="692">
        <f>SUM(B6:B17)</f>
        <v>0.78358949999999994</v>
      </c>
      <c r="C5" s="692">
        <f t="shared" ref="C5:K5" si="0">SUM(C6:C17)</f>
        <v>45578.434851999991</v>
      </c>
      <c r="D5" s="692">
        <f t="shared" si="0"/>
        <v>8524.0258979999981</v>
      </c>
      <c r="E5" s="692">
        <f t="shared" si="0"/>
        <v>0.10031799999999999</v>
      </c>
      <c r="F5" s="692">
        <f t="shared" si="0"/>
        <v>0</v>
      </c>
      <c r="G5" s="692">
        <f t="shared" si="0"/>
        <v>0</v>
      </c>
      <c r="H5" s="692">
        <f t="shared" si="0"/>
        <v>0</v>
      </c>
      <c r="I5" s="692">
        <f t="shared" si="0"/>
        <v>0</v>
      </c>
      <c r="J5" s="692">
        <f t="shared" si="0"/>
        <v>0</v>
      </c>
      <c r="K5" s="692">
        <f t="shared" si="0"/>
        <v>0</v>
      </c>
    </row>
    <row r="6" spans="1:11" s="580" customFormat="1" ht="17.25" customHeight="1">
      <c r="A6" s="1387">
        <v>45412</v>
      </c>
      <c r="B6" s="707">
        <v>0.78358949999999994</v>
      </c>
      <c r="C6" s="707">
        <v>3389.2969875000008</v>
      </c>
      <c r="D6" s="707">
        <v>1921.8953980000001</v>
      </c>
      <c r="E6" s="707">
        <v>0.10031799999999999</v>
      </c>
      <c r="F6" s="707">
        <v>0</v>
      </c>
      <c r="G6" s="707">
        <v>0</v>
      </c>
      <c r="H6" s="707">
        <v>0</v>
      </c>
      <c r="I6" s="707">
        <v>0</v>
      </c>
      <c r="J6" s="707">
        <v>0</v>
      </c>
      <c r="K6" s="707">
        <v>0</v>
      </c>
    </row>
    <row r="7" spans="1:11" s="580" customFormat="1" ht="17.25" customHeight="1">
      <c r="A7" s="1387">
        <v>45443</v>
      </c>
      <c r="B7" s="707">
        <v>0</v>
      </c>
      <c r="C7" s="707">
        <v>1001.7</v>
      </c>
      <c r="D7" s="707">
        <v>0</v>
      </c>
      <c r="E7" s="707">
        <v>0</v>
      </c>
      <c r="F7" s="707">
        <v>0</v>
      </c>
      <c r="G7" s="707">
        <v>0</v>
      </c>
      <c r="H7" s="707">
        <v>0</v>
      </c>
      <c r="I7" s="707">
        <v>0</v>
      </c>
      <c r="J7" s="707">
        <v>0</v>
      </c>
      <c r="K7" s="707">
        <v>0</v>
      </c>
    </row>
    <row r="8" spans="1:11" s="580" customFormat="1" ht="17.25" customHeight="1">
      <c r="A8" s="1387">
        <v>45473</v>
      </c>
      <c r="B8" s="707">
        <v>0</v>
      </c>
      <c r="C8" s="707">
        <v>417.30624999999998</v>
      </c>
      <c r="D8" s="707">
        <v>234.268</v>
      </c>
      <c r="E8" s="707">
        <v>0</v>
      </c>
      <c r="F8" s="707">
        <v>0</v>
      </c>
      <c r="G8" s="707">
        <v>0</v>
      </c>
      <c r="H8" s="707">
        <v>0</v>
      </c>
      <c r="I8" s="707">
        <v>0</v>
      </c>
      <c r="J8" s="707">
        <v>0</v>
      </c>
      <c r="K8" s="707">
        <v>0</v>
      </c>
    </row>
    <row r="9" spans="1:11" s="580" customFormat="1" ht="17.25" customHeight="1">
      <c r="A9" s="1387">
        <v>45504</v>
      </c>
      <c r="B9" s="707">
        <v>0</v>
      </c>
      <c r="C9" s="707">
        <v>175.78450000000001</v>
      </c>
      <c r="D9" s="707">
        <v>0</v>
      </c>
      <c r="E9" s="707">
        <v>0</v>
      </c>
      <c r="F9" s="707">
        <v>0</v>
      </c>
      <c r="G9" s="707">
        <v>0</v>
      </c>
      <c r="H9" s="707">
        <v>0</v>
      </c>
      <c r="I9" s="707">
        <v>0</v>
      </c>
      <c r="J9" s="707">
        <v>0</v>
      </c>
      <c r="K9" s="707">
        <v>0</v>
      </c>
    </row>
    <row r="10" spans="1:11" s="580" customFormat="1" ht="17.25" customHeight="1">
      <c r="A10" s="1387">
        <v>45535</v>
      </c>
      <c r="B10" s="707">
        <v>0</v>
      </c>
      <c r="C10" s="707">
        <v>587.61249999999995</v>
      </c>
      <c r="D10" s="707">
        <v>0</v>
      </c>
      <c r="E10" s="707">
        <v>0</v>
      </c>
      <c r="F10" s="707">
        <v>0</v>
      </c>
      <c r="G10" s="707">
        <v>0</v>
      </c>
      <c r="H10" s="707">
        <v>0</v>
      </c>
      <c r="I10" s="707">
        <v>0</v>
      </c>
      <c r="J10" s="707">
        <v>0</v>
      </c>
      <c r="K10" s="707">
        <v>0</v>
      </c>
    </row>
    <row r="11" spans="1:11" s="580" customFormat="1">
      <c r="A11" s="1387">
        <v>45565</v>
      </c>
      <c r="B11" s="707">
        <v>0</v>
      </c>
      <c r="C11" s="707">
        <v>2582.8355000000006</v>
      </c>
      <c r="D11" s="707">
        <v>0</v>
      </c>
      <c r="E11" s="707">
        <v>0</v>
      </c>
      <c r="F11" s="707">
        <v>0</v>
      </c>
      <c r="G11" s="707">
        <v>0</v>
      </c>
      <c r="H11" s="707">
        <v>0</v>
      </c>
      <c r="I11" s="707">
        <v>0</v>
      </c>
      <c r="J11" s="707">
        <v>0</v>
      </c>
      <c r="K11" s="707">
        <v>0</v>
      </c>
    </row>
    <row r="12" spans="1:11" s="580" customFormat="1" ht="13.5" customHeight="1">
      <c r="A12" s="1387">
        <v>45596</v>
      </c>
      <c r="B12" s="707">
        <v>0</v>
      </c>
      <c r="C12" s="707">
        <v>5515.2604999999994</v>
      </c>
      <c r="D12" s="707">
        <v>2070.6189999999997</v>
      </c>
      <c r="E12" s="707">
        <v>0</v>
      </c>
      <c r="F12" s="707">
        <v>0</v>
      </c>
      <c r="G12" s="707">
        <v>0</v>
      </c>
      <c r="H12" s="707">
        <v>0</v>
      </c>
      <c r="I12" s="707">
        <v>0</v>
      </c>
      <c r="J12" s="707">
        <v>0</v>
      </c>
      <c r="K12" s="707">
        <v>0</v>
      </c>
    </row>
    <row r="13" spans="1:11" s="580" customFormat="1">
      <c r="A13" s="1387">
        <v>45626</v>
      </c>
      <c r="B13" s="707">
        <v>0</v>
      </c>
      <c r="C13" s="707">
        <v>7622.5424999999987</v>
      </c>
      <c r="D13" s="707">
        <v>0</v>
      </c>
      <c r="E13" s="707">
        <v>0</v>
      </c>
      <c r="F13" s="707">
        <v>0</v>
      </c>
      <c r="G13" s="707">
        <v>0</v>
      </c>
      <c r="H13" s="707">
        <v>0</v>
      </c>
      <c r="I13" s="707">
        <v>0</v>
      </c>
      <c r="J13" s="707">
        <v>0</v>
      </c>
      <c r="K13" s="707">
        <v>0</v>
      </c>
    </row>
    <row r="14" spans="1:11" s="580" customFormat="1">
      <c r="A14" s="1387">
        <v>45657</v>
      </c>
      <c r="B14" s="707">
        <v>0</v>
      </c>
      <c r="C14" s="707">
        <v>6593.7394644999986</v>
      </c>
      <c r="D14" s="707">
        <v>1501.5912499999999</v>
      </c>
      <c r="E14" s="707">
        <v>0</v>
      </c>
      <c r="F14" s="707">
        <v>0</v>
      </c>
      <c r="G14" s="707">
        <v>0</v>
      </c>
      <c r="H14" s="707">
        <v>0</v>
      </c>
      <c r="I14" s="707">
        <v>0</v>
      </c>
      <c r="J14" s="707">
        <v>0</v>
      </c>
      <c r="K14" s="707">
        <v>0</v>
      </c>
    </row>
    <row r="15" spans="1:11" s="580" customFormat="1">
      <c r="A15" s="1387">
        <v>45688</v>
      </c>
      <c r="B15" s="707">
        <v>0</v>
      </c>
      <c r="C15" s="707">
        <v>10125.8364</v>
      </c>
      <c r="D15" s="707">
        <v>0</v>
      </c>
      <c r="E15" s="707">
        <v>0</v>
      </c>
      <c r="F15" s="707">
        <v>0</v>
      </c>
      <c r="G15" s="707">
        <v>0</v>
      </c>
      <c r="H15" s="707">
        <v>0</v>
      </c>
      <c r="I15" s="707">
        <v>0</v>
      </c>
      <c r="J15" s="707">
        <v>0</v>
      </c>
      <c r="K15" s="707">
        <v>0</v>
      </c>
    </row>
    <row r="16" spans="1:11" s="580" customFormat="1">
      <c r="A16" s="1387">
        <v>45716</v>
      </c>
      <c r="B16" s="707">
        <v>0</v>
      </c>
      <c r="C16" s="707">
        <v>5982.63825</v>
      </c>
      <c r="D16" s="707">
        <v>1608.37725</v>
      </c>
      <c r="E16" s="707">
        <v>0</v>
      </c>
      <c r="F16" s="707">
        <v>0</v>
      </c>
      <c r="G16" s="707">
        <v>0</v>
      </c>
      <c r="H16" s="707">
        <v>0</v>
      </c>
      <c r="I16" s="707">
        <v>0</v>
      </c>
      <c r="J16" s="707">
        <v>0</v>
      </c>
      <c r="K16" s="707">
        <v>0</v>
      </c>
    </row>
    <row r="17" spans="1:11" s="580" customFormat="1">
      <c r="A17" s="1387">
        <v>45747</v>
      </c>
      <c r="B17" s="707">
        <v>0</v>
      </c>
      <c r="C17" s="707">
        <v>1583.8820000000001</v>
      </c>
      <c r="D17" s="707">
        <v>1187.2750000000001</v>
      </c>
      <c r="E17" s="707">
        <v>0</v>
      </c>
      <c r="F17" s="707">
        <v>0</v>
      </c>
      <c r="G17" s="707">
        <v>0</v>
      </c>
      <c r="H17" s="707">
        <v>0</v>
      </c>
      <c r="I17" s="707">
        <v>0</v>
      </c>
      <c r="J17" s="707">
        <v>0</v>
      </c>
      <c r="K17" s="707">
        <v>0</v>
      </c>
    </row>
    <row r="18" spans="1:11" s="580" customFormat="1">
      <c r="A18" s="371"/>
      <c r="B18" s="737"/>
      <c r="C18" s="738"/>
      <c r="D18" s="738"/>
      <c r="E18" s="737"/>
      <c r="F18" s="737"/>
      <c r="G18" s="737"/>
      <c r="H18" s="739"/>
      <c r="I18" s="739"/>
      <c r="J18" s="739"/>
      <c r="K18" s="737"/>
    </row>
    <row r="19" spans="1:11" s="580" customFormat="1" ht="15" customHeight="1">
      <c r="A19" s="1941" t="s">
        <v>410</v>
      </c>
      <c r="B19" s="1941"/>
      <c r="C19" s="1941"/>
      <c r="D19" s="1941"/>
      <c r="E19" s="1941"/>
      <c r="F19" s="1941"/>
      <c r="G19" s="1941"/>
      <c r="H19" s="1941"/>
      <c r="I19" s="1941"/>
      <c r="J19" s="1941"/>
      <c r="K19" s="1941"/>
    </row>
    <row r="20" spans="1:11" s="580" customFormat="1" ht="15" customHeight="1">
      <c r="A20" s="634"/>
      <c r="B20" s="626"/>
      <c r="C20" s="626"/>
      <c r="D20" s="626"/>
      <c r="E20" s="626"/>
      <c r="F20" s="626"/>
      <c r="G20" s="626"/>
      <c r="H20" s="626"/>
      <c r="I20" s="626"/>
      <c r="J20" s="626"/>
    </row>
    <row r="21" spans="1:11" s="580" customFormat="1">
      <c r="A21" s="559"/>
      <c r="B21" s="610"/>
      <c r="C21" s="610"/>
      <c r="D21" s="610"/>
      <c r="E21" s="610"/>
      <c r="F21" s="610"/>
      <c r="G21" s="610"/>
      <c r="H21" s="610"/>
      <c r="I21" s="610"/>
      <c r="J21" s="610"/>
      <c r="K21" s="610"/>
    </row>
  </sheetData>
  <mergeCells count="4">
    <mergeCell ref="A2:A3"/>
    <mergeCell ref="B2:F2"/>
    <mergeCell ref="G2:K2"/>
    <mergeCell ref="A19:K19"/>
  </mergeCells>
  <printOptions horizontalCentered="1"/>
  <pageMargins left="0.78431372549019618" right="0.78431372549019618" top="0.98039215686274517" bottom="0.98039215686274517" header="0.50980392156862753" footer="0.50980392156862753"/>
  <pageSetup paperSize="9" scale="96" orientation="landscape" useFirstPageNumber="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7"/>
  <sheetViews>
    <sheetView showGridLines="0" zoomScale="130" zoomScaleNormal="130" workbookViewId="0">
      <selection sqref="A1:I1"/>
    </sheetView>
  </sheetViews>
  <sheetFormatPr defaultRowHeight="15"/>
  <cols>
    <col min="1" max="1" width="14" style="211" customWidth="1"/>
    <col min="2" max="2" width="13.5703125" style="211" bestFit="1" customWidth="1"/>
    <col min="3" max="3" width="9.28515625" style="211" bestFit="1" customWidth="1"/>
    <col min="4" max="4" width="11.28515625" style="211" customWidth="1"/>
    <col min="5" max="5" width="9.42578125" style="211" customWidth="1"/>
    <col min="6" max="6" width="7" style="211" bestFit="1" customWidth="1"/>
    <col min="7" max="7" width="10" style="211" bestFit="1" customWidth="1"/>
    <col min="8" max="8" width="13.5703125" style="211" bestFit="1" customWidth="1"/>
    <col min="9" max="9" width="16.85546875" style="211" customWidth="1"/>
    <col min="10" max="16384" width="9.140625" style="211"/>
  </cols>
  <sheetData>
    <row r="1" spans="1:14" ht="34.5" customHeight="1">
      <c r="A1" s="1732" t="s">
        <v>163</v>
      </c>
      <c r="B1" s="1732"/>
      <c r="C1" s="1732"/>
      <c r="D1" s="1732"/>
      <c r="E1" s="1732"/>
      <c r="F1" s="1732"/>
      <c r="G1" s="1732"/>
      <c r="H1" s="1732"/>
      <c r="I1" s="1732"/>
      <c r="J1" s="11"/>
      <c r="K1" s="11"/>
      <c r="L1" s="11"/>
    </row>
    <row r="2" spans="1:14" ht="18.75">
      <c r="A2" s="1733" t="s">
        <v>164</v>
      </c>
      <c r="B2" s="1736" t="s">
        <v>165</v>
      </c>
      <c r="C2" s="1737"/>
      <c r="D2" s="1737"/>
      <c r="E2" s="1737"/>
      <c r="F2" s="1737"/>
      <c r="G2" s="1737"/>
      <c r="H2" s="1737"/>
      <c r="I2" s="1738"/>
    </row>
    <row r="3" spans="1:14" ht="18.75">
      <c r="A3" s="1734"/>
      <c r="B3" s="1736" t="s">
        <v>166</v>
      </c>
      <c r="C3" s="1737"/>
      <c r="D3" s="1737"/>
      <c r="E3" s="1737"/>
      <c r="F3" s="1737"/>
      <c r="G3" s="1738"/>
      <c r="H3" s="1739" t="s">
        <v>132</v>
      </c>
      <c r="I3" s="1740"/>
    </row>
    <row r="4" spans="1:14" ht="36.75" customHeight="1">
      <c r="A4" s="1734"/>
      <c r="B4" s="1741" t="s">
        <v>167</v>
      </c>
      <c r="C4" s="1742"/>
      <c r="D4" s="1741" t="s">
        <v>168</v>
      </c>
      <c r="E4" s="1742"/>
      <c r="F4" s="1741" t="s">
        <v>169</v>
      </c>
      <c r="G4" s="1742"/>
      <c r="H4" s="1717" t="s">
        <v>170</v>
      </c>
      <c r="I4" s="1717" t="s">
        <v>171</v>
      </c>
    </row>
    <row r="5" spans="1:14" ht="30" customHeight="1">
      <c r="A5" s="1735"/>
      <c r="B5" s="1394" t="s">
        <v>170</v>
      </c>
      <c r="C5" s="1394" t="s">
        <v>171</v>
      </c>
      <c r="D5" s="1394" t="s">
        <v>170</v>
      </c>
      <c r="E5" s="1394" t="s">
        <v>171</v>
      </c>
      <c r="F5" s="1394" t="s">
        <v>170</v>
      </c>
      <c r="G5" s="1394" t="s">
        <v>171</v>
      </c>
      <c r="H5" s="1718"/>
      <c r="I5" s="1718"/>
    </row>
    <row r="6" spans="1:14">
      <c r="A6" s="309" t="s">
        <v>10</v>
      </c>
      <c r="B6" s="308">
        <v>1</v>
      </c>
      <c r="C6" s="398">
        <v>4.3600000000000003</v>
      </c>
      <c r="D6" s="308">
        <v>1</v>
      </c>
      <c r="E6" s="398">
        <v>3.27</v>
      </c>
      <c r="F6" s="308">
        <v>71</v>
      </c>
      <c r="G6" s="398">
        <v>10243.92</v>
      </c>
      <c r="H6" s="308">
        <v>73</v>
      </c>
      <c r="I6" s="398">
        <v>10251.549999999999</v>
      </c>
      <c r="K6" s="12"/>
      <c r="L6" s="12"/>
      <c r="M6" s="13"/>
      <c r="N6" s="13"/>
    </row>
    <row r="7" spans="1:14">
      <c r="A7" s="432" t="s">
        <v>11</v>
      </c>
      <c r="B7" s="306">
        <f t="shared" ref="B7:I7" si="0">SUM(B8:B19)</f>
        <v>68</v>
      </c>
      <c r="C7" s="399">
        <f t="shared" si="0"/>
        <v>12747.119313927</v>
      </c>
      <c r="D7" s="305">
        <f t="shared" si="0"/>
        <v>1</v>
      </c>
      <c r="E7" s="399">
        <f t="shared" si="0"/>
        <v>5.61</v>
      </c>
      <c r="F7" s="305">
        <f t="shared" si="0"/>
        <v>0</v>
      </c>
      <c r="G7" s="399">
        <f t="shared" si="0"/>
        <v>0</v>
      </c>
      <c r="H7" s="305">
        <f t="shared" si="0"/>
        <v>69</v>
      </c>
      <c r="I7" s="399">
        <f t="shared" si="0"/>
        <v>12752.729313927</v>
      </c>
      <c r="L7" s="12"/>
      <c r="M7" s="12"/>
      <c r="N7" s="13"/>
    </row>
    <row r="8" spans="1:14">
      <c r="A8" s="1387">
        <v>45412</v>
      </c>
      <c r="B8" s="304">
        <v>4</v>
      </c>
      <c r="C8" s="400">
        <v>25.34</v>
      </c>
      <c r="D8" s="302">
        <v>1</v>
      </c>
      <c r="E8" s="400">
        <v>5.61</v>
      </c>
      <c r="F8" s="302">
        <v>0</v>
      </c>
      <c r="G8" s="400">
        <v>0</v>
      </c>
      <c r="H8" s="302">
        <f>SUM(B8,D8,F8)</f>
        <v>5</v>
      </c>
      <c r="I8" s="401">
        <f>SUM(C8,E8,G8)</f>
        <v>30.95</v>
      </c>
      <c r="K8" s="12"/>
      <c r="L8" s="12"/>
      <c r="M8" s="13"/>
      <c r="N8" s="13"/>
    </row>
    <row r="9" spans="1:14">
      <c r="A9" s="1387">
        <v>45443</v>
      </c>
      <c r="B9" s="303">
        <v>1</v>
      </c>
      <c r="C9" s="401">
        <v>4.9800000000000004</v>
      </c>
      <c r="D9" s="151">
        <v>0</v>
      </c>
      <c r="E9" s="401">
        <v>0</v>
      </c>
      <c r="F9" s="151">
        <v>0</v>
      </c>
      <c r="G9" s="401">
        <v>0</v>
      </c>
      <c r="H9" s="302">
        <v>1</v>
      </c>
      <c r="I9" s="401">
        <v>4.9800000000000004</v>
      </c>
      <c r="K9" s="12"/>
      <c r="L9" s="12"/>
      <c r="M9" s="13"/>
      <c r="N9" s="13"/>
    </row>
    <row r="10" spans="1:14">
      <c r="A10" s="1387">
        <v>45473</v>
      </c>
      <c r="B10" s="303">
        <v>2</v>
      </c>
      <c r="C10" s="401">
        <v>5.66</v>
      </c>
      <c r="D10" s="151">
        <v>0</v>
      </c>
      <c r="E10" s="401">
        <v>0</v>
      </c>
      <c r="F10" s="151">
        <v>0</v>
      </c>
      <c r="G10" s="401">
        <v>0</v>
      </c>
      <c r="H10" s="302">
        <f t="shared" ref="H10:H14" si="1">SUM(B10,D10,F10)</f>
        <v>2</v>
      </c>
      <c r="I10" s="401">
        <f t="shared" ref="I10:I14" si="2">SUM(C10,E10,G10)</f>
        <v>5.66</v>
      </c>
      <c r="K10" s="12"/>
      <c r="L10" s="12"/>
      <c r="M10" s="13"/>
      <c r="N10" s="13"/>
    </row>
    <row r="11" spans="1:14">
      <c r="A11" s="1387">
        <v>45504</v>
      </c>
      <c r="B11" s="303">
        <v>14</v>
      </c>
      <c r="C11" s="401">
        <v>441.47931392700002</v>
      </c>
      <c r="D11" s="303">
        <v>0</v>
      </c>
      <c r="E11" s="402">
        <v>0</v>
      </c>
      <c r="F11" s="303">
        <v>0</v>
      </c>
      <c r="G11" s="402">
        <v>0</v>
      </c>
      <c r="H11" s="302">
        <f t="shared" si="1"/>
        <v>14</v>
      </c>
      <c r="I11" s="401">
        <f t="shared" si="2"/>
        <v>441.47931392700002</v>
      </c>
      <c r="K11" s="12"/>
      <c r="L11" s="12"/>
      <c r="M11" s="13"/>
      <c r="N11" s="13"/>
    </row>
    <row r="12" spans="1:14">
      <c r="A12" s="1387">
        <v>45535</v>
      </c>
      <c r="B12" s="303">
        <v>8</v>
      </c>
      <c r="C12" s="401">
        <v>341.08</v>
      </c>
      <c r="D12" s="303">
        <v>0</v>
      </c>
      <c r="E12" s="402">
        <v>0</v>
      </c>
      <c r="F12" s="303">
        <v>0</v>
      </c>
      <c r="G12" s="402">
        <v>0</v>
      </c>
      <c r="H12" s="302">
        <f t="shared" si="1"/>
        <v>8</v>
      </c>
      <c r="I12" s="401">
        <f t="shared" si="2"/>
        <v>341.08</v>
      </c>
      <c r="K12" s="12"/>
      <c r="L12" s="12"/>
      <c r="M12" s="13"/>
      <c r="N12" s="13"/>
    </row>
    <row r="13" spans="1:14">
      <c r="A13" s="1387">
        <v>45565</v>
      </c>
      <c r="B13" s="303">
        <v>4</v>
      </c>
      <c r="C13" s="401">
        <v>183.52</v>
      </c>
      <c r="D13" s="303">
        <v>0</v>
      </c>
      <c r="E13" s="402">
        <v>0</v>
      </c>
      <c r="F13" s="303">
        <v>0</v>
      </c>
      <c r="G13" s="402">
        <v>0</v>
      </c>
      <c r="H13" s="302">
        <f t="shared" si="1"/>
        <v>4</v>
      </c>
      <c r="I13" s="401">
        <f t="shared" si="2"/>
        <v>183.52</v>
      </c>
      <c r="K13" s="12"/>
      <c r="L13" s="12"/>
      <c r="M13" s="13"/>
      <c r="N13" s="13"/>
    </row>
    <row r="14" spans="1:14">
      <c r="A14" s="1387">
        <v>45596</v>
      </c>
      <c r="B14" s="303">
        <v>8</v>
      </c>
      <c r="C14" s="401">
        <v>455.59</v>
      </c>
      <c r="D14" s="151">
        <v>0</v>
      </c>
      <c r="E14" s="401">
        <v>0</v>
      </c>
      <c r="F14" s="117">
        <v>0</v>
      </c>
      <c r="G14" s="401">
        <v>0</v>
      </c>
      <c r="H14" s="302">
        <f t="shared" si="1"/>
        <v>8</v>
      </c>
      <c r="I14" s="401">
        <f t="shared" si="2"/>
        <v>455.59</v>
      </c>
      <c r="K14" s="12"/>
      <c r="L14" s="12"/>
      <c r="M14" s="13"/>
      <c r="N14" s="13"/>
    </row>
    <row r="15" spans="1:14">
      <c r="A15" s="1387">
        <v>45626</v>
      </c>
      <c r="B15" s="303">
        <v>5</v>
      </c>
      <c r="C15" s="401">
        <v>1062.17</v>
      </c>
      <c r="D15" s="151">
        <v>0</v>
      </c>
      <c r="E15" s="401">
        <v>0</v>
      </c>
      <c r="F15" s="117">
        <v>0</v>
      </c>
      <c r="G15" s="401">
        <v>0</v>
      </c>
      <c r="H15" s="431">
        <f t="shared" ref="H15:I18" si="3">SUM(B15,D15,F15)</f>
        <v>5</v>
      </c>
      <c r="I15" s="401">
        <f t="shared" si="3"/>
        <v>1062.17</v>
      </c>
      <c r="K15" s="12"/>
      <c r="L15" s="12"/>
      <c r="M15" s="13"/>
      <c r="N15" s="13"/>
    </row>
    <row r="16" spans="1:14">
      <c r="A16" s="1387">
        <v>45657</v>
      </c>
      <c r="B16" s="303">
        <v>4</v>
      </c>
      <c r="C16" s="151">
        <v>600.25</v>
      </c>
      <c r="D16" s="151">
        <v>0</v>
      </c>
      <c r="E16" s="517">
        <v>0</v>
      </c>
      <c r="F16" s="151">
        <v>0</v>
      </c>
      <c r="G16" s="516">
        <v>0</v>
      </c>
      <c r="H16" s="431">
        <f t="shared" si="3"/>
        <v>4</v>
      </c>
      <c r="I16" s="401">
        <f t="shared" si="3"/>
        <v>600.25</v>
      </c>
      <c r="K16" s="12"/>
      <c r="L16" s="12"/>
      <c r="M16" s="13"/>
      <c r="N16" s="13"/>
    </row>
    <row r="17" spans="1:14">
      <c r="A17" s="1388" t="s">
        <v>172</v>
      </c>
      <c r="B17" s="522">
        <v>8</v>
      </c>
      <c r="C17" s="523">
        <v>3775.49</v>
      </c>
      <c r="D17" s="523">
        <v>0</v>
      </c>
      <c r="E17" s="524">
        <v>0</v>
      </c>
      <c r="F17" s="523">
        <v>0</v>
      </c>
      <c r="G17" s="525">
        <v>0</v>
      </c>
      <c r="H17" s="526">
        <f t="shared" si="3"/>
        <v>8</v>
      </c>
      <c r="I17" s="527">
        <f t="shared" si="3"/>
        <v>3775.49</v>
      </c>
      <c r="K17" s="12"/>
      <c r="L17" s="12"/>
      <c r="M17" s="13"/>
      <c r="N17" s="13"/>
    </row>
    <row r="18" spans="1:14">
      <c r="A18" s="1387">
        <v>45716</v>
      </c>
      <c r="B18" s="303">
        <v>4</v>
      </c>
      <c r="C18" s="517">
        <v>2162.1999999999998</v>
      </c>
      <c r="D18" s="151">
        <v>0</v>
      </c>
      <c r="E18" s="517">
        <v>0</v>
      </c>
      <c r="F18" s="301">
        <v>0</v>
      </c>
      <c r="G18" s="516">
        <v>0</v>
      </c>
      <c r="H18" s="431">
        <f t="shared" si="3"/>
        <v>4</v>
      </c>
      <c r="I18" s="401">
        <f t="shared" si="3"/>
        <v>2162.1999999999998</v>
      </c>
      <c r="K18" s="12"/>
      <c r="L18" s="12"/>
      <c r="M18" s="13"/>
      <c r="N18" s="13"/>
    </row>
    <row r="19" spans="1:14">
      <c r="A19" s="1387">
        <v>45747</v>
      </c>
      <c r="B19" s="303">
        <v>6</v>
      </c>
      <c r="C19" s="151">
        <v>3689.36</v>
      </c>
      <c r="D19" s="151">
        <v>0</v>
      </c>
      <c r="E19" s="151">
        <v>0</v>
      </c>
      <c r="F19" s="301">
        <v>0</v>
      </c>
      <c r="G19" s="301">
        <v>0</v>
      </c>
      <c r="H19" s="431">
        <f t="shared" ref="H19" si="4">SUM(B19,D19,F19)</f>
        <v>6</v>
      </c>
      <c r="I19" s="401">
        <f t="shared" ref="I19" si="5">SUM(C19,E19,G19)</f>
        <v>3689.36</v>
      </c>
      <c r="K19" s="12"/>
      <c r="L19" s="12"/>
      <c r="M19" s="13"/>
      <c r="N19" s="13"/>
    </row>
    <row r="20" spans="1:14">
      <c r="A20" s="1731" t="s">
        <v>173</v>
      </c>
      <c r="B20" s="1731"/>
      <c r="C20" s="14"/>
      <c r="D20" s="14"/>
      <c r="E20" s="14"/>
      <c r="F20" s="17"/>
      <c r="G20" s="17"/>
      <c r="H20" s="258"/>
      <c r="I20" s="17"/>
      <c r="K20" s="12"/>
      <c r="L20" s="12"/>
      <c r="M20" s="13"/>
      <c r="N20" s="13"/>
    </row>
    <row r="21" spans="1:14">
      <c r="A21" s="521" t="s">
        <v>174</v>
      </c>
      <c r="B21" s="14"/>
      <c r="C21" s="14"/>
      <c r="D21" s="14"/>
      <c r="E21" s="14"/>
      <c r="F21" s="17"/>
      <c r="G21" s="17"/>
      <c r="H21" s="258"/>
      <c r="I21" s="17"/>
      <c r="K21" s="12"/>
      <c r="L21" s="12"/>
      <c r="M21" s="13"/>
      <c r="N21" s="13"/>
    </row>
    <row r="22" spans="1:14" ht="18.75" customHeight="1">
      <c r="A22" s="1389" t="s">
        <v>175</v>
      </c>
      <c r="B22" s="1389"/>
      <c r="C22" s="1389"/>
      <c r="D22" s="1389"/>
      <c r="E22" s="1389"/>
      <c r="F22" s="1389"/>
      <c r="G22" s="1389"/>
      <c r="H22" s="14"/>
      <c r="I22" s="15"/>
      <c r="K22" s="12"/>
      <c r="L22" s="12"/>
      <c r="M22" s="13"/>
      <c r="N22" s="13"/>
    </row>
    <row r="23" spans="1:14">
      <c r="A23" s="1389" t="s">
        <v>176</v>
      </c>
      <c r="B23" s="1389"/>
      <c r="C23" s="1389"/>
      <c r="D23" s="1390"/>
      <c r="E23" s="1391"/>
      <c r="F23" s="1392"/>
      <c r="G23" s="1391"/>
      <c r="H23" s="14"/>
      <c r="I23" s="15"/>
      <c r="K23" s="12"/>
      <c r="L23" s="12"/>
      <c r="M23" s="13"/>
      <c r="N23" s="13"/>
    </row>
    <row r="24" spans="1:14">
      <c r="A24" s="1393" t="s">
        <v>177</v>
      </c>
      <c r="B24" s="1393"/>
      <c r="C24" s="1393"/>
      <c r="D24" s="1393"/>
      <c r="E24" s="1393"/>
      <c r="F24" s="1393"/>
      <c r="G24" s="1393"/>
      <c r="H24" s="14"/>
      <c r="I24" s="15"/>
      <c r="K24" s="12"/>
      <c r="L24" s="12"/>
      <c r="M24" s="13"/>
      <c r="N24" s="13"/>
    </row>
    <row r="25" spans="1:14">
      <c r="A25" s="19"/>
      <c r="B25" s="14"/>
      <c r="C25" s="20"/>
      <c r="D25" s="14"/>
      <c r="E25" s="14"/>
      <c r="F25" s="14"/>
      <c r="G25" s="14"/>
      <c r="H25" s="14"/>
      <c r="I25" s="20"/>
      <c r="J25" s="21"/>
      <c r="K25" s="12"/>
      <c r="L25" s="12"/>
      <c r="M25" s="13"/>
      <c r="N25" s="13"/>
    </row>
    <row r="26" spans="1:14">
      <c r="A26" s="19"/>
      <c r="B26" s="14"/>
      <c r="C26" s="20"/>
      <c r="D26" s="14"/>
      <c r="E26" s="14"/>
      <c r="F26" s="14"/>
      <c r="G26" s="14"/>
      <c r="H26" s="14"/>
      <c r="I26" s="20"/>
      <c r="J26" s="21"/>
      <c r="K26" s="12"/>
      <c r="L26" s="12"/>
      <c r="M26" s="13"/>
      <c r="N26" s="13"/>
    </row>
    <row r="27" spans="1:14">
      <c r="A27" s="19"/>
      <c r="B27" s="22"/>
      <c r="C27" s="23"/>
      <c r="D27" s="22"/>
      <c r="E27" s="23"/>
      <c r="F27" s="22"/>
      <c r="G27" s="22"/>
      <c r="H27" s="22"/>
      <c r="I27" s="23"/>
      <c r="J27" s="6"/>
      <c r="K27" s="12"/>
      <c r="L27" s="12"/>
      <c r="M27" s="24"/>
      <c r="N27" s="24"/>
    </row>
    <row r="28" spans="1:14">
      <c r="A28" s="25"/>
      <c r="B28" s="26"/>
      <c r="C28" s="26"/>
      <c r="D28" s="26"/>
      <c r="E28" s="26"/>
      <c r="F28" s="26"/>
      <c r="G28" s="26"/>
      <c r="H28" s="26"/>
      <c r="I28" s="26"/>
    </row>
    <row r="29" spans="1:14">
      <c r="A29" s="25"/>
      <c r="B29" s="26"/>
      <c r="C29" s="26"/>
      <c r="D29" s="26"/>
      <c r="E29" s="26"/>
      <c r="F29" s="26"/>
      <c r="G29" s="26"/>
      <c r="H29" s="26"/>
      <c r="I29" s="26"/>
    </row>
    <row r="30" spans="1:14">
      <c r="A30" s="27"/>
      <c r="B30" s="26"/>
      <c r="C30" s="26"/>
      <c r="D30" s="26"/>
      <c r="E30" s="26"/>
      <c r="F30" s="26"/>
      <c r="G30" s="26"/>
      <c r="H30" s="26"/>
      <c r="I30" s="26"/>
    </row>
    <row r="31" spans="1:14">
      <c r="A31" s="27"/>
      <c r="B31" s="26"/>
      <c r="C31" s="26"/>
      <c r="D31" s="26"/>
      <c r="E31" s="26"/>
      <c r="F31" s="26"/>
      <c r="G31" s="26"/>
      <c r="H31" s="26"/>
      <c r="I31" s="26"/>
    </row>
    <row r="32" spans="1:14">
      <c r="H32" s="18"/>
      <c r="I32" s="18"/>
    </row>
    <row r="33" spans="2:9">
      <c r="H33" s="18"/>
      <c r="I33" s="18"/>
    </row>
    <row r="34" spans="2:9">
      <c r="H34" s="28"/>
      <c r="I34" s="28"/>
    </row>
    <row r="35" spans="2:9">
      <c r="H35" s="29"/>
      <c r="I35" s="29"/>
    </row>
    <row r="37" spans="2:9">
      <c r="B37" s="13"/>
      <c r="C37" s="13"/>
      <c r="D37" s="13"/>
      <c r="E37" s="13"/>
      <c r="F37" s="13"/>
      <c r="G37" s="13"/>
      <c r="H37" s="13"/>
      <c r="I37" s="13"/>
    </row>
  </sheetData>
  <mergeCells count="11">
    <mergeCell ref="A20:B20"/>
    <mergeCell ref="H4:H5"/>
    <mergeCell ref="I4:I5"/>
    <mergeCell ref="A1:I1"/>
    <mergeCell ref="A2:A5"/>
    <mergeCell ref="B2:I2"/>
    <mergeCell ref="B3:G3"/>
    <mergeCell ref="H3:I3"/>
    <mergeCell ref="B4:C4"/>
    <mergeCell ref="D4:E4"/>
    <mergeCell ref="F4:G4"/>
  </mergeCells>
  <printOptions horizontalCentered="1"/>
  <pageMargins left="0.7" right="0.7" top="0.75" bottom="0.75" header="0.3" footer="0.3"/>
  <pageSetup paperSize="9" fitToHeight="0"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9"/>
  <sheetViews>
    <sheetView zoomScaleNormal="100" workbookViewId="0">
      <selection activeCell="E5" sqref="E5"/>
    </sheetView>
  </sheetViews>
  <sheetFormatPr defaultColWidth="9.140625" defaultRowHeight="15"/>
  <cols>
    <col min="1" max="1" width="12.140625" style="559" bestFit="1" customWidth="1"/>
    <col min="2" max="2" width="13.42578125" style="559" customWidth="1"/>
    <col min="3" max="10" width="13.7109375" style="559" customWidth="1"/>
    <col min="11" max="11" width="6.140625" style="559" bestFit="1" customWidth="1"/>
    <col min="12" max="16384" width="9.140625" style="559"/>
  </cols>
  <sheetData>
    <row r="1" spans="1:10">
      <c r="A1" s="1873" t="s">
        <v>713</v>
      </c>
      <c r="B1" s="1873"/>
      <c r="C1" s="1873"/>
      <c r="D1" s="1873"/>
      <c r="E1" s="1873"/>
      <c r="F1" s="1873"/>
      <c r="G1" s="1446"/>
      <c r="H1" s="1446"/>
      <c r="I1" s="1446"/>
      <c r="J1" s="1446"/>
    </row>
    <row r="2" spans="1:10" s="580" customFormat="1" ht="15" customHeight="1">
      <c r="A2" s="1847" t="s">
        <v>334</v>
      </c>
      <c r="B2" s="1847" t="s">
        <v>384</v>
      </c>
      <c r="C2" s="1855" t="s">
        <v>378</v>
      </c>
      <c r="D2" s="1856"/>
      <c r="E2" s="1856"/>
      <c r="F2" s="1857"/>
      <c r="G2" s="1855" t="s">
        <v>380</v>
      </c>
      <c r="H2" s="1856"/>
      <c r="I2" s="1856"/>
      <c r="J2" s="1857"/>
    </row>
    <row r="3" spans="1:10" s="580" customFormat="1" ht="15" customHeight="1">
      <c r="A3" s="1936"/>
      <c r="B3" s="1936"/>
      <c r="C3" s="1855" t="s">
        <v>710</v>
      </c>
      <c r="D3" s="1857"/>
      <c r="E3" s="1937" t="s">
        <v>711</v>
      </c>
      <c r="F3" s="1939"/>
      <c r="G3" s="1855" t="s">
        <v>710</v>
      </c>
      <c r="H3" s="1857"/>
      <c r="I3" s="1937" t="s">
        <v>711</v>
      </c>
      <c r="J3" s="1939"/>
    </row>
    <row r="4" spans="1:10" s="580" customFormat="1" ht="60">
      <c r="A4" s="1848"/>
      <c r="B4" s="1848"/>
      <c r="C4" s="1447" t="s">
        <v>641</v>
      </c>
      <c r="D4" s="1514" t="s">
        <v>712</v>
      </c>
      <c r="E4" s="1447" t="s">
        <v>641</v>
      </c>
      <c r="F4" s="1514" t="s">
        <v>642</v>
      </c>
      <c r="G4" s="1447" t="s">
        <v>641</v>
      </c>
      <c r="H4" s="1514" t="s">
        <v>712</v>
      </c>
      <c r="I4" s="1447" t="s">
        <v>641</v>
      </c>
      <c r="J4" s="1514" t="s">
        <v>642</v>
      </c>
    </row>
    <row r="5" spans="1:10" s="561" customFormat="1">
      <c r="A5" s="564" t="s">
        <v>10</v>
      </c>
      <c r="B5" s="740">
        <v>240</v>
      </c>
      <c r="C5" s="741">
        <v>1443270</v>
      </c>
      <c r="D5" s="733">
        <v>28700.029499999997</v>
      </c>
      <c r="E5" s="741">
        <v>1000</v>
      </c>
      <c r="F5" s="733">
        <v>20.143139999999999</v>
      </c>
      <c r="G5" s="742">
        <v>1471765</v>
      </c>
      <c r="H5" s="733">
        <v>29570.77</v>
      </c>
      <c r="I5" s="741">
        <v>36097</v>
      </c>
      <c r="J5" s="733">
        <v>720.77629999999999</v>
      </c>
    </row>
    <row r="6" spans="1:10" s="561" customFormat="1">
      <c r="A6" s="453" t="s">
        <v>14</v>
      </c>
      <c r="B6" s="454">
        <f>SUM(B7:B18)</f>
        <v>243</v>
      </c>
      <c r="C6" s="454">
        <f t="shared" ref="C6:F6" si="0">SUM(C7:C18)</f>
        <v>0</v>
      </c>
      <c r="D6" s="454">
        <f t="shared" si="0"/>
        <v>0</v>
      </c>
      <c r="E6" s="454">
        <f t="shared" si="0"/>
        <v>0</v>
      </c>
      <c r="F6" s="454">
        <f t="shared" si="0"/>
        <v>0</v>
      </c>
      <c r="G6" s="454">
        <f>SUM(G7:G18)</f>
        <v>1244229</v>
      </c>
      <c r="H6" s="692">
        <f>SUM(H7:H18)</f>
        <v>25306.959999999999</v>
      </c>
      <c r="I6" s="454">
        <v>40589</v>
      </c>
      <c r="J6" s="692">
        <v>829.73</v>
      </c>
    </row>
    <row r="7" spans="1:10" s="580" customFormat="1">
      <c r="A7" s="1387">
        <v>45412</v>
      </c>
      <c r="B7" s="743">
        <v>18</v>
      </c>
      <c r="C7" s="744">
        <v>0</v>
      </c>
      <c r="D7" s="707">
        <v>0</v>
      </c>
      <c r="E7" s="743">
        <v>0</v>
      </c>
      <c r="F7" s="707">
        <v>0</v>
      </c>
      <c r="G7" s="743">
        <v>88690</v>
      </c>
      <c r="H7" s="707">
        <v>1772.13</v>
      </c>
      <c r="I7" s="743">
        <v>39210</v>
      </c>
      <c r="J7" s="707">
        <v>775.52210000000002</v>
      </c>
    </row>
    <row r="8" spans="1:10" s="580" customFormat="1">
      <c r="A8" s="1387">
        <v>45443</v>
      </c>
      <c r="B8" s="743">
        <v>20</v>
      </c>
      <c r="C8" s="743">
        <v>0</v>
      </c>
      <c r="D8" s="707">
        <v>0</v>
      </c>
      <c r="E8" s="743">
        <v>0</v>
      </c>
      <c r="F8" s="707">
        <v>0</v>
      </c>
      <c r="G8" s="743">
        <v>111208</v>
      </c>
      <c r="H8" s="707">
        <v>2238.9899999999998</v>
      </c>
      <c r="I8" s="743">
        <v>39430</v>
      </c>
      <c r="J8" s="707">
        <v>787.33489999999995</v>
      </c>
    </row>
    <row r="9" spans="1:10" s="580" customFormat="1">
      <c r="A9" s="1387">
        <v>45473</v>
      </c>
      <c r="B9" s="745">
        <v>19</v>
      </c>
      <c r="C9" s="743">
        <v>0</v>
      </c>
      <c r="D9" s="707">
        <v>0</v>
      </c>
      <c r="E9" s="743">
        <v>0</v>
      </c>
      <c r="F9" s="707">
        <v>0</v>
      </c>
      <c r="G9" s="743">
        <v>110642</v>
      </c>
      <c r="H9" s="707">
        <v>2231.21</v>
      </c>
      <c r="I9" s="743">
        <v>39728</v>
      </c>
      <c r="J9" s="707">
        <v>793.4221</v>
      </c>
    </row>
    <row r="10" spans="1:10" s="580" customFormat="1">
      <c r="A10" s="1387">
        <v>45504</v>
      </c>
      <c r="B10" s="743">
        <v>22</v>
      </c>
      <c r="C10" s="743">
        <v>0</v>
      </c>
      <c r="D10" s="707">
        <v>0</v>
      </c>
      <c r="E10" s="743">
        <v>0</v>
      </c>
      <c r="F10" s="707">
        <v>0</v>
      </c>
      <c r="G10" s="743">
        <v>88299</v>
      </c>
      <c r="H10" s="707">
        <v>1785.82</v>
      </c>
      <c r="I10" s="743">
        <v>39082</v>
      </c>
      <c r="J10" s="707">
        <v>784.48360000000002</v>
      </c>
    </row>
    <row r="11" spans="1:10" s="580" customFormat="1">
      <c r="A11" s="1387">
        <v>45535</v>
      </c>
      <c r="B11" s="743">
        <v>21</v>
      </c>
      <c r="C11" s="743">
        <v>0</v>
      </c>
      <c r="D11" s="707">
        <v>0</v>
      </c>
      <c r="E11" s="743">
        <v>0</v>
      </c>
      <c r="F11" s="707">
        <v>0</v>
      </c>
      <c r="G11" s="743">
        <v>82866</v>
      </c>
      <c r="H11" s="707">
        <v>1688.45</v>
      </c>
      <c r="I11" s="743">
        <v>39449</v>
      </c>
      <c r="J11" s="707">
        <v>796.39059999999995</v>
      </c>
    </row>
    <row r="12" spans="1:10" s="580" customFormat="1">
      <c r="A12" s="1387">
        <v>45565</v>
      </c>
      <c r="B12" s="743">
        <v>20</v>
      </c>
      <c r="C12" s="743">
        <v>0</v>
      </c>
      <c r="D12" s="707">
        <v>0</v>
      </c>
      <c r="E12" s="743">
        <v>0</v>
      </c>
      <c r="F12" s="707">
        <v>0</v>
      </c>
      <c r="G12" s="743">
        <v>112544</v>
      </c>
      <c r="H12" s="707">
        <v>2306.8200000000002</v>
      </c>
      <c r="I12" s="743">
        <v>50077</v>
      </c>
      <c r="J12" s="707">
        <v>1016.9571999999999</v>
      </c>
    </row>
    <row r="13" spans="1:10" s="580" customFormat="1">
      <c r="A13" s="1387">
        <v>45596</v>
      </c>
      <c r="B13" s="743">
        <v>22</v>
      </c>
      <c r="C13" s="743">
        <v>0</v>
      </c>
      <c r="D13" s="707">
        <v>0</v>
      </c>
      <c r="E13" s="743">
        <v>0</v>
      </c>
      <c r="F13" s="707">
        <v>0</v>
      </c>
      <c r="G13" s="743">
        <v>132442</v>
      </c>
      <c r="H13" s="707">
        <v>2697.99</v>
      </c>
      <c r="I13" s="743">
        <v>59971</v>
      </c>
      <c r="J13" s="707">
        <v>1209.3853999999999</v>
      </c>
    </row>
    <row r="14" spans="1:10" s="580" customFormat="1">
      <c r="A14" s="1387">
        <v>45626</v>
      </c>
      <c r="B14" s="743">
        <v>19</v>
      </c>
      <c r="C14" s="743">
        <v>0</v>
      </c>
      <c r="D14" s="707">
        <v>0</v>
      </c>
      <c r="E14" s="743">
        <v>0</v>
      </c>
      <c r="F14" s="707">
        <v>0</v>
      </c>
      <c r="G14" s="743">
        <v>110016</v>
      </c>
      <c r="H14" s="707">
        <v>2238.41</v>
      </c>
      <c r="I14" s="743">
        <v>51658</v>
      </c>
      <c r="J14" s="707">
        <v>1045.6772000000001</v>
      </c>
    </row>
    <row r="15" spans="1:10" s="580" customFormat="1">
      <c r="A15" s="1387">
        <v>45657</v>
      </c>
      <c r="B15" s="743">
        <v>21</v>
      </c>
      <c r="C15" s="743">
        <v>0</v>
      </c>
      <c r="D15" s="707">
        <v>0</v>
      </c>
      <c r="E15" s="743">
        <v>0</v>
      </c>
      <c r="F15" s="707">
        <v>0</v>
      </c>
      <c r="G15" s="743">
        <v>109145</v>
      </c>
      <c r="H15" s="707">
        <v>2227.88</v>
      </c>
      <c r="I15" s="743">
        <v>49705</v>
      </c>
      <c r="J15" s="707">
        <v>1004.6587</v>
      </c>
    </row>
    <row r="16" spans="1:10" s="580" customFormat="1">
      <c r="A16" s="1387">
        <v>45688</v>
      </c>
      <c r="B16" s="743">
        <v>23</v>
      </c>
      <c r="C16" s="743">
        <v>0</v>
      </c>
      <c r="D16" s="707">
        <v>0</v>
      </c>
      <c r="E16" s="743">
        <v>0</v>
      </c>
      <c r="F16" s="707">
        <v>0</v>
      </c>
      <c r="G16" s="743">
        <v>110464</v>
      </c>
      <c r="H16" s="707">
        <v>2263.58</v>
      </c>
      <c r="I16" s="743">
        <v>47772</v>
      </c>
      <c r="J16" s="707">
        <v>968.83960000000002</v>
      </c>
    </row>
    <row r="17" spans="1:10" s="580" customFormat="1">
      <c r="A17" s="1387">
        <v>45716</v>
      </c>
      <c r="B17" s="746">
        <v>19</v>
      </c>
      <c r="C17" s="743">
        <v>0</v>
      </c>
      <c r="D17" s="707">
        <v>0</v>
      </c>
      <c r="E17" s="743">
        <v>0</v>
      </c>
      <c r="F17" s="707">
        <v>0</v>
      </c>
      <c r="G17" s="743">
        <v>99670</v>
      </c>
      <c r="H17" s="707">
        <v>2038.68</v>
      </c>
      <c r="I17" s="743">
        <v>41811</v>
      </c>
      <c r="J17" s="707">
        <v>844.9203</v>
      </c>
    </row>
    <row r="18" spans="1:10" s="580" customFormat="1">
      <c r="A18" s="1387">
        <v>45747</v>
      </c>
      <c r="B18" s="743">
        <v>19</v>
      </c>
      <c r="C18" s="743">
        <v>0</v>
      </c>
      <c r="D18" s="707">
        <v>0</v>
      </c>
      <c r="E18" s="743">
        <v>0</v>
      </c>
      <c r="F18" s="707">
        <v>0</v>
      </c>
      <c r="G18" s="743">
        <v>88243</v>
      </c>
      <c r="H18" s="707">
        <v>1817</v>
      </c>
      <c r="I18" s="743">
        <v>40589</v>
      </c>
      <c r="J18" s="707">
        <v>829.73</v>
      </c>
    </row>
    <row r="19" spans="1:10" s="580" customFormat="1">
      <c r="A19" s="371"/>
      <c r="B19" s="747"/>
      <c r="C19" s="685"/>
      <c r="D19" s="685"/>
      <c r="E19" s="685"/>
      <c r="F19" s="685"/>
      <c r="G19" s="685"/>
      <c r="H19" s="685"/>
      <c r="I19" s="685"/>
      <c r="J19" s="685"/>
    </row>
    <row r="20" spans="1:10" s="580" customFormat="1" ht="15" customHeight="1">
      <c r="A20" s="1941" t="s">
        <v>686</v>
      </c>
      <c r="B20" s="1941"/>
      <c r="C20" s="1941"/>
      <c r="D20" s="1941"/>
      <c r="E20" s="1941"/>
      <c r="F20" s="1941"/>
      <c r="G20" s="1941"/>
      <c r="H20" s="1941"/>
      <c r="I20" s="1941"/>
      <c r="J20" s="1941"/>
    </row>
    <row r="21" spans="1:10" s="580" customFormat="1">
      <c r="A21" s="634"/>
      <c r="B21" s="610"/>
      <c r="C21" s="610"/>
      <c r="D21" s="610"/>
      <c r="E21" s="610"/>
      <c r="F21" s="610"/>
      <c r="G21" s="610"/>
      <c r="H21" s="610"/>
      <c r="I21" s="610"/>
      <c r="J21" s="610"/>
    </row>
    <row r="22" spans="1:10">
      <c r="B22" s="610"/>
      <c r="C22" s="610"/>
      <c r="D22" s="610"/>
      <c r="E22" s="610"/>
      <c r="F22" s="610"/>
      <c r="G22" s="610"/>
      <c r="H22" s="610"/>
      <c r="I22" s="610"/>
      <c r="J22" s="610"/>
    </row>
    <row r="23" spans="1:10">
      <c r="B23" s="610"/>
      <c r="C23" s="610"/>
      <c r="D23" s="610"/>
      <c r="E23" s="610"/>
      <c r="F23" s="610"/>
      <c r="G23" s="610"/>
      <c r="H23" s="610"/>
    </row>
    <row r="24" spans="1:10">
      <c r="E24" s="217"/>
      <c r="F24" s="217"/>
      <c r="G24" s="217"/>
      <c r="H24" s="217"/>
    </row>
    <row r="25" spans="1:10" ht="23.25" customHeight="1">
      <c r="E25" s="217"/>
      <c r="F25" s="217"/>
      <c r="G25" s="217"/>
      <c r="H25" s="217"/>
    </row>
    <row r="26" spans="1:10">
      <c r="E26" s="217"/>
      <c r="F26" s="217"/>
      <c r="G26" s="217"/>
      <c r="H26" s="217"/>
    </row>
    <row r="27" spans="1:10">
      <c r="E27" s="217"/>
      <c r="F27" s="217"/>
      <c r="G27" s="217"/>
      <c r="H27" s="217"/>
    </row>
    <row r="28" spans="1:10">
      <c r="E28" s="217"/>
      <c r="F28" s="217"/>
      <c r="G28" s="217"/>
      <c r="H28" s="217"/>
    </row>
    <row r="29" spans="1:10">
      <c r="E29" s="217"/>
      <c r="F29" s="217"/>
      <c r="G29" s="217"/>
      <c r="H29" s="217"/>
    </row>
  </sheetData>
  <mergeCells count="10">
    <mergeCell ref="A1:F1"/>
    <mergeCell ref="A20:J20"/>
    <mergeCell ref="A2:A4"/>
    <mergeCell ref="B2:B4"/>
    <mergeCell ref="C2:F2"/>
    <mergeCell ref="G2:J2"/>
    <mergeCell ref="C3:D3"/>
    <mergeCell ref="E3:F3"/>
    <mergeCell ref="G3:H3"/>
    <mergeCell ref="I3:J3"/>
  </mergeCells>
  <printOptions horizontalCentered="1"/>
  <pageMargins left="0.78431372549019618" right="0.78431372549019618" top="0.98039215686274517" bottom="0.98039215686274517" header="0.50980392156862753" footer="0.50980392156862753"/>
  <pageSetup paperSize="9" scale="95" orientation="landscape" useFirstPageNumber="1"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3"/>
  <sheetViews>
    <sheetView zoomScaleNormal="100" workbookViewId="0">
      <selection activeCell="F8" sqref="F8"/>
    </sheetView>
  </sheetViews>
  <sheetFormatPr defaultColWidth="9.140625" defaultRowHeight="15"/>
  <cols>
    <col min="1" max="1" width="14.5703125" style="559" bestFit="1" customWidth="1"/>
    <col min="2" max="2" width="16.5703125" style="559" bestFit="1" customWidth="1"/>
    <col min="3" max="6" width="12.140625" style="559" bestFit="1" customWidth="1"/>
    <col min="7" max="7" width="14.5703125" style="559" customWidth="1"/>
    <col min="8" max="8" width="22.140625" style="559" bestFit="1" customWidth="1"/>
    <col min="9" max="9" width="4.5703125" style="559" bestFit="1" customWidth="1"/>
    <col min="10" max="16384" width="9.140625" style="559"/>
  </cols>
  <sheetData>
    <row r="1" spans="1:9" ht="18" customHeight="1">
      <c r="A1" s="1873" t="s">
        <v>1253</v>
      </c>
      <c r="B1" s="1873"/>
      <c r="C1" s="1873"/>
      <c r="D1" s="1873"/>
      <c r="E1" s="1873"/>
      <c r="F1" s="1873"/>
      <c r="G1" s="1873"/>
      <c r="H1" s="612"/>
    </row>
    <row r="2" spans="1:9" s="580" customFormat="1" ht="18" customHeight="1">
      <c r="A2" s="1820" t="s">
        <v>334</v>
      </c>
      <c r="B2" s="1855" t="s">
        <v>378</v>
      </c>
      <c r="C2" s="1857"/>
      <c r="D2" s="1855" t="s">
        <v>380</v>
      </c>
      <c r="E2" s="1857"/>
      <c r="F2" s="1855" t="s">
        <v>379</v>
      </c>
      <c r="G2" s="1857"/>
    </row>
    <row r="3" spans="1:9" s="580" customFormat="1" ht="43.5" customHeight="1">
      <c r="A3" s="1821"/>
      <c r="B3" s="1514" t="s">
        <v>654</v>
      </c>
      <c r="C3" s="1447" t="s">
        <v>656</v>
      </c>
      <c r="D3" s="1514" t="s">
        <v>654</v>
      </c>
      <c r="E3" s="1447" t="s">
        <v>656</v>
      </c>
      <c r="F3" s="1447" t="s">
        <v>654</v>
      </c>
      <c r="G3" s="1447" t="s">
        <v>656</v>
      </c>
    </row>
    <row r="4" spans="1:9" s="561" customFormat="1" ht="18" customHeight="1">
      <c r="A4" s="564" t="s">
        <v>10</v>
      </c>
      <c r="B4" s="703">
        <v>135.67188899999996</v>
      </c>
      <c r="C4" s="703">
        <v>2.0217879999999999</v>
      </c>
      <c r="D4" s="703">
        <v>388.70098350000001</v>
      </c>
      <c r="E4" s="703">
        <v>5.0480749399999993</v>
      </c>
      <c r="F4" s="703">
        <v>0</v>
      </c>
      <c r="G4" s="703">
        <v>0</v>
      </c>
    </row>
    <row r="5" spans="1:9" s="561" customFormat="1" ht="18" customHeight="1">
      <c r="A5" s="453" t="s">
        <v>14</v>
      </c>
      <c r="B5" s="692">
        <v>137.86186600000002</v>
      </c>
      <c r="C5" s="692">
        <v>11.493001</v>
      </c>
      <c r="D5" s="692">
        <v>194.730571</v>
      </c>
      <c r="E5" s="692">
        <v>1.61961044</v>
      </c>
      <c r="F5" s="692">
        <f>SUM(F6:F11)</f>
        <v>0</v>
      </c>
      <c r="G5" s="692">
        <f>SUM(G6:G11)</f>
        <v>0</v>
      </c>
      <c r="H5" s="748"/>
      <c r="I5" s="748"/>
    </row>
    <row r="6" spans="1:9" s="580" customFormat="1" ht="18" customHeight="1">
      <c r="A6" s="1387">
        <v>45412</v>
      </c>
      <c r="B6" s="707">
        <v>0.51230799999999999</v>
      </c>
      <c r="C6" s="707">
        <v>0</v>
      </c>
      <c r="D6" s="707">
        <v>16.1061415</v>
      </c>
      <c r="E6" s="707">
        <v>9.5859180000000002E-2</v>
      </c>
      <c r="F6" s="707">
        <v>0</v>
      </c>
      <c r="G6" s="707">
        <v>0</v>
      </c>
    </row>
    <row r="7" spans="1:9" s="580" customFormat="1" ht="18" customHeight="1">
      <c r="A7" s="1387">
        <v>45443</v>
      </c>
      <c r="B7" s="707">
        <v>2.0300880000000001</v>
      </c>
      <c r="C7" s="707">
        <v>0</v>
      </c>
      <c r="D7" s="707">
        <v>18.2131945</v>
      </c>
      <c r="E7" s="707">
        <v>2.4916799999999999E-2</v>
      </c>
      <c r="F7" s="707">
        <v>0</v>
      </c>
      <c r="G7" s="707">
        <v>0</v>
      </c>
    </row>
    <row r="8" spans="1:9" s="580" customFormat="1" ht="18" customHeight="1">
      <c r="A8" s="1387">
        <v>45473</v>
      </c>
      <c r="B8" s="707">
        <v>10.538827</v>
      </c>
      <c r="C8" s="707">
        <v>1.6324999999999999E-2</v>
      </c>
      <c r="D8" s="707">
        <v>19.767966000000001</v>
      </c>
      <c r="E8" s="707">
        <v>1.985234E-2</v>
      </c>
      <c r="F8" s="707">
        <v>0</v>
      </c>
      <c r="G8" s="707">
        <v>0</v>
      </c>
    </row>
    <row r="9" spans="1:9" s="580" customFormat="1" ht="18" customHeight="1">
      <c r="A9" s="1387">
        <v>45504</v>
      </c>
      <c r="B9" s="707">
        <v>4.0770999999999997</v>
      </c>
      <c r="C9" s="707">
        <v>1.4985000000000002E-2</v>
      </c>
      <c r="D9" s="707">
        <v>8.4165655000000008</v>
      </c>
      <c r="E9" s="707">
        <v>0.15745086</v>
      </c>
      <c r="F9" s="707">
        <v>0</v>
      </c>
      <c r="G9" s="707">
        <v>0</v>
      </c>
    </row>
    <row r="10" spans="1:9" s="580" customFormat="1" ht="18" customHeight="1">
      <c r="A10" s="1387">
        <v>45535</v>
      </c>
      <c r="B10" s="707">
        <v>4.4723300000000004</v>
      </c>
      <c r="C10" s="707">
        <v>0.11080000000000001</v>
      </c>
      <c r="D10" s="707">
        <v>8.7233540000000005</v>
      </c>
      <c r="E10" s="707">
        <v>0.16312088</v>
      </c>
      <c r="F10" s="707">
        <v>0</v>
      </c>
      <c r="G10" s="707">
        <v>0</v>
      </c>
    </row>
    <row r="11" spans="1:9" s="580" customFormat="1" ht="19.5" customHeight="1">
      <c r="A11" s="1387">
        <v>45565</v>
      </c>
      <c r="B11" s="707">
        <v>39.06</v>
      </c>
      <c r="C11" s="707">
        <v>11.11</v>
      </c>
      <c r="D11" s="707">
        <v>10.460381999999999</v>
      </c>
      <c r="E11" s="707">
        <v>0.74050937999999999</v>
      </c>
      <c r="F11" s="707">
        <v>0</v>
      </c>
      <c r="G11" s="707">
        <v>0</v>
      </c>
    </row>
    <row r="12" spans="1:9" s="580" customFormat="1" ht="18" customHeight="1">
      <c r="A12" s="1387">
        <v>45596</v>
      </c>
      <c r="B12" s="707">
        <v>12.984315000000002</v>
      </c>
      <c r="C12" s="707">
        <v>0</v>
      </c>
      <c r="D12" s="707">
        <v>25.0395</v>
      </c>
      <c r="E12" s="707">
        <v>5.6793440000000001E-2</v>
      </c>
      <c r="F12" s="707">
        <v>0</v>
      </c>
      <c r="G12" s="707">
        <v>0</v>
      </c>
    </row>
    <row r="13" spans="1:9" s="580" customFormat="1" ht="18" customHeight="1">
      <c r="A13" s="1387">
        <v>45626</v>
      </c>
      <c r="B13" s="707">
        <v>11.18403</v>
      </c>
      <c r="C13" s="707">
        <v>0</v>
      </c>
      <c r="D13" s="642">
        <v>16.412305</v>
      </c>
      <c r="E13" s="642">
        <v>3.91122E-2</v>
      </c>
      <c r="F13" s="707">
        <v>0</v>
      </c>
      <c r="G13" s="707">
        <v>0</v>
      </c>
    </row>
    <row r="14" spans="1:9" s="580" customFormat="1" ht="18" customHeight="1">
      <c r="A14" s="1387">
        <v>45657</v>
      </c>
      <c r="B14" s="707">
        <v>15.752003</v>
      </c>
      <c r="C14" s="707">
        <v>3.0998999999999999E-2</v>
      </c>
      <c r="D14" s="707">
        <v>20.3868425</v>
      </c>
      <c r="E14" s="707">
        <v>5.858066E-2</v>
      </c>
      <c r="F14" s="707">
        <v>0</v>
      </c>
      <c r="G14" s="707">
        <v>0</v>
      </c>
    </row>
    <row r="15" spans="1:9" s="580" customFormat="1" ht="18" customHeight="1">
      <c r="A15" s="1387">
        <v>45688</v>
      </c>
      <c r="B15" s="707">
        <v>18.395261999999999</v>
      </c>
      <c r="C15" s="707">
        <v>0</v>
      </c>
      <c r="D15" s="642">
        <v>25.291934000000001</v>
      </c>
      <c r="E15" s="642">
        <v>3.0719440000000001E-2</v>
      </c>
      <c r="F15" s="707">
        <v>0</v>
      </c>
      <c r="G15" s="707">
        <v>0</v>
      </c>
    </row>
    <row r="16" spans="1:9" s="580" customFormat="1" ht="18" customHeight="1">
      <c r="A16" s="1387">
        <v>45716</v>
      </c>
      <c r="B16" s="707">
        <v>7.8629999999999995</v>
      </c>
      <c r="C16" s="707">
        <v>6.1899999999999997E-2</v>
      </c>
      <c r="D16" s="707">
        <v>11.190009</v>
      </c>
      <c r="E16" s="707">
        <v>2.411116E-2</v>
      </c>
      <c r="F16" s="707"/>
      <c r="G16" s="707"/>
    </row>
    <row r="17" spans="1:7" s="580" customFormat="1" ht="18" customHeight="1">
      <c r="A17" s="1387">
        <v>45747</v>
      </c>
      <c r="B17" s="707">
        <v>10.992603000000001</v>
      </c>
      <c r="C17" s="707">
        <v>0.14799200000000001</v>
      </c>
      <c r="D17" s="642">
        <v>14.722377</v>
      </c>
      <c r="E17" s="642">
        <v>0.20858409999999999</v>
      </c>
      <c r="F17" s="707"/>
      <c r="G17" s="707"/>
    </row>
    <row r="18" spans="1:7" s="580" customFormat="1">
      <c r="A18" s="630"/>
      <c r="B18" s="710"/>
      <c r="C18" s="710"/>
      <c r="D18" s="710"/>
      <c r="E18" s="710"/>
      <c r="F18" s="710"/>
      <c r="G18" s="710"/>
    </row>
    <row r="19" spans="1:7" s="580" customFormat="1">
      <c r="A19" s="371"/>
      <c r="B19" s="715"/>
      <c r="C19" s="715"/>
      <c r="D19" s="715"/>
      <c r="E19" s="715"/>
      <c r="F19" s="749"/>
      <c r="G19" s="749"/>
    </row>
    <row r="20" spans="1:7" s="580" customFormat="1">
      <c r="A20" s="1940" t="s">
        <v>438</v>
      </c>
      <c r="B20" s="1940"/>
      <c r="C20" s="1940"/>
      <c r="D20" s="1940"/>
      <c r="E20" s="1940"/>
      <c r="F20" s="1940"/>
      <c r="G20" s="1940"/>
    </row>
    <row r="21" spans="1:7" s="580" customFormat="1">
      <c r="A21" s="634"/>
      <c r="B21" s="716"/>
      <c r="C21" s="716"/>
      <c r="D21" s="716"/>
      <c r="E21" s="716"/>
      <c r="F21" s="716"/>
      <c r="G21" s="716"/>
    </row>
    <row r="22" spans="1:7">
      <c r="B22" s="716"/>
      <c r="C22" s="716"/>
      <c r="D22" s="716"/>
      <c r="E22" s="716"/>
      <c r="F22" s="716"/>
      <c r="G22" s="716"/>
    </row>
    <row r="23" spans="1:7">
      <c r="B23" s="606"/>
      <c r="C23" s="606"/>
      <c r="D23" s="606"/>
      <c r="E23" s="606"/>
      <c r="F23" s="606"/>
    </row>
  </sheetData>
  <mergeCells count="6">
    <mergeCell ref="A20:G20"/>
    <mergeCell ref="A1:G1"/>
    <mergeCell ref="A2:A3"/>
    <mergeCell ref="B2:C2"/>
    <mergeCell ref="D2:E2"/>
    <mergeCell ref="F2:G2"/>
  </mergeCells>
  <printOptions horizontalCentered="1"/>
  <pageMargins left="0.78431372549019618" right="0.78431372549019618" top="0.98039215686274517" bottom="0.98039215686274517" header="0.50980392156862753" footer="0.50980392156862753"/>
  <pageSetup paperSize="9" orientation="landscape" useFirstPageNumber="1"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3"/>
  <sheetViews>
    <sheetView zoomScaleNormal="100" workbookViewId="0">
      <selection activeCell="K9" sqref="K9"/>
    </sheetView>
  </sheetViews>
  <sheetFormatPr defaultRowHeight="15"/>
  <cols>
    <col min="1" max="1" width="14.42578125" style="751" bestFit="1" customWidth="1"/>
    <col min="2" max="3" width="16.28515625" style="751" bestFit="1" customWidth="1"/>
    <col min="4" max="4" width="15.85546875" style="751" bestFit="1" customWidth="1"/>
    <col min="5" max="5" width="16.28515625" style="751" customWidth="1"/>
    <col min="6" max="6" width="21.42578125" style="751" customWidth="1"/>
    <col min="7" max="7" width="9.140625" style="751"/>
    <col min="8" max="8" width="9.7109375" style="751" bestFit="1" customWidth="1"/>
    <col min="9" max="9" width="9.85546875" style="751" customWidth="1"/>
    <col min="10" max="16384" width="9.140625" style="751"/>
  </cols>
  <sheetData>
    <row r="1" spans="1:9" s="750" customFormat="1" ht="15" customHeight="1">
      <c r="A1" s="1986" t="s">
        <v>719</v>
      </c>
      <c r="B1" s="1986"/>
      <c r="C1" s="1986"/>
      <c r="D1" s="1986"/>
      <c r="E1" s="1986"/>
      <c r="F1" s="1986"/>
    </row>
    <row r="2" spans="1:9" ht="30">
      <c r="A2" s="1523" t="s">
        <v>164</v>
      </c>
      <c r="B2" s="1524" t="s">
        <v>714</v>
      </c>
      <c r="C2" s="1524" t="s">
        <v>715</v>
      </c>
      <c r="D2" s="1524" t="s">
        <v>716</v>
      </c>
      <c r="E2" s="1524" t="s">
        <v>717</v>
      </c>
      <c r="F2" s="1524" t="s">
        <v>718</v>
      </c>
    </row>
    <row r="3" spans="1:9">
      <c r="A3" s="752" t="s">
        <v>10</v>
      </c>
      <c r="B3" s="734">
        <v>3617496.66</v>
      </c>
      <c r="C3" s="734">
        <v>3278432.04</v>
      </c>
      <c r="D3" s="734">
        <v>339064.62</v>
      </c>
      <c r="E3" s="734">
        <v>41044.090000000004</v>
      </c>
      <c r="F3" s="734">
        <v>300808.43000000005</v>
      </c>
      <c r="G3" s="753"/>
      <c r="H3" s="754"/>
    </row>
    <row r="4" spans="1:9">
      <c r="A4" s="755" t="s">
        <v>14</v>
      </c>
      <c r="B4" s="727">
        <f>SUM(B5:B16)</f>
        <v>4916814.6499999994</v>
      </c>
      <c r="C4" s="727">
        <f t="shared" ref="C4:E4" si="0">SUM(C5:C16)</f>
        <v>4896794.7200000007</v>
      </c>
      <c r="D4" s="727">
        <f t="shared" si="0"/>
        <v>20019.930000000011</v>
      </c>
      <c r="E4" s="727">
        <f t="shared" si="0"/>
        <v>2704.7699999999982</v>
      </c>
      <c r="F4" s="727">
        <f>F16</f>
        <v>303513.2</v>
      </c>
      <c r="G4" s="756"/>
      <c r="H4" s="754"/>
      <c r="I4" s="753"/>
    </row>
    <row r="5" spans="1:9">
      <c r="A5" s="1387">
        <v>45412</v>
      </c>
      <c r="B5" s="707">
        <v>360879.1</v>
      </c>
      <c r="C5" s="707">
        <v>377139.12</v>
      </c>
      <c r="D5" s="707">
        <v>-16260.02</v>
      </c>
      <c r="E5" s="707">
        <v>-1944.68</v>
      </c>
      <c r="F5" s="707">
        <f>F3+E5</f>
        <v>298863.75000000006</v>
      </c>
      <c r="G5" s="756"/>
      <c r="H5" s="754"/>
    </row>
    <row r="6" spans="1:9">
      <c r="A6" s="1387">
        <v>45443</v>
      </c>
      <c r="B6" s="707">
        <v>371456.14</v>
      </c>
      <c r="C6" s="707">
        <v>384367</v>
      </c>
      <c r="D6" s="707">
        <v>-12910.86</v>
      </c>
      <c r="E6" s="707">
        <v>-1540.86</v>
      </c>
      <c r="F6" s="707">
        <f t="shared" ref="F6:F12" si="1">F5+E6</f>
        <v>297322.89000000007</v>
      </c>
      <c r="G6" s="753"/>
      <c r="H6" s="754"/>
      <c r="I6" s="753"/>
    </row>
    <row r="7" spans="1:9" ht="15" customHeight="1">
      <c r="A7" s="1387">
        <v>45473</v>
      </c>
      <c r="B7" s="707">
        <v>535577.62000000011</v>
      </c>
      <c r="C7" s="707">
        <v>493820.18</v>
      </c>
      <c r="D7" s="707">
        <v>41757.440000000002</v>
      </c>
      <c r="E7" s="707">
        <v>5007.1799999999994</v>
      </c>
      <c r="F7" s="707">
        <f t="shared" si="1"/>
        <v>302330.07000000007</v>
      </c>
      <c r="G7" s="753"/>
      <c r="H7" s="754"/>
    </row>
    <row r="8" spans="1:9">
      <c r="A8" s="1387">
        <v>45504</v>
      </c>
      <c r="B8" s="707">
        <v>436258.05</v>
      </c>
      <c r="C8" s="707">
        <v>387462.01</v>
      </c>
      <c r="D8" s="707">
        <v>48796.04</v>
      </c>
      <c r="E8" s="707">
        <v>5839.71</v>
      </c>
      <c r="F8" s="642">
        <f t="shared" si="1"/>
        <v>308169.78000000009</v>
      </c>
      <c r="G8" s="753"/>
    </row>
    <row r="9" spans="1:9">
      <c r="A9" s="1387">
        <v>45535</v>
      </c>
      <c r="B9" s="707">
        <v>413096.57</v>
      </c>
      <c r="C9" s="707">
        <v>387603.28</v>
      </c>
      <c r="D9" s="707">
        <v>25493.29</v>
      </c>
      <c r="E9" s="707">
        <v>3039.45</v>
      </c>
      <c r="F9" s="642">
        <f t="shared" si="1"/>
        <v>311209.2300000001</v>
      </c>
      <c r="G9" s="753"/>
    </row>
    <row r="10" spans="1:9">
      <c r="A10" s="1387">
        <v>45565</v>
      </c>
      <c r="B10" s="707">
        <v>564317.74</v>
      </c>
      <c r="C10" s="707">
        <v>470780.11</v>
      </c>
      <c r="D10" s="707">
        <v>93537.63</v>
      </c>
      <c r="E10" s="707">
        <v>11162.19</v>
      </c>
      <c r="F10" s="642">
        <f t="shared" si="1"/>
        <v>322371.4200000001</v>
      </c>
      <c r="G10" s="753"/>
    </row>
    <row r="11" spans="1:9">
      <c r="A11" s="1387">
        <v>45596</v>
      </c>
      <c r="B11" s="707">
        <v>381434.1</v>
      </c>
      <c r="C11" s="707">
        <v>477791.73</v>
      </c>
      <c r="D11" s="707">
        <v>-96357.63</v>
      </c>
      <c r="E11" s="707">
        <v>-11472.74</v>
      </c>
      <c r="F11" s="642">
        <f t="shared" si="1"/>
        <v>310898.68000000011</v>
      </c>
      <c r="G11" s="753"/>
    </row>
    <row r="12" spans="1:9">
      <c r="A12" s="1387">
        <v>45626</v>
      </c>
      <c r="B12" s="707">
        <v>394281.85</v>
      </c>
      <c r="C12" s="707">
        <v>415725.85</v>
      </c>
      <c r="D12" s="707">
        <v>-21444</v>
      </c>
      <c r="E12" s="707">
        <v>-2540.79</v>
      </c>
      <c r="F12" s="642">
        <f t="shared" si="1"/>
        <v>308357.89000000013</v>
      </c>
      <c r="G12" s="753"/>
    </row>
    <row r="13" spans="1:9">
      <c r="A13" s="1387">
        <v>45657</v>
      </c>
      <c r="B13" s="707">
        <v>412345.94</v>
      </c>
      <c r="C13" s="707">
        <v>386407.6</v>
      </c>
      <c r="D13" s="707">
        <v>25938.34</v>
      </c>
      <c r="E13" s="707">
        <v>3069.95</v>
      </c>
      <c r="F13" s="642">
        <v>311427.84000000003</v>
      </c>
      <c r="G13" s="753"/>
    </row>
    <row r="14" spans="1:9">
      <c r="A14" s="1387">
        <v>45688</v>
      </c>
      <c r="B14" s="707">
        <v>308491.99</v>
      </c>
      <c r="C14" s="707">
        <v>385703.02</v>
      </c>
      <c r="D14" s="707">
        <v>-77211.03</v>
      </c>
      <c r="E14" s="707">
        <v>-8962.58</v>
      </c>
      <c r="F14" s="642">
        <f>F13+E14</f>
        <v>302465.26</v>
      </c>
      <c r="G14" s="753"/>
    </row>
    <row r="15" spans="1:9">
      <c r="A15" s="1387">
        <v>45716</v>
      </c>
      <c r="B15" s="707">
        <v>311401.45</v>
      </c>
      <c r="C15" s="707">
        <v>335702.08</v>
      </c>
      <c r="D15" s="707">
        <v>-24300.63</v>
      </c>
      <c r="E15" s="707">
        <v>-2796.99</v>
      </c>
      <c r="F15" s="642">
        <v>299668.27</v>
      </c>
      <c r="G15" s="753"/>
    </row>
    <row r="16" spans="1:9">
      <c r="A16" s="1387">
        <v>45747</v>
      </c>
      <c r="B16" s="707">
        <v>427274.1</v>
      </c>
      <c r="C16" s="707">
        <v>394292.74</v>
      </c>
      <c r="D16" s="707">
        <v>32981.360000000001</v>
      </c>
      <c r="E16" s="707">
        <v>3844.93</v>
      </c>
      <c r="F16" s="642">
        <f>F15+E16</f>
        <v>303513.2</v>
      </c>
      <c r="G16" s="753"/>
    </row>
    <row r="17" spans="1:7">
      <c r="A17" s="1987" t="s">
        <v>720</v>
      </c>
      <c r="B17" s="1987"/>
      <c r="C17" s="1987"/>
      <c r="D17" s="1987"/>
      <c r="E17" s="1987"/>
      <c r="F17" s="1987"/>
      <c r="G17" s="753"/>
    </row>
    <row r="18" spans="1:7" ht="15.75" customHeight="1">
      <c r="A18" s="371"/>
      <c r="B18" s="757"/>
      <c r="C18" s="758"/>
      <c r="D18" s="758"/>
      <c r="E18" s="758"/>
      <c r="F18" s="759"/>
    </row>
    <row r="19" spans="1:7" ht="15" customHeight="1">
      <c r="A19" s="1987"/>
      <c r="B19" s="1987"/>
      <c r="C19" s="1987"/>
      <c r="D19" s="1987"/>
      <c r="E19" s="1987"/>
      <c r="F19" s="1987"/>
    </row>
    <row r="20" spans="1:7">
      <c r="B20" s="760"/>
      <c r="C20" s="760"/>
      <c r="D20" s="760"/>
      <c r="E20" s="760"/>
      <c r="F20" s="760"/>
    </row>
    <row r="21" spans="1:7">
      <c r="B21" s="761"/>
      <c r="C21" s="761"/>
      <c r="D21" s="761"/>
      <c r="E21" s="761"/>
      <c r="F21" s="761"/>
    </row>
    <row r="22" spans="1:7">
      <c r="B22" s="761"/>
      <c r="C22" s="761"/>
      <c r="D22" s="761"/>
      <c r="E22" s="761"/>
      <c r="F22" s="761"/>
    </row>
    <row r="23" spans="1:7" s="762" customFormat="1" ht="15" customHeight="1">
      <c r="B23" s="763"/>
      <c r="C23" s="763"/>
      <c r="D23" s="763"/>
      <c r="E23" s="763"/>
    </row>
  </sheetData>
  <mergeCells count="3">
    <mergeCell ref="A1:F1"/>
    <mergeCell ref="A19:F19"/>
    <mergeCell ref="A17:F17"/>
  </mergeCells>
  <printOptions horizontalCentered="1"/>
  <pageMargins left="0.7" right="0.7" top="0.75" bottom="0.75" header="0.3" footer="0.3"/>
  <pageSetup paperSize="9"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1"/>
  <sheetViews>
    <sheetView topLeftCell="A7" zoomScaleNormal="100" workbookViewId="0">
      <selection activeCell="D21" sqref="D21"/>
    </sheetView>
  </sheetViews>
  <sheetFormatPr defaultRowHeight="15"/>
  <cols>
    <col min="1" max="1" width="14.42578125" style="766" bestFit="1" customWidth="1"/>
    <col min="2" max="2" width="21.28515625" style="766" customWidth="1"/>
    <col min="3" max="3" width="22.42578125" style="766" customWidth="1"/>
    <col min="4" max="4" width="19" style="766" customWidth="1"/>
    <col min="5" max="5" width="29.7109375" style="766" customWidth="1"/>
    <col min="6" max="6" width="25" style="766" customWidth="1"/>
    <col min="7" max="16384" width="9.140625" style="766"/>
  </cols>
  <sheetData>
    <row r="1" spans="1:11" s="765" customFormat="1" ht="20.25" customHeight="1">
      <c r="A1" s="1986" t="s">
        <v>726</v>
      </c>
      <c r="B1" s="1986"/>
      <c r="C1" s="1986"/>
      <c r="D1" s="1986"/>
      <c r="E1" s="1986"/>
      <c r="F1" s="1986"/>
      <c r="G1" s="764"/>
      <c r="H1" s="764"/>
      <c r="I1" s="764"/>
      <c r="J1" s="764"/>
      <c r="K1" s="764"/>
    </row>
    <row r="2" spans="1:11" ht="105" customHeight="1">
      <c r="A2" s="1425" t="s">
        <v>164</v>
      </c>
      <c r="B2" s="1429" t="s">
        <v>721</v>
      </c>
      <c r="C2" s="1429" t="s">
        <v>722</v>
      </c>
      <c r="D2" s="1429" t="s">
        <v>723</v>
      </c>
      <c r="E2" s="1429" t="s">
        <v>724</v>
      </c>
      <c r="F2" s="1524" t="s">
        <v>725</v>
      </c>
    </row>
    <row r="3" spans="1:11">
      <c r="A3" s="767" t="s">
        <v>10</v>
      </c>
      <c r="B3" s="768">
        <v>149119.91718537293</v>
      </c>
      <c r="C3" s="768">
        <v>149119.91718537293</v>
      </c>
      <c r="D3" s="768">
        <v>6953988</v>
      </c>
      <c r="E3" s="769">
        <v>2.1443798462892505</v>
      </c>
      <c r="F3" s="769">
        <v>2.1443798462892505</v>
      </c>
    </row>
    <row r="4" spans="1:11">
      <c r="A4" s="770" t="s">
        <v>11</v>
      </c>
      <c r="B4" s="771">
        <v>123651.87997716264</v>
      </c>
      <c r="C4" s="771">
        <v>123651.87997716264</v>
      </c>
      <c r="D4" s="771">
        <v>7429500</v>
      </c>
      <c r="E4" s="772">
        <v>1.66</v>
      </c>
      <c r="F4" s="772">
        <v>1.66</v>
      </c>
    </row>
    <row r="5" spans="1:11">
      <c r="A5" s="1464" t="s">
        <v>220</v>
      </c>
      <c r="B5" s="773">
        <v>156651</v>
      </c>
      <c r="C5" s="773">
        <v>156651</v>
      </c>
      <c r="D5" s="773">
        <v>7155782</v>
      </c>
      <c r="E5" s="774">
        <f t="shared" ref="E5:F8" si="0">B5/$D5*100</f>
        <v>2.1891527718424069</v>
      </c>
      <c r="F5" s="774">
        <f t="shared" si="0"/>
        <v>2.1891527718424069</v>
      </c>
    </row>
    <row r="6" spans="1:11">
      <c r="A6" s="1465" t="s">
        <v>221</v>
      </c>
      <c r="B6" s="773">
        <v>134149</v>
      </c>
      <c r="C6" s="773">
        <v>134149</v>
      </c>
      <c r="D6" s="773">
        <v>7187455</v>
      </c>
      <c r="E6" s="774">
        <f t="shared" si="0"/>
        <v>1.8664325550559968</v>
      </c>
      <c r="F6" s="774">
        <f t="shared" si="0"/>
        <v>1.8664325550559968</v>
      </c>
    </row>
    <row r="7" spans="1:11">
      <c r="A7" s="1465" t="s">
        <v>222</v>
      </c>
      <c r="B7" s="773">
        <v>155222</v>
      </c>
      <c r="C7" s="773">
        <v>155222</v>
      </c>
      <c r="D7" s="773">
        <v>7708848</v>
      </c>
      <c r="E7" s="774">
        <f t="shared" si="0"/>
        <v>2.013556370549789</v>
      </c>
      <c r="F7" s="774">
        <f t="shared" si="0"/>
        <v>2.013556370549789</v>
      </c>
    </row>
    <row r="8" spans="1:11">
      <c r="A8" s="1465" t="s">
        <v>223</v>
      </c>
      <c r="B8" s="773">
        <v>158429</v>
      </c>
      <c r="C8" s="773">
        <v>158429</v>
      </c>
      <c r="D8" s="773">
        <v>8038982</v>
      </c>
      <c r="E8" s="774">
        <f t="shared" si="0"/>
        <v>1.970759481735374</v>
      </c>
      <c r="F8" s="774">
        <f t="shared" si="0"/>
        <v>1.970759481735374</v>
      </c>
    </row>
    <row r="9" spans="1:11">
      <c r="A9" s="1465" t="s">
        <v>224</v>
      </c>
      <c r="B9" s="773">
        <v>167313.35182221065</v>
      </c>
      <c r="C9" s="773">
        <v>167313.35182221065</v>
      </c>
      <c r="D9" s="773">
        <v>8161880</v>
      </c>
      <c r="E9" s="774">
        <v>2.0499999999999998</v>
      </c>
      <c r="F9" s="774">
        <v>2.0499999999999998</v>
      </c>
    </row>
    <row r="10" spans="1:11">
      <c r="A10" s="1465" t="s">
        <v>225</v>
      </c>
      <c r="B10" s="773">
        <v>172050.70257000235</v>
      </c>
      <c r="C10" s="773">
        <v>172050.70257000235</v>
      </c>
      <c r="D10" s="773">
        <v>8430302</v>
      </c>
      <c r="E10" s="774">
        <v>2.04</v>
      </c>
      <c r="F10" s="774">
        <v>2.04</v>
      </c>
    </row>
    <row r="11" spans="1:11">
      <c r="A11" s="1465" t="s">
        <v>226</v>
      </c>
      <c r="B11" s="773">
        <v>155590</v>
      </c>
      <c r="C11" s="773">
        <v>155590</v>
      </c>
      <c r="D11" s="773">
        <v>7750178</v>
      </c>
      <c r="E11" s="774">
        <v>2.0099999999999998</v>
      </c>
      <c r="F11" s="774">
        <v>2.0099999999999998</v>
      </c>
    </row>
    <row r="12" spans="1:11">
      <c r="A12" s="1465" t="s">
        <v>227</v>
      </c>
      <c r="B12" s="773">
        <v>138810</v>
      </c>
      <c r="C12" s="773">
        <v>138810</v>
      </c>
      <c r="D12" s="773">
        <v>7828047</v>
      </c>
      <c r="E12" s="774">
        <v>1.77</v>
      </c>
      <c r="F12" s="774">
        <v>1.77</v>
      </c>
    </row>
    <row r="13" spans="1:11">
      <c r="A13" s="1465" t="s">
        <v>228</v>
      </c>
      <c r="B13" s="773">
        <v>144117.878192312</v>
      </c>
      <c r="C13" s="773">
        <v>144117.87819231156</v>
      </c>
      <c r="D13" s="773">
        <v>7763932</v>
      </c>
      <c r="E13" s="774">
        <v>1.86</v>
      </c>
      <c r="F13" s="774">
        <v>1.86</v>
      </c>
    </row>
    <row r="14" spans="1:11">
      <c r="A14" s="1465" t="s">
        <v>229</v>
      </c>
      <c r="B14" s="773">
        <v>123651.87997716264</v>
      </c>
      <c r="C14" s="773">
        <v>123651.87997716264</v>
      </c>
      <c r="D14" s="773">
        <v>7429500</v>
      </c>
      <c r="E14" s="774">
        <v>1.66</v>
      </c>
      <c r="F14" s="774">
        <v>1.66</v>
      </c>
    </row>
    <row r="15" spans="1:11">
      <c r="A15" s="630"/>
      <c r="B15" s="775"/>
      <c r="C15" s="775"/>
      <c r="D15" s="775"/>
      <c r="E15" s="776"/>
      <c r="F15" s="776"/>
    </row>
    <row r="16" spans="1:11" s="751" customFormat="1" ht="15" customHeight="1">
      <c r="A16" s="1805" t="s">
        <v>727</v>
      </c>
      <c r="B16" s="1805"/>
      <c r="C16" s="1805"/>
      <c r="D16" s="777"/>
      <c r="E16" s="777"/>
      <c r="F16" s="777"/>
    </row>
    <row r="17" spans="1:6" ht="55.5" customHeight="1">
      <c r="A17" s="1988" t="s">
        <v>728</v>
      </c>
      <c r="B17" s="1988"/>
      <c r="C17" s="1988"/>
      <c r="D17" s="1988"/>
      <c r="E17" s="1988"/>
      <c r="F17" s="1988"/>
    </row>
    <row r="18" spans="1:6">
      <c r="A18" s="1989" t="s">
        <v>177</v>
      </c>
      <c r="B18" s="1989"/>
      <c r="C18" s="1989"/>
      <c r="D18" s="1989"/>
      <c r="E18" s="1989"/>
      <c r="F18" s="1989"/>
    </row>
    <row r="20" spans="1:6">
      <c r="A20" s="778"/>
    </row>
    <row r="21" spans="1:6" ht="53.25" customHeight="1"/>
  </sheetData>
  <mergeCells count="4">
    <mergeCell ref="A1:F1"/>
    <mergeCell ref="A17:F17"/>
    <mergeCell ref="A18:F18"/>
    <mergeCell ref="A16:C16"/>
  </mergeCells>
  <conditionalFormatting sqref="A5:A14">
    <cfRule type="timePeriod" dxfId="0" priority="1" timePeriod="lastMonth">
      <formula>AND(MONTH(A5)=MONTH(EDATE(TODAY(),0-1)),YEAR(A5)=YEAR(EDATE(TODAY(),0-1)))</formula>
    </cfRule>
  </conditionalFormatting>
  <printOptions horizontalCentered="1"/>
  <pageMargins left="0.7" right="0.7" top="0.75" bottom="0.75" header="0.3" footer="0.3"/>
  <pageSetup paperSize="9" scale="99" fitToHeight="0"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23"/>
  <sheetViews>
    <sheetView zoomScaleNormal="100" workbookViewId="0">
      <selection activeCell="D26" sqref="D26"/>
    </sheetView>
  </sheetViews>
  <sheetFormatPr defaultColWidth="9.140625" defaultRowHeight="15"/>
  <cols>
    <col min="1" max="1" width="11.140625" style="217" bestFit="1" customWidth="1"/>
    <col min="2" max="2" width="12.85546875" style="217" customWidth="1"/>
    <col min="3" max="3" width="16.42578125" style="217" bestFit="1" customWidth="1"/>
    <col min="4" max="4" width="8.42578125" style="217" bestFit="1" customWidth="1"/>
    <col min="5" max="5" width="15.140625" style="217" bestFit="1" customWidth="1"/>
    <col min="6" max="6" width="11.7109375" style="217" bestFit="1" customWidth="1"/>
    <col min="7" max="7" width="16.42578125" style="217" bestFit="1" customWidth="1"/>
    <col min="8" max="8" width="9.7109375" style="217" bestFit="1" customWidth="1"/>
    <col min="9" max="9" width="13" style="217" bestFit="1" customWidth="1"/>
    <col min="10" max="10" width="8.42578125" style="217" bestFit="1" customWidth="1"/>
    <col min="11" max="11" width="9.85546875" style="217" customWidth="1"/>
    <col min="12" max="14" width="11.7109375" style="217" bestFit="1" customWidth="1"/>
    <col min="15" max="15" width="14.5703125" style="217" customWidth="1"/>
    <col min="16" max="16" width="11.7109375" style="217" bestFit="1" customWidth="1"/>
    <col min="17" max="17" width="15.140625" style="217" bestFit="1" customWidth="1"/>
    <col min="18" max="18" width="8.42578125" style="217" bestFit="1" customWidth="1"/>
    <col min="19" max="19" width="15.140625" style="217" bestFit="1" customWidth="1"/>
    <col min="20" max="20" width="9.7109375" style="217" bestFit="1" customWidth="1"/>
    <col min="21" max="21" width="16.42578125" style="217" bestFit="1" customWidth="1"/>
    <col min="22" max="22" width="9.7109375" style="217" bestFit="1" customWidth="1"/>
    <col min="23" max="23" width="16.28515625" style="217" bestFit="1" customWidth="1"/>
    <col min="24" max="24" width="8.42578125" style="217" bestFit="1" customWidth="1"/>
    <col min="25" max="25" width="13" style="217" bestFit="1" customWidth="1"/>
    <col min="26" max="26" width="12.85546875" style="217" customWidth="1"/>
    <col min="27" max="27" width="16.42578125" style="779" bestFit="1" customWidth="1"/>
    <col min="28" max="28" width="13" style="779" bestFit="1" customWidth="1"/>
    <col min="29" max="29" width="14.140625" style="779" customWidth="1"/>
    <col min="30" max="30" width="4.5703125" style="779" bestFit="1" customWidth="1"/>
    <col min="31" max="31" width="10" style="779" bestFit="1" customWidth="1"/>
    <col min="32" max="16384" width="9.140625" style="779"/>
  </cols>
  <sheetData>
    <row r="1" spans="1:31" ht="15" customHeight="1">
      <c r="A1" s="1998" t="s">
        <v>742</v>
      </c>
      <c r="B1" s="1998"/>
      <c r="C1" s="1998"/>
      <c r="D1" s="1998"/>
      <c r="E1" s="1998"/>
      <c r="F1" s="1998"/>
      <c r="G1" s="1998"/>
      <c r="H1" s="1998"/>
      <c r="I1" s="1998"/>
      <c r="J1" s="1998"/>
      <c r="K1" s="1998"/>
      <c r="L1" s="1998"/>
      <c r="M1" s="1998"/>
      <c r="N1" s="1998"/>
      <c r="O1" s="1998"/>
      <c r="P1" s="1998"/>
      <c r="Q1" s="1998"/>
      <c r="R1" s="1998"/>
      <c r="S1" s="1998"/>
      <c r="T1" s="1998"/>
      <c r="U1" s="1998"/>
      <c r="V1" s="1998"/>
      <c r="W1" s="1998"/>
      <c r="X1" s="1998"/>
      <c r="Y1" s="1998"/>
      <c r="Z1" s="1998"/>
      <c r="AA1" s="1525"/>
      <c r="AB1" s="1525"/>
      <c r="AC1" s="1525"/>
    </row>
    <row r="2" spans="1:31" s="780" customFormat="1" ht="60" customHeight="1">
      <c r="A2" s="1999" t="s">
        <v>729</v>
      </c>
      <c r="B2" s="1991" t="s">
        <v>730</v>
      </c>
      <c r="C2" s="1992"/>
      <c r="D2" s="1993" t="s">
        <v>731</v>
      </c>
      <c r="E2" s="1994"/>
      <c r="F2" s="1993" t="s">
        <v>732</v>
      </c>
      <c r="G2" s="1994"/>
      <c r="H2" s="1993" t="s">
        <v>733</v>
      </c>
      <c r="I2" s="1994"/>
      <c r="J2" s="1991" t="s">
        <v>734</v>
      </c>
      <c r="K2" s="1992"/>
      <c r="L2" s="1991" t="s">
        <v>735</v>
      </c>
      <c r="M2" s="1992"/>
      <c r="N2" s="1993" t="s">
        <v>81</v>
      </c>
      <c r="O2" s="1994"/>
      <c r="P2" s="1991" t="s">
        <v>736</v>
      </c>
      <c r="Q2" s="1992"/>
      <c r="R2" s="1991" t="s">
        <v>296</v>
      </c>
      <c r="S2" s="1992"/>
      <c r="T2" s="1993" t="s">
        <v>737</v>
      </c>
      <c r="U2" s="1994"/>
      <c r="V2" s="1995" t="s">
        <v>738</v>
      </c>
      <c r="W2" s="1996"/>
      <c r="X2" s="1997" t="s">
        <v>739</v>
      </c>
      <c r="Y2" s="1996"/>
      <c r="Z2" s="1810" t="s">
        <v>433</v>
      </c>
      <c r="AA2" s="1811"/>
      <c r="AB2" s="1810" t="s">
        <v>132</v>
      </c>
      <c r="AC2" s="1811"/>
    </row>
    <row r="3" spans="1:31" s="780" customFormat="1" ht="30">
      <c r="A3" s="1797"/>
      <c r="B3" s="1526" t="s">
        <v>740</v>
      </c>
      <c r="C3" s="1526" t="s">
        <v>741</v>
      </c>
      <c r="D3" s="1526" t="s">
        <v>740</v>
      </c>
      <c r="E3" s="1526" t="s">
        <v>741</v>
      </c>
      <c r="F3" s="1526" t="s">
        <v>740</v>
      </c>
      <c r="G3" s="1526" t="s">
        <v>741</v>
      </c>
      <c r="H3" s="1526" t="s">
        <v>740</v>
      </c>
      <c r="I3" s="1526" t="s">
        <v>741</v>
      </c>
      <c r="J3" s="1526" t="s">
        <v>740</v>
      </c>
      <c r="K3" s="1527" t="s">
        <v>741</v>
      </c>
      <c r="L3" s="1526" t="s">
        <v>740</v>
      </c>
      <c r="M3" s="1526" t="s">
        <v>741</v>
      </c>
      <c r="N3" s="1526" t="s">
        <v>740</v>
      </c>
      <c r="O3" s="1526" t="s">
        <v>741</v>
      </c>
      <c r="P3" s="1526" t="s">
        <v>740</v>
      </c>
      <c r="Q3" s="1526" t="s">
        <v>741</v>
      </c>
      <c r="R3" s="1526" t="s">
        <v>740</v>
      </c>
      <c r="S3" s="1526" t="s">
        <v>741</v>
      </c>
      <c r="T3" s="1526" t="s">
        <v>740</v>
      </c>
      <c r="U3" s="1526" t="s">
        <v>741</v>
      </c>
      <c r="V3" s="1526" t="s">
        <v>740</v>
      </c>
      <c r="W3" s="1526" t="s">
        <v>741</v>
      </c>
      <c r="X3" s="1526" t="s">
        <v>740</v>
      </c>
      <c r="Y3" s="1526" t="s">
        <v>741</v>
      </c>
      <c r="Z3" s="1526" t="s">
        <v>740</v>
      </c>
      <c r="AA3" s="1526" t="s">
        <v>741</v>
      </c>
      <c r="AB3" s="1526" t="s">
        <v>740</v>
      </c>
      <c r="AC3" s="1526" t="s">
        <v>741</v>
      </c>
    </row>
    <row r="4" spans="1:31" s="784" customFormat="1">
      <c r="A4" s="564" t="s">
        <v>10</v>
      </c>
      <c r="B4" s="781">
        <v>11365</v>
      </c>
      <c r="C4" s="782">
        <v>6953987.6900000004</v>
      </c>
      <c r="D4" s="781">
        <v>9</v>
      </c>
      <c r="E4" s="782">
        <v>526941.28</v>
      </c>
      <c r="F4" s="781">
        <v>3382</v>
      </c>
      <c r="G4" s="782">
        <v>2723152.54</v>
      </c>
      <c r="H4" s="781">
        <v>234</v>
      </c>
      <c r="I4" s="782">
        <v>40878.49</v>
      </c>
      <c r="J4" s="781">
        <v>23</v>
      </c>
      <c r="K4" s="783">
        <v>627.4</v>
      </c>
      <c r="L4" s="781">
        <v>2071</v>
      </c>
      <c r="M4" s="782">
        <v>6760.93</v>
      </c>
      <c r="N4" s="781">
        <v>1563</v>
      </c>
      <c r="O4" s="782">
        <v>4702435.43</v>
      </c>
      <c r="P4" s="781">
        <v>1677</v>
      </c>
      <c r="Q4" s="782">
        <v>315572.77</v>
      </c>
      <c r="R4" s="781">
        <v>88</v>
      </c>
      <c r="S4" s="782">
        <v>786385.51</v>
      </c>
      <c r="T4" s="781">
        <v>811</v>
      </c>
      <c r="U4" s="782">
        <v>3691165.73</v>
      </c>
      <c r="V4" s="781">
        <v>141</v>
      </c>
      <c r="W4" s="782">
        <v>1149735.92</v>
      </c>
      <c r="X4" s="781">
        <v>21</v>
      </c>
      <c r="Y4" s="782">
        <v>47547.05</v>
      </c>
      <c r="Z4" s="781">
        <v>63193</v>
      </c>
      <c r="AA4" s="782">
        <v>2284017.4500000002</v>
      </c>
      <c r="AB4" s="781">
        <v>84578</v>
      </c>
      <c r="AC4" s="782">
        <v>23229208.190000001</v>
      </c>
      <c r="AE4" s="785"/>
    </row>
    <row r="5" spans="1:31" s="784" customFormat="1">
      <c r="A5" s="786" t="s">
        <v>14</v>
      </c>
      <c r="B5" s="787">
        <f>B17</f>
        <v>12074</v>
      </c>
      <c r="C5" s="788">
        <f t="shared" ref="C5:AC5" si="0">C17</f>
        <v>7376495.0099999998</v>
      </c>
      <c r="D5" s="787">
        <f t="shared" si="0"/>
        <v>10</v>
      </c>
      <c r="E5" s="788">
        <f t="shared" si="0"/>
        <v>572748.21</v>
      </c>
      <c r="F5" s="787">
        <f t="shared" si="0"/>
        <v>4431</v>
      </c>
      <c r="G5" s="788">
        <f t="shared" si="0"/>
        <v>3599470.16</v>
      </c>
      <c r="H5" s="787">
        <f t="shared" si="0"/>
        <v>246</v>
      </c>
      <c r="I5" s="788">
        <f t="shared" si="0"/>
        <v>55221.85</v>
      </c>
      <c r="J5" s="787">
        <f t="shared" si="0"/>
        <v>21</v>
      </c>
      <c r="K5" s="788">
        <f t="shared" si="0"/>
        <v>848.2</v>
      </c>
      <c r="L5" s="787">
        <f t="shared" si="0"/>
        <v>2907</v>
      </c>
      <c r="M5" s="788">
        <f t="shared" si="0"/>
        <v>15680.53</v>
      </c>
      <c r="N5" s="787">
        <f t="shared" si="0"/>
        <v>1391</v>
      </c>
      <c r="O5" s="788">
        <f t="shared" si="0"/>
        <v>5880275.2000000002</v>
      </c>
      <c r="P5" s="787">
        <f t="shared" si="0"/>
        <v>431</v>
      </c>
      <c r="Q5" s="788">
        <f t="shared" si="0"/>
        <v>385670.54</v>
      </c>
      <c r="R5" s="787">
        <f t="shared" si="0"/>
        <v>83</v>
      </c>
      <c r="S5" s="788">
        <f t="shared" si="0"/>
        <v>993562.08</v>
      </c>
      <c r="T5" s="787">
        <f t="shared" si="0"/>
        <v>424</v>
      </c>
      <c r="U5" s="788">
        <f t="shared" si="0"/>
        <v>4133122.28</v>
      </c>
      <c r="V5" s="787">
        <f t="shared" si="0"/>
        <v>147</v>
      </c>
      <c r="W5" s="788">
        <f t="shared" si="0"/>
        <v>1394198.53</v>
      </c>
      <c r="X5" s="787">
        <f t="shared" si="0"/>
        <v>24</v>
      </c>
      <c r="Y5" s="788">
        <f t="shared" si="0"/>
        <v>50385.25</v>
      </c>
      <c r="Z5" s="787">
        <f t="shared" si="0"/>
        <v>33316</v>
      </c>
      <c r="AA5" s="788">
        <f t="shared" si="0"/>
        <v>2669921.85</v>
      </c>
      <c r="AB5" s="787">
        <f t="shared" si="0"/>
        <v>55505</v>
      </c>
      <c r="AC5" s="788">
        <f t="shared" si="0"/>
        <v>27127599.689999998</v>
      </c>
      <c r="AE5" s="785"/>
    </row>
    <row r="6" spans="1:31" s="795" customFormat="1">
      <c r="A6" s="1387">
        <v>45412</v>
      </c>
      <c r="B6" s="789">
        <v>11430</v>
      </c>
      <c r="C6" s="790">
        <v>7155781.8899999997</v>
      </c>
      <c r="D6" s="789">
        <v>9</v>
      </c>
      <c r="E6" s="790">
        <v>543626.87</v>
      </c>
      <c r="F6" s="789">
        <v>3429</v>
      </c>
      <c r="G6" s="790">
        <v>2817729.07</v>
      </c>
      <c r="H6" s="789">
        <v>236</v>
      </c>
      <c r="I6" s="790">
        <v>42437.18</v>
      </c>
      <c r="J6" s="791">
        <v>23</v>
      </c>
      <c r="K6" s="792">
        <v>686.7</v>
      </c>
      <c r="L6" s="789">
        <v>2154</v>
      </c>
      <c r="M6" s="790">
        <v>7243.41</v>
      </c>
      <c r="N6" s="789">
        <v>1564</v>
      </c>
      <c r="O6" s="790">
        <v>4960090.78</v>
      </c>
      <c r="P6" s="789">
        <v>1782</v>
      </c>
      <c r="Q6" s="790">
        <v>322224.53000000003</v>
      </c>
      <c r="R6" s="789">
        <v>88</v>
      </c>
      <c r="S6" s="790">
        <v>770469.53</v>
      </c>
      <c r="T6" s="789">
        <v>814</v>
      </c>
      <c r="U6" s="790">
        <v>3784190.55</v>
      </c>
      <c r="V6" s="789">
        <v>141</v>
      </c>
      <c r="W6" s="790">
        <v>1169293.6200000001</v>
      </c>
      <c r="X6" s="789">
        <v>21</v>
      </c>
      <c r="Y6" s="790">
        <v>48302.44</v>
      </c>
      <c r="Z6" s="789">
        <v>66377</v>
      </c>
      <c r="AA6" s="793">
        <v>2340309.33</v>
      </c>
      <c r="AB6" s="794">
        <v>88068</v>
      </c>
      <c r="AC6" s="793">
        <v>23962385.899999999</v>
      </c>
      <c r="AD6" s="785"/>
      <c r="AE6" s="785"/>
    </row>
    <row r="7" spans="1:31" s="795" customFormat="1">
      <c r="A7" s="1387">
        <v>45443</v>
      </c>
      <c r="B7" s="789">
        <v>11503</v>
      </c>
      <c r="C7" s="790">
        <v>7187455.0999999996</v>
      </c>
      <c r="D7" s="789">
        <v>9</v>
      </c>
      <c r="E7" s="790">
        <v>537469.1</v>
      </c>
      <c r="F7" s="789">
        <v>3487</v>
      </c>
      <c r="G7" s="790">
        <v>2878459.06</v>
      </c>
      <c r="H7" s="789">
        <v>233</v>
      </c>
      <c r="I7" s="790">
        <v>42225.45</v>
      </c>
      <c r="J7" s="789">
        <v>23</v>
      </c>
      <c r="K7" s="790">
        <v>638.35</v>
      </c>
      <c r="L7" s="789">
        <v>2285</v>
      </c>
      <c r="M7" s="790">
        <v>7384.54</v>
      </c>
      <c r="N7" s="789">
        <v>1573</v>
      </c>
      <c r="O7" s="790">
        <v>5052831.16</v>
      </c>
      <c r="P7" s="789">
        <v>1866</v>
      </c>
      <c r="Q7" s="790">
        <v>331318.31</v>
      </c>
      <c r="R7" s="789">
        <v>88</v>
      </c>
      <c r="S7" s="790">
        <v>763526.05</v>
      </c>
      <c r="T7" s="789">
        <v>817</v>
      </c>
      <c r="U7" s="790">
        <v>3809804.16</v>
      </c>
      <c r="V7" s="789">
        <v>141</v>
      </c>
      <c r="W7" s="790">
        <v>1189654.69</v>
      </c>
      <c r="X7" s="789">
        <v>21</v>
      </c>
      <c r="Y7" s="790">
        <v>47610.45</v>
      </c>
      <c r="Z7" s="789">
        <v>70642</v>
      </c>
      <c r="AA7" s="790">
        <v>2366320.3199999998</v>
      </c>
      <c r="AB7" s="789">
        <v>92688</v>
      </c>
      <c r="AC7" s="790">
        <v>24214696.739999998</v>
      </c>
      <c r="AD7" s="785"/>
      <c r="AE7" s="785"/>
    </row>
    <row r="8" spans="1:31" s="795" customFormat="1" ht="15" customHeight="1">
      <c r="A8" s="1387">
        <v>45473</v>
      </c>
      <c r="B8" s="789">
        <v>11619</v>
      </c>
      <c r="C8" s="790">
        <v>7708847.6699999999</v>
      </c>
      <c r="D8" s="789">
        <v>9</v>
      </c>
      <c r="E8" s="790">
        <v>584958.61</v>
      </c>
      <c r="F8" s="789">
        <v>3535</v>
      </c>
      <c r="G8" s="790">
        <v>3001809.38</v>
      </c>
      <c r="H8" s="789">
        <v>233</v>
      </c>
      <c r="I8" s="790">
        <v>44218.74</v>
      </c>
      <c r="J8" s="789">
        <v>23</v>
      </c>
      <c r="K8" s="790">
        <v>711.9</v>
      </c>
      <c r="L8" s="789">
        <v>2390</v>
      </c>
      <c r="M8" s="790">
        <v>8059.06</v>
      </c>
      <c r="N8" s="789">
        <v>1625</v>
      </c>
      <c r="O8" s="790">
        <v>5387836.5499999998</v>
      </c>
      <c r="P8" s="789">
        <v>1984</v>
      </c>
      <c r="Q8" s="790">
        <v>339672.66</v>
      </c>
      <c r="R8" s="789">
        <v>88</v>
      </c>
      <c r="S8" s="790">
        <v>773244.52</v>
      </c>
      <c r="T8" s="789">
        <v>820</v>
      </c>
      <c r="U8" s="790">
        <v>3953336.98</v>
      </c>
      <c r="V8" s="789">
        <v>141</v>
      </c>
      <c r="W8" s="790">
        <v>1220904.6299999999</v>
      </c>
      <c r="X8" s="789">
        <v>21</v>
      </c>
      <c r="Y8" s="790">
        <v>47410.63</v>
      </c>
      <c r="Z8" s="789">
        <v>75335</v>
      </c>
      <c r="AA8" s="790">
        <v>2461801.42</v>
      </c>
      <c r="AB8" s="789">
        <f>SUM(B8,D8,F8,H8,J8,L8,N8,P8,R8,T8,V8,X8,Z8)</f>
        <v>97823</v>
      </c>
      <c r="AC8" s="790">
        <f>SUM(C8,E8,G8,I8,K8,M8,O8,Q8,S8,U8,W8,Y8,AA8)</f>
        <v>25532812.75</v>
      </c>
      <c r="AD8" s="785"/>
      <c r="AE8" s="785"/>
    </row>
    <row r="9" spans="1:31" s="795" customFormat="1" ht="15" customHeight="1">
      <c r="A9" s="1387">
        <v>45504</v>
      </c>
      <c r="B9" s="789">
        <v>11667</v>
      </c>
      <c r="C9" s="790">
        <v>8038981.5099999998</v>
      </c>
      <c r="D9" s="789">
        <v>9</v>
      </c>
      <c r="E9" s="790">
        <v>585683.86</v>
      </c>
      <c r="F9" s="789">
        <v>3575</v>
      </c>
      <c r="G9" s="790">
        <v>3099751.25</v>
      </c>
      <c r="H9" s="789">
        <v>236</v>
      </c>
      <c r="I9" s="790">
        <v>44482.11</v>
      </c>
      <c r="J9" s="789">
        <v>23</v>
      </c>
      <c r="K9" s="790">
        <v>793.66</v>
      </c>
      <c r="L9" s="789">
        <v>2596</v>
      </c>
      <c r="M9" s="790">
        <v>8752.2000000000007</v>
      </c>
      <c r="N9" s="789">
        <v>1630</v>
      </c>
      <c r="O9" s="790">
        <v>5689542.2400000002</v>
      </c>
      <c r="P9" s="789">
        <v>2130</v>
      </c>
      <c r="Q9" s="790">
        <v>353510.43</v>
      </c>
      <c r="R9" s="789">
        <v>88</v>
      </c>
      <c r="S9" s="790">
        <v>840458.03</v>
      </c>
      <c r="T9" s="789">
        <v>821</v>
      </c>
      <c r="U9" s="790">
        <v>4124262.93</v>
      </c>
      <c r="V9" s="789">
        <v>141</v>
      </c>
      <c r="W9" s="790">
        <v>1253223.0900000001</v>
      </c>
      <c r="X9" s="789">
        <v>21</v>
      </c>
      <c r="Y9" s="790">
        <v>54323.68</v>
      </c>
      <c r="Z9" s="789">
        <v>80934</v>
      </c>
      <c r="AA9" s="790">
        <v>2571863.39</v>
      </c>
      <c r="AB9" s="789">
        <v>103871</v>
      </c>
      <c r="AC9" s="790">
        <v>26665628.379999999</v>
      </c>
      <c r="AD9" s="785"/>
      <c r="AE9" s="785"/>
    </row>
    <row r="10" spans="1:31" s="795" customFormat="1" ht="15" customHeight="1">
      <c r="A10" s="1387">
        <v>45535</v>
      </c>
      <c r="B10" s="789">
        <v>11748</v>
      </c>
      <c r="C10" s="790">
        <v>7942235.7699999996</v>
      </c>
      <c r="D10" s="789">
        <v>10</v>
      </c>
      <c r="E10" s="790">
        <v>586598.91</v>
      </c>
      <c r="F10" s="789">
        <v>3677</v>
      </c>
      <c r="G10" s="790">
        <v>2997276.84</v>
      </c>
      <c r="H10" s="789">
        <v>235</v>
      </c>
      <c r="I10" s="790">
        <v>44415.16</v>
      </c>
      <c r="J10" s="789">
        <v>23</v>
      </c>
      <c r="K10" s="790">
        <v>815.17</v>
      </c>
      <c r="L10" s="789">
        <v>2748</v>
      </c>
      <c r="M10" s="790">
        <v>8659.93</v>
      </c>
      <c r="N10" s="789">
        <v>1656</v>
      </c>
      <c r="O10" s="790">
        <v>5671595.8799999999</v>
      </c>
      <c r="P10" s="789">
        <v>2219</v>
      </c>
      <c r="Q10" s="790">
        <v>329981.76</v>
      </c>
      <c r="R10" s="789">
        <v>88</v>
      </c>
      <c r="S10" s="790">
        <v>847965.94</v>
      </c>
      <c r="T10" s="789">
        <v>826</v>
      </c>
      <c r="U10" s="790">
        <v>4023533.07</v>
      </c>
      <c r="V10" s="789">
        <v>141</v>
      </c>
      <c r="W10" s="790">
        <v>1053367.01</v>
      </c>
      <c r="X10" s="789">
        <v>21</v>
      </c>
      <c r="Y10" s="790">
        <v>55150.36</v>
      </c>
      <c r="Z10" s="789">
        <v>85694</v>
      </c>
      <c r="AA10" s="790">
        <v>1971771.92</v>
      </c>
      <c r="AB10" s="789">
        <v>109086</v>
      </c>
      <c r="AC10" s="790">
        <v>25533367.720000006</v>
      </c>
      <c r="AD10" s="217"/>
      <c r="AE10" s="785"/>
    </row>
    <row r="11" spans="1:31" s="795" customFormat="1" ht="15" customHeight="1">
      <c r="A11" s="1387">
        <v>45565</v>
      </c>
      <c r="B11" s="789">
        <v>11829</v>
      </c>
      <c r="C11" s="790">
        <v>8197956.7800000003</v>
      </c>
      <c r="D11" s="789">
        <v>10</v>
      </c>
      <c r="E11" s="790">
        <v>599893.01</v>
      </c>
      <c r="F11" s="789">
        <v>3743</v>
      </c>
      <c r="G11" s="790">
        <v>3162671.57</v>
      </c>
      <c r="H11" s="789">
        <v>235</v>
      </c>
      <c r="I11" s="790">
        <v>45294.34</v>
      </c>
      <c r="J11" s="789">
        <v>22</v>
      </c>
      <c r="K11" s="790">
        <v>910.76</v>
      </c>
      <c r="L11" s="789">
        <v>2876</v>
      </c>
      <c r="M11" s="790">
        <v>13257.78</v>
      </c>
      <c r="N11" s="789">
        <v>1653</v>
      </c>
      <c r="O11" s="790">
        <v>5801097.3600000003</v>
      </c>
      <c r="P11" s="789">
        <v>2383</v>
      </c>
      <c r="Q11" s="790">
        <v>315979.57</v>
      </c>
      <c r="R11" s="789">
        <v>90</v>
      </c>
      <c r="S11" s="790">
        <v>856964.79</v>
      </c>
      <c r="T11" s="789">
        <v>834</v>
      </c>
      <c r="U11" s="790">
        <v>4087565.89</v>
      </c>
      <c r="V11" s="789">
        <v>141</v>
      </c>
      <c r="W11" s="790">
        <v>1074924.02</v>
      </c>
      <c r="X11" s="789">
        <v>21</v>
      </c>
      <c r="Y11" s="790">
        <v>56929.03</v>
      </c>
      <c r="Z11" s="789">
        <v>90211</v>
      </c>
      <c r="AA11" s="790">
        <v>2047841.5</v>
      </c>
      <c r="AB11" s="789">
        <v>114048</v>
      </c>
      <c r="AC11" s="790">
        <v>26261286.399999999</v>
      </c>
    </row>
    <row r="12" spans="1:31" s="795" customFormat="1" ht="15" customHeight="1">
      <c r="A12" s="1387">
        <v>45596</v>
      </c>
      <c r="B12" s="789">
        <v>11886</v>
      </c>
      <c r="C12" s="790">
        <v>7508509.1100000003</v>
      </c>
      <c r="D12" s="789">
        <v>10</v>
      </c>
      <c r="E12" s="790">
        <v>560556.30000000005</v>
      </c>
      <c r="F12" s="789">
        <v>3900</v>
      </c>
      <c r="G12" s="790">
        <v>3101582.52</v>
      </c>
      <c r="H12" s="789">
        <v>237</v>
      </c>
      <c r="I12" s="790">
        <v>46595.76</v>
      </c>
      <c r="J12" s="789">
        <v>22</v>
      </c>
      <c r="K12" s="790">
        <v>958.06</v>
      </c>
      <c r="L12" s="789">
        <v>2371</v>
      </c>
      <c r="M12" s="790">
        <v>14215.61</v>
      </c>
      <c r="N12" s="789">
        <v>1675</v>
      </c>
      <c r="O12" s="790">
        <v>5670539.7300000004</v>
      </c>
      <c r="P12" s="789">
        <v>421</v>
      </c>
      <c r="Q12" s="790">
        <v>303594.39</v>
      </c>
      <c r="R12" s="789">
        <v>90</v>
      </c>
      <c r="S12" s="790">
        <v>838922.46</v>
      </c>
      <c r="T12" s="789">
        <v>805</v>
      </c>
      <c r="U12" s="790">
        <v>3884713.17</v>
      </c>
      <c r="V12" s="789">
        <v>141</v>
      </c>
      <c r="W12" s="790">
        <v>1076160.8400000001</v>
      </c>
      <c r="X12" s="789">
        <v>21</v>
      </c>
      <c r="Y12" s="790">
        <v>51845.47</v>
      </c>
      <c r="Z12" s="789">
        <v>32823</v>
      </c>
      <c r="AA12" s="790">
        <v>2041982.68</v>
      </c>
      <c r="AB12" s="789">
        <v>54402</v>
      </c>
      <c r="AC12" s="790">
        <v>25100176.100000001</v>
      </c>
    </row>
    <row r="13" spans="1:31" s="795" customFormat="1" ht="15" customHeight="1">
      <c r="A13" s="1387">
        <v>45626</v>
      </c>
      <c r="B13" s="789">
        <v>11894</v>
      </c>
      <c r="C13" s="790">
        <v>7828047.1900000004</v>
      </c>
      <c r="D13" s="789">
        <v>10</v>
      </c>
      <c r="E13" s="790">
        <v>583633.15</v>
      </c>
      <c r="F13" s="789">
        <v>3985</v>
      </c>
      <c r="G13" s="790">
        <v>3264749.11</v>
      </c>
      <c r="H13" s="789">
        <v>239</v>
      </c>
      <c r="I13" s="790">
        <v>47190.16</v>
      </c>
      <c r="J13" s="789">
        <v>22</v>
      </c>
      <c r="K13" s="790">
        <v>1013.78</v>
      </c>
      <c r="L13" s="789">
        <v>2485</v>
      </c>
      <c r="M13" s="790">
        <v>18445.75</v>
      </c>
      <c r="N13" s="789">
        <v>1696</v>
      </c>
      <c r="O13" s="790">
        <v>5935195.7000000002</v>
      </c>
      <c r="P13" s="789">
        <v>421</v>
      </c>
      <c r="Q13" s="790">
        <v>329125.77</v>
      </c>
      <c r="R13" s="789">
        <v>90</v>
      </c>
      <c r="S13" s="790">
        <v>840492.56</v>
      </c>
      <c r="T13" s="789">
        <v>811</v>
      </c>
      <c r="U13" s="790">
        <v>4108321.39</v>
      </c>
      <c r="V13" s="789">
        <v>141</v>
      </c>
      <c r="W13" s="790">
        <v>1322957.42</v>
      </c>
      <c r="X13" s="789">
        <v>21</v>
      </c>
      <c r="Y13" s="790">
        <v>51768.98</v>
      </c>
      <c r="Z13" s="789">
        <v>33049</v>
      </c>
      <c r="AA13" s="790">
        <v>2740302.19</v>
      </c>
      <c r="AB13" s="789">
        <v>54864</v>
      </c>
      <c r="AC13" s="790">
        <v>27071243.149999999</v>
      </c>
    </row>
    <row r="14" spans="1:31" s="795" customFormat="1" ht="15" customHeight="1">
      <c r="A14" s="1387">
        <v>45657</v>
      </c>
      <c r="B14" s="789">
        <v>11922</v>
      </c>
      <c r="C14" s="790">
        <v>7763931.8899999997</v>
      </c>
      <c r="D14" s="789">
        <v>10</v>
      </c>
      <c r="E14" s="790">
        <v>571901.86</v>
      </c>
      <c r="F14" s="789">
        <v>4129</v>
      </c>
      <c r="G14" s="790">
        <v>3321259.84</v>
      </c>
      <c r="H14" s="789">
        <v>245</v>
      </c>
      <c r="I14" s="790">
        <v>46268.85</v>
      </c>
      <c r="J14" s="789">
        <v>22</v>
      </c>
      <c r="K14" s="790">
        <v>973.58</v>
      </c>
      <c r="L14" s="789">
        <v>2548</v>
      </c>
      <c r="M14" s="790">
        <v>19182.2</v>
      </c>
      <c r="N14" s="789">
        <v>1704</v>
      </c>
      <c r="O14" s="790">
        <v>5935242.7000000002</v>
      </c>
      <c r="P14" s="789">
        <v>431</v>
      </c>
      <c r="Q14" s="790">
        <v>360166.3</v>
      </c>
      <c r="R14" s="789">
        <v>86</v>
      </c>
      <c r="S14" s="790">
        <v>866708.82</v>
      </c>
      <c r="T14" s="789">
        <v>816</v>
      </c>
      <c r="U14" s="790">
        <v>4091838.54</v>
      </c>
      <c r="V14" s="789">
        <v>141</v>
      </c>
      <c r="W14" s="790">
        <v>1341953.47</v>
      </c>
      <c r="X14" s="789">
        <v>21</v>
      </c>
      <c r="Y14" s="790">
        <v>54434.11</v>
      </c>
      <c r="Z14" s="789">
        <v>33007</v>
      </c>
      <c r="AA14" s="790">
        <v>2771157.68</v>
      </c>
      <c r="AB14" s="796">
        <v>33007</v>
      </c>
      <c r="AC14" s="797">
        <v>2771157.68</v>
      </c>
    </row>
    <row r="15" spans="1:31" s="795" customFormat="1" ht="15" customHeight="1">
      <c r="A15" s="1387">
        <v>45688</v>
      </c>
      <c r="B15" s="789">
        <v>11924</v>
      </c>
      <c r="C15" s="790">
        <v>7429500.0300000003</v>
      </c>
      <c r="D15" s="789">
        <v>10</v>
      </c>
      <c r="E15" s="790">
        <v>556783.99</v>
      </c>
      <c r="F15" s="789">
        <v>4246</v>
      </c>
      <c r="G15" s="790">
        <v>3260880.93</v>
      </c>
      <c r="H15" s="789">
        <v>245</v>
      </c>
      <c r="I15" s="790">
        <v>49224.82</v>
      </c>
      <c r="J15" s="789">
        <v>22</v>
      </c>
      <c r="K15" s="790">
        <v>878.39</v>
      </c>
      <c r="L15" s="789">
        <v>2647</v>
      </c>
      <c r="M15" s="790">
        <v>16448.259999999998</v>
      </c>
      <c r="N15" s="789">
        <v>1674</v>
      </c>
      <c r="O15" s="790">
        <v>5858525.25</v>
      </c>
      <c r="P15" s="789">
        <v>441</v>
      </c>
      <c r="Q15" s="790">
        <v>347788.81</v>
      </c>
      <c r="R15" s="789">
        <v>83</v>
      </c>
      <c r="S15" s="790">
        <v>889765.78</v>
      </c>
      <c r="T15" s="789">
        <v>824</v>
      </c>
      <c r="U15" s="790">
        <v>4077467.06</v>
      </c>
      <c r="V15" s="789">
        <v>141</v>
      </c>
      <c r="W15" s="790">
        <v>1355405.75</v>
      </c>
      <c r="X15" s="789">
        <v>22</v>
      </c>
      <c r="Y15" s="790">
        <v>56008.21</v>
      </c>
      <c r="Z15" s="789">
        <v>33325</v>
      </c>
      <c r="AA15" s="790">
        <v>2677658.9500000002</v>
      </c>
      <c r="AB15" s="789">
        <v>55604</v>
      </c>
      <c r="AC15" s="790">
        <v>26576336.23</v>
      </c>
    </row>
    <row r="16" spans="1:31" s="795" customFormat="1" ht="15" customHeight="1">
      <c r="A16" s="1387">
        <v>45716</v>
      </c>
      <c r="B16" s="789">
        <v>11984</v>
      </c>
      <c r="C16" s="790">
        <v>6895782.4000000004</v>
      </c>
      <c r="D16" s="789">
        <v>10</v>
      </c>
      <c r="E16" s="790">
        <v>539752.39</v>
      </c>
      <c r="F16" s="789">
        <v>4363</v>
      </c>
      <c r="G16" s="790">
        <v>3379223.16</v>
      </c>
      <c r="H16" s="789">
        <v>245</v>
      </c>
      <c r="I16" s="790">
        <v>51063.95</v>
      </c>
      <c r="J16" s="789">
        <v>22</v>
      </c>
      <c r="K16" s="790">
        <v>737.02</v>
      </c>
      <c r="L16" s="789">
        <v>2763</v>
      </c>
      <c r="M16" s="790">
        <v>14368.45</v>
      </c>
      <c r="N16" s="789">
        <v>1669</v>
      </c>
      <c r="O16" s="790">
        <v>5609168.0599999996</v>
      </c>
      <c r="P16" s="789">
        <v>445</v>
      </c>
      <c r="Q16" s="790">
        <v>373036.34</v>
      </c>
      <c r="R16" s="789">
        <v>85</v>
      </c>
      <c r="S16" s="790">
        <v>877565.33</v>
      </c>
      <c r="T16" s="789">
        <v>833</v>
      </c>
      <c r="U16" s="790">
        <v>3923813.48</v>
      </c>
      <c r="V16" s="789">
        <v>141</v>
      </c>
      <c r="W16" s="790">
        <v>1347938.07</v>
      </c>
      <c r="X16" s="789">
        <v>24</v>
      </c>
      <c r="Y16" s="790">
        <v>48966.27</v>
      </c>
      <c r="Z16" s="789">
        <v>33329</v>
      </c>
      <c r="AA16" s="790">
        <v>2564389.4900000002</v>
      </c>
      <c r="AB16" s="796">
        <v>55913</v>
      </c>
      <c r="AC16" s="797">
        <v>25625804.41</v>
      </c>
    </row>
    <row r="17" spans="1:29" s="795" customFormat="1" ht="15" customHeight="1">
      <c r="A17" s="1387">
        <v>45747</v>
      </c>
      <c r="B17" s="789">
        <v>12074</v>
      </c>
      <c r="C17" s="790">
        <v>7376495.0099999998</v>
      </c>
      <c r="D17" s="789">
        <v>10</v>
      </c>
      <c r="E17" s="790">
        <v>572748.21</v>
      </c>
      <c r="F17" s="789">
        <v>4431</v>
      </c>
      <c r="G17" s="790">
        <v>3599470.16</v>
      </c>
      <c r="H17" s="789">
        <v>246</v>
      </c>
      <c r="I17" s="790">
        <v>55221.85</v>
      </c>
      <c r="J17" s="789">
        <v>21</v>
      </c>
      <c r="K17" s="790">
        <v>848.2</v>
      </c>
      <c r="L17" s="789">
        <v>2907</v>
      </c>
      <c r="M17" s="790">
        <v>15680.53</v>
      </c>
      <c r="N17" s="789">
        <v>1391</v>
      </c>
      <c r="O17" s="790">
        <v>5880275.2000000002</v>
      </c>
      <c r="P17" s="789">
        <v>431</v>
      </c>
      <c r="Q17" s="790">
        <v>385670.54</v>
      </c>
      <c r="R17" s="789">
        <v>83</v>
      </c>
      <c r="S17" s="790">
        <v>993562.08</v>
      </c>
      <c r="T17" s="789">
        <v>424</v>
      </c>
      <c r="U17" s="790">
        <v>4133122.28</v>
      </c>
      <c r="V17" s="789">
        <v>147</v>
      </c>
      <c r="W17" s="790">
        <v>1394198.53</v>
      </c>
      <c r="X17" s="789">
        <v>24</v>
      </c>
      <c r="Y17" s="790">
        <v>50385.25</v>
      </c>
      <c r="Z17" s="789">
        <v>33316</v>
      </c>
      <c r="AA17" s="790">
        <v>2669921.85</v>
      </c>
      <c r="AB17" s="789">
        <f>B17+D17+F17+H17+J17+L17+N17+P17+R17+T17+V17+X17+Z17</f>
        <v>55505</v>
      </c>
      <c r="AC17" s="790">
        <f>C17+E17+G17+I17+K17+M17+O17+Q17+S17+U17+W17+Y17+AA17</f>
        <v>27127599.689999998</v>
      </c>
    </row>
    <row r="18" spans="1:29" s="795" customFormat="1" ht="4.5" customHeight="1">
      <c r="A18" s="630"/>
      <c r="B18" s="798"/>
      <c r="C18" s="799"/>
      <c r="D18" s="798"/>
      <c r="E18" s="799"/>
      <c r="F18" s="798"/>
      <c r="G18" s="799"/>
      <c r="H18" s="798"/>
      <c r="I18" s="799"/>
      <c r="J18" s="798"/>
      <c r="K18" s="799"/>
      <c r="L18" s="798"/>
      <c r="M18" s="799"/>
      <c r="N18" s="798"/>
      <c r="O18" s="799"/>
      <c r="P18" s="798"/>
      <c r="Q18" s="799"/>
      <c r="R18" s="798"/>
      <c r="S18" s="799"/>
      <c r="T18" s="798"/>
      <c r="U18" s="799"/>
      <c r="V18" s="798"/>
      <c r="W18" s="799"/>
      <c r="X18" s="798"/>
      <c r="Y18" s="799"/>
      <c r="Z18" s="798"/>
      <c r="AA18" s="799"/>
      <c r="AB18" s="798"/>
      <c r="AC18" s="799"/>
    </row>
    <row r="19" spans="1:29" hidden="1">
      <c r="A19" s="371"/>
      <c r="B19" s="800"/>
      <c r="C19" s="800"/>
      <c r="D19" s="800"/>
      <c r="E19" s="800"/>
      <c r="F19" s="800"/>
      <c r="G19" s="800"/>
      <c r="H19" s="800"/>
      <c r="I19" s="800"/>
      <c r="J19" s="800"/>
      <c r="K19" s="800"/>
      <c r="L19" s="800"/>
      <c r="M19" s="800"/>
      <c r="N19" s="800"/>
      <c r="O19" s="800"/>
      <c r="P19" s="800"/>
      <c r="Q19" s="800"/>
      <c r="R19" s="800"/>
      <c r="S19" s="800"/>
      <c r="T19" s="800"/>
      <c r="U19" s="800"/>
      <c r="V19" s="800"/>
      <c r="W19" s="800"/>
      <c r="X19" s="800"/>
      <c r="Y19" s="800"/>
      <c r="Z19" s="800"/>
    </row>
    <row r="20" spans="1:29">
      <c r="A20" s="1989" t="s">
        <v>210</v>
      </c>
      <c r="B20" s="1989"/>
      <c r="C20" s="1989"/>
      <c r="D20" s="1989"/>
      <c r="E20" s="1989"/>
      <c r="F20" s="1989"/>
      <c r="G20" s="1989"/>
      <c r="H20" s="1989"/>
      <c r="I20" s="1989"/>
      <c r="J20" s="1989"/>
      <c r="K20" s="1989"/>
      <c r="L20" s="1989"/>
      <c r="M20" s="1989"/>
      <c r="N20" s="1989"/>
      <c r="O20" s="1989"/>
      <c r="P20" s="1989"/>
      <c r="Q20" s="1989"/>
      <c r="R20" s="1989"/>
      <c r="S20" s="1989"/>
      <c r="T20" s="1989"/>
      <c r="U20" s="1989"/>
      <c r="V20" s="1989"/>
      <c r="W20" s="1989"/>
      <c r="X20" s="1989"/>
      <c r="Y20" s="1989"/>
      <c r="Z20" s="1989"/>
    </row>
    <row r="21" spans="1:29" ht="15" customHeight="1">
      <c r="A21" s="1989" t="s">
        <v>743</v>
      </c>
      <c r="B21" s="1989"/>
      <c r="C21" s="1989"/>
      <c r="D21" s="1989"/>
      <c r="E21" s="1989"/>
      <c r="F21" s="1989"/>
      <c r="G21" s="1989"/>
      <c r="H21" s="1989"/>
      <c r="I21" s="1989"/>
      <c r="J21" s="1989"/>
      <c r="K21" s="1989"/>
      <c r="L21" s="1989"/>
      <c r="M21" s="1989"/>
      <c r="N21" s="1989"/>
      <c r="O21" s="1989"/>
      <c r="P21" s="1989"/>
      <c r="Q21" s="1989"/>
      <c r="R21" s="1989"/>
      <c r="S21" s="1989"/>
      <c r="T21" s="1989"/>
      <c r="U21" s="1989"/>
      <c r="V21" s="1989"/>
      <c r="W21" s="1989"/>
      <c r="X21" s="1989"/>
      <c r="Y21" s="1989"/>
      <c r="Z21" s="1989"/>
    </row>
    <row r="22" spans="1:29" ht="15" customHeight="1">
      <c r="A22" s="1990" t="s">
        <v>744</v>
      </c>
      <c r="B22" s="1990"/>
      <c r="C22" s="1990"/>
      <c r="D22" s="1990"/>
      <c r="E22" s="1990"/>
      <c r="F22" s="1990"/>
      <c r="G22" s="1990"/>
      <c r="H22" s="1990"/>
      <c r="I22" s="1990"/>
      <c r="J22" s="1990"/>
      <c r="K22" s="1990"/>
      <c r="L22" s="1990"/>
      <c r="M22" s="1990"/>
      <c r="N22" s="1990"/>
      <c r="O22" s="1990"/>
      <c r="P22" s="1990"/>
      <c r="Q22" s="1990"/>
      <c r="R22" s="1990"/>
      <c r="S22" s="1990"/>
      <c r="T22" s="1990"/>
      <c r="U22" s="1990"/>
      <c r="V22" s="1990"/>
      <c r="W22" s="1990"/>
      <c r="X22" s="1990"/>
      <c r="Y22" s="1990"/>
      <c r="Z22" s="1990"/>
    </row>
    <row r="23" spans="1:29">
      <c r="A23" s="779"/>
    </row>
  </sheetData>
  <mergeCells count="19">
    <mergeCell ref="AB2:AC2"/>
    <mergeCell ref="A1:Z1"/>
    <mergeCell ref="A2:A3"/>
    <mergeCell ref="B2:C2"/>
    <mergeCell ref="D2:E2"/>
    <mergeCell ref="F2:G2"/>
    <mergeCell ref="H2:I2"/>
    <mergeCell ref="J2:K2"/>
    <mergeCell ref="L2:M2"/>
    <mergeCell ref="N2:O2"/>
    <mergeCell ref="P2:Q2"/>
    <mergeCell ref="A20:Z20"/>
    <mergeCell ref="A21:Z21"/>
    <mergeCell ref="A22:Z22"/>
    <mergeCell ref="R2:S2"/>
    <mergeCell ref="T2:U2"/>
    <mergeCell ref="V2:W2"/>
    <mergeCell ref="X2:Y2"/>
    <mergeCell ref="Z2:AA2"/>
  </mergeCells>
  <printOptions horizontalCentered="1"/>
  <pageMargins left="0.7" right="0.7" top="0.75" bottom="0.75" header="0.3" footer="0.3"/>
  <pageSetup paperSize="9" fitToHeight="0"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
  <sheetViews>
    <sheetView zoomScaleNormal="100" workbookViewId="0">
      <selection activeCell="F15" sqref="F15"/>
    </sheetView>
  </sheetViews>
  <sheetFormatPr defaultRowHeight="15"/>
  <cols>
    <col min="1" max="1" width="20.7109375" style="758" bestFit="1" customWidth="1"/>
    <col min="2" max="7" width="12.140625" style="758" customWidth="1"/>
    <col min="8" max="8" width="10.28515625" style="758" customWidth="1"/>
    <col min="9" max="10" width="10" style="758" bestFit="1" customWidth="1"/>
    <col min="11" max="16384" width="9.140625" style="758"/>
  </cols>
  <sheetData>
    <row r="1" spans="1:10" ht="15" customHeight="1">
      <c r="A1" s="2005" t="s">
        <v>745</v>
      </c>
      <c r="B1" s="2006"/>
      <c r="C1" s="2006"/>
      <c r="D1" s="2006"/>
      <c r="E1" s="2006"/>
      <c r="F1" s="2006"/>
      <c r="G1" s="2006"/>
      <c r="H1" s="2006"/>
      <c r="I1" s="2006"/>
      <c r="J1" s="2006"/>
    </row>
    <row r="2" spans="1:10" ht="15" customHeight="1">
      <c r="A2" s="2000" t="s">
        <v>746</v>
      </c>
      <c r="B2" s="2002" t="s">
        <v>752</v>
      </c>
      <c r="C2" s="2003"/>
      <c r="D2" s="2003"/>
      <c r="E2" s="2003"/>
      <c r="F2" s="2003"/>
      <c r="G2" s="2003"/>
      <c r="H2" s="2003"/>
      <c r="I2" s="2003"/>
      <c r="J2" s="2004"/>
    </row>
    <row r="3" spans="1:10">
      <c r="A3" s="2001"/>
      <c r="B3" s="801" t="s">
        <v>753</v>
      </c>
      <c r="C3" s="801" t="s">
        <v>754</v>
      </c>
      <c r="D3" s="801" t="s">
        <v>755</v>
      </c>
      <c r="E3" s="801" t="s">
        <v>756</v>
      </c>
      <c r="F3" s="801" t="s">
        <v>757</v>
      </c>
      <c r="G3" s="801" t="s">
        <v>759</v>
      </c>
      <c r="H3" s="801" t="s">
        <v>758</v>
      </c>
      <c r="I3" s="801" t="s">
        <v>760</v>
      </c>
      <c r="J3" s="801" t="s">
        <v>761</v>
      </c>
    </row>
    <row r="4" spans="1:10">
      <c r="A4" s="1528" t="s">
        <v>312</v>
      </c>
      <c r="B4" s="802">
        <v>3176</v>
      </c>
      <c r="C4" s="803">
        <v>3448</v>
      </c>
      <c r="D4" s="804">
        <v>2300</v>
      </c>
      <c r="E4" s="805">
        <v>2072</v>
      </c>
      <c r="F4" s="806">
        <v>2138</v>
      </c>
      <c r="G4" s="806">
        <v>2040</v>
      </c>
      <c r="H4" s="806">
        <v>1953</v>
      </c>
      <c r="I4" s="806">
        <v>1434</v>
      </c>
      <c r="J4" s="806">
        <v>1505</v>
      </c>
    </row>
    <row r="5" spans="1:10">
      <c r="A5" s="1528" t="s">
        <v>322</v>
      </c>
      <c r="B5" s="802">
        <v>57</v>
      </c>
      <c r="C5" s="803">
        <v>166</v>
      </c>
      <c r="D5" s="804">
        <v>271</v>
      </c>
      <c r="E5" s="805">
        <v>136</v>
      </c>
      <c r="F5" s="806">
        <v>461</v>
      </c>
      <c r="G5" s="806">
        <v>494</v>
      </c>
      <c r="H5" s="806">
        <v>166</v>
      </c>
      <c r="I5" s="806">
        <v>471</v>
      </c>
      <c r="J5" s="806">
        <v>471</v>
      </c>
    </row>
    <row r="6" spans="1:10">
      <c r="A6" s="1528" t="s">
        <v>747</v>
      </c>
      <c r="B6" s="802">
        <v>656</v>
      </c>
      <c r="C6" s="803">
        <v>656</v>
      </c>
      <c r="D6" s="804">
        <v>656</v>
      </c>
      <c r="E6" s="805">
        <v>564</v>
      </c>
      <c r="F6" s="806">
        <v>658</v>
      </c>
      <c r="G6" s="806">
        <v>658</v>
      </c>
      <c r="H6" s="806">
        <v>606</v>
      </c>
      <c r="I6" s="806">
        <v>608</v>
      </c>
      <c r="J6" s="806">
        <v>608</v>
      </c>
    </row>
    <row r="7" spans="1:10">
      <c r="A7" s="1528" t="s">
        <v>748</v>
      </c>
      <c r="B7" s="802">
        <v>0</v>
      </c>
      <c r="C7" s="803">
        <v>0</v>
      </c>
      <c r="D7" s="804">
        <v>0</v>
      </c>
      <c r="E7" s="805">
        <v>45</v>
      </c>
      <c r="F7" s="806">
        <v>0</v>
      </c>
      <c r="G7" s="806">
        <v>0</v>
      </c>
      <c r="H7" s="806">
        <v>0</v>
      </c>
      <c r="I7" s="806">
        <v>0</v>
      </c>
      <c r="J7" s="806">
        <v>0</v>
      </c>
    </row>
    <row r="8" spans="1:10">
      <c r="A8" s="1528" t="s">
        <v>749</v>
      </c>
      <c r="B8" s="802">
        <v>213</v>
      </c>
      <c r="C8" s="803">
        <v>219</v>
      </c>
      <c r="D8" s="804">
        <v>219</v>
      </c>
      <c r="E8" s="805">
        <v>187</v>
      </c>
      <c r="F8" s="806">
        <v>180</v>
      </c>
      <c r="G8" s="806">
        <v>219</v>
      </c>
      <c r="H8" s="806">
        <v>219</v>
      </c>
      <c r="I8" s="806">
        <v>34</v>
      </c>
      <c r="J8" s="806">
        <v>34</v>
      </c>
    </row>
    <row r="9" spans="1:10">
      <c r="A9" s="1528" t="s">
        <v>750</v>
      </c>
      <c r="B9" s="802">
        <v>197</v>
      </c>
      <c r="C9" s="803">
        <v>1416</v>
      </c>
      <c r="D9" s="804">
        <v>2066</v>
      </c>
      <c r="E9" s="805">
        <v>2106</v>
      </c>
      <c r="F9" s="806">
        <v>1899</v>
      </c>
      <c r="G9" s="806">
        <v>1649</v>
      </c>
      <c r="H9" s="806">
        <v>1355</v>
      </c>
      <c r="I9" s="806">
        <v>1521</v>
      </c>
      <c r="J9" s="806">
        <v>2291</v>
      </c>
    </row>
    <row r="10" spans="1:10">
      <c r="A10" s="1528" t="s">
        <v>751</v>
      </c>
      <c r="B10" s="802">
        <v>12</v>
      </c>
      <c r="C10" s="803">
        <v>12</v>
      </c>
      <c r="D10" s="804">
        <v>632</v>
      </c>
      <c r="E10" s="805">
        <v>316</v>
      </c>
      <c r="F10" s="806">
        <v>188</v>
      </c>
      <c r="G10" s="806">
        <v>188</v>
      </c>
      <c r="H10" s="806">
        <v>44</v>
      </c>
      <c r="I10" s="806">
        <v>0</v>
      </c>
      <c r="J10" s="806">
        <v>0</v>
      </c>
    </row>
    <row r="11" spans="1:10">
      <c r="A11" s="1528" t="s">
        <v>433</v>
      </c>
      <c r="B11" s="802">
        <v>37132</v>
      </c>
      <c r="C11" s="803">
        <v>42369</v>
      </c>
      <c r="D11" s="804">
        <v>37055</v>
      </c>
      <c r="E11" s="807">
        <v>42119</v>
      </c>
      <c r="F11" s="806">
        <v>41728</v>
      </c>
      <c r="G11" s="806">
        <v>48673</v>
      </c>
      <c r="H11" s="806">
        <v>48854</v>
      </c>
      <c r="I11" s="806">
        <v>43042</v>
      </c>
      <c r="J11" s="806">
        <v>50503</v>
      </c>
    </row>
    <row r="12" spans="1:10">
      <c r="A12" s="1529" t="s">
        <v>132</v>
      </c>
      <c r="B12" s="808">
        <f t="shared" ref="B12:G12" si="0">SUM(B4:B11)</f>
        <v>41443</v>
      </c>
      <c r="C12" s="808">
        <f t="shared" si="0"/>
        <v>48286</v>
      </c>
      <c r="D12" s="808">
        <f t="shared" si="0"/>
        <v>43199</v>
      </c>
      <c r="E12" s="808">
        <f t="shared" si="0"/>
        <v>47545</v>
      </c>
      <c r="F12" s="808">
        <f t="shared" si="0"/>
        <v>47252</v>
      </c>
      <c r="G12" s="808">
        <f t="shared" si="0"/>
        <v>53921</v>
      </c>
      <c r="H12" s="808">
        <v>53197</v>
      </c>
      <c r="I12" s="808">
        <f>SUM(I4:I11)</f>
        <v>47110</v>
      </c>
      <c r="J12" s="808">
        <f>SUM(J4:J11)</f>
        <v>55412</v>
      </c>
    </row>
    <row r="13" spans="1:10">
      <c r="A13" s="1530" t="s">
        <v>177</v>
      </c>
      <c r="B13" s="809"/>
      <c r="C13" s="809"/>
      <c r="D13" s="809"/>
      <c r="E13" s="809"/>
      <c r="F13" s="809"/>
      <c r="G13" s="809"/>
      <c r="H13" s="809"/>
    </row>
    <row r="14" spans="1:10">
      <c r="B14" s="810"/>
      <c r="C14" s="810"/>
      <c r="D14" s="810"/>
      <c r="E14" s="810"/>
      <c r="F14" s="810"/>
      <c r="G14" s="810"/>
      <c r="H14" s="810"/>
    </row>
  </sheetData>
  <mergeCells count="3">
    <mergeCell ref="A2:A3"/>
    <mergeCell ref="B2:J2"/>
    <mergeCell ref="A1:J1"/>
  </mergeCells>
  <printOptions horizontalCentered="1"/>
  <pageMargins left="0.7" right="0.7" top="0.75" bottom="0.75" header="0.3" footer="0.3"/>
  <pageSetup paperSize="9"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4"/>
  <sheetViews>
    <sheetView topLeftCell="A3" zoomScaleNormal="100" workbookViewId="0">
      <selection activeCell="F14" sqref="F14"/>
    </sheetView>
  </sheetViews>
  <sheetFormatPr defaultColWidth="9.140625" defaultRowHeight="15"/>
  <cols>
    <col min="1" max="1" width="14.5703125" style="217" bestFit="1" customWidth="1"/>
    <col min="2" max="3" width="17.7109375" style="217" bestFit="1" customWidth="1"/>
    <col min="4" max="4" width="19.28515625" style="217" bestFit="1" customWidth="1"/>
    <col min="5" max="6" width="17.7109375" style="217" bestFit="1" customWidth="1"/>
    <col min="7" max="7" width="18.5703125" style="217" bestFit="1" customWidth="1"/>
    <col min="8" max="8" width="15.28515625" style="217" bestFit="1" customWidth="1"/>
    <col min="9" max="9" width="13.85546875" style="217" bestFit="1" customWidth="1"/>
    <col min="10" max="10" width="15.42578125" style="217" bestFit="1" customWidth="1"/>
    <col min="11" max="11" width="19.5703125" style="217" bestFit="1" customWidth="1"/>
    <col min="12" max="13" width="13.7109375" style="779" bestFit="1" customWidth="1"/>
    <col min="14" max="16384" width="9.140625" style="779"/>
  </cols>
  <sheetData>
    <row r="1" spans="1:13" ht="15" customHeight="1">
      <c r="A1" s="2009" t="s">
        <v>768</v>
      </c>
      <c r="B1" s="2010"/>
      <c r="C1" s="2010"/>
      <c r="D1" s="2010"/>
      <c r="E1" s="2010"/>
      <c r="F1" s="2010"/>
      <c r="G1" s="2010"/>
      <c r="H1" s="2010"/>
      <c r="I1" s="2010"/>
      <c r="J1" s="2010"/>
      <c r="K1" s="2011"/>
    </row>
    <row r="2" spans="1:13" s="795" customFormat="1" ht="15" customHeight="1">
      <c r="A2" s="2012" t="s">
        <v>164</v>
      </c>
      <c r="B2" s="1991" t="s">
        <v>762</v>
      </c>
      <c r="C2" s="2014"/>
      <c r="D2" s="1992"/>
      <c r="E2" s="2015" t="s">
        <v>763</v>
      </c>
      <c r="F2" s="2016"/>
      <c r="G2" s="2017"/>
      <c r="H2" s="1991" t="s">
        <v>764</v>
      </c>
      <c r="I2" s="2014"/>
      <c r="J2" s="1992"/>
      <c r="K2" s="2018" t="s">
        <v>765</v>
      </c>
    </row>
    <row r="3" spans="1:13" s="795" customFormat="1">
      <c r="A3" s="2013"/>
      <c r="B3" s="1526" t="s">
        <v>766</v>
      </c>
      <c r="C3" s="1526" t="s">
        <v>767</v>
      </c>
      <c r="D3" s="1526" t="s">
        <v>132</v>
      </c>
      <c r="E3" s="1526" t="s">
        <v>766</v>
      </c>
      <c r="F3" s="1526" t="s">
        <v>767</v>
      </c>
      <c r="G3" s="1526" t="s">
        <v>132</v>
      </c>
      <c r="H3" s="1526" t="s">
        <v>766</v>
      </c>
      <c r="I3" s="1526" t="s">
        <v>767</v>
      </c>
      <c r="J3" s="1526" t="s">
        <v>132</v>
      </c>
      <c r="K3" s="1782"/>
    </row>
    <row r="4" spans="1:13" s="784" customFormat="1">
      <c r="A4" s="811" t="s">
        <v>10</v>
      </c>
      <c r="B4" s="812">
        <v>8841564.8542797305</v>
      </c>
      <c r="C4" s="812">
        <v>2606649.9309260407</v>
      </c>
      <c r="D4" s="812">
        <v>11448214.78520577</v>
      </c>
      <c r="E4" s="812">
        <v>8532666.8482885826</v>
      </c>
      <c r="F4" s="812">
        <v>2560846.6137513546</v>
      </c>
      <c r="G4" s="812">
        <v>11093513.462039936</v>
      </c>
      <c r="H4" s="812">
        <v>308898.00599114149</v>
      </c>
      <c r="I4" s="812">
        <v>45803.317174686148</v>
      </c>
      <c r="J4" s="812">
        <v>354701.32316582766</v>
      </c>
      <c r="K4" s="812">
        <v>5340194.6749522863</v>
      </c>
    </row>
    <row r="5" spans="1:13" s="784" customFormat="1">
      <c r="A5" s="813" t="s">
        <v>14</v>
      </c>
      <c r="B5" s="814">
        <f>SUM(B6:B17)</f>
        <v>10754751.055316459</v>
      </c>
      <c r="C5" s="814">
        <f t="shared" ref="C5:J5" si="0">SUM(C6:C17)</f>
        <v>2948599.8849870311</v>
      </c>
      <c r="D5" s="814">
        <f t="shared" si="0"/>
        <v>13703350.94030349</v>
      </c>
      <c r="E5" s="814">
        <f t="shared" si="0"/>
        <v>10035624.255427217</v>
      </c>
      <c r="F5" s="814">
        <f t="shared" si="0"/>
        <v>2852611.2844426022</v>
      </c>
      <c r="G5" s="814">
        <f t="shared" si="0"/>
        <v>12888235.539869819</v>
      </c>
      <c r="H5" s="814">
        <f t="shared" si="0"/>
        <v>719126.79988924158</v>
      </c>
      <c r="I5" s="814">
        <f t="shared" si="0"/>
        <v>95988.600544428977</v>
      </c>
      <c r="J5" s="814">
        <f t="shared" si="0"/>
        <v>815115.4004336705</v>
      </c>
      <c r="K5" s="814">
        <v>6574287.2749740314</v>
      </c>
    </row>
    <row r="6" spans="1:13" s="795" customFormat="1">
      <c r="A6" s="1387">
        <v>45412</v>
      </c>
      <c r="B6" s="815">
        <v>881430.02513550152</v>
      </c>
      <c r="C6" s="815">
        <v>233054.31953251455</v>
      </c>
      <c r="D6" s="815">
        <v>1114484.3446680161</v>
      </c>
      <c r="E6" s="815">
        <v>681885.24491182459</v>
      </c>
      <c r="F6" s="815">
        <v>193366.30208995071</v>
      </c>
      <c r="G6" s="815">
        <v>875251.54700177535</v>
      </c>
      <c r="H6" s="815">
        <v>199544.78022367728</v>
      </c>
      <c r="I6" s="815">
        <v>39688.017442563738</v>
      </c>
      <c r="J6" s="815">
        <v>239232.79766624101</v>
      </c>
      <c r="K6" s="816">
        <v>5725898.0232708147</v>
      </c>
    </row>
    <row r="7" spans="1:13" s="795" customFormat="1">
      <c r="A7" s="1387">
        <v>45443</v>
      </c>
      <c r="B7" s="815">
        <v>792839.22503205109</v>
      </c>
      <c r="C7" s="815">
        <v>195701.39598213934</v>
      </c>
      <c r="D7" s="815">
        <v>988540.6210141906</v>
      </c>
      <c r="E7" s="815">
        <v>690962.66577725741</v>
      </c>
      <c r="F7" s="815">
        <v>187060.94780343864</v>
      </c>
      <c r="G7" s="815">
        <v>878023.61358069605</v>
      </c>
      <c r="H7" s="815">
        <v>101876.5592547931</v>
      </c>
      <c r="I7" s="815">
        <v>8640.4481787007244</v>
      </c>
      <c r="J7" s="815">
        <v>110517.00743349385</v>
      </c>
      <c r="K7" s="815">
        <v>5891160.5167409051</v>
      </c>
    </row>
    <row r="8" spans="1:13" s="795" customFormat="1">
      <c r="A8" s="1387">
        <v>45473</v>
      </c>
      <c r="B8" s="815">
        <v>836611.86083407258</v>
      </c>
      <c r="C8" s="815">
        <v>222192.46142933128</v>
      </c>
      <c r="D8" s="815">
        <v>1058804.3222634038</v>
      </c>
      <c r="E8" s="815">
        <v>878194.62179201376</v>
      </c>
      <c r="F8" s="815">
        <v>224246.28983096097</v>
      </c>
      <c r="G8" s="815">
        <v>1102440.9116229748</v>
      </c>
      <c r="H8" s="815">
        <v>-41582.760957941238</v>
      </c>
      <c r="I8" s="815">
        <v>-2053.8284016295001</v>
      </c>
      <c r="J8" s="815">
        <v>-43636.58935957076</v>
      </c>
      <c r="K8" s="815">
        <v>6115581.8946445212</v>
      </c>
    </row>
    <row r="9" spans="1:13" s="795" customFormat="1">
      <c r="A9" s="1387">
        <v>45504</v>
      </c>
      <c r="B9" s="815">
        <v>988217.0189983747</v>
      </c>
      <c r="C9" s="815">
        <v>245322.21305601485</v>
      </c>
      <c r="D9" s="815">
        <v>1233539.2320543891</v>
      </c>
      <c r="E9" s="815">
        <v>828405.8775189044</v>
      </c>
      <c r="F9" s="815">
        <v>216089.6102756497</v>
      </c>
      <c r="G9" s="815">
        <v>1044495.4877945539</v>
      </c>
      <c r="H9" s="815">
        <v>159811.14147947083</v>
      </c>
      <c r="I9" s="815">
        <v>29232.602780365043</v>
      </c>
      <c r="J9" s="815">
        <v>189043.74425983592</v>
      </c>
      <c r="K9" s="815">
        <v>6496653.0700000003</v>
      </c>
      <c r="L9" s="817"/>
      <c r="M9" s="818"/>
    </row>
    <row r="10" spans="1:13">
      <c r="A10" s="1387">
        <v>45535</v>
      </c>
      <c r="B10" s="815">
        <v>843068.87081782799</v>
      </c>
      <c r="C10" s="815">
        <v>236729.83680865273</v>
      </c>
      <c r="D10" s="815">
        <v>1079798.7076264806</v>
      </c>
      <c r="E10" s="815">
        <v>757418.87520194473</v>
      </c>
      <c r="F10" s="815">
        <v>214256.35408489394</v>
      </c>
      <c r="G10" s="815">
        <v>971675.22928683879</v>
      </c>
      <c r="H10" s="815">
        <v>85649.995615883439</v>
      </c>
      <c r="I10" s="815">
        <v>22473.482723758556</v>
      </c>
      <c r="J10" s="815">
        <v>108123.478339642</v>
      </c>
      <c r="K10" s="815">
        <v>6670305.1594206765</v>
      </c>
    </row>
    <row r="11" spans="1:13">
      <c r="A11" s="1387">
        <v>45565</v>
      </c>
      <c r="B11" s="815">
        <v>913780.57506857719</v>
      </c>
      <c r="C11" s="815">
        <v>260658.38606126769</v>
      </c>
      <c r="D11" s="815">
        <v>1174438.9611298451</v>
      </c>
      <c r="E11" s="815">
        <v>973369.36445436673</v>
      </c>
      <c r="F11" s="815">
        <v>272183.74692304526</v>
      </c>
      <c r="G11" s="815">
        <v>1245553.1113774125</v>
      </c>
      <c r="H11" s="815">
        <v>-59588.789385791984</v>
      </c>
      <c r="I11" s="815">
        <v>-11525.360861776833</v>
      </c>
      <c r="J11" s="815">
        <v>-71114.150247568847</v>
      </c>
      <c r="K11" s="815">
        <v>6709259.14374917</v>
      </c>
    </row>
    <row r="12" spans="1:13">
      <c r="A12" s="1387">
        <v>45596</v>
      </c>
      <c r="B12" s="819">
        <v>991568.71357907075</v>
      </c>
      <c r="C12" s="819">
        <v>239540.66645982163</v>
      </c>
      <c r="D12" s="819">
        <v>1231109.3800388929</v>
      </c>
      <c r="E12" s="819">
        <v>782359.3865901893</v>
      </c>
      <c r="F12" s="819">
        <v>208921.21264244919</v>
      </c>
      <c r="G12" s="819">
        <v>991280.59923263825</v>
      </c>
      <c r="H12" s="819">
        <v>209209.32698888384</v>
      </c>
      <c r="I12" s="819">
        <v>30619.453817371948</v>
      </c>
      <c r="J12" s="819">
        <v>239828.78080625576</v>
      </c>
      <c r="K12" s="819">
        <v>6725614.6468880363</v>
      </c>
    </row>
    <row r="13" spans="1:13">
      <c r="A13" s="1387">
        <v>45626</v>
      </c>
      <c r="B13" s="819">
        <v>808727.26053452399</v>
      </c>
      <c r="C13" s="819">
        <v>206623.77067025797</v>
      </c>
      <c r="D13" s="819">
        <v>1015351.0312047815</v>
      </c>
      <c r="E13" s="819">
        <v>748463.47375349887</v>
      </c>
      <c r="F13" s="819">
        <v>206592.23634961154</v>
      </c>
      <c r="G13" s="819">
        <v>955055.72010311019</v>
      </c>
      <c r="H13" s="819">
        <v>60263.776781024761</v>
      </c>
      <c r="I13" s="819">
        <v>31.52432064632012</v>
      </c>
      <c r="J13" s="819">
        <v>60295.311101671075</v>
      </c>
      <c r="K13" s="819">
        <v>6808101.1699999999</v>
      </c>
    </row>
    <row r="14" spans="1:13">
      <c r="A14" s="1387">
        <v>45657</v>
      </c>
      <c r="B14" s="820">
        <v>1074119.9466267014</v>
      </c>
      <c r="C14" s="820">
        <v>167307.16499947663</v>
      </c>
      <c r="D14" s="820">
        <v>1241427.111626178</v>
      </c>
      <c r="E14" s="819">
        <v>1123777.9614263391</v>
      </c>
      <c r="F14" s="819">
        <v>198003.83470899146</v>
      </c>
      <c r="G14" s="819">
        <v>1321781.7861353299</v>
      </c>
      <c r="H14" s="819">
        <v>-49658.004799646558</v>
      </c>
      <c r="I14" s="819">
        <v>-30696.659709524829</v>
      </c>
      <c r="J14" s="819">
        <v>-80354.674509171396</v>
      </c>
      <c r="K14" s="819">
        <v>6693032.1011231327</v>
      </c>
    </row>
    <row r="15" spans="1:13">
      <c r="A15" s="1387">
        <v>45688</v>
      </c>
      <c r="B15" s="819">
        <v>850936.56820769049</v>
      </c>
      <c r="C15" s="819">
        <v>366971.96408273443</v>
      </c>
      <c r="D15" s="819">
        <v>1217908.5322904252</v>
      </c>
      <c r="E15" s="819">
        <v>692144.92881228775</v>
      </c>
      <c r="F15" s="819">
        <v>338212.63658456807</v>
      </c>
      <c r="G15" s="819">
        <v>1030357.5653968565</v>
      </c>
      <c r="H15" s="819">
        <v>158791.63939542673</v>
      </c>
      <c r="I15" s="819">
        <v>28759.327498186991</v>
      </c>
      <c r="J15" s="819">
        <v>187550.96689361369</v>
      </c>
      <c r="K15" s="819">
        <v>6725449.723116531</v>
      </c>
    </row>
    <row r="16" spans="1:13">
      <c r="A16" s="1387">
        <v>45716</v>
      </c>
      <c r="B16" s="820">
        <v>804779.56072154082</v>
      </c>
      <c r="C16" s="820">
        <v>223023.04322942812</v>
      </c>
      <c r="D16" s="820">
        <v>1027802.603950968</v>
      </c>
      <c r="E16" s="819">
        <v>771074.38953979593</v>
      </c>
      <c r="F16" s="819">
        <v>216664.85751693696</v>
      </c>
      <c r="G16" s="819">
        <v>987739.24705673382</v>
      </c>
      <c r="H16" s="819">
        <v>33705.171181749087</v>
      </c>
      <c r="I16" s="819">
        <v>6358.1857124706876</v>
      </c>
      <c r="J16" s="819">
        <v>40063.356894219876</v>
      </c>
      <c r="K16" s="819">
        <v>6453493.8864363544</v>
      </c>
    </row>
    <row r="17" spans="1:11">
      <c r="A17" s="1387">
        <v>45747</v>
      </c>
      <c r="B17" s="819">
        <v>968671.42976052687</v>
      </c>
      <c r="C17" s="819">
        <v>351474.66267539188</v>
      </c>
      <c r="D17" s="819">
        <v>1320146.0924359187</v>
      </c>
      <c r="E17" s="819">
        <v>1107567.4656487945</v>
      </c>
      <c r="F17" s="819">
        <v>377013.25563210575</v>
      </c>
      <c r="G17" s="819">
        <v>1484580.7212808989</v>
      </c>
      <c r="H17" s="819">
        <v>-138896.0358882877</v>
      </c>
      <c r="I17" s="819">
        <v>-25538.592956703869</v>
      </c>
      <c r="J17" s="819">
        <v>-164434.62884499168</v>
      </c>
      <c r="K17" s="819">
        <v>6574287.2749740314</v>
      </c>
    </row>
    <row r="18" spans="1:11">
      <c r="A18" s="630"/>
      <c r="B18" s="821"/>
      <c r="C18" s="821"/>
      <c r="D18" s="821"/>
      <c r="E18" s="821"/>
      <c r="F18" s="821"/>
      <c r="G18" s="821"/>
      <c r="H18" s="821"/>
      <c r="I18" s="821"/>
      <c r="J18" s="821"/>
      <c r="K18" s="821"/>
    </row>
    <row r="19" spans="1:11" ht="15" customHeight="1">
      <c r="A19" s="371"/>
      <c r="B19" s="822"/>
      <c r="C19" s="822"/>
      <c r="D19" s="822"/>
      <c r="E19" s="822"/>
      <c r="F19" s="822"/>
      <c r="G19" s="822"/>
      <c r="H19" s="822"/>
      <c r="I19" s="822"/>
      <c r="J19" s="822"/>
      <c r="K19" s="822"/>
    </row>
    <row r="20" spans="1:11" ht="15" customHeight="1">
      <c r="A20" s="2007" t="s">
        <v>769</v>
      </c>
      <c r="B20" s="2007"/>
      <c r="C20" s="2007"/>
      <c r="D20" s="2007"/>
      <c r="E20" s="2007"/>
      <c r="F20" s="2007"/>
      <c r="G20" s="2007"/>
      <c r="H20" s="2007"/>
      <c r="I20" s="2007"/>
      <c r="J20" s="2007"/>
      <c r="K20" s="2007"/>
    </row>
    <row r="21" spans="1:11">
      <c r="A21" s="2008" t="s">
        <v>177</v>
      </c>
      <c r="B21" s="2008"/>
      <c r="C21" s="2008"/>
      <c r="D21" s="2008"/>
      <c r="E21" s="2008"/>
      <c r="F21" s="2008"/>
      <c r="G21" s="2008"/>
      <c r="H21" s="2008"/>
      <c r="I21" s="2008"/>
      <c r="J21" s="2008"/>
      <c r="K21" s="2008"/>
    </row>
    <row r="23" spans="1:11">
      <c r="B23" s="823"/>
      <c r="C23" s="823"/>
      <c r="D23" s="823"/>
      <c r="E23" s="823"/>
      <c r="F23" s="823"/>
      <c r="G23" s="823"/>
      <c r="H23" s="823"/>
      <c r="I23" s="823"/>
      <c r="J23" s="823"/>
      <c r="K23" s="823"/>
    </row>
    <row r="24" spans="1:11">
      <c r="B24" s="824"/>
      <c r="C24" s="824"/>
      <c r="D24" s="824"/>
      <c r="E24" s="824"/>
      <c r="F24" s="824"/>
      <c r="G24" s="824"/>
      <c r="H24" s="824"/>
      <c r="I24" s="824"/>
      <c r="J24" s="824"/>
    </row>
  </sheetData>
  <mergeCells count="8">
    <mergeCell ref="A20:K20"/>
    <mergeCell ref="A21:K21"/>
    <mergeCell ref="A1:K1"/>
    <mergeCell ref="A2:A3"/>
    <mergeCell ref="B2:D2"/>
    <mergeCell ref="E2:G2"/>
    <mergeCell ref="H2:J2"/>
    <mergeCell ref="K2:K3"/>
  </mergeCells>
  <pageMargins left="0.7" right="0.7" top="0.75" bottom="0.75" header="0.3" footer="0.3"/>
  <pageSetup paperSize="9" scale="69"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00"/>
  <sheetViews>
    <sheetView topLeftCell="A46" zoomScaleNormal="100" workbookViewId="0">
      <selection activeCell="C51" sqref="C51"/>
    </sheetView>
  </sheetViews>
  <sheetFormatPr defaultColWidth="8.85546875" defaultRowHeight="15"/>
  <cols>
    <col min="1" max="1" width="8.140625" style="844" bestFit="1" customWidth="1"/>
    <col min="2" max="2" width="43.28515625" style="844" customWidth="1"/>
    <col min="3" max="3" width="12.42578125" style="844" customWidth="1"/>
    <col min="4" max="4" width="19.5703125" style="844" customWidth="1"/>
    <col min="5" max="6" width="18.42578125" style="873" customWidth="1"/>
    <col min="7" max="7" width="16.140625" style="873" customWidth="1"/>
    <col min="8" max="8" width="16.5703125" style="873" customWidth="1"/>
    <col min="9" max="9" width="16.42578125" style="872" bestFit="1" customWidth="1"/>
    <col min="10" max="10" width="19.5703125" style="872" bestFit="1" customWidth="1"/>
    <col min="11" max="11" width="15.7109375" style="873" bestFit="1" customWidth="1"/>
    <col min="12" max="12" width="18.140625" style="873" customWidth="1"/>
    <col min="13" max="13" width="17.28515625" style="873" bestFit="1" customWidth="1"/>
    <col min="14" max="14" width="17" style="873" bestFit="1" customWidth="1"/>
    <col min="15" max="16384" width="8.85546875" style="844"/>
  </cols>
  <sheetData>
    <row r="1" spans="1:14" s="825" customFormat="1" ht="15" customHeight="1" thickBot="1">
      <c r="A1" s="2024" t="s">
        <v>779</v>
      </c>
      <c r="B1" s="2024"/>
      <c r="C1" s="2024"/>
      <c r="D1" s="2024"/>
      <c r="E1" s="1531"/>
      <c r="F1" s="1531"/>
      <c r="G1" s="1531"/>
      <c r="H1" s="1531"/>
      <c r="I1" s="1532"/>
      <c r="J1" s="1532"/>
      <c r="K1" s="1531"/>
      <c r="L1" s="1531"/>
      <c r="M1" s="1531"/>
      <c r="N1" s="1531"/>
    </row>
    <row r="2" spans="1:14" s="825" customFormat="1" ht="15.75" thickBot="1">
      <c r="A2" s="2025" t="s">
        <v>118</v>
      </c>
      <c r="B2" s="2027" t="s">
        <v>770</v>
      </c>
      <c r="C2" s="2019" t="s">
        <v>771</v>
      </c>
      <c r="D2" s="2020"/>
      <c r="E2" s="2020"/>
      <c r="F2" s="2020"/>
      <c r="G2" s="2020"/>
      <c r="H2" s="2029"/>
      <c r="I2" s="2019" t="s">
        <v>772</v>
      </c>
      <c r="J2" s="2020"/>
      <c r="K2" s="2020"/>
      <c r="L2" s="2020"/>
      <c r="M2" s="2020"/>
      <c r="N2" s="2021"/>
    </row>
    <row r="3" spans="1:14" s="826" customFormat="1" ht="90.75" thickBot="1">
      <c r="A3" s="2026"/>
      <c r="B3" s="2028"/>
      <c r="C3" s="1533" t="s">
        <v>773</v>
      </c>
      <c r="D3" s="1533" t="s">
        <v>774</v>
      </c>
      <c r="E3" s="1534" t="s">
        <v>775</v>
      </c>
      <c r="F3" s="1534" t="s">
        <v>776</v>
      </c>
      <c r="G3" s="1534" t="s">
        <v>777</v>
      </c>
      <c r="H3" s="1535" t="s">
        <v>778</v>
      </c>
      <c r="I3" s="1536" t="s">
        <v>780</v>
      </c>
      <c r="J3" s="1536" t="s">
        <v>781</v>
      </c>
      <c r="K3" s="1537" t="s">
        <v>782</v>
      </c>
      <c r="L3" s="1537" t="s">
        <v>783</v>
      </c>
      <c r="M3" s="1537" t="s">
        <v>784</v>
      </c>
      <c r="N3" s="1538" t="s">
        <v>785</v>
      </c>
    </row>
    <row r="4" spans="1:14" s="825" customFormat="1">
      <c r="A4" s="827" t="s">
        <v>850</v>
      </c>
      <c r="B4" s="1539" t="s">
        <v>786</v>
      </c>
      <c r="C4" s="828"/>
      <c r="D4" s="829"/>
      <c r="E4" s="830"/>
      <c r="F4" s="831"/>
      <c r="G4" s="831"/>
      <c r="H4" s="832"/>
      <c r="I4" s="833"/>
      <c r="J4" s="834"/>
      <c r="K4" s="835"/>
      <c r="L4" s="836"/>
      <c r="M4" s="836"/>
      <c r="N4" s="837"/>
    </row>
    <row r="5" spans="1:14">
      <c r="A5" s="838" t="s">
        <v>16</v>
      </c>
      <c r="B5" s="1539" t="s">
        <v>787</v>
      </c>
      <c r="C5" s="839"/>
      <c r="D5" s="840"/>
      <c r="E5" s="841"/>
      <c r="F5" s="841"/>
      <c r="G5" s="841"/>
      <c r="H5" s="842"/>
      <c r="I5" s="839"/>
      <c r="J5" s="840"/>
      <c r="K5" s="841"/>
      <c r="L5" s="841"/>
      <c r="M5" s="841"/>
      <c r="N5" s="843"/>
    </row>
    <row r="6" spans="1:14">
      <c r="A6" s="845">
        <v>1</v>
      </c>
      <c r="B6" s="1540" t="s">
        <v>788</v>
      </c>
      <c r="C6" s="846">
        <v>34</v>
      </c>
      <c r="D6" s="847">
        <v>787375</v>
      </c>
      <c r="E6" s="848">
        <v>2549033.3660787628</v>
      </c>
      <c r="F6" s="848">
        <v>2566071.2468651729</v>
      </c>
      <c r="G6" s="848">
        <v>-17037.880786410846</v>
      </c>
      <c r="H6" s="849">
        <v>82048.330541344068</v>
      </c>
      <c r="I6" s="846">
        <v>34</v>
      </c>
      <c r="J6" s="847">
        <v>645290</v>
      </c>
      <c r="K6" s="848">
        <v>5834393.4826299837</v>
      </c>
      <c r="L6" s="848">
        <v>5839389.0970917884</v>
      </c>
      <c r="M6" s="848">
        <v>-4995.6144618051112</v>
      </c>
      <c r="N6" s="850">
        <v>62458.430416555777</v>
      </c>
    </row>
    <row r="7" spans="1:14">
      <c r="A7" s="845">
        <v>2</v>
      </c>
      <c r="B7" s="1540" t="s">
        <v>789</v>
      </c>
      <c r="C7" s="846">
        <v>36</v>
      </c>
      <c r="D7" s="847">
        <v>1797810</v>
      </c>
      <c r="E7" s="848">
        <v>2017947.226804839</v>
      </c>
      <c r="F7" s="848">
        <v>1987100.9533116657</v>
      </c>
      <c r="G7" s="848">
        <v>30846.273493173274</v>
      </c>
      <c r="H7" s="849">
        <v>378356.38879828155</v>
      </c>
      <c r="I7" s="846">
        <v>37</v>
      </c>
      <c r="J7" s="847">
        <v>1891968</v>
      </c>
      <c r="K7" s="848">
        <v>4734720.6875857962</v>
      </c>
      <c r="L7" s="848">
        <v>4696371.9772272259</v>
      </c>
      <c r="M7" s="848">
        <v>38348.710358569399</v>
      </c>
      <c r="N7" s="850">
        <v>437773.93256166519</v>
      </c>
    </row>
    <row r="8" spans="1:14">
      <c r="A8" s="845">
        <v>3</v>
      </c>
      <c r="B8" s="1540" t="s">
        <v>790</v>
      </c>
      <c r="C8" s="846">
        <v>24</v>
      </c>
      <c r="D8" s="847">
        <v>644072</v>
      </c>
      <c r="E8" s="848">
        <v>109331.08305881255</v>
      </c>
      <c r="F8" s="848">
        <v>99395.912645713062</v>
      </c>
      <c r="G8" s="848">
        <v>9935.1704130994804</v>
      </c>
      <c r="H8" s="849">
        <v>92386.339710373257</v>
      </c>
      <c r="I8" s="846">
        <v>25</v>
      </c>
      <c r="J8" s="847">
        <v>659907</v>
      </c>
      <c r="K8" s="848">
        <v>296158.57256608643</v>
      </c>
      <c r="L8" s="848">
        <v>288386.90038016211</v>
      </c>
      <c r="M8" s="848">
        <v>7771.6721859242707</v>
      </c>
      <c r="N8" s="850">
        <v>98541.792743316706</v>
      </c>
    </row>
    <row r="9" spans="1:14">
      <c r="A9" s="845">
        <v>4</v>
      </c>
      <c r="B9" s="1540" t="s">
        <v>791</v>
      </c>
      <c r="C9" s="846">
        <v>20</v>
      </c>
      <c r="D9" s="847">
        <v>916847</v>
      </c>
      <c r="E9" s="848">
        <v>71608.317777688251</v>
      </c>
      <c r="F9" s="848">
        <v>55482.969644488461</v>
      </c>
      <c r="G9" s="848">
        <v>16125.348133199801</v>
      </c>
      <c r="H9" s="849">
        <v>106354.10963474726</v>
      </c>
      <c r="I9" s="846">
        <v>22</v>
      </c>
      <c r="J9" s="847">
        <v>834056</v>
      </c>
      <c r="K9" s="848">
        <v>191223.87069233289</v>
      </c>
      <c r="L9" s="848">
        <v>176494.37461574856</v>
      </c>
      <c r="M9" s="848">
        <v>14729.496076584259</v>
      </c>
      <c r="N9" s="850">
        <v>112928.32723756692</v>
      </c>
    </row>
    <row r="10" spans="1:14">
      <c r="A10" s="845">
        <v>5</v>
      </c>
      <c r="B10" s="1540" t="s">
        <v>792</v>
      </c>
      <c r="C10" s="846">
        <v>23</v>
      </c>
      <c r="D10" s="847">
        <v>439558</v>
      </c>
      <c r="E10" s="848">
        <v>188957.01906265874</v>
      </c>
      <c r="F10" s="848">
        <v>159896.26910931425</v>
      </c>
      <c r="G10" s="848">
        <v>29060.749953344508</v>
      </c>
      <c r="H10" s="849">
        <v>142307.36813117948</v>
      </c>
      <c r="I10" s="846">
        <v>24</v>
      </c>
      <c r="J10" s="847">
        <v>436673</v>
      </c>
      <c r="K10" s="848">
        <v>734886.36666268262</v>
      </c>
      <c r="L10" s="848">
        <v>668304.72698905331</v>
      </c>
      <c r="M10" s="848">
        <v>66581.63967362915</v>
      </c>
      <c r="N10" s="850">
        <v>232662.85009507695</v>
      </c>
    </row>
    <row r="11" spans="1:14">
      <c r="A11" s="845">
        <v>6</v>
      </c>
      <c r="B11" s="1540" t="s">
        <v>793</v>
      </c>
      <c r="C11" s="846">
        <v>23</v>
      </c>
      <c r="D11" s="847">
        <v>489352</v>
      </c>
      <c r="E11" s="848">
        <v>21400.965521414237</v>
      </c>
      <c r="F11" s="848">
        <v>18108.661776973287</v>
      </c>
      <c r="G11" s="848">
        <v>3292.3037444409483</v>
      </c>
      <c r="H11" s="849">
        <v>98287.496889507558</v>
      </c>
      <c r="I11" s="846">
        <v>24</v>
      </c>
      <c r="J11" s="847">
        <v>453772</v>
      </c>
      <c r="K11" s="848">
        <v>75553.996634714975</v>
      </c>
      <c r="L11" s="848">
        <v>69975.658466832931</v>
      </c>
      <c r="M11" s="848">
        <v>5578.338167882057</v>
      </c>
      <c r="N11" s="850">
        <v>113320.84867672388</v>
      </c>
    </row>
    <row r="12" spans="1:14">
      <c r="A12" s="845">
        <v>7</v>
      </c>
      <c r="B12" s="1540" t="s">
        <v>794</v>
      </c>
      <c r="C12" s="846">
        <v>15</v>
      </c>
      <c r="D12" s="847">
        <v>247469</v>
      </c>
      <c r="E12" s="848">
        <v>1860.1699836342416</v>
      </c>
      <c r="F12" s="848">
        <v>2878.1649841779999</v>
      </c>
      <c r="G12" s="848">
        <v>-1017.9950005437586</v>
      </c>
      <c r="H12" s="849">
        <v>27027.143937979879</v>
      </c>
      <c r="I12" s="846">
        <v>13</v>
      </c>
      <c r="J12" s="847">
        <v>215394</v>
      </c>
      <c r="K12" s="848">
        <v>5072.2423883152278</v>
      </c>
      <c r="L12" s="848">
        <v>8403.2192453162861</v>
      </c>
      <c r="M12" s="848">
        <v>-3330.9768570010592</v>
      </c>
      <c r="N12" s="850">
        <v>24666.487119432084</v>
      </c>
    </row>
    <row r="13" spans="1:14">
      <c r="A13" s="845">
        <v>8</v>
      </c>
      <c r="B13" s="1540" t="s">
        <v>795</v>
      </c>
      <c r="C13" s="846">
        <v>12</v>
      </c>
      <c r="D13" s="847">
        <v>105080</v>
      </c>
      <c r="E13" s="848">
        <v>1834.50366237973</v>
      </c>
      <c r="F13" s="848">
        <v>923.09643945199991</v>
      </c>
      <c r="G13" s="848">
        <v>911.40722292773046</v>
      </c>
      <c r="H13" s="849">
        <v>10164.554760066972</v>
      </c>
      <c r="I13" s="846">
        <v>13</v>
      </c>
      <c r="J13" s="847">
        <v>102463</v>
      </c>
      <c r="K13" s="848">
        <v>2407.8841955401858</v>
      </c>
      <c r="L13" s="848">
        <v>2289.2109020132962</v>
      </c>
      <c r="M13" s="848">
        <v>118.67329352688932</v>
      </c>
      <c r="N13" s="850">
        <v>11553.692344257999</v>
      </c>
    </row>
    <row r="14" spans="1:14">
      <c r="A14" s="845">
        <v>9</v>
      </c>
      <c r="B14" s="1540" t="s">
        <v>796</v>
      </c>
      <c r="C14" s="846">
        <v>7</v>
      </c>
      <c r="D14" s="847">
        <v>47417</v>
      </c>
      <c r="E14" s="848">
        <v>788.29377179699998</v>
      </c>
      <c r="F14" s="848">
        <v>322.37005946600004</v>
      </c>
      <c r="G14" s="848">
        <v>465.92371233099988</v>
      </c>
      <c r="H14" s="849">
        <v>9570.0856389227101</v>
      </c>
      <c r="I14" s="846">
        <v>11</v>
      </c>
      <c r="J14" s="847">
        <v>90344</v>
      </c>
      <c r="K14" s="848">
        <v>9694.8896261629998</v>
      </c>
      <c r="L14" s="848">
        <v>3696.0704036980001</v>
      </c>
      <c r="M14" s="848">
        <v>5998.8192224649993</v>
      </c>
      <c r="N14" s="850">
        <v>20344.323396063628</v>
      </c>
    </row>
    <row r="15" spans="1:14">
      <c r="A15" s="845">
        <v>10</v>
      </c>
      <c r="B15" s="1540" t="s">
        <v>797</v>
      </c>
      <c r="C15" s="846">
        <v>22</v>
      </c>
      <c r="D15" s="847">
        <v>227917</v>
      </c>
      <c r="E15" s="848">
        <v>3245.1869369369233</v>
      </c>
      <c r="F15" s="848">
        <v>3165.1813504759998</v>
      </c>
      <c r="G15" s="848">
        <v>80.005586460922984</v>
      </c>
      <c r="H15" s="849">
        <v>30470.287422671317</v>
      </c>
      <c r="I15" s="846">
        <v>22</v>
      </c>
      <c r="J15" s="847">
        <v>224971</v>
      </c>
      <c r="K15" s="848">
        <v>10986.945206681155</v>
      </c>
      <c r="L15" s="848">
        <v>9941.4653741340007</v>
      </c>
      <c r="M15" s="848">
        <v>1045.4798325471579</v>
      </c>
      <c r="N15" s="850">
        <v>35591.663048529867</v>
      </c>
    </row>
    <row r="16" spans="1:14">
      <c r="A16" s="845">
        <v>11</v>
      </c>
      <c r="B16" s="1540" t="s">
        <v>798</v>
      </c>
      <c r="C16" s="846">
        <v>21</v>
      </c>
      <c r="D16" s="847">
        <v>604977</v>
      </c>
      <c r="E16" s="848">
        <v>19749.604812980189</v>
      </c>
      <c r="F16" s="848">
        <v>18579.33192511852</v>
      </c>
      <c r="G16" s="848">
        <v>1170.2728878616622</v>
      </c>
      <c r="H16" s="849">
        <v>137775.07229674602</v>
      </c>
      <c r="I16" s="846">
        <v>21</v>
      </c>
      <c r="J16" s="847">
        <v>530344</v>
      </c>
      <c r="K16" s="848">
        <v>82571.810269476351</v>
      </c>
      <c r="L16" s="848">
        <v>67999.163078908867</v>
      </c>
      <c r="M16" s="848">
        <v>14572.647190567464</v>
      </c>
      <c r="N16" s="850">
        <v>175800.18469505181</v>
      </c>
    </row>
    <row r="17" spans="1:14">
      <c r="A17" s="845">
        <v>12</v>
      </c>
      <c r="B17" s="1540" t="s">
        <v>799</v>
      </c>
      <c r="C17" s="846">
        <v>14</v>
      </c>
      <c r="D17" s="847">
        <v>227228</v>
      </c>
      <c r="E17" s="848">
        <v>668.23744856463918</v>
      </c>
      <c r="F17" s="848">
        <v>2383.9553721819998</v>
      </c>
      <c r="G17" s="848">
        <v>-1715.7179236173611</v>
      </c>
      <c r="H17" s="849">
        <v>23929.930134168535</v>
      </c>
      <c r="I17" s="846">
        <v>14</v>
      </c>
      <c r="J17" s="847">
        <v>181362</v>
      </c>
      <c r="K17" s="848">
        <v>667.83918929890035</v>
      </c>
      <c r="L17" s="848">
        <v>5157.7501229626296</v>
      </c>
      <c r="M17" s="848">
        <v>-4489.9109336637302</v>
      </c>
      <c r="N17" s="850">
        <v>20462.730172499399</v>
      </c>
    </row>
    <row r="18" spans="1:14">
      <c r="A18" s="845">
        <v>13</v>
      </c>
      <c r="B18" s="1540" t="s">
        <v>800</v>
      </c>
      <c r="C18" s="846">
        <v>22</v>
      </c>
      <c r="D18" s="847">
        <v>274697</v>
      </c>
      <c r="E18" s="848">
        <v>4673.2245475154232</v>
      </c>
      <c r="F18" s="848">
        <v>8850.6077761527849</v>
      </c>
      <c r="G18" s="848">
        <v>-4177.3832286373608</v>
      </c>
      <c r="H18" s="849">
        <v>79633.739745628773</v>
      </c>
      <c r="I18" s="846">
        <v>22</v>
      </c>
      <c r="J18" s="847">
        <v>236154</v>
      </c>
      <c r="K18" s="848">
        <v>17937.733479762239</v>
      </c>
      <c r="L18" s="848">
        <v>25840.392603104316</v>
      </c>
      <c r="M18" s="848">
        <v>-7902.6591233420777</v>
      </c>
      <c r="N18" s="850">
        <v>78850.08693737947</v>
      </c>
    </row>
    <row r="19" spans="1:14">
      <c r="A19" s="845">
        <v>14</v>
      </c>
      <c r="B19" s="1540" t="s">
        <v>801</v>
      </c>
      <c r="C19" s="846">
        <v>21</v>
      </c>
      <c r="D19" s="847">
        <v>180961</v>
      </c>
      <c r="E19" s="848">
        <v>3832.7154833038803</v>
      </c>
      <c r="F19" s="848">
        <v>2128.1309957360004</v>
      </c>
      <c r="G19" s="848">
        <v>1704.5844875678808</v>
      </c>
      <c r="H19" s="849">
        <v>23958.706561093528</v>
      </c>
      <c r="I19" s="846">
        <v>22</v>
      </c>
      <c r="J19" s="847">
        <v>214454</v>
      </c>
      <c r="K19" s="848">
        <v>31309.809242609928</v>
      </c>
      <c r="L19" s="848">
        <v>20877.952284089559</v>
      </c>
      <c r="M19" s="848">
        <v>10431.856958520368</v>
      </c>
      <c r="N19" s="850">
        <v>40989.936539603485</v>
      </c>
    </row>
    <row r="20" spans="1:14">
      <c r="A20" s="845">
        <v>15</v>
      </c>
      <c r="B20" s="1540" t="s">
        <v>802</v>
      </c>
      <c r="C20" s="846">
        <v>5</v>
      </c>
      <c r="D20" s="847">
        <v>40773</v>
      </c>
      <c r="E20" s="848">
        <v>937.98954490100004</v>
      </c>
      <c r="F20" s="848">
        <v>826.09197179700004</v>
      </c>
      <c r="G20" s="848">
        <v>111.89757310399999</v>
      </c>
      <c r="H20" s="849">
        <v>4025.861107163822</v>
      </c>
      <c r="I20" s="846">
        <v>5</v>
      </c>
      <c r="J20" s="847">
        <v>35898</v>
      </c>
      <c r="K20" s="848">
        <v>2068.2445364280002</v>
      </c>
      <c r="L20" s="848">
        <v>2318.5586332976068</v>
      </c>
      <c r="M20" s="848">
        <v>-250.31409686960657</v>
      </c>
      <c r="N20" s="850">
        <v>4938.4438245930132</v>
      </c>
    </row>
    <row r="21" spans="1:14">
      <c r="A21" s="845">
        <v>16</v>
      </c>
      <c r="B21" s="1540" t="s">
        <v>803</v>
      </c>
      <c r="C21" s="846">
        <v>13</v>
      </c>
      <c r="D21" s="847">
        <v>228427</v>
      </c>
      <c r="E21" s="848">
        <v>26803.775064089456</v>
      </c>
      <c r="F21" s="848">
        <v>24002.093512246996</v>
      </c>
      <c r="G21" s="848">
        <v>2801.681551842461</v>
      </c>
      <c r="H21" s="849">
        <v>58909.810950913612</v>
      </c>
      <c r="I21" s="846">
        <v>12</v>
      </c>
      <c r="J21" s="847">
        <v>196709</v>
      </c>
      <c r="K21" s="848">
        <v>19747.6056488051</v>
      </c>
      <c r="L21" s="848">
        <v>25574.983526016571</v>
      </c>
      <c r="M21" s="848">
        <v>-5827.3778772114729</v>
      </c>
      <c r="N21" s="850">
        <v>49822.041976703244</v>
      </c>
    </row>
    <row r="22" spans="1:14">
      <c r="A22" s="845"/>
      <c r="B22" s="1539" t="s">
        <v>804</v>
      </c>
      <c r="C22" s="839">
        <v>312</v>
      </c>
      <c r="D22" s="840">
        <v>7259960</v>
      </c>
      <c r="E22" s="851">
        <v>5022671.6795602785</v>
      </c>
      <c r="F22" s="851">
        <v>4950115.0377401337</v>
      </c>
      <c r="G22" s="851">
        <v>72556.64182014433</v>
      </c>
      <c r="H22" s="852">
        <v>1305205.2262607885</v>
      </c>
      <c r="I22" s="839">
        <v>321</v>
      </c>
      <c r="J22" s="840">
        <v>6949759</v>
      </c>
      <c r="K22" s="851">
        <v>12049401.980554676</v>
      </c>
      <c r="L22" s="851">
        <v>11911021.500944356</v>
      </c>
      <c r="M22" s="851">
        <v>138380.47961032297</v>
      </c>
      <c r="N22" s="853">
        <v>1520705.7717850192</v>
      </c>
    </row>
    <row r="23" spans="1:14">
      <c r="A23" s="845"/>
      <c r="B23" s="1541"/>
      <c r="C23" s="846"/>
      <c r="D23" s="847"/>
      <c r="E23" s="848"/>
      <c r="F23" s="848"/>
      <c r="G23" s="848"/>
      <c r="H23" s="849"/>
      <c r="I23" s="854"/>
      <c r="J23" s="855"/>
      <c r="K23" s="848"/>
      <c r="L23" s="848"/>
      <c r="M23" s="848"/>
      <c r="N23" s="850"/>
    </row>
    <row r="24" spans="1:14">
      <c r="A24" s="838" t="s">
        <v>17</v>
      </c>
      <c r="B24" s="1539" t="s">
        <v>805</v>
      </c>
      <c r="C24" s="846"/>
      <c r="D24" s="847"/>
      <c r="E24" s="848"/>
      <c r="F24" s="848"/>
      <c r="G24" s="848"/>
      <c r="H24" s="849"/>
      <c r="I24" s="854"/>
      <c r="J24" s="855"/>
      <c r="K24" s="848"/>
      <c r="L24" s="848"/>
      <c r="M24" s="848"/>
      <c r="N24" s="850"/>
    </row>
    <row r="25" spans="1:14">
      <c r="A25" s="845">
        <v>17</v>
      </c>
      <c r="B25" s="1542" t="s">
        <v>806</v>
      </c>
      <c r="C25" s="846">
        <v>19</v>
      </c>
      <c r="D25" s="847">
        <v>4281290</v>
      </c>
      <c r="E25" s="848">
        <v>5316.09</v>
      </c>
      <c r="F25" s="848">
        <v>4270.59</v>
      </c>
      <c r="G25" s="848">
        <v>1045.49</v>
      </c>
      <c r="H25" s="849">
        <v>78415.3</v>
      </c>
      <c r="I25" s="846">
        <v>30</v>
      </c>
      <c r="J25" s="847">
        <v>9496709</v>
      </c>
      <c r="K25" s="848">
        <v>66628.163843257236</v>
      </c>
      <c r="L25" s="848">
        <v>24345.767642910836</v>
      </c>
      <c r="M25" s="848">
        <v>42282.396200346404</v>
      </c>
      <c r="N25" s="850">
        <v>175724.35701821584</v>
      </c>
    </row>
    <row r="26" spans="1:14">
      <c r="A26" s="845">
        <v>18</v>
      </c>
      <c r="B26" s="1542" t="s">
        <v>807</v>
      </c>
      <c r="C26" s="846">
        <v>31</v>
      </c>
      <c r="D26" s="847">
        <v>12937115</v>
      </c>
      <c r="E26" s="848">
        <v>9006.39</v>
      </c>
      <c r="F26" s="848">
        <v>12365.66</v>
      </c>
      <c r="G26" s="848">
        <v>-3359.26</v>
      </c>
      <c r="H26" s="849">
        <v>259583.23</v>
      </c>
      <c r="I26" s="846">
        <v>33</v>
      </c>
      <c r="J26" s="847">
        <v>15997325</v>
      </c>
      <c r="K26" s="848">
        <v>70251.991406311441</v>
      </c>
      <c r="L26" s="848">
        <v>46764.57247784912</v>
      </c>
      <c r="M26" s="848">
        <v>23487.418928462332</v>
      </c>
      <c r="N26" s="850">
        <v>359775.39463640068</v>
      </c>
    </row>
    <row r="27" spans="1:14">
      <c r="A27" s="845">
        <v>19</v>
      </c>
      <c r="B27" s="1542" t="s">
        <v>808</v>
      </c>
      <c r="C27" s="846">
        <v>26</v>
      </c>
      <c r="D27" s="847">
        <v>7986403</v>
      </c>
      <c r="E27" s="848">
        <v>9033.5400000000009</v>
      </c>
      <c r="F27" s="848">
        <v>6014.88</v>
      </c>
      <c r="G27" s="848">
        <v>3018.66</v>
      </c>
      <c r="H27" s="849">
        <v>148217.79999999999</v>
      </c>
      <c r="I27" s="846">
        <v>31</v>
      </c>
      <c r="J27" s="847">
        <v>11841516</v>
      </c>
      <c r="K27" s="848">
        <v>70097.603713481367</v>
      </c>
      <c r="L27" s="848">
        <v>29789.801131210646</v>
      </c>
      <c r="M27" s="848">
        <v>40307.80258227072</v>
      </c>
      <c r="N27" s="850">
        <v>263206.56392564118</v>
      </c>
    </row>
    <row r="28" spans="1:14">
      <c r="A28" s="845">
        <v>20</v>
      </c>
      <c r="B28" s="1542" t="s">
        <v>809</v>
      </c>
      <c r="C28" s="846">
        <v>29</v>
      </c>
      <c r="D28" s="847">
        <v>11049628</v>
      </c>
      <c r="E28" s="848">
        <v>12644.72</v>
      </c>
      <c r="F28" s="848">
        <v>7909.58</v>
      </c>
      <c r="G28" s="848">
        <v>4735.1400000000003</v>
      </c>
      <c r="H28" s="849">
        <v>218145.99</v>
      </c>
      <c r="I28" s="846">
        <v>30</v>
      </c>
      <c r="J28" s="847">
        <v>21094403</v>
      </c>
      <c r="K28" s="848">
        <v>89430.36968580079</v>
      </c>
      <c r="L28" s="848">
        <v>48021.212644397739</v>
      </c>
      <c r="M28" s="848">
        <v>41409.157041403036</v>
      </c>
      <c r="N28" s="850">
        <v>368992.05912837654</v>
      </c>
    </row>
    <row r="29" spans="1:14">
      <c r="A29" s="845">
        <v>21</v>
      </c>
      <c r="B29" s="1542" t="s">
        <v>810</v>
      </c>
      <c r="C29" s="846">
        <v>24</v>
      </c>
      <c r="D29" s="847">
        <v>12267299</v>
      </c>
      <c r="E29" s="848">
        <v>16076.07</v>
      </c>
      <c r="F29" s="848">
        <v>5139.37</v>
      </c>
      <c r="G29" s="848">
        <v>10936.69</v>
      </c>
      <c r="H29" s="849">
        <v>168434.34</v>
      </c>
      <c r="I29" s="846">
        <v>30</v>
      </c>
      <c r="J29" s="847">
        <v>25010377</v>
      </c>
      <c r="K29" s="848">
        <v>88750.079642910292</v>
      </c>
      <c r="L29" s="848">
        <v>47076.840236499978</v>
      </c>
      <c r="M29" s="848">
        <v>41673.239406410343</v>
      </c>
      <c r="N29" s="850">
        <v>295478.84602891066</v>
      </c>
    </row>
    <row r="30" spans="1:14">
      <c r="A30" s="845">
        <v>22</v>
      </c>
      <c r="B30" s="1542" t="s">
        <v>811</v>
      </c>
      <c r="C30" s="846">
        <v>9</v>
      </c>
      <c r="D30" s="847">
        <v>752821</v>
      </c>
      <c r="E30" s="848">
        <v>1394.39</v>
      </c>
      <c r="F30" s="848">
        <v>584.84</v>
      </c>
      <c r="G30" s="848">
        <v>809.55</v>
      </c>
      <c r="H30" s="849">
        <v>16236.99</v>
      </c>
      <c r="I30" s="846">
        <v>10</v>
      </c>
      <c r="J30" s="847">
        <v>1198215</v>
      </c>
      <c r="K30" s="848">
        <v>9737.163042522001</v>
      </c>
      <c r="L30" s="848">
        <v>4320.6939850930394</v>
      </c>
      <c r="M30" s="848">
        <v>5416.4690574289607</v>
      </c>
      <c r="N30" s="850">
        <v>30588.934692592615</v>
      </c>
    </row>
    <row r="31" spans="1:14">
      <c r="A31" s="845">
        <v>23</v>
      </c>
      <c r="B31" s="1542" t="s">
        <v>812</v>
      </c>
      <c r="C31" s="846">
        <v>23</v>
      </c>
      <c r="D31" s="847">
        <v>4936198</v>
      </c>
      <c r="E31" s="848">
        <v>6433.32</v>
      </c>
      <c r="F31" s="848">
        <v>3320.92</v>
      </c>
      <c r="G31" s="848">
        <v>3112.4</v>
      </c>
      <c r="H31" s="849">
        <v>104685.73</v>
      </c>
      <c r="I31" s="846">
        <v>24</v>
      </c>
      <c r="J31" s="847">
        <v>8254011</v>
      </c>
      <c r="K31" s="848">
        <v>41962.163501363815</v>
      </c>
      <c r="L31" s="848">
        <v>20165.091289195498</v>
      </c>
      <c r="M31" s="848">
        <v>21797.072212168321</v>
      </c>
      <c r="N31" s="850">
        <v>183906.05852742092</v>
      </c>
    </row>
    <row r="32" spans="1:14">
      <c r="A32" s="845">
        <v>24</v>
      </c>
      <c r="B32" s="1542" t="s">
        <v>813</v>
      </c>
      <c r="C32" s="846">
        <v>27</v>
      </c>
      <c r="D32" s="847">
        <v>5232806</v>
      </c>
      <c r="E32" s="848">
        <v>4795.54</v>
      </c>
      <c r="F32" s="848">
        <v>6888.55</v>
      </c>
      <c r="G32" s="848">
        <v>-2093.0100000000002</v>
      </c>
      <c r="H32" s="849">
        <v>109698.37</v>
      </c>
      <c r="I32" s="846">
        <v>28</v>
      </c>
      <c r="J32" s="847">
        <v>5217831</v>
      </c>
      <c r="K32" s="848">
        <v>26156.767591555224</v>
      </c>
      <c r="L32" s="848">
        <v>23018.507693516145</v>
      </c>
      <c r="M32" s="848">
        <v>3138.2598980390667</v>
      </c>
      <c r="N32" s="850">
        <v>144791.06167340139</v>
      </c>
    </row>
    <row r="33" spans="1:14">
      <c r="A33" s="845">
        <v>25</v>
      </c>
      <c r="B33" s="1542" t="s">
        <v>814</v>
      </c>
      <c r="C33" s="846">
        <v>130</v>
      </c>
      <c r="D33" s="847">
        <v>13344178</v>
      </c>
      <c r="E33" s="848">
        <v>13411.02</v>
      </c>
      <c r="F33" s="848">
        <v>12506.16</v>
      </c>
      <c r="G33" s="848">
        <v>904.86</v>
      </c>
      <c r="H33" s="849">
        <v>196178.06</v>
      </c>
      <c r="I33" s="846">
        <v>212</v>
      </c>
      <c r="J33" s="847">
        <v>30793811</v>
      </c>
      <c r="K33" s="848">
        <v>233235.83795184214</v>
      </c>
      <c r="L33" s="848">
        <v>86580.166490884076</v>
      </c>
      <c r="M33" s="848">
        <v>146655.67146095802</v>
      </c>
      <c r="N33" s="850">
        <v>455088.24288236781</v>
      </c>
    </row>
    <row r="34" spans="1:14">
      <c r="A34" s="845">
        <v>26</v>
      </c>
      <c r="B34" s="1542" t="s">
        <v>815</v>
      </c>
      <c r="C34" s="846">
        <v>43</v>
      </c>
      <c r="D34" s="847">
        <v>15301801</v>
      </c>
      <c r="E34" s="848">
        <v>4541.6899999999996</v>
      </c>
      <c r="F34" s="848">
        <v>5459.99</v>
      </c>
      <c r="G34" s="848">
        <v>-918.31</v>
      </c>
      <c r="H34" s="849">
        <v>171034.5</v>
      </c>
      <c r="I34" s="846">
        <v>43</v>
      </c>
      <c r="J34" s="847">
        <v>17011131</v>
      </c>
      <c r="K34" s="848">
        <v>24567.627988277891</v>
      </c>
      <c r="L34" s="848">
        <v>23261.556019292453</v>
      </c>
      <c r="M34" s="848">
        <v>1306.0719689854373</v>
      </c>
      <c r="N34" s="850">
        <v>232245.48700740549</v>
      </c>
    </row>
    <row r="35" spans="1:14">
      <c r="A35" s="845">
        <v>27</v>
      </c>
      <c r="B35" s="1542" t="s">
        <v>816</v>
      </c>
      <c r="C35" s="846">
        <v>36</v>
      </c>
      <c r="D35" s="847">
        <v>12784279</v>
      </c>
      <c r="E35" s="848">
        <v>11599.9</v>
      </c>
      <c r="F35" s="848">
        <v>11434.04</v>
      </c>
      <c r="G35" s="848">
        <v>165.86</v>
      </c>
      <c r="H35" s="849">
        <v>272743.18</v>
      </c>
      <c r="I35" s="846">
        <v>39</v>
      </c>
      <c r="J35" s="847">
        <v>17909343</v>
      </c>
      <c r="K35" s="848">
        <v>98958.162197298516</v>
      </c>
      <c r="L35" s="848">
        <v>49378.40996835944</v>
      </c>
      <c r="M35" s="848">
        <v>49579.752228939076</v>
      </c>
      <c r="N35" s="850">
        <v>435508.97124386078</v>
      </c>
    </row>
    <row r="36" spans="1:14">
      <c r="A36" s="845"/>
      <c r="B36" s="1539" t="s">
        <v>817</v>
      </c>
      <c r="C36" s="839">
        <v>397</v>
      </c>
      <c r="D36" s="840">
        <v>100873818</v>
      </c>
      <c r="E36" s="851">
        <v>94252.68</v>
      </c>
      <c r="F36" s="851">
        <v>75894.570000000007</v>
      </c>
      <c r="G36" s="851">
        <v>18358.080000000002</v>
      </c>
      <c r="H36" s="852">
        <v>1743373.48</v>
      </c>
      <c r="I36" s="839">
        <v>510</v>
      </c>
      <c r="J36" s="840">
        <v>163824672</v>
      </c>
      <c r="K36" s="851">
        <v>819775.93056462065</v>
      </c>
      <c r="L36" s="851">
        <v>402722.61957920896</v>
      </c>
      <c r="M36" s="851">
        <v>417053.31098541169</v>
      </c>
      <c r="N36" s="853">
        <v>2945305.9767645942</v>
      </c>
    </row>
    <row r="37" spans="1:14">
      <c r="A37" s="845"/>
      <c r="B37" s="1541"/>
      <c r="C37" s="846"/>
      <c r="D37" s="847"/>
      <c r="E37" s="848"/>
      <c r="F37" s="848"/>
      <c r="G37" s="848"/>
      <c r="H37" s="849"/>
      <c r="I37" s="854"/>
      <c r="J37" s="855"/>
      <c r="K37" s="848"/>
      <c r="L37" s="848"/>
      <c r="M37" s="848"/>
      <c r="N37" s="850"/>
    </row>
    <row r="38" spans="1:14">
      <c r="A38" s="838" t="s">
        <v>18</v>
      </c>
      <c r="B38" s="1539" t="s">
        <v>818</v>
      </c>
      <c r="C38" s="846"/>
      <c r="D38" s="847"/>
      <c r="E38" s="848"/>
      <c r="F38" s="848"/>
      <c r="G38" s="848"/>
      <c r="H38" s="849"/>
      <c r="I38" s="854"/>
      <c r="J38" s="855"/>
      <c r="K38" s="848"/>
      <c r="L38" s="848"/>
      <c r="M38" s="848"/>
      <c r="N38" s="850"/>
    </row>
    <row r="39" spans="1:14">
      <c r="A39" s="845">
        <v>28</v>
      </c>
      <c r="B39" s="1542" t="s">
        <v>819</v>
      </c>
      <c r="C39" s="846">
        <v>20</v>
      </c>
      <c r="D39" s="847">
        <v>519553</v>
      </c>
      <c r="E39" s="848">
        <v>1094.69</v>
      </c>
      <c r="F39" s="848">
        <v>1165.98</v>
      </c>
      <c r="G39" s="848">
        <v>-71.290000000000006</v>
      </c>
      <c r="H39" s="849">
        <v>24158.37</v>
      </c>
      <c r="I39" s="846">
        <v>18</v>
      </c>
      <c r="J39" s="847">
        <v>549001</v>
      </c>
      <c r="K39" s="848">
        <v>5137.3002798319103</v>
      </c>
      <c r="L39" s="848">
        <v>6105.5334475727395</v>
      </c>
      <c r="M39" s="848">
        <v>-968.23316774083014</v>
      </c>
      <c r="N39" s="850">
        <v>28124.493891828406</v>
      </c>
    </row>
    <row r="40" spans="1:14">
      <c r="A40" s="845">
        <v>29</v>
      </c>
      <c r="B40" s="1542" t="s">
        <v>820</v>
      </c>
      <c r="C40" s="846">
        <v>31</v>
      </c>
      <c r="D40" s="847">
        <v>5291966</v>
      </c>
      <c r="E40" s="848">
        <v>5628.26</v>
      </c>
      <c r="F40" s="848">
        <v>7445.59</v>
      </c>
      <c r="G40" s="848">
        <v>-1817.33</v>
      </c>
      <c r="H40" s="849">
        <v>166686.76</v>
      </c>
      <c r="I40" s="846">
        <v>31</v>
      </c>
      <c r="J40" s="847">
        <v>5773385</v>
      </c>
      <c r="K40" s="848">
        <v>32654.593483308319</v>
      </c>
      <c r="L40" s="848">
        <v>27664.175880821251</v>
      </c>
      <c r="M40" s="848">
        <v>4990.4176024870703</v>
      </c>
      <c r="N40" s="850">
        <v>219203.85906418925</v>
      </c>
    </row>
    <row r="41" spans="1:14">
      <c r="A41" s="845">
        <v>30</v>
      </c>
      <c r="B41" s="1542" t="s">
        <v>821</v>
      </c>
      <c r="C41" s="846">
        <v>29</v>
      </c>
      <c r="D41" s="847">
        <v>4430919</v>
      </c>
      <c r="E41" s="848">
        <v>9637.68</v>
      </c>
      <c r="F41" s="848">
        <v>10680.04</v>
      </c>
      <c r="G41" s="848">
        <v>-1042.3599999999999</v>
      </c>
      <c r="H41" s="849">
        <v>204997.12</v>
      </c>
      <c r="I41" s="846">
        <v>35</v>
      </c>
      <c r="J41" s="847">
        <v>5208500</v>
      </c>
      <c r="K41" s="848">
        <v>60169.467973273197</v>
      </c>
      <c r="L41" s="848">
        <v>41610.863206009344</v>
      </c>
      <c r="M41" s="848">
        <v>18558.604767263852</v>
      </c>
      <c r="N41" s="850">
        <v>283673.41076929565</v>
      </c>
    </row>
    <row r="42" spans="1:14">
      <c r="A42" s="845">
        <v>31</v>
      </c>
      <c r="B42" s="1542" t="s">
        <v>822</v>
      </c>
      <c r="C42" s="846">
        <v>13</v>
      </c>
      <c r="D42" s="847">
        <v>1139849</v>
      </c>
      <c r="E42" s="848">
        <v>3726.78</v>
      </c>
      <c r="F42" s="848">
        <v>1220.27</v>
      </c>
      <c r="G42" s="848">
        <v>2506.52</v>
      </c>
      <c r="H42" s="849">
        <v>31148.94</v>
      </c>
      <c r="I42" s="846">
        <v>28</v>
      </c>
      <c r="J42" s="847">
        <v>3061319</v>
      </c>
      <c r="K42" s="848">
        <v>48081.425093874212</v>
      </c>
      <c r="L42" s="848">
        <v>13295.447006734357</v>
      </c>
      <c r="M42" s="848">
        <v>34785.978087139854</v>
      </c>
      <c r="N42" s="850">
        <v>107094.48980144976</v>
      </c>
    </row>
    <row r="43" spans="1:14">
      <c r="A43" s="845">
        <v>32</v>
      </c>
      <c r="B43" s="1542" t="s">
        <v>823</v>
      </c>
      <c r="C43" s="846">
        <v>26</v>
      </c>
      <c r="D43" s="847">
        <v>435281</v>
      </c>
      <c r="E43" s="848">
        <v>29686.63</v>
      </c>
      <c r="F43" s="848">
        <v>15965.01</v>
      </c>
      <c r="G43" s="848">
        <v>13721.62</v>
      </c>
      <c r="H43" s="849">
        <v>80625.37</v>
      </c>
      <c r="I43" s="846">
        <v>31</v>
      </c>
      <c r="J43" s="847">
        <v>595659</v>
      </c>
      <c r="K43" s="848">
        <v>276940.25491171662</v>
      </c>
      <c r="L43" s="848">
        <v>226140.16618668</v>
      </c>
      <c r="M43" s="848">
        <v>50800.088725036534</v>
      </c>
      <c r="N43" s="850">
        <v>204086.87599079893</v>
      </c>
    </row>
    <row r="44" spans="1:14">
      <c r="A44" s="845">
        <v>33</v>
      </c>
      <c r="B44" s="1542" t="s">
        <v>824</v>
      </c>
      <c r="C44" s="846">
        <v>22</v>
      </c>
      <c r="D44" s="847">
        <v>362326</v>
      </c>
      <c r="E44" s="848">
        <v>2495.87</v>
      </c>
      <c r="F44" s="848">
        <v>1771.98</v>
      </c>
      <c r="G44" s="848">
        <v>723.89</v>
      </c>
      <c r="H44" s="849">
        <v>17888.919999999998</v>
      </c>
      <c r="I44" s="846">
        <v>23</v>
      </c>
      <c r="J44" s="847">
        <v>479613</v>
      </c>
      <c r="K44" s="848">
        <v>29742.58595929225</v>
      </c>
      <c r="L44" s="848">
        <v>18877.071633073334</v>
      </c>
      <c r="M44" s="848">
        <v>10865.514326218914</v>
      </c>
      <c r="N44" s="850">
        <v>41260.391349327794</v>
      </c>
    </row>
    <row r="45" spans="1:14">
      <c r="A45" s="845"/>
      <c r="B45" s="1539" t="s">
        <v>825</v>
      </c>
      <c r="C45" s="839">
        <v>141</v>
      </c>
      <c r="D45" s="840">
        <v>12179894</v>
      </c>
      <c r="E45" s="851">
        <v>52269.91</v>
      </c>
      <c r="F45" s="851">
        <v>38248.870000000003</v>
      </c>
      <c r="G45" s="851">
        <v>14021.04</v>
      </c>
      <c r="H45" s="852">
        <v>525505.48</v>
      </c>
      <c r="I45" s="839">
        <v>166</v>
      </c>
      <c r="J45" s="840">
        <v>15667477</v>
      </c>
      <c r="K45" s="851">
        <v>452725.62770129647</v>
      </c>
      <c r="L45" s="851">
        <v>333693.25736089103</v>
      </c>
      <c r="M45" s="851">
        <v>119032.3703404054</v>
      </c>
      <c r="N45" s="853">
        <v>883443.52086688974</v>
      </c>
    </row>
    <row r="46" spans="1:14">
      <c r="A46" s="845"/>
      <c r="B46" s="1541"/>
      <c r="C46" s="846"/>
      <c r="D46" s="847"/>
      <c r="E46" s="848"/>
      <c r="F46" s="848"/>
      <c r="G46" s="848"/>
      <c r="H46" s="849"/>
      <c r="I46" s="854"/>
      <c r="J46" s="855"/>
      <c r="K46" s="848"/>
      <c r="L46" s="848"/>
      <c r="M46" s="848"/>
      <c r="N46" s="850"/>
    </row>
    <row r="47" spans="1:14">
      <c r="A47" s="838" t="s">
        <v>19</v>
      </c>
      <c r="B47" s="1539" t="s">
        <v>826</v>
      </c>
      <c r="C47" s="846"/>
      <c r="D47" s="847"/>
      <c r="E47" s="848"/>
      <c r="F47" s="848"/>
      <c r="G47" s="848"/>
      <c r="H47" s="849"/>
      <c r="I47" s="854"/>
      <c r="J47" s="855"/>
      <c r="K47" s="848"/>
      <c r="L47" s="848"/>
      <c r="M47" s="848"/>
      <c r="N47" s="850"/>
    </row>
    <row r="48" spans="1:14">
      <c r="A48" s="845">
        <v>34</v>
      </c>
      <c r="B48" s="1542" t="s">
        <v>827</v>
      </c>
      <c r="C48" s="846">
        <v>26</v>
      </c>
      <c r="D48" s="847">
        <v>2774489</v>
      </c>
      <c r="E48" s="848">
        <v>701.19</v>
      </c>
      <c r="F48" s="848">
        <v>435.96</v>
      </c>
      <c r="G48" s="848">
        <v>265.23</v>
      </c>
      <c r="H48" s="849">
        <v>20199.11</v>
      </c>
      <c r="I48" s="846">
        <v>29</v>
      </c>
      <c r="J48" s="847">
        <v>2996580</v>
      </c>
      <c r="K48" s="848">
        <v>4110.6798475939095</v>
      </c>
      <c r="L48" s="848">
        <v>2168.9272205023594</v>
      </c>
      <c r="M48" s="848">
        <v>1941.7526270915514</v>
      </c>
      <c r="N48" s="850">
        <v>29104.499346144388</v>
      </c>
    </row>
    <row r="49" spans="1:14">
      <c r="A49" s="845">
        <v>35</v>
      </c>
      <c r="B49" s="1542" t="s">
        <v>828</v>
      </c>
      <c r="C49" s="846">
        <v>10</v>
      </c>
      <c r="D49" s="847">
        <v>2933164</v>
      </c>
      <c r="E49" s="848">
        <v>336.48</v>
      </c>
      <c r="F49" s="848">
        <v>182.65</v>
      </c>
      <c r="G49" s="848">
        <v>153.83000000000001</v>
      </c>
      <c r="H49" s="849">
        <v>15887.98</v>
      </c>
      <c r="I49" s="846">
        <v>12</v>
      </c>
      <c r="J49" s="847">
        <v>3076221</v>
      </c>
      <c r="K49" s="848">
        <v>2223.2728464679999</v>
      </c>
      <c r="L49" s="848">
        <v>872.66467136633219</v>
      </c>
      <c r="M49" s="848">
        <v>1350.6081751016682</v>
      </c>
      <c r="N49" s="850">
        <v>22077.513382056837</v>
      </c>
    </row>
    <row r="50" spans="1:14">
      <c r="A50" s="845"/>
      <c r="B50" s="1539" t="s">
        <v>829</v>
      </c>
      <c r="C50" s="839">
        <v>36</v>
      </c>
      <c r="D50" s="840">
        <v>5707653</v>
      </c>
      <c r="E50" s="851">
        <v>1037.67</v>
      </c>
      <c r="F50" s="851">
        <v>618.62</v>
      </c>
      <c r="G50" s="851">
        <v>419.06</v>
      </c>
      <c r="H50" s="852">
        <v>36087.08</v>
      </c>
      <c r="I50" s="839">
        <v>41</v>
      </c>
      <c r="J50" s="840">
        <v>6072801</v>
      </c>
      <c r="K50" s="851">
        <v>6333.9526940619089</v>
      </c>
      <c r="L50" s="851">
        <v>3041.5918918686916</v>
      </c>
      <c r="M50" s="851">
        <v>3292.3608021932196</v>
      </c>
      <c r="N50" s="853">
        <v>51182.012728201225</v>
      </c>
    </row>
    <row r="51" spans="1:14">
      <c r="A51" s="845"/>
      <c r="B51" s="1541"/>
      <c r="C51" s="846"/>
      <c r="D51" s="847"/>
      <c r="E51" s="848"/>
      <c r="F51" s="848"/>
      <c r="G51" s="848"/>
      <c r="H51" s="849"/>
      <c r="I51" s="854"/>
      <c r="J51" s="855"/>
      <c r="K51" s="848"/>
      <c r="L51" s="848"/>
      <c r="M51" s="848"/>
      <c r="N51" s="850"/>
    </row>
    <row r="52" spans="1:14">
      <c r="A52" s="838" t="s">
        <v>20</v>
      </c>
      <c r="B52" s="1539" t="s">
        <v>830</v>
      </c>
      <c r="C52" s="846"/>
      <c r="D52" s="847"/>
      <c r="E52" s="848"/>
      <c r="F52" s="848"/>
      <c r="G52" s="848"/>
      <c r="H52" s="849"/>
      <c r="I52" s="854"/>
      <c r="J52" s="855"/>
      <c r="K52" s="848"/>
      <c r="L52" s="848"/>
      <c r="M52" s="848"/>
      <c r="N52" s="850"/>
    </row>
    <row r="53" spans="1:14">
      <c r="A53" s="845">
        <v>36</v>
      </c>
      <c r="B53" s="1540" t="s">
        <v>831</v>
      </c>
      <c r="C53" s="846">
        <v>185</v>
      </c>
      <c r="D53" s="847">
        <v>4495761</v>
      </c>
      <c r="E53" s="848">
        <v>9475.4699999999993</v>
      </c>
      <c r="F53" s="848">
        <v>10125.17</v>
      </c>
      <c r="G53" s="848">
        <v>-649.69000000000005</v>
      </c>
      <c r="H53" s="849">
        <v>175468.04</v>
      </c>
      <c r="I53" s="846">
        <v>309</v>
      </c>
      <c r="J53" s="847">
        <v>13086709</v>
      </c>
      <c r="K53" s="848">
        <v>119855.98771742691</v>
      </c>
      <c r="L53" s="848">
        <v>60550.33237995176</v>
      </c>
      <c r="M53" s="848">
        <v>59305.655337475138</v>
      </c>
      <c r="N53" s="850">
        <v>283397.13368988252</v>
      </c>
    </row>
    <row r="54" spans="1:14">
      <c r="A54" s="845">
        <v>37</v>
      </c>
      <c r="B54" s="1540" t="s">
        <v>832</v>
      </c>
      <c r="C54" s="846">
        <v>13</v>
      </c>
      <c r="D54" s="847">
        <v>4752363</v>
      </c>
      <c r="E54" s="848">
        <v>605.99</v>
      </c>
      <c r="F54" s="848">
        <v>308.01</v>
      </c>
      <c r="G54" s="848">
        <v>297.97000000000003</v>
      </c>
      <c r="H54" s="849">
        <v>22339.39</v>
      </c>
      <c r="I54" s="846">
        <v>20</v>
      </c>
      <c r="J54" s="847">
        <v>6969522</v>
      </c>
      <c r="K54" s="848">
        <v>19400.119376745999</v>
      </c>
      <c r="L54" s="848">
        <v>4547.9919953710005</v>
      </c>
      <c r="M54" s="848">
        <v>14852.127381374999</v>
      </c>
      <c r="N54" s="850">
        <v>58887.990915681214</v>
      </c>
    </row>
    <row r="55" spans="1:14">
      <c r="A55" s="845">
        <v>38</v>
      </c>
      <c r="B55" s="1540" t="s">
        <v>833</v>
      </c>
      <c r="C55" s="846">
        <v>161</v>
      </c>
      <c r="D55" s="847">
        <v>12124531</v>
      </c>
      <c r="E55" s="848">
        <v>28829.61</v>
      </c>
      <c r="F55" s="848">
        <v>14113.07</v>
      </c>
      <c r="G55" s="848">
        <v>14716.54</v>
      </c>
      <c r="H55" s="849">
        <v>538872.99</v>
      </c>
      <c r="I55" s="846">
        <v>232</v>
      </c>
      <c r="J55" s="847">
        <v>20030131</v>
      </c>
      <c r="K55" s="848">
        <v>231411.62207711497</v>
      </c>
      <c r="L55" s="848">
        <v>163184.75729947467</v>
      </c>
      <c r="M55" s="848">
        <v>68226.864777640279</v>
      </c>
      <c r="N55" s="850">
        <v>779630.17903041595</v>
      </c>
    </row>
    <row r="56" spans="1:14">
      <c r="A56" s="845">
        <v>39</v>
      </c>
      <c r="B56" s="1540" t="s">
        <v>834</v>
      </c>
      <c r="C56" s="846">
        <v>50</v>
      </c>
      <c r="D56" s="847">
        <v>1348079</v>
      </c>
      <c r="E56" s="848">
        <v>781.08</v>
      </c>
      <c r="F56" s="848">
        <v>1656.37</v>
      </c>
      <c r="G56" s="848">
        <v>-875.29</v>
      </c>
      <c r="H56" s="849">
        <v>23869.39</v>
      </c>
      <c r="I56" s="846">
        <v>53</v>
      </c>
      <c r="J56" s="847">
        <v>1386059</v>
      </c>
      <c r="K56" s="848">
        <v>3937.1473971480004</v>
      </c>
      <c r="L56" s="848">
        <v>6001.6596870404419</v>
      </c>
      <c r="M56" s="848">
        <v>-2064.5122898924437</v>
      </c>
      <c r="N56" s="850">
        <v>25030.814688945666</v>
      </c>
    </row>
    <row r="57" spans="1:14">
      <c r="A57" s="845"/>
      <c r="B57" s="1539" t="s">
        <v>835</v>
      </c>
      <c r="C57" s="839">
        <v>409</v>
      </c>
      <c r="D57" s="840">
        <v>22720734</v>
      </c>
      <c r="E57" s="851">
        <v>39692.15</v>
      </c>
      <c r="F57" s="851">
        <v>26202.62</v>
      </c>
      <c r="G57" s="851">
        <v>13489.53</v>
      </c>
      <c r="H57" s="852">
        <v>760549.8</v>
      </c>
      <c r="I57" s="839">
        <v>614</v>
      </c>
      <c r="J57" s="840">
        <v>41472421</v>
      </c>
      <c r="K57" s="851">
        <v>374604.87656843587</v>
      </c>
      <c r="L57" s="851">
        <v>234284.74136183786</v>
      </c>
      <c r="M57" s="851">
        <v>140320.13520659797</v>
      </c>
      <c r="N57" s="853">
        <v>1146946.1183249254</v>
      </c>
    </row>
    <row r="58" spans="1:14">
      <c r="A58" s="845"/>
      <c r="B58" s="1541"/>
      <c r="C58" s="846"/>
      <c r="D58" s="847"/>
      <c r="E58" s="848"/>
      <c r="F58" s="848"/>
      <c r="G58" s="848"/>
      <c r="H58" s="849"/>
      <c r="I58" s="846"/>
      <c r="J58" s="855"/>
      <c r="K58" s="848"/>
      <c r="L58" s="848"/>
      <c r="M58" s="848"/>
      <c r="N58" s="850"/>
    </row>
    <row r="59" spans="1:14">
      <c r="A59" s="845"/>
      <c r="B59" s="1539" t="s">
        <v>836</v>
      </c>
      <c r="C59" s="839">
        <v>1299</v>
      </c>
      <c r="D59" s="840">
        <v>148689499</v>
      </c>
      <c r="E59" s="851">
        <v>2630139.44</v>
      </c>
      <c r="F59" s="851">
        <v>2445350.7799999998</v>
      </c>
      <c r="G59" s="851">
        <v>184788.63</v>
      </c>
      <c r="H59" s="852">
        <v>4412998.4400000004</v>
      </c>
      <c r="I59" s="839">
        <f>I22+I36+I45+I50+I57</f>
        <v>1652</v>
      </c>
      <c r="J59" s="839">
        <f t="shared" ref="J59:N59" si="0">J22+J36+J45+J50+J57</f>
        <v>233987130</v>
      </c>
      <c r="K59" s="839">
        <f t="shared" si="0"/>
        <v>13702842.368083093</v>
      </c>
      <c r="L59" s="839">
        <f t="shared" si="0"/>
        <v>12884763.711138161</v>
      </c>
      <c r="M59" s="839">
        <f t="shared" si="0"/>
        <v>818078.65694493125</v>
      </c>
      <c r="N59" s="856">
        <f t="shared" si="0"/>
        <v>6547583.4004696291</v>
      </c>
    </row>
    <row r="60" spans="1:14">
      <c r="A60" s="845"/>
      <c r="B60" s="1541"/>
      <c r="C60" s="846"/>
      <c r="D60" s="847"/>
      <c r="E60" s="848"/>
      <c r="F60" s="848"/>
      <c r="G60" s="848"/>
      <c r="H60" s="849"/>
      <c r="I60" s="854"/>
      <c r="J60" s="855"/>
      <c r="K60" s="848"/>
      <c r="L60" s="848"/>
      <c r="M60" s="848"/>
      <c r="N60" s="850"/>
    </row>
    <row r="61" spans="1:14" s="825" customFormat="1">
      <c r="A61" s="857" t="s">
        <v>851</v>
      </c>
      <c r="B61" s="1539" t="s">
        <v>837</v>
      </c>
      <c r="C61" s="846"/>
      <c r="D61" s="847"/>
      <c r="E61" s="848"/>
      <c r="F61" s="848"/>
      <c r="G61" s="848"/>
      <c r="H61" s="849"/>
      <c r="I61" s="854"/>
      <c r="J61" s="855"/>
      <c r="K61" s="848"/>
      <c r="L61" s="848"/>
      <c r="M61" s="848"/>
      <c r="N61" s="850"/>
    </row>
    <row r="62" spans="1:14">
      <c r="A62" s="845" t="s">
        <v>16</v>
      </c>
      <c r="B62" s="1540" t="s">
        <v>787</v>
      </c>
      <c r="C62" s="846"/>
      <c r="D62" s="847"/>
      <c r="E62" s="848"/>
      <c r="F62" s="848"/>
      <c r="G62" s="848"/>
      <c r="H62" s="849"/>
      <c r="I62" s="854"/>
      <c r="J62" s="855"/>
      <c r="K62" s="848"/>
      <c r="L62" s="848"/>
      <c r="M62" s="848"/>
      <c r="N62" s="850"/>
    </row>
    <row r="63" spans="1:14">
      <c r="A63" s="845" t="s">
        <v>21</v>
      </c>
      <c r="B63" s="1540" t="s">
        <v>838</v>
      </c>
      <c r="C63" s="846">
        <v>92</v>
      </c>
      <c r="D63" s="847">
        <v>134471</v>
      </c>
      <c r="E63" s="848">
        <v>102.64</v>
      </c>
      <c r="F63" s="848">
        <v>4850.99</v>
      </c>
      <c r="G63" s="848">
        <v>-4748.3500000000004</v>
      </c>
      <c r="H63" s="849">
        <v>19564.330000000002</v>
      </c>
      <c r="I63" s="846">
        <v>80</v>
      </c>
      <c r="J63" s="847">
        <v>68019</v>
      </c>
      <c r="K63" s="848">
        <v>280.475285826</v>
      </c>
      <c r="L63" s="848">
        <v>1300.9359746589998</v>
      </c>
      <c r="M63" s="848">
        <v>-1020.4606888329999</v>
      </c>
      <c r="N63" s="850">
        <v>16140.370642421954</v>
      </c>
    </row>
    <row r="64" spans="1:14">
      <c r="A64" s="845" t="s">
        <v>22</v>
      </c>
      <c r="B64" s="1540" t="s">
        <v>839</v>
      </c>
      <c r="C64" s="846">
        <v>3</v>
      </c>
      <c r="D64" s="847">
        <v>2883</v>
      </c>
      <c r="E64" s="848">
        <v>0</v>
      </c>
      <c r="F64" s="848">
        <v>533.65</v>
      </c>
      <c r="G64" s="848">
        <v>-533.65</v>
      </c>
      <c r="H64" s="849">
        <v>119.12</v>
      </c>
      <c r="I64" s="846">
        <v>0</v>
      </c>
      <c r="J64" s="847">
        <v>0</v>
      </c>
      <c r="K64" s="848">
        <v>0</v>
      </c>
      <c r="L64" s="848">
        <v>0</v>
      </c>
      <c r="M64" s="848">
        <v>0</v>
      </c>
      <c r="N64" s="850">
        <v>0</v>
      </c>
    </row>
    <row r="65" spans="1:14">
      <c r="A65" s="845" t="s">
        <v>23</v>
      </c>
      <c r="B65" s="1540" t="s">
        <v>840</v>
      </c>
      <c r="C65" s="846">
        <v>7</v>
      </c>
      <c r="D65" s="847">
        <v>52</v>
      </c>
      <c r="E65" s="848">
        <v>0</v>
      </c>
      <c r="F65" s="848">
        <v>0</v>
      </c>
      <c r="G65" s="848">
        <v>0</v>
      </c>
      <c r="H65" s="849">
        <v>2055.17</v>
      </c>
      <c r="I65" s="846">
        <v>4</v>
      </c>
      <c r="J65" s="847">
        <v>30</v>
      </c>
      <c r="K65" s="848">
        <v>0</v>
      </c>
      <c r="L65" s="848">
        <v>606.48123177704792</v>
      </c>
      <c r="M65" s="848">
        <v>-606.48123177704804</v>
      </c>
      <c r="N65" s="850">
        <v>1112.5221354166001</v>
      </c>
    </row>
    <row r="66" spans="1:14">
      <c r="A66" s="845" t="s">
        <v>24</v>
      </c>
      <c r="B66" s="1540" t="s">
        <v>841</v>
      </c>
      <c r="C66" s="846">
        <v>0</v>
      </c>
      <c r="D66" s="847">
        <v>0</v>
      </c>
      <c r="E66" s="848">
        <v>0</v>
      </c>
      <c r="F66" s="848">
        <v>0</v>
      </c>
      <c r="G66" s="848">
        <v>0</v>
      </c>
      <c r="H66" s="849">
        <v>0</v>
      </c>
      <c r="I66" s="846">
        <v>1</v>
      </c>
      <c r="J66" s="847">
        <v>192209</v>
      </c>
      <c r="K66" s="848">
        <v>228.06</v>
      </c>
      <c r="L66" s="848">
        <v>743.18</v>
      </c>
      <c r="M66" s="848">
        <v>-515.11999999999989</v>
      </c>
      <c r="N66" s="850">
        <v>5319.12</v>
      </c>
    </row>
    <row r="67" spans="1:14">
      <c r="A67" s="845"/>
      <c r="B67" s="1539" t="s">
        <v>842</v>
      </c>
      <c r="C67" s="839">
        <v>102</v>
      </c>
      <c r="D67" s="840">
        <v>137406</v>
      </c>
      <c r="E67" s="851">
        <v>102.64</v>
      </c>
      <c r="F67" s="851">
        <v>5384.64</v>
      </c>
      <c r="G67" s="851">
        <v>-5282</v>
      </c>
      <c r="H67" s="852">
        <v>21738.61</v>
      </c>
      <c r="I67" s="839">
        <v>85</v>
      </c>
      <c r="J67" s="840">
        <v>260258</v>
      </c>
      <c r="K67" s="851">
        <v>508.53528582600001</v>
      </c>
      <c r="L67" s="851">
        <v>2650.5972064360476</v>
      </c>
      <c r="M67" s="851">
        <v>-2142.0619206100478</v>
      </c>
      <c r="N67" s="853">
        <v>22572.012777838554</v>
      </c>
    </row>
    <row r="68" spans="1:14">
      <c r="A68" s="845"/>
      <c r="B68" s="1541"/>
      <c r="C68" s="846"/>
      <c r="D68" s="847"/>
      <c r="E68" s="848"/>
      <c r="F68" s="848"/>
      <c r="G68" s="848"/>
      <c r="H68" s="849"/>
      <c r="I68" s="854"/>
      <c r="J68" s="855"/>
      <c r="K68" s="848"/>
      <c r="L68" s="848"/>
      <c r="M68" s="848"/>
      <c r="N68" s="850"/>
    </row>
    <row r="69" spans="1:14">
      <c r="A69" s="845" t="s">
        <v>17</v>
      </c>
      <c r="B69" s="1540" t="s">
        <v>805</v>
      </c>
      <c r="C69" s="846"/>
      <c r="D69" s="847"/>
      <c r="E69" s="848"/>
      <c r="F69" s="848"/>
      <c r="G69" s="848"/>
      <c r="H69" s="849"/>
      <c r="I69" s="854"/>
      <c r="J69" s="855"/>
      <c r="K69" s="848"/>
      <c r="L69" s="848"/>
      <c r="M69" s="848"/>
      <c r="N69" s="850"/>
    </row>
    <row r="70" spans="1:14">
      <c r="A70" s="845" t="s">
        <v>21</v>
      </c>
      <c r="B70" s="1540" t="s">
        <v>815</v>
      </c>
      <c r="C70" s="846">
        <v>19</v>
      </c>
      <c r="D70" s="847">
        <v>292193</v>
      </c>
      <c r="E70" s="848">
        <v>0</v>
      </c>
      <c r="F70" s="848">
        <v>93.94</v>
      </c>
      <c r="G70" s="848">
        <v>-93.94</v>
      </c>
      <c r="H70" s="849">
        <v>3723.64</v>
      </c>
      <c r="I70" s="846">
        <v>15</v>
      </c>
      <c r="J70" s="847">
        <v>259340</v>
      </c>
      <c r="K70" s="848">
        <v>0</v>
      </c>
      <c r="L70" s="848">
        <v>376.8553104090031</v>
      </c>
      <c r="M70" s="848">
        <v>-376.8553104090031</v>
      </c>
      <c r="N70" s="850">
        <v>4034.5183700919397</v>
      </c>
    </row>
    <row r="71" spans="1:14">
      <c r="A71" s="845" t="s">
        <v>22</v>
      </c>
      <c r="B71" s="1540" t="s">
        <v>433</v>
      </c>
      <c r="C71" s="846">
        <v>5</v>
      </c>
      <c r="D71" s="847">
        <v>9876</v>
      </c>
      <c r="E71" s="848">
        <v>0</v>
      </c>
      <c r="F71" s="848">
        <v>1837.48</v>
      </c>
      <c r="G71" s="848">
        <v>-1837.48</v>
      </c>
      <c r="H71" s="849">
        <v>479.58</v>
      </c>
      <c r="I71" s="846">
        <v>0</v>
      </c>
      <c r="J71" s="847">
        <v>0</v>
      </c>
      <c r="K71" s="848">
        <v>0</v>
      </c>
      <c r="L71" s="848">
        <v>0</v>
      </c>
      <c r="M71" s="848">
        <v>0</v>
      </c>
      <c r="N71" s="850">
        <v>0</v>
      </c>
    </row>
    <row r="72" spans="1:14">
      <c r="A72" s="845"/>
      <c r="B72" s="1539" t="s">
        <v>842</v>
      </c>
      <c r="C72" s="839">
        <v>24</v>
      </c>
      <c r="D72" s="840">
        <v>302069</v>
      </c>
      <c r="E72" s="851">
        <v>0</v>
      </c>
      <c r="F72" s="851">
        <v>1931.42</v>
      </c>
      <c r="G72" s="851">
        <v>-1931.42</v>
      </c>
      <c r="H72" s="852">
        <v>4203.22</v>
      </c>
      <c r="I72" s="839">
        <v>15</v>
      </c>
      <c r="J72" s="840">
        <v>259340</v>
      </c>
      <c r="K72" s="851">
        <v>0</v>
      </c>
      <c r="L72" s="851">
        <v>376.8553104090031</v>
      </c>
      <c r="M72" s="851">
        <v>-376.8553104090031</v>
      </c>
      <c r="N72" s="853">
        <v>4034.5183700919397</v>
      </c>
    </row>
    <row r="73" spans="1:14">
      <c r="A73" s="845"/>
      <c r="B73" s="1541"/>
      <c r="C73" s="846"/>
      <c r="D73" s="847"/>
      <c r="E73" s="848"/>
      <c r="F73" s="848"/>
      <c r="G73" s="848"/>
      <c r="H73" s="849"/>
      <c r="I73" s="854"/>
      <c r="J73" s="855"/>
      <c r="K73" s="848"/>
      <c r="L73" s="848"/>
      <c r="M73" s="848"/>
      <c r="N73" s="850"/>
    </row>
    <row r="74" spans="1:14">
      <c r="A74" s="845" t="s">
        <v>18</v>
      </c>
      <c r="B74" s="1540" t="s">
        <v>843</v>
      </c>
      <c r="C74" s="839">
        <v>0</v>
      </c>
      <c r="D74" s="840">
        <v>0</v>
      </c>
      <c r="E74" s="851">
        <v>0</v>
      </c>
      <c r="F74" s="851">
        <v>0</v>
      </c>
      <c r="G74" s="851">
        <v>0</v>
      </c>
      <c r="H74" s="852">
        <v>0</v>
      </c>
      <c r="I74" s="858">
        <v>0</v>
      </c>
      <c r="J74" s="859">
        <v>0</v>
      </c>
      <c r="K74" s="851">
        <v>0</v>
      </c>
      <c r="L74" s="851">
        <v>0</v>
      </c>
      <c r="M74" s="851">
        <v>0</v>
      </c>
      <c r="N74" s="853">
        <v>0</v>
      </c>
    </row>
    <row r="75" spans="1:14">
      <c r="A75" s="845"/>
      <c r="B75" s="1541"/>
      <c r="C75" s="846"/>
      <c r="D75" s="847"/>
      <c r="E75" s="848"/>
      <c r="F75" s="848"/>
      <c r="G75" s="848"/>
      <c r="H75" s="849"/>
      <c r="I75" s="854"/>
      <c r="J75" s="855"/>
      <c r="K75" s="848"/>
      <c r="L75" s="848"/>
      <c r="M75" s="848"/>
      <c r="N75" s="850"/>
    </row>
    <row r="76" spans="1:14">
      <c r="A76" s="845"/>
      <c r="B76" s="1539" t="s">
        <v>844</v>
      </c>
      <c r="C76" s="839">
        <v>126</v>
      </c>
      <c r="D76" s="840">
        <v>439475</v>
      </c>
      <c r="E76" s="851">
        <v>102.64</v>
      </c>
      <c r="F76" s="851">
        <v>7316.05</v>
      </c>
      <c r="G76" s="851">
        <v>-7213.41</v>
      </c>
      <c r="H76" s="852">
        <v>25941.83</v>
      </c>
      <c r="I76" s="839">
        <v>100</v>
      </c>
      <c r="J76" s="840">
        <v>519598</v>
      </c>
      <c r="K76" s="851">
        <v>508.53528582600001</v>
      </c>
      <c r="L76" s="851">
        <v>3027.4525168450509</v>
      </c>
      <c r="M76" s="851">
        <v>-2518.9172310190506</v>
      </c>
      <c r="N76" s="853">
        <v>26606.531147930495</v>
      </c>
    </row>
    <row r="77" spans="1:14">
      <c r="A77" s="845"/>
      <c r="B77" s="1541"/>
      <c r="C77" s="846"/>
      <c r="D77" s="847"/>
      <c r="E77" s="848"/>
      <c r="F77" s="848"/>
      <c r="G77" s="848"/>
      <c r="H77" s="849"/>
      <c r="I77" s="854"/>
      <c r="J77" s="855"/>
      <c r="K77" s="848"/>
      <c r="L77" s="848"/>
      <c r="M77" s="848"/>
      <c r="N77" s="850"/>
    </row>
    <row r="78" spans="1:14" s="825" customFormat="1">
      <c r="A78" s="857" t="s">
        <v>852</v>
      </c>
      <c r="B78" s="1539" t="s">
        <v>845</v>
      </c>
      <c r="C78" s="846"/>
      <c r="D78" s="847"/>
      <c r="E78" s="848"/>
      <c r="F78" s="848"/>
      <c r="G78" s="848"/>
      <c r="H78" s="849"/>
      <c r="I78" s="854"/>
      <c r="J78" s="855"/>
      <c r="K78" s="848"/>
      <c r="L78" s="848"/>
      <c r="M78" s="848"/>
      <c r="N78" s="850"/>
    </row>
    <row r="79" spans="1:14">
      <c r="A79" s="845" t="s">
        <v>16</v>
      </c>
      <c r="B79" s="1540" t="s">
        <v>787</v>
      </c>
      <c r="C79" s="839">
        <v>12</v>
      </c>
      <c r="D79" s="840">
        <v>2734</v>
      </c>
      <c r="E79" s="851">
        <v>11.01</v>
      </c>
      <c r="F79" s="851">
        <v>753.31</v>
      </c>
      <c r="G79" s="851">
        <v>-742.3</v>
      </c>
      <c r="H79" s="852">
        <v>246.94</v>
      </c>
      <c r="I79" s="839">
        <v>8</v>
      </c>
      <c r="J79" s="840">
        <v>1343</v>
      </c>
      <c r="K79" s="851">
        <v>3.6934542000000001E-2</v>
      </c>
      <c r="L79" s="851">
        <v>444.37621471400001</v>
      </c>
      <c r="M79" s="851">
        <v>-444.33928017200003</v>
      </c>
      <c r="N79" s="853">
        <v>97.34335642170231</v>
      </c>
    </row>
    <row r="80" spans="1:14">
      <c r="A80" s="845"/>
      <c r="B80" s="1541"/>
      <c r="C80" s="846"/>
      <c r="D80" s="847"/>
      <c r="E80" s="848"/>
      <c r="F80" s="848"/>
      <c r="G80" s="848"/>
      <c r="H80" s="849"/>
      <c r="I80" s="846"/>
      <c r="J80" s="847"/>
      <c r="K80" s="848"/>
      <c r="L80" s="848"/>
      <c r="M80" s="848"/>
      <c r="N80" s="850"/>
    </row>
    <row r="81" spans="1:14">
      <c r="A81" s="845" t="s">
        <v>17</v>
      </c>
      <c r="B81" s="1540" t="s">
        <v>846</v>
      </c>
      <c r="C81" s="839">
        <v>0</v>
      </c>
      <c r="D81" s="840">
        <v>0</v>
      </c>
      <c r="E81" s="851">
        <v>0</v>
      </c>
      <c r="F81" s="851">
        <v>0</v>
      </c>
      <c r="G81" s="851">
        <v>0</v>
      </c>
      <c r="H81" s="852">
        <v>0</v>
      </c>
      <c r="I81" s="839">
        <v>0</v>
      </c>
      <c r="J81" s="840">
        <v>0</v>
      </c>
      <c r="K81" s="851">
        <v>0</v>
      </c>
      <c r="L81" s="851">
        <v>0</v>
      </c>
      <c r="M81" s="851">
        <v>0</v>
      </c>
      <c r="N81" s="853">
        <v>0</v>
      </c>
    </row>
    <row r="82" spans="1:14">
      <c r="A82" s="845"/>
      <c r="B82" s="1541"/>
      <c r="C82" s="846"/>
      <c r="D82" s="847"/>
      <c r="E82" s="848"/>
      <c r="F82" s="848"/>
      <c r="G82" s="848"/>
      <c r="H82" s="849"/>
      <c r="I82" s="846"/>
      <c r="J82" s="847"/>
      <c r="K82" s="848"/>
      <c r="L82" s="848"/>
      <c r="M82" s="848"/>
      <c r="N82" s="850"/>
    </row>
    <row r="83" spans="1:14">
      <c r="A83" s="845" t="s">
        <v>18</v>
      </c>
      <c r="B83" s="1540" t="s">
        <v>830</v>
      </c>
      <c r="C83" s="839">
        <v>0</v>
      </c>
      <c r="D83" s="840">
        <v>0</v>
      </c>
      <c r="E83" s="851">
        <v>0</v>
      </c>
      <c r="F83" s="851">
        <v>0</v>
      </c>
      <c r="G83" s="851">
        <v>0</v>
      </c>
      <c r="H83" s="852">
        <v>0</v>
      </c>
      <c r="I83" s="839">
        <v>0</v>
      </c>
      <c r="J83" s="840">
        <v>0</v>
      </c>
      <c r="K83" s="851">
        <v>0</v>
      </c>
      <c r="L83" s="851">
        <v>0</v>
      </c>
      <c r="M83" s="851">
        <v>0</v>
      </c>
      <c r="N83" s="853">
        <v>0</v>
      </c>
    </row>
    <row r="84" spans="1:14">
      <c r="A84" s="845"/>
      <c r="B84" s="1541"/>
      <c r="C84" s="846"/>
      <c r="D84" s="847"/>
      <c r="E84" s="848"/>
      <c r="F84" s="848"/>
      <c r="G84" s="848"/>
      <c r="H84" s="849"/>
      <c r="I84" s="846"/>
      <c r="J84" s="847"/>
      <c r="K84" s="848"/>
      <c r="L84" s="848"/>
      <c r="M84" s="848"/>
      <c r="N84" s="850"/>
    </row>
    <row r="85" spans="1:14">
      <c r="A85" s="845"/>
      <c r="B85" s="1539" t="s">
        <v>847</v>
      </c>
      <c r="C85" s="839">
        <v>12</v>
      </c>
      <c r="D85" s="840">
        <v>2734</v>
      </c>
      <c r="E85" s="851">
        <v>11.01</v>
      </c>
      <c r="F85" s="851">
        <v>753.31</v>
      </c>
      <c r="G85" s="851">
        <v>-742.3</v>
      </c>
      <c r="H85" s="852">
        <v>246.94</v>
      </c>
      <c r="I85" s="839">
        <f>I79+I81+I83</f>
        <v>8</v>
      </c>
      <c r="J85" s="839">
        <f t="shared" ref="J85:N85" si="1">J79+J81+J83</f>
        <v>1343</v>
      </c>
      <c r="K85" s="839">
        <f t="shared" si="1"/>
        <v>3.6934542000000001E-2</v>
      </c>
      <c r="L85" s="839">
        <f t="shared" si="1"/>
        <v>444.37621471400001</v>
      </c>
      <c r="M85" s="839">
        <f t="shared" si="1"/>
        <v>-444.33928017200003</v>
      </c>
      <c r="N85" s="856">
        <f t="shared" si="1"/>
        <v>97.34335642170231</v>
      </c>
    </row>
    <row r="86" spans="1:14">
      <c r="A86" s="845"/>
      <c r="B86" s="1541"/>
      <c r="C86" s="846"/>
      <c r="D86" s="847"/>
      <c r="E86" s="848"/>
      <c r="F86" s="848"/>
      <c r="G86" s="848"/>
      <c r="H86" s="849"/>
      <c r="I86" s="846"/>
      <c r="J86" s="847"/>
      <c r="K86" s="848"/>
      <c r="L86" s="848"/>
      <c r="M86" s="848"/>
      <c r="N86" s="850"/>
    </row>
    <row r="87" spans="1:14" s="825" customFormat="1">
      <c r="A87" s="860"/>
      <c r="B87" s="1543" t="s">
        <v>848</v>
      </c>
      <c r="C87" s="839">
        <v>1437</v>
      </c>
      <c r="D87" s="840">
        <v>149131708</v>
      </c>
      <c r="E87" s="851">
        <v>2630253.1</v>
      </c>
      <c r="F87" s="851">
        <v>2453420.14</v>
      </c>
      <c r="G87" s="851">
        <v>176832.92</v>
      </c>
      <c r="H87" s="852">
        <v>4439187.21</v>
      </c>
      <c r="I87" s="839">
        <f>I59+I76+I85</f>
        <v>1760</v>
      </c>
      <c r="J87" s="839">
        <f t="shared" ref="J87:N87" si="2">J59+J76+J85</f>
        <v>234508071</v>
      </c>
      <c r="K87" s="839">
        <f t="shared" si="2"/>
        <v>13703350.940303462</v>
      </c>
      <c r="L87" s="839">
        <f t="shared" si="2"/>
        <v>12888235.53986972</v>
      </c>
      <c r="M87" s="839">
        <f t="shared" si="2"/>
        <v>815115.40043374023</v>
      </c>
      <c r="N87" s="856">
        <f t="shared" si="2"/>
        <v>6574287.274973982</v>
      </c>
    </row>
    <row r="88" spans="1:14">
      <c r="A88" s="845"/>
      <c r="B88" s="1541"/>
      <c r="C88" s="846"/>
      <c r="D88" s="847"/>
      <c r="E88" s="848"/>
      <c r="F88" s="848"/>
      <c r="G88" s="848"/>
      <c r="H88" s="849"/>
      <c r="I88" s="846"/>
      <c r="J88" s="847"/>
      <c r="K88" s="848"/>
      <c r="L88" s="848"/>
      <c r="M88" s="848"/>
      <c r="N88" s="850"/>
    </row>
    <row r="89" spans="1:14" ht="15.75" thickBot="1">
      <c r="A89" s="861"/>
      <c r="B89" s="1544" t="s">
        <v>849</v>
      </c>
      <c r="C89" s="862">
        <v>76</v>
      </c>
      <c r="D89" s="863">
        <v>1870167</v>
      </c>
      <c r="E89" s="864">
        <v>2720.01</v>
      </c>
      <c r="F89" s="864">
        <v>4622.68</v>
      </c>
      <c r="G89" s="864">
        <v>-1902.68</v>
      </c>
      <c r="H89" s="865">
        <v>67690.490000000005</v>
      </c>
      <c r="I89" s="862">
        <v>94</v>
      </c>
      <c r="J89" s="863">
        <v>3481432</v>
      </c>
      <c r="K89" s="864">
        <v>25827.441428442387</v>
      </c>
      <c r="L89" s="864">
        <v>15471.300603440783</v>
      </c>
      <c r="M89" s="864">
        <v>10356.14082500161</v>
      </c>
      <c r="N89" s="866">
        <v>97260.971789077521</v>
      </c>
    </row>
    <row r="90" spans="1:14">
      <c r="A90" s="867"/>
      <c r="B90" s="868"/>
      <c r="C90" s="869"/>
      <c r="D90" s="869"/>
      <c r="E90" s="870"/>
      <c r="F90" s="870"/>
      <c r="G90" s="870"/>
      <c r="H90" s="870"/>
      <c r="I90" s="869"/>
      <c r="J90" s="869"/>
      <c r="K90" s="870"/>
      <c r="L90" s="870"/>
      <c r="M90" s="870"/>
      <c r="N90" s="870"/>
    </row>
    <row r="91" spans="1:14">
      <c r="A91" s="1545" t="s">
        <v>210</v>
      </c>
      <c r="B91" s="1545"/>
      <c r="C91" s="1546"/>
      <c r="D91" s="1546"/>
      <c r="E91" s="871"/>
      <c r="F91" s="871"/>
      <c r="G91" s="871"/>
      <c r="H91" s="870"/>
    </row>
    <row r="92" spans="1:14" ht="15" customHeight="1">
      <c r="A92" s="2022" t="s">
        <v>853</v>
      </c>
      <c r="B92" s="2022"/>
      <c r="C92" s="2022"/>
      <c r="D92" s="2022"/>
      <c r="E92" s="871"/>
      <c r="F92" s="871"/>
      <c r="G92" s="871"/>
      <c r="H92" s="870"/>
    </row>
    <row r="93" spans="1:14" ht="21" customHeight="1">
      <c r="A93" s="2023" t="s">
        <v>854</v>
      </c>
      <c r="B93" s="2023"/>
      <c r="C93" s="2023"/>
      <c r="D93" s="2023"/>
      <c r="E93" s="2023"/>
      <c r="F93" s="2023"/>
      <c r="G93" s="2023"/>
    </row>
    <row r="94" spans="1:14" ht="15" customHeight="1">
      <c r="A94" s="2023" t="s">
        <v>177</v>
      </c>
      <c r="B94" s="2023"/>
      <c r="C94" s="1547"/>
      <c r="D94" s="1547"/>
      <c r="E94" s="1548"/>
      <c r="F94" s="1548"/>
      <c r="G94" s="1548"/>
    </row>
    <row r="98" spans="3:3">
      <c r="C98" s="874"/>
    </row>
    <row r="99" spans="3:3">
      <c r="C99" s="874"/>
    </row>
    <row r="100" spans="3:3">
      <c r="C100" s="874"/>
    </row>
  </sheetData>
  <mergeCells count="8">
    <mergeCell ref="I2:N2"/>
    <mergeCell ref="A92:D92"/>
    <mergeCell ref="A93:G93"/>
    <mergeCell ref="A94:B94"/>
    <mergeCell ref="A1:D1"/>
    <mergeCell ref="A2:A3"/>
    <mergeCell ref="B2:B3"/>
    <mergeCell ref="C2:H2"/>
  </mergeCells>
  <pageMargins left="0.7" right="0.7" top="0.75" bottom="0.75" header="0.3" footer="0.3"/>
  <pageSetup paperSize="9" scale="51" fitToHeight="0"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22"/>
  <sheetViews>
    <sheetView zoomScaleNormal="100" workbookViewId="0">
      <selection activeCell="E8" sqref="E8"/>
    </sheetView>
  </sheetViews>
  <sheetFormatPr defaultColWidth="9.140625" defaultRowHeight="15"/>
  <cols>
    <col min="1" max="1" width="14.42578125" style="809" bestFit="1" customWidth="1"/>
    <col min="2" max="3" width="14.85546875" style="809" bestFit="1" customWidth="1"/>
    <col min="4" max="4" width="13.7109375" style="809" bestFit="1" customWidth="1"/>
    <col min="5" max="6" width="14.85546875" style="809" bestFit="1" customWidth="1"/>
    <col min="7" max="7" width="13.7109375" style="809" bestFit="1" customWidth="1"/>
    <col min="8" max="9" width="12.85546875" style="809" bestFit="1" customWidth="1"/>
    <col min="10" max="10" width="16.140625" style="809" bestFit="1" customWidth="1"/>
    <col min="11" max="11" width="10" style="809" customWidth="1"/>
    <col min="12" max="16384" width="9.140625" style="809"/>
  </cols>
  <sheetData>
    <row r="1" spans="1:18" ht="15" customHeight="1">
      <c r="A1" s="2030" t="s">
        <v>859</v>
      </c>
      <c r="B1" s="2031"/>
      <c r="C1" s="2031"/>
      <c r="D1" s="2031"/>
      <c r="E1" s="2031"/>
      <c r="F1" s="2031"/>
      <c r="G1" s="2031"/>
      <c r="H1" s="2031"/>
      <c r="I1" s="2031"/>
      <c r="J1" s="2032"/>
    </row>
    <row r="2" spans="1:18" s="875" customFormat="1">
      <c r="A2" s="1999" t="s">
        <v>164</v>
      </c>
      <c r="B2" s="2015" t="s">
        <v>234</v>
      </c>
      <c r="C2" s="2016"/>
      <c r="D2" s="2017"/>
      <c r="E2" s="2015" t="s">
        <v>235</v>
      </c>
      <c r="F2" s="2016"/>
      <c r="G2" s="2017"/>
      <c r="H2" s="2015" t="s">
        <v>132</v>
      </c>
      <c r="I2" s="2016"/>
      <c r="J2" s="2017"/>
      <c r="K2" s="809"/>
      <c r="L2" s="809"/>
      <c r="M2" s="809"/>
      <c r="N2" s="809"/>
      <c r="O2" s="809"/>
      <c r="P2" s="809"/>
      <c r="Q2" s="809"/>
      <c r="R2" s="809"/>
    </row>
    <row r="3" spans="1:18" s="875" customFormat="1">
      <c r="A3" s="1797"/>
      <c r="B3" s="1526" t="s">
        <v>855</v>
      </c>
      <c r="C3" s="1526" t="s">
        <v>856</v>
      </c>
      <c r="D3" s="1526" t="s">
        <v>857</v>
      </c>
      <c r="E3" s="1526" t="s">
        <v>855</v>
      </c>
      <c r="F3" s="1526" t="s">
        <v>856</v>
      </c>
      <c r="G3" s="1526" t="s">
        <v>857</v>
      </c>
      <c r="H3" s="1526" t="s">
        <v>855</v>
      </c>
      <c r="I3" s="1526" t="s">
        <v>856</v>
      </c>
      <c r="J3" s="1526" t="s">
        <v>857</v>
      </c>
      <c r="K3" s="809"/>
      <c r="L3" s="809"/>
      <c r="M3" s="809"/>
      <c r="N3" s="809"/>
      <c r="O3" s="809"/>
      <c r="P3" s="809"/>
      <c r="Q3" s="809"/>
      <c r="R3" s="809"/>
    </row>
    <row r="4" spans="1:18" s="877" customFormat="1">
      <c r="A4" s="616" t="s">
        <v>10</v>
      </c>
      <c r="B4" s="876">
        <v>1689869.16</v>
      </c>
      <c r="C4" s="876">
        <v>1489137.0499999998</v>
      </c>
      <c r="D4" s="876">
        <v>200732.11000000004</v>
      </c>
      <c r="E4" s="876">
        <v>1900513.16</v>
      </c>
      <c r="F4" s="876">
        <v>2096290.51</v>
      </c>
      <c r="G4" s="876">
        <v>-195777.35</v>
      </c>
      <c r="H4" s="876">
        <v>3590382.3200000003</v>
      </c>
      <c r="I4" s="876">
        <v>3585427.5599999996</v>
      </c>
      <c r="J4" s="876">
        <v>4954.7600000000239</v>
      </c>
      <c r="K4" s="809"/>
      <c r="L4" s="809"/>
      <c r="M4" s="809"/>
      <c r="N4" s="809"/>
      <c r="O4" s="809"/>
      <c r="P4" s="809"/>
      <c r="Q4" s="809"/>
      <c r="R4" s="809"/>
    </row>
    <row r="5" spans="1:18" s="877" customFormat="1">
      <c r="A5" s="619" t="s">
        <v>14</v>
      </c>
      <c r="B5" s="878">
        <f>SUM(B6:B17)</f>
        <v>2832317.1599999997</v>
      </c>
      <c r="C5" s="878">
        <f t="shared" ref="C5:J5" si="0">SUM(C6:C17)</f>
        <v>2362825.7799999998</v>
      </c>
      <c r="D5" s="878">
        <f t="shared" si="0"/>
        <v>469491.38</v>
      </c>
      <c r="E5" s="878">
        <f t="shared" si="0"/>
        <v>2303492.5999999996</v>
      </c>
      <c r="F5" s="878">
        <f t="shared" si="0"/>
        <v>2745314.44</v>
      </c>
      <c r="G5" s="878">
        <f t="shared" si="0"/>
        <v>-441821.84</v>
      </c>
      <c r="H5" s="878">
        <f t="shared" si="0"/>
        <v>5135809.7600000007</v>
      </c>
      <c r="I5" s="878">
        <f t="shared" si="0"/>
        <v>5108140.2200000007</v>
      </c>
      <c r="J5" s="878">
        <f t="shared" si="0"/>
        <v>27669.540000000008</v>
      </c>
      <c r="K5" s="879"/>
      <c r="L5" s="879"/>
      <c r="M5" s="879"/>
      <c r="N5" s="879"/>
      <c r="O5" s="879"/>
      <c r="P5" s="879"/>
      <c r="Q5" s="879"/>
      <c r="R5" s="879"/>
    </row>
    <row r="6" spans="1:18" s="875" customFormat="1">
      <c r="A6" s="1387">
        <v>45412</v>
      </c>
      <c r="B6" s="880">
        <v>206765.05</v>
      </c>
      <c r="C6" s="880">
        <v>173941.35</v>
      </c>
      <c r="D6" s="881">
        <f>B6-C6</f>
        <v>32823.699999999983</v>
      </c>
      <c r="E6" s="880">
        <v>141518.29999999999</v>
      </c>
      <c r="F6" s="882">
        <v>126989.36</v>
      </c>
      <c r="G6" s="881">
        <f>E6-F6</f>
        <v>14528.939999999988</v>
      </c>
      <c r="H6" s="881">
        <f t="shared" ref="H6:J17" si="1">B6+E6</f>
        <v>348283.35</v>
      </c>
      <c r="I6" s="881">
        <f t="shared" si="1"/>
        <v>300930.71000000002</v>
      </c>
      <c r="J6" s="881">
        <f t="shared" si="1"/>
        <v>47352.63999999997</v>
      </c>
      <c r="K6" s="809"/>
      <c r="L6" s="809"/>
      <c r="M6" s="809"/>
      <c r="N6" s="809"/>
      <c r="O6" s="809"/>
      <c r="P6" s="809"/>
      <c r="Q6" s="809"/>
      <c r="R6" s="809"/>
    </row>
    <row r="7" spans="1:18" s="217" customFormat="1" ht="15" customHeight="1">
      <c r="A7" s="1387">
        <v>45443</v>
      </c>
      <c r="B7" s="883">
        <v>250702.03</v>
      </c>
      <c r="C7" s="883">
        <v>202603.02</v>
      </c>
      <c r="D7" s="883">
        <v>48099.01</v>
      </c>
      <c r="E7" s="883">
        <v>181627.12</v>
      </c>
      <c r="F7" s="883">
        <v>225723.47</v>
      </c>
      <c r="G7" s="883">
        <v>-44096.35</v>
      </c>
      <c r="H7" s="881">
        <f t="shared" si="1"/>
        <v>432329.15</v>
      </c>
      <c r="I7" s="881">
        <f t="shared" si="1"/>
        <v>428326.49</v>
      </c>
      <c r="J7" s="881">
        <f t="shared" si="1"/>
        <v>4002.6600000000035</v>
      </c>
    </row>
    <row r="8" spans="1:18" s="217" customFormat="1" ht="15" customHeight="1">
      <c r="A8" s="1387">
        <v>45473</v>
      </c>
      <c r="B8" s="883">
        <v>286508.09999999998</v>
      </c>
      <c r="C8" s="883">
        <v>258282.46</v>
      </c>
      <c r="D8" s="883">
        <v>28225.64</v>
      </c>
      <c r="E8" s="883">
        <v>177883.69</v>
      </c>
      <c r="F8" s="883">
        <v>182683.28</v>
      </c>
      <c r="G8" s="883">
        <v>-4799.59</v>
      </c>
      <c r="H8" s="883">
        <f t="shared" si="1"/>
        <v>464391.79</v>
      </c>
      <c r="I8" s="883">
        <f t="shared" si="1"/>
        <v>440965.74</v>
      </c>
      <c r="J8" s="883">
        <f t="shared" si="1"/>
        <v>23426.05</v>
      </c>
      <c r="M8" s="751"/>
      <c r="N8" s="751"/>
      <c r="O8" s="751"/>
    </row>
    <row r="9" spans="1:18" s="217" customFormat="1">
      <c r="A9" s="1387">
        <v>45504</v>
      </c>
      <c r="B9" s="883">
        <v>225680.35</v>
      </c>
      <c r="C9" s="883">
        <v>200590.98</v>
      </c>
      <c r="D9" s="883">
        <v>25089.37</v>
      </c>
      <c r="E9" s="883">
        <v>98533.36</v>
      </c>
      <c r="F9" s="883">
        <v>109112.64</v>
      </c>
      <c r="G9" s="883">
        <v>-10579.28</v>
      </c>
      <c r="H9" s="883">
        <f t="shared" si="1"/>
        <v>324213.71000000002</v>
      </c>
      <c r="I9" s="883">
        <f t="shared" si="1"/>
        <v>309703.62</v>
      </c>
      <c r="J9" s="883">
        <f t="shared" si="1"/>
        <v>14510.089999999998</v>
      </c>
      <c r="M9" s="751"/>
      <c r="N9" s="751"/>
      <c r="O9" s="751"/>
    </row>
    <row r="10" spans="1:18" s="217" customFormat="1">
      <c r="A10" s="1387">
        <v>45535</v>
      </c>
      <c r="B10" s="883">
        <v>241582.3</v>
      </c>
      <c r="C10" s="883">
        <v>209897.08</v>
      </c>
      <c r="D10" s="883">
        <v>31685.22</v>
      </c>
      <c r="E10" s="883">
        <v>180091.9</v>
      </c>
      <c r="F10" s="883">
        <v>232562.32</v>
      </c>
      <c r="G10" s="883">
        <v>-52470.42</v>
      </c>
      <c r="H10" s="883">
        <f t="shared" si="1"/>
        <v>421674.19999999995</v>
      </c>
      <c r="I10" s="883">
        <f t="shared" si="1"/>
        <v>442459.4</v>
      </c>
      <c r="J10" s="883">
        <f t="shared" si="1"/>
        <v>-20785.199999999997</v>
      </c>
    </row>
    <row r="11" spans="1:18" s="217" customFormat="1">
      <c r="A11" s="1387">
        <v>45565</v>
      </c>
      <c r="B11" s="883">
        <v>266460.02</v>
      </c>
      <c r="C11" s="883">
        <v>233898.74</v>
      </c>
      <c r="D11" s="883">
        <v>32561.279999999999</v>
      </c>
      <c r="E11" s="883">
        <v>209098.74</v>
      </c>
      <c r="F11" s="883">
        <v>245494.38</v>
      </c>
      <c r="G11" s="883">
        <v>-36395.64</v>
      </c>
      <c r="H11" s="883">
        <f t="shared" si="1"/>
        <v>475558.76</v>
      </c>
      <c r="I11" s="883">
        <f t="shared" si="1"/>
        <v>479393.12</v>
      </c>
      <c r="J11" s="883">
        <f t="shared" si="1"/>
        <v>-3834.3600000000006</v>
      </c>
    </row>
    <row r="12" spans="1:18" s="217" customFormat="1">
      <c r="A12" s="1387">
        <v>45596</v>
      </c>
      <c r="B12" s="883">
        <v>281146.5</v>
      </c>
      <c r="C12" s="883">
        <v>190375.53</v>
      </c>
      <c r="D12" s="883">
        <v>90770.97</v>
      </c>
      <c r="E12" s="883">
        <v>215839.02</v>
      </c>
      <c r="F12" s="883">
        <v>240105.32</v>
      </c>
      <c r="G12" s="883">
        <v>-24266.3</v>
      </c>
      <c r="H12" s="883">
        <f t="shared" si="1"/>
        <v>496985.52</v>
      </c>
      <c r="I12" s="883">
        <f t="shared" si="1"/>
        <v>430480.85</v>
      </c>
      <c r="J12" s="883">
        <f t="shared" si="1"/>
        <v>66504.67</v>
      </c>
    </row>
    <row r="13" spans="1:18" s="217" customFormat="1">
      <c r="A13" s="1387">
        <v>45626</v>
      </c>
      <c r="B13" s="883">
        <v>184871.96</v>
      </c>
      <c r="C13" s="883">
        <v>149239.4</v>
      </c>
      <c r="D13" s="883">
        <v>35632.559999999998</v>
      </c>
      <c r="E13" s="883">
        <v>163425.92000000001</v>
      </c>
      <c r="F13" s="883">
        <v>195821.35</v>
      </c>
      <c r="G13" s="883">
        <v>-32395.43</v>
      </c>
      <c r="H13" s="883">
        <f t="shared" si="1"/>
        <v>348297.88</v>
      </c>
      <c r="I13" s="883">
        <f t="shared" si="1"/>
        <v>345060.75</v>
      </c>
      <c r="J13" s="883">
        <f t="shared" si="1"/>
        <v>3237.1299999999974</v>
      </c>
    </row>
    <row r="14" spans="1:18" s="217" customFormat="1">
      <c r="A14" s="1387">
        <v>45657</v>
      </c>
      <c r="B14" s="883">
        <v>238343.12</v>
      </c>
      <c r="C14" s="883">
        <v>210205.34</v>
      </c>
      <c r="D14" s="883">
        <v>28137.78</v>
      </c>
      <c r="E14" s="883">
        <v>273898.81</v>
      </c>
      <c r="F14" s="883">
        <v>330785.83</v>
      </c>
      <c r="G14" s="883">
        <v>-56887.02</v>
      </c>
      <c r="H14" s="883">
        <f t="shared" si="1"/>
        <v>512241.93</v>
      </c>
      <c r="I14" s="883">
        <f t="shared" si="1"/>
        <v>540991.17000000004</v>
      </c>
      <c r="J14" s="883">
        <f t="shared" si="1"/>
        <v>-28749.239999999998</v>
      </c>
    </row>
    <row r="15" spans="1:18" s="217" customFormat="1">
      <c r="A15" s="1387">
        <v>45688</v>
      </c>
      <c r="B15" s="883">
        <v>256482.41</v>
      </c>
      <c r="C15" s="883">
        <v>201409.18</v>
      </c>
      <c r="D15" s="883">
        <v>55073.23</v>
      </c>
      <c r="E15" s="883">
        <v>193862.49</v>
      </c>
      <c r="F15" s="883">
        <v>245398.75</v>
      </c>
      <c r="G15" s="883">
        <v>-51536.26</v>
      </c>
      <c r="H15" s="883">
        <f t="shared" si="1"/>
        <v>450344.9</v>
      </c>
      <c r="I15" s="883">
        <f t="shared" si="1"/>
        <v>446807.93</v>
      </c>
      <c r="J15" s="883">
        <f t="shared" si="1"/>
        <v>3536.9700000000012</v>
      </c>
    </row>
    <row r="16" spans="1:18" s="217" customFormat="1">
      <c r="A16" s="1387">
        <v>45716</v>
      </c>
      <c r="B16" s="883">
        <v>226200.32000000001</v>
      </c>
      <c r="C16" s="883">
        <v>178266.55</v>
      </c>
      <c r="D16" s="883">
        <v>47933.77</v>
      </c>
      <c r="E16" s="883">
        <v>208887.45</v>
      </c>
      <c r="F16" s="883">
        <v>271241.90000000002</v>
      </c>
      <c r="G16" s="883">
        <v>-62354.45</v>
      </c>
      <c r="H16" s="883">
        <f t="shared" si="1"/>
        <v>435087.77</v>
      </c>
      <c r="I16" s="883">
        <f t="shared" si="1"/>
        <v>449508.45</v>
      </c>
      <c r="J16" s="883">
        <f t="shared" si="1"/>
        <v>-14420.68</v>
      </c>
    </row>
    <row r="17" spans="1:10" s="217" customFormat="1">
      <c r="A17" s="1387">
        <v>45747</v>
      </c>
      <c r="B17" s="883">
        <v>167575</v>
      </c>
      <c r="C17" s="883">
        <v>154116.15</v>
      </c>
      <c r="D17" s="883">
        <f>B17-C17</f>
        <v>13458.850000000006</v>
      </c>
      <c r="E17" s="883">
        <v>258825.8</v>
      </c>
      <c r="F17" s="883">
        <v>339395.84000000003</v>
      </c>
      <c r="G17" s="883">
        <f>E17-F17</f>
        <v>-80570.040000000037</v>
      </c>
      <c r="H17" s="883">
        <f t="shared" si="1"/>
        <v>426400.8</v>
      </c>
      <c r="I17" s="883">
        <f t="shared" si="1"/>
        <v>493511.99</v>
      </c>
      <c r="J17" s="883">
        <f>H17-I17</f>
        <v>-67111.19</v>
      </c>
    </row>
    <row r="18" spans="1:10" s="217" customFormat="1">
      <c r="A18" s="630"/>
      <c r="B18" s="884"/>
      <c r="C18" s="884"/>
      <c r="D18" s="884"/>
      <c r="E18" s="884"/>
      <c r="F18" s="884"/>
      <c r="G18" s="884"/>
      <c r="H18" s="884"/>
      <c r="I18" s="884"/>
      <c r="J18" s="884"/>
    </row>
    <row r="19" spans="1:10" ht="15" customHeight="1">
      <c r="A19" s="1988" t="s">
        <v>858</v>
      </c>
      <c r="B19" s="1988"/>
      <c r="C19" s="1988"/>
      <c r="D19" s="1988"/>
      <c r="E19" s="1988"/>
      <c r="F19" s="1988"/>
      <c r="G19" s="1988"/>
      <c r="H19" s="1988"/>
      <c r="I19" s="1988"/>
      <c r="J19" s="1988"/>
    </row>
    <row r="20" spans="1:10">
      <c r="A20" s="1549" t="s">
        <v>177</v>
      </c>
      <c r="B20" s="1549"/>
      <c r="C20" s="1550"/>
      <c r="D20" s="1550"/>
      <c r="E20" s="1550"/>
      <c r="F20" s="1550"/>
      <c r="G20" s="1550"/>
      <c r="H20" s="1550"/>
      <c r="I20" s="1550"/>
      <c r="J20" s="1550"/>
    </row>
    <row r="21" spans="1:10">
      <c r="B21" s="885"/>
      <c r="C21" s="885"/>
      <c r="D21" s="885"/>
      <c r="E21" s="885"/>
      <c r="F21" s="885"/>
      <c r="G21" s="885"/>
      <c r="H21" s="885"/>
      <c r="I21" s="885"/>
      <c r="J21" s="885"/>
    </row>
    <row r="22" spans="1:10">
      <c r="B22" s="885"/>
      <c r="C22" s="885"/>
      <c r="D22" s="885"/>
      <c r="E22" s="885"/>
      <c r="F22" s="885"/>
      <c r="G22" s="885"/>
      <c r="H22" s="885"/>
      <c r="I22" s="885"/>
      <c r="J22" s="885"/>
    </row>
  </sheetData>
  <mergeCells count="6">
    <mergeCell ref="A19:J19"/>
    <mergeCell ref="A1:J1"/>
    <mergeCell ref="A2:A3"/>
    <mergeCell ref="B2:D2"/>
    <mergeCell ref="E2:G2"/>
    <mergeCell ref="H2:J2"/>
  </mergeCells>
  <pageMargins left="0.7" right="0.7" top="0.75" bottom="0.75" header="0.3" footer="0.3"/>
  <pageSetup paperSize="9" scale="91" fitToHeight="0"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3"/>
  <sheetViews>
    <sheetView topLeftCell="B7" zoomScale="145" zoomScaleNormal="145" workbookViewId="0">
      <selection activeCell="E11" sqref="E11"/>
    </sheetView>
  </sheetViews>
  <sheetFormatPr defaultRowHeight="15"/>
  <cols>
    <col min="1" max="1" width="29" style="751" customWidth="1"/>
    <col min="2" max="2" width="18.28515625" style="751" customWidth="1"/>
    <col min="3" max="3" width="13.28515625" style="751" customWidth="1"/>
    <col min="4" max="4" width="12.7109375" style="751" customWidth="1"/>
    <col min="5" max="5" width="11.85546875" style="751" bestFit="1" customWidth="1"/>
    <col min="6" max="6" width="12.85546875" style="751" bestFit="1" customWidth="1"/>
    <col min="7" max="7" width="14" style="751" customWidth="1"/>
    <col min="8" max="8" width="13.28515625" style="751" customWidth="1"/>
    <col min="9" max="9" width="11.7109375" style="751" customWidth="1"/>
    <col min="10" max="10" width="11.85546875" style="751" bestFit="1" customWidth="1"/>
    <col min="11" max="11" width="12.85546875" style="751" bestFit="1" customWidth="1"/>
    <col min="12" max="12" width="10.5703125" style="751" bestFit="1" customWidth="1"/>
    <col min="13" max="16384" width="9.140625" style="751"/>
  </cols>
  <sheetData>
    <row r="1" spans="1:11">
      <c r="A1" s="2033" t="s">
        <v>867</v>
      </c>
      <c r="B1" s="2033"/>
      <c r="C1" s="1551"/>
      <c r="D1" s="1551"/>
      <c r="E1" s="1551"/>
      <c r="F1" s="1551"/>
      <c r="G1" s="1551"/>
      <c r="H1" s="1551"/>
      <c r="I1" s="1551"/>
      <c r="J1" s="1551"/>
      <c r="K1" s="1551"/>
    </row>
    <row r="2" spans="1:11">
      <c r="A2" s="1552" t="s">
        <v>164</v>
      </c>
      <c r="B2" s="2035" t="s">
        <v>880</v>
      </c>
      <c r="C2" s="2036"/>
      <c r="D2" s="2036"/>
      <c r="E2" s="2036"/>
      <c r="F2" s="2037"/>
      <c r="G2" s="2035" t="s">
        <v>881</v>
      </c>
      <c r="H2" s="2036"/>
      <c r="I2" s="2036"/>
      <c r="J2" s="2036"/>
      <c r="K2" s="2037"/>
    </row>
    <row r="3" spans="1:11">
      <c r="A3" s="1553" t="s">
        <v>860</v>
      </c>
      <c r="B3" s="1429" t="s">
        <v>861</v>
      </c>
      <c r="C3" s="1429" t="s">
        <v>862</v>
      </c>
      <c r="D3" s="1429" t="s">
        <v>863</v>
      </c>
      <c r="E3" s="1429" t="s">
        <v>864</v>
      </c>
      <c r="F3" s="1429" t="s">
        <v>132</v>
      </c>
      <c r="G3" s="1429" t="s">
        <v>865</v>
      </c>
      <c r="H3" s="1429" t="s">
        <v>862</v>
      </c>
      <c r="I3" s="1429" t="s">
        <v>863</v>
      </c>
      <c r="J3" s="1429" t="s">
        <v>866</v>
      </c>
      <c r="K3" s="1554" t="s">
        <v>132</v>
      </c>
    </row>
    <row r="4" spans="1:11">
      <c r="A4" s="1555" t="s">
        <v>868</v>
      </c>
      <c r="B4" s="886">
        <v>189940</v>
      </c>
      <c r="C4" s="886">
        <v>6315</v>
      </c>
      <c r="D4" s="887">
        <v>464.7</v>
      </c>
      <c r="E4" s="888">
        <v>1375</v>
      </c>
      <c r="F4" s="889">
        <v>198094.7</v>
      </c>
      <c r="G4" s="888">
        <v>145041</v>
      </c>
      <c r="H4" s="888">
        <v>6748</v>
      </c>
      <c r="I4" s="888">
        <v>97</v>
      </c>
      <c r="J4" s="888">
        <v>1766</v>
      </c>
      <c r="K4" s="890">
        <v>153652</v>
      </c>
    </row>
    <row r="5" spans="1:11">
      <c r="A5" s="2038" t="s">
        <v>879</v>
      </c>
      <c r="B5" s="2039"/>
      <c r="C5" s="2039"/>
      <c r="D5" s="2039"/>
      <c r="E5" s="2039"/>
      <c r="F5" s="2039"/>
      <c r="G5" s="2039"/>
      <c r="H5" s="2039"/>
      <c r="I5" s="2039"/>
      <c r="J5" s="2039"/>
      <c r="K5" s="2040"/>
    </row>
    <row r="6" spans="1:11">
      <c r="A6" s="1556" t="s">
        <v>869</v>
      </c>
      <c r="B6" s="891">
        <v>319084.25693000027</v>
      </c>
      <c r="C6" s="891">
        <v>37225.007890000001</v>
      </c>
      <c r="D6" s="891">
        <v>0</v>
      </c>
      <c r="E6" s="891"/>
      <c r="F6" s="892">
        <v>356309.26482000027</v>
      </c>
      <c r="G6" s="888">
        <v>295073.58877000003</v>
      </c>
      <c r="H6" s="888">
        <v>34768.230119999993</v>
      </c>
      <c r="I6" s="888">
        <v>0</v>
      </c>
      <c r="J6" s="888">
        <v>0</v>
      </c>
      <c r="K6" s="893">
        <v>329841.81889</v>
      </c>
    </row>
    <row r="7" spans="1:11">
      <c r="A7" s="1555" t="s">
        <v>870</v>
      </c>
      <c r="B7" s="891">
        <v>1967.6979499999993</v>
      </c>
      <c r="C7" s="891">
        <v>736.23717999999997</v>
      </c>
      <c r="D7" s="891">
        <v>1600.4072099999998</v>
      </c>
      <c r="E7" s="891"/>
      <c r="F7" s="892">
        <v>4304.3423399999992</v>
      </c>
      <c r="G7" s="888">
        <v>746.8985299999996</v>
      </c>
      <c r="H7" s="888">
        <v>338.80399999999997</v>
      </c>
      <c r="I7" s="888">
        <v>739.34</v>
      </c>
      <c r="J7" s="888">
        <v>0</v>
      </c>
      <c r="K7" s="893">
        <v>1825.0425299999997</v>
      </c>
    </row>
    <row r="8" spans="1:11">
      <c r="A8" s="1555" t="s">
        <v>871</v>
      </c>
      <c r="B8" s="891">
        <v>2681894.0058800001</v>
      </c>
      <c r="C8" s="891">
        <v>193711.19718000002</v>
      </c>
      <c r="D8" s="891">
        <v>0</v>
      </c>
      <c r="E8" s="891"/>
      <c r="F8" s="892">
        <v>2875605.2030600002</v>
      </c>
      <c r="G8" s="888">
        <v>2318815.4667099998</v>
      </c>
      <c r="H8" s="888">
        <v>177431.47859999997</v>
      </c>
      <c r="I8" s="888">
        <v>0</v>
      </c>
      <c r="J8" s="888">
        <v>0</v>
      </c>
      <c r="K8" s="893">
        <v>2496246.9453099999</v>
      </c>
    </row>
    <row r="9" spans="1:11">
      <c r="A9" s="1555" t="s">
        <v>872</v>
      </c>
      <c r="B9" s="891">
        <v>11171.61385</v>
      </c>
      <c r="C9" s="891">
        <v>130.09269</v>
      </c>
      <c r="D9" s="891">
        <v>436.04</v>
      </c>
      <c r="E9" s="891"/>
      <c r="F9" s="892">
        <v>11737.74654</v>
      </c>
      <c r="G9" s="888">
        <v>17617.205000000002</v>
      </c>
      <c r="H9" s="888">
        <v>220.29</v>
      </c>
      <c r="I9" s="888">
        <v>0</v>
      </c>
      <c r="J9" s="888">
        <v>0</v>
      </c>
      <c r="K9" s="893">
        <v>17837.495000000003</v>
      </c>
    </row>
    <row r="10" spans="1:11">
      <c r="A10" s="1557" t="s">
        <v>873</v>
      </c>
      <c r="B10" s="891">
        <v>195.34547999999998</v>
      </c>
      <c r="C10" s="891">
        <v>361.17360000000002</v>
      </c>
      <c r="D10" s="891">
        <v>0</v>
      </c>
      <c r="E10" s="891"/>
      <c r="F10" s="892">
        <v>556.51908000000003</v>
      </c>
      <c r="G10" s="888">
        <v>902.24999999999989</v>
      </c>
      <c r="H10" s="888">
        <v>1109.8200000000002</v>
      </c>
      <c r="I10" s="888">
        <v>0</v>
      </c>
      <c r="J10" s="888">
        <v>0</v>
      </c>
      <c r="K10" s="893">
        <v>2012.0700000000002</v>
      </c>
    </row>
    <row r="11" spans="1:11">
      <c r="A11" s="1557" t="s">
        <v>874</v>
      </c>
      <c r="B11" s="891">
        <v>94.020549999999986</v>
      </c>
      <c r="C11" s="891">
        <v>4.1099999999999994</v>
      </c>
      <c r="D11" s="891">
        <v>664.68000000000006</v>
      </c>
      <c r="E11" s="891"/>
      <c r="F11" s="892">
        <v>762.81055000000003</v>
      </c>
      <c r="G11" s="888">
        <v>88.6</v>
      </c>
      <c r="H11" s="888">
        <v>33.800000000000004</v>
      </c>
      <c r="I11" s="888">
        <v>0</v>
      </c>
      <c r="J11" s="888">
        <v>0</v>
      </c>
      <c r="K11" s="893">
        <v>122.4</v>
      </c>
    </row>
    <row r="12" spans="1:11">
      <c r="A12" s="1555" t="s">
        <v>875</v>
      </c>
      <c r="B12" s="891">
        <v>384.93239999999997</v>
      </c>
      <c r="C12" s="891">
        <v>0</v>
      </c>
      <c r="D12" s="891">
        <v>0</v>
      </c>
      <c r="E12" s="891"/>
      <c r="F12" s="892">
        <v>384.93239999999997</v>
      </c>
      <c r="G12" s="888">
        <v>184.08499</v>
      </c>
      <c r="H12" s="888">
        <v>0</v>
      </c>
      <c r="I12" s="888">
        <v>0</v>
      </c>
      <c r="J12" s="888">
        <v>0</v>
      </c>
      <c r="K12" s="893">
        <v>184.08499</v>
      </c>
    </row>
    <row r="13" spans="1:11">
      <c r="A13" s="1557" t="s">
        <v>876</v>
      </c>
      <c r="B13" s="891">
        <v>-1.36</v>
      </c>
      <c r="C13" s="891">
        <v>0</v>
      </c>
      <c r="D13" s="891">
        <v>0</v>
      </c>
      <c r="E13" s="891"/>
      <c r="F13" s="892">
        <v>-1.36</v>
      </c>
      <c r="G13" s="888">
        <v>-0.62</v>
      </c>
      <c r="H13" s="888">
        <v>0</v>
      </c>
      <c r="I13" s="888">
        <v>0</v>
      </c>
      <c r="J13" s="888">
        <v>0</v>
      </c>
      <c r="K13" s="893">
        <v>-0.62</v>
      </c>
    </row>
    <row r="14" spans="1:11">
      <c r="A14" s="1557" t="s">
        <v>877</v>
      </c>
      <c r="B14" s="891">
        <v>-5.04</v>
      </c>
      <c r="C14" s="891">
        <v>0</v>
      </c>
      <c r="D14" s="891">
        <v>0</v>
      </c>
      <c r="E14" s="891"/>
      <c r="F14" s="892">
        <v>-5.04</v>
      </c>
      <c r="G14" s="888">
        <v>1</v>
      </c>
      <c r="H14" s="888">
        <v>0</v>
      </c>
      <c r="I14" s="888">
        <v>0.89</v>
      </c>
      <c r="J14" s="888">
        <v>0</v>
      </c>
      <c r="K14" s="893">
        <v>1.8900000000000001</v>
      </c>
    </row>
    <row r="15" spans="1:11">
      <c r="A15" s="1555" t="s">
        <v>81</v>
      </c>
      <c r="B15" s="891">
        <v>82032.035470000032</v>
      </c>
      <c r="C15" s="891">
        <v>58120.092440000015</v>
      </c>
      <c r="D15" s="891">
        <v>0</v>
      </c>
      <c r="E15" s="891"/>
      <c r="F15" s="892">
        <v>140152.12791000004</v>
      </c>
      <c r="G15" s="888">
        <v>65892.932990000045</v>
      </c>
      <c r="H15" s="888">
        <v>46592.077550000002</v>
      </c>
      <c r="I15" s="888">
        <v>1.51</v>
      </c>
      <c r="J15" s="888">
        <v>0</v>
      </c>
      <c r="K15" s="893">
        <v>112486.52054000004</v>
      </c>
    </row>
    <row r="16" spans="1:11">
      <c r="A16" s="1555" t="s">
        <v>433</v>
      </c>
      <c r="B16" s="891">
        <v>18613.678650000013</v>
      </c>
      <c r="C16" s="891">
        <v>6299.4423000000006</v>
      </c>
      <c r="D16" s="891">
        <v>727.37172999999996</v>
      </c>
      <c r="E16" s="891"/>
      <c r="F16" s="892">
        <v>25640.49268000001</v>
      </c>
      <c r="G16" s="888">
        <v>12545.055989999999</v>
      </c>
      <c r="H16" s="888">
        <v>5846.8407100000004</v>
      </c>
      <c r="I16" s="888">
        <v>0</v>
      </c>
      <c r="J16" s="888">
        <v>0</v>
      </c>
      <c r="K16" s="893">
        <v>18391.896699999998</v>
      </c>
    </row>
    <row r="17" spans="1:12">
      <c r="A17" s="1558" t="s">
        <v>878</v>
      </c>
      <c r="B17" s="894">
        <v>3115431.1871600002</v>
      </c>
      <c r="C17" s="894">
        <v>296587.35328000004</v>
      </c>
      <c r="D17" s="894">
        <v>3428.4989399999995</v>
      </c>
      <c r="E17" s="894">
        <v>288558.46769999986</v>
      </c>
      <c r="F17" s="892">
        <v>3704005.5070799999</v>
      </c>
      <c r="G17" s="894">
        <v>2711866.4629799998</v>
      </c>
      <c r="H17" s="894">
        <v>266341.34097999998</v>
      </c>
      <c r="I17" s="894">
        <v>741.74</v>
      </c>
      <c r="J17" s="888">
        <v>269422.85894999997</v>
      </c>
      <c r="K17" s="892">
        <v>3248372.4029099992</v>
      </c>
      <c r="L17" s="895"/>
    </row>
    <row r="18" spans="1:12">
      <c r="A18" s="896"/>
      <c r="B18" s="897"/>
      <c r="C18" s="897"/>
      <c r="D18" s="897"/>
      <c r="E18" s="897"/>
      <c r="F18" s="897"/>
      <c r="G18" s="897"/>
      <c r="H18" s="897"/>
      <c r="I18" s="897"/>
      <c r="J18" s="898"/>
      <c r="K18" s="897"/>
      <c r="L18" s="895"/>
    </row>
    <row r="19" spans="1:12">
      <c r="A19" s="1559" t="s">
        <v>210</v>
      </c>
      <c r="B19" s="1559"/>
      <c r="C19" s="1560"/>
      <c r="D19" s="1560"/>
      <c r="E19" s="1561"/>
      <c r="F19" s="1562"/>
      <c r="G19" s="899"/>
      <c r="H19" s="899"/>
      <c r="I19" s="899"/>
      <c r="J19" s="899"/>
      <c r="K19" s="899"/>
    </row>
    <row r="20" spans="1:12">
      <c r="A20" s="2034" t="s">
        <v>882</v>
      </c>
      <c r="B20" s="2034"/>
      <c r="C20" s="1563"/>
      <c r="D20" s="1564"/>
      <c r="E20" s="1564"/>
      <c r="F20" s="1562"/>
      <c r="G20" s="899"/>
      <c r="H20" s="899"/>
      <c r="I20" s="899"/>
      <c r="J20" s="899"/>
      <c r="K20" s="900"/>
    </row>
    <row r="21" spans="1:12">
      <c r="A21" s="2034" t="s">
        <v>883</v>
      </c>
      <c r="B21" s="2034"/>
      <c r="C21" s="2034"/>
      <c r="D21" s="2034"/>
      <c r="E21" s="2034"/>
      <c r="F21" s="1563"/>
      <c r="G21" s="901"/>
      <c r="H21" s="901"/>
      <c r="I21" s="901"/>
      <c r="J21" s="901"/>
      <c r="K21" s="901"/>
    </row>
    <row r="22" spans="1:12" ht="16.5">
      <c r="A22" s="2034" t="s">
        <v>884</v>
      </c>
      <c r="B22" s="2034"/>
      <c r="C22" s="2034"/>
      <c r="D22" s="2034"/>
      <c r="E22" s="2034"/>
      <c r="F22" s="1565"/>
      <c r="G22" s="902"/>
      <c r="H22" s="902"/>
      <c r="I22" s="902"/>
      <c r="J22" s="902"/>
      <c r="K22" s="902"/>
    </row>
    <row r="23" spans="1:12">
      <c r="A23" s="2034" t="s">
        <v>885</v>
      </c>
      <c r="B23" s="2034"/>
      <c r="C23" s="2034"/>
      <c r="D23" s="2034"/>
      <c r="E23" s="2034"/>
      <c r="F23" s="2034"/>
    </row>
  </sheetData>
  <mergeCells count="8">
    <mergeCell ref="G2:K2"/>
    <mergeCell ref="A5:K5"/>
    <mergeCell ref="A1:B1"/>
    <mergeCell ref="A20:B20"/>
    <mergeCell ref="A21:E21"/>
    <mergeCell ref="A22:E22"/>
    <mergeCell ref="A23:F23"/>
    <mergeCell ref="B2:F2"/>
  </mergeCells>
  <printOptions horizontalCentered="1"/>
  <pageMargins left="0.7" right="0.7" top="0.75" bottom="0.75" header="0.3" footer="0.3"/>
  <pageSetup paperSize="9" scale="54" orientation="portrait" r:id="rId1"/>
  <colBreaks count="1" manualBreakCount="1">
    <brk id="11"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E100"/>
  <sheetViews>
    <sheetView showGridLines="0" view="pageBreakPreview" zoomScale="60" zoomScaleNormal="130" workbookViewId="0">
      <selection activeCell="J13" sqref="J13"/>
    </sheetView>
  </sheetViews>
  <sheetFormatPr defaultRowHeight="15"/>
  <cols>
    <col min="1" max="1" width="56" style="211" customWidth="1"/>
    <col min="2" max="2" width="13.28515625" style="211" customWidth="1"/>
    <col min="3" max="3" width="9.85546875" style="211" customWidth="1"/>
    <col min="4" max="4" width="13.28515625" style="211" customWidth="1"/>
    <col min="5" max="5" width="9.85546875" style="211" customWidth="1"/>
    <col min="6" max="6" width="9.42578125" style="211" customWidth="1"/>
    <col min="7" max="7" width="9.85546875" style="211" customWidth="1"/>
    <col min="8" max="8" width="11.5703125" style="211" customWidth="1"/>
    <col min="9" max="9" width="9.85546875" style="211" customWidth="1"/>
    <col min="10" max="10" width="9.5703125" style="211" customWidth="1"/>
    <col min="11" max="11" width="9.85546875" style="211" customWidth="1"/>
    <col min="12" max="12" width="10.28515625" style="211" customWidth="1"/>
    <col min="13" max="13" width="9.85546875" style="211" customWidth="1"/>
    <col min="14" max="14" width="10.7109375" style="211" customWidth="1"/>
    <col min="15" max="15" width="10.140625" style="211" customWidth="1"/>
    <col min="16" max="16" width="9.140625" style="211" customWidth="1"/>
    <col min="17" max="17" width="12.5703125" style="211" customWidth="1"/>
    <col min="18" max="20" width="9.140625" style="211" customWidth="1"/>
    <col min="21" max="21" width="10" style="211" customWidth="1"/>
    <col min="22" max="22" width="9.140625" style="211" customWidth="1"/>
    <col min="23" max="23" width="10.42578125" style="211" customWidth="1"/>
    <col min="24" max="49" width="9.140625" style="211" customWidth="1"/>
    <col min="50" max="50" width="9.140625" style="211"/>
    <col min="51" max="51" width="9.85546875" style="211" customWidth="1"/>
    <col min="52" max="16384" width="9.140625" style="211"/>
  </cols>
  <sheetData>
    <row r="1" spans="1:57" ht="15" customHeight="1">
      <c r="A1" s="1750" t="s">
        <v>178</v>
      </c>
      <c r="B1" s="1750"/>
      <c r="C1" s="1750"/>
      <c r="D1" s="1750"/>
      <c r="E1" s="1750"/>
      <c r="F1" s="1750"/>
      <c r="G1" s="1750"/>
      <c r="H1" s="1750"/>
      <c r="I1" s="1750"/>
      <c r="J1" s="262"/>
      <c r="K1" s="262"/>
      <c r="L1" s="262"/>
      <c r="M1" s="262"/>
      <c r="N1" s="214"/>
      <c r="O1" s="214"/>
    </row>
    <row r="2" spans="1:57">
      <c r="A2" s="1751" t="s">
        <v>179</v>
      </c>
      <c r="B2" s="1748" t="s">
        <v>10</v>
      </c>
      <c r="C2" s="1754"/>
      <c r="D2" s="1754"/>
      <c r="E2" s="1749"/>
      <c r="F2" s="1748" t="s">
        <v>15</v>
      </c>
      <c r="G2" s="1754"/>
      <c r="H2" s="1754"/>
      <c r="I2" s="1749"/>
      <c r="J2" s="1745" t="s">
        <v>220</v>
      </c>
      <c r="K2" s="1746"/>
      <c r="L2" s="1746"/>
      <c r="M2" s="1747"/>
      <c r="N2" s="1745" t="s">
        <v>221</v>
      </c>
      <c r="O2" s="1746"/>
      <c r="P2" s="1746"/>
      <c r="Q2" s="1747"/>
      <c r="R2" s="1745" t="s">
        <v>222</v>
      </c>
      <c r="S2" s="1746"/>
      <c r="T2" s="1746"/>
      <c r="U2" s="1747"/>
      <c r="V2" s="1745" t="s">
        <v>223</v>
      </c>
      <c r="W2" s="1746"/>
      <c r="X2" s="1746"/>
      <c r="Y2" s="1747"/>
      <c r="Z2" s="1745" t="s">
        <v>224</v>
      </c>
      <c r="AA2" s="1746"/>
      <c r="AB2" s="1746"/>
      <c r="AC2" s="1747"/>
      <c r="AD2" s="1745" t="s">
        <v>225</v>
      </c>
      <c r="AE2" s="1746"/>
      <c r="AF2" s="1746"/>
      <c r="AG2" s="1747"/>
      <c r="AH2" s="1745" t="s">
        <v>226</v>
      </c>
      <c r="AI2" s="1746"/>
      <c r="AJ2" s="1746"/>
      <c r="AK2" s="1747"/>
      <c r="AL2" s="1745" t="s">
        <v>227</v>
      </c>
      <c r="AM2" s="1746"/>
      <c r="AN2" s="1746"/>
      <c r="AO2" s="1747"/>
      <c r="AP2" s="1745" t="s">
        <v>228</v>
      </c>
      <c r="AQ2" s="1746"/>
      <c r="AR2" s="1746"/>
      <c r="AS2" s="1747"/>
      <c r="AT2" s="1745" t="s">
        <v>229</v>
      </c>
      <c r="AU2" s="1746"/>
      <c r="AV2" s="1746"/>
      <c r="AW2" s="1755"/>
      <c r="AX2" s="1756" t="s">
        <v>230</v>
      </c>
      <c r="AY2" s="1757"/>
      <c r="AZ2" s="1757"/>
      <c r="BA2" s="1758"/>
      <c r="BB2" s="1756" t="s">
        <v>231</v>
      </c>
      <c r="BC2" s="1757"/>
      <c r="BD2" s="1757"/>
      <c r="BE2" s="1758"/>
    </row>
    <row r="3" spans="1:57">
      <c r="A3" s="1752"/>
      <c r="B3" s="1748" t="s">
        <v>216</v>
      </c>
      <c r="C3" s="1749"/>
      <c r="D3" s="1748" t="s">
        <v>217</v>
      </c>
      <c r="E3" s="1749"/>
      <c r="F3" s="1748" t="s">
        <v>216</v>
      </c>
      <c r="G3" s="1749"/>
      <c r="H3" s="1748" t="s">
        <v>217</v>
      </c>
      <c r="I3" s="1749"/>
      <c r="J3" s="1748" t="s">
        <v>216</v>
      </c>
      <c r="K3" s="1749"/>
      <c r="L3" s="1748" t="s">
        <v>217</v>
      </c>
      <c r="M3" s="1749"/>
      <c r="N3" s="1748" t="s">
        <v>216</v>
      </c>
      <c r="O3" s="1749"/>
      <c r="P3" s="1748" t="s">
        <v>217</v>
      </c>
      <c r="Q3" s="1749"/>
      <c r="R3" s="1748" t="s">
        <v>216</v>
      </c>
      <c r="S3" s="1749"/>
      <c r="T3" s="1748" t="s">
        <v>217</v>
      </c>
      <c r="U3" s="1749"/>
      <c r="V3" s="1748" t="s">
        <v>216</v>
      </c>
      <c r="W3" s="1749"/>
      <c r="X3" s="1748" t="s">
        <v>217</v>
      </c>
      <c r="Y3" s="1749"/>
      <c r="Z3" s="1748" t="s">
        <v>216</v>
      </c>
      <c r="AA3" s="1749"/>
      <c r="AB3" s="1748" t="s">
        <v>217</v>
      </c>
      <c r="AC3" s="1749"/>
      <c r="AD3" s="1748" t="s">
        <v>216</v>
      </c>
      <c r="AE3" s="1749"/>
      <c r="AF3" s="1748" t="s">
        <v>217</v>
      </c>
      <c r="AG3" s="1749"/>
      <c r="AH3" s="1748" t="s">
        <v>216</v>
      </c>
      <c r="AI3" s="1749"/>
      <c r="AJ3" s="1748" t="s">
        <v>217</v>
      </c>
      <c r="AK3" s="1749"/>
      <c r="AL3" s="1748" t="s">
        <v>216</v>
      </c>
      <c r="AM3" s="1749"/>
      <c r="AN3" s="1748" t="s">
        <v>217</v>
      </c>
      <c r="AO3" s="1749"/>
      <c r="AP3" s="1748" t="s">
        <v>216</v>
      </c>
      <c r="AQ3" s="1749"/>
      <c r="AR3" s="1748" t="s">
        <v>217</v>
      </c>
      <c r="AS3" s="1749"/>
      <c r="AT3" s="1748" t="s">
        <v>216</v>
      </c>
      <c r="AU3" s="1749"/>
      <c r="AV3" s="1748" t="s">
        <v>217</v>
      </c>
      <c r="AW3" s="1759"/>
      <c r="AX3" s="1748" t="s">
        <v>216</v>
      </c>
      <c r="AY3" s="1749"/>
      <c r="AZ3" s="1748" t="s">
        <v>217</v>
      </c>
      <c r="BA3" s="1759"/>
      <c r="BB3" s="1748" t="s">
        <v>216</v>
      </c>
      <c r="BC3" s="1749"/>
      <c r="BD3" s="1748" t="s">
        <v>217</v>
      </c>
      <c r="BE3" s="1759"/>
    </row>
    <row r="4" spans="1:57" ht="31.5" customHeight="1">
      <c r="A4" s="1753"/>
      <c r="B4" s="1407" t="s">
        <v>218</v>
      </c>
      <c r="C4" s="1407" t="s">
        <v>219</v>
      </c>
      <c r="D4" s="1407" t="s">
        <v>218</v>
      </c>
      <c r="E4" s="1407" t="s">
        <v>219</v>
      </c>
      <c r="F4" s="1407" t="s">
        <v>218</v>
      </c>
      <c r="G4" s="1407" t="s">
        <v>219</v>
      </c>
      <c r="H4" s="1407" t="s">
        <v>218</v>
      </c>
      <c r="I4" s="1407" t="s">
        <v>219</v>
      </c>
      <c r="J4" s="1407" t="s">
        <v>218</v>
      </c>
      <c r="K4" s="1407" t="s">
        <v>219</v>
      </c>
      <c r="L4" s="1407" t="s">
        <v>218</v>
      </c>
      <c r="M4" s="1407" t="s">
        <v>219</v>
      </c>
      <c r="N4" s="1407" t="s">
        <v>218</v>
      </c>
      <c r="O4" s="1407" t="s">
        <v>219</v>
      </c>
      <c r="P4" s="1407" t="s">
        <v>218</v>
      </c>
      <c r="Q4" s="1407" t="s">
        <v>219</v>
      </c>
      <c r="R4" s="1407" t="s">
        <v>218</v>
      </c>
      <c r="S4" s="1407" t="s">
        <v>219</v>
      </c>
      <c r="T4" s="1407" t="s">
        <v>218</v>
      </c>
      <c r="U4" s="1407" t="s">
        <v>219</v>
      </c>
      <c r="V4" s="1407" t="s">
        <v>218</v>
      </c>
      <c r="W4" s="1407" t="s">
        <v>219</v>
      </c>
      <c r="X4" s="1407" t="s">
        <v>218</v>
      </c>
      <c r="Y4" s="1407" t="s">
        <v>219</v>
      </c>
      <c r="Z4" s="1407" t="s">
        <v>218</v>
      </c>
      <c r="AA4" s="1407" t="s">
        <v>219</v>
      </c>
      <c r="AB4" s="1407" t="s">
        <v>218</v>
      </c>
      <c r="AC4" s="1407" t="s">
        <v>219</v>
      </c>
      <c r="AD4" s="1407" t="s">
        <v>218</v>
      </c>
      <c r="AE4" s="1407" t="s">
        <v>219</v>
      </c>
      <c r="AF4" s="1407" t="s">
        <v>218</v>
      </c>
      <c r="AG4" s="1407" t="s">
        <v>219</v>
      </c>
      <c r="AH4" s="1407" t="s">
        <v>218</v>
      </c>
      <c r="AI4" s="1407" t="s">
        <v>219</v>
      </c>
      <c r="AJ4" s="1407" t="s">
        <v>218</v>
      </c>
      <c r="AK4" s="1407" t="s">
        <v>219</v>
      </c>
      <c r="AL4" s="1407" t="s">
        <v>218</v>
      </c>
      <c r="AM4" s="1407" t="s">
        <v>219</v>
      </c>
      <c r="AN4" s="1407" t="s">
        <v>218</v>
      </c>
      <c r="AO4" s="1407" t="s">
        <v>219</v>
      </c>
      <c r="AP4" s="1407" t="s">
        <v>218</v>
      </c>
      <c r="AQ4" s="1407" t="s">
        <v>219</v>
      </c>
      <c r="AR4" s="1407" t="s">
        <v>218</v>
      </c>
      <c r="AS4" s="1407" t="s">
        <v>219</v>
      </c>
      <c r="AT4" s="1407" t="s">
        <v>218</v>
      </c>
      <c r="AU4" s="1407" t="s">
        <v>219</v>
      </c>
      <c r="AV4" s="1407" t="s">
        <v>218</v>
      </c>
      <c r="AW4" s="1407" t="s">
        <v>219</v>
      </c>
      <c r="AX4" s="1407" t="s">
        <v>218</v>
      </c>
      <c r="AY4" s="1407" t="s">
        <v>219</v>
      </c>
      <c r="AZ4" s="1407" t="s">
        <v>218</v>
      </c>
      <c r="BA4" s="1407" t="s">
        <v>219</v>
      </c>
      <c r="BB4" s="1407" t="s">
        <v>218</v>
      </c>
      <c r="BC4" s="1407" t="s">
        <v>219</v>
      </c>
      <c r="BD4" s="1407" t="s">
        <v>218</v>
      </c>
      <c r="BE4" s="1407" t="s">
        <v>219</v>
      </c>
    </row>
    <row r="5" spans="1:57">
      <c r="A5" s="1395" t="s">
        <v>180</v>
      </c>
      <c r="B5" s="433"/>
      <c r="C5" s="433"/>
      <c r="D5" s="433"/>
      <c r="E5" s="433"/>
      <c r="F5" s="433"/>
      <c r="G5" s="433"/>
      <c r="H5" s="433"/>
      <c r="I5" s="433"/>
      <c r="J5" s="433"/>
      <c r="K5" s="433"/>
      <c r="L5" s="433"/>
      <c r="M5" s="433"/>
      <c r="N5" s="433"/>
      <c r="O5" s="433"/>
      <c r="P5" s="433"/>
      <c r="Q5" s="433"/>
      <c r="R5" s="433"/>
      <c r="S5" s="433"/>
      <c r="T5" s="433"/>
      <c r="U5" s="433"/>
      <c r="V5" s="433"/>
      <c r="W5" s="433"/>
      <c r="X5" s="433"/>
      <c r="Y5" s="433"/>
      <c r="Z5" s="433"/>
      <c r="AA5" s="433"/>
      <c r="AB5" s="433"/>
      <c r="AC5" s="433"/>
      <c r="AD5" s="433"/>
      <c r="AE5" s="433"/>
      <c r="AF5" s="433"/>
      <c r="AG5" s="433"/>
      <c r="AH5" s="433"/>
      <c r="AI5" s="433"/>
      <c r="AJ5" s="433"/>
      <c r="AK5" s="433"/>
      <c r="AL5" s="433"/>
      <c r="AM5" s="433"/>
      <c r="AN5" s="433"/>
      <c r="AO5" s="433"/>
      <c r="AP5" s="433"/>
      <c r="AQ5" s="433"/>
      <c r="AR5" s="433"/>
      <c r="AS5" s="433"/>
      <c r="AT5" s="433"/>
      <c r="AU5" s="433"/>
      <c r="AV5" s="433"/>
      <c r="AW5" s="433"/>
      <c r="AX5" s="433"/>
      <c r="AY5" s="433"/>
      <c r="AZ5" s="433"/>
      <c r="BA5" s="433"/>
      <c r="BB5" s="433"/>
      <c r="BC5" s="433"/>
      <c r="BD5" s="433"/>
      <c r="BE5" s="433"/>
    </row>
    <row r="6" spans="1:57" s="10" customFormat="1">
      <c r="A6" s="1396" t="s">
        <v>181</v>
      </c>
      <c r="B6" s="126">
        <v>9</v>
      </c>
      <c r="C6" s="126">
        <v>7506.2741069999993</v>
      </c>
      <c r="D6" s="126">
        <v>67</v>
      </c>
      <c r="E6" s="126">
        <v>54353.573211499992</v>
      </c>
      <c r="F6" s="126">
        <f>J6+N6+R6+V6+Z6+AD6+AH6+AL6+AP6+AT6+AX6+BB6</f>
        <v>8</v>
      </c>
      <c r="G6" s="126">
        <f>K6+O6+S6+W6+AA6+AE6+AI6+AM6+AQ6+AU6+AY6+BC6</f>
        <v>16006.485838899998</v>
      </c>
      <c r="H6" s="126">
        <f t="shared" ref="G6:I11" si="0">L6+P6+T6+X6+AB6+AF6+AJ6+AN6+AR6+AV6+AZ6+BD6</f>
        <v>71</v>
      </c>
      <c r="I6" s="126">
        <f>M6+Q6+U6+Y6+AC6+AG6+AK6+AO6+AS6+AW6+BA6+BE6</f>
        <v>146510.7244026</v>
      </c>
      <c r="J6" s="126">
        <v>0</v>
      </c>
      <c r="K6" s="131">
        <v>0</v>
      </c>
      <c r="L6" s="135">
        <v>3</v>
      </c>
      <c r="M6" s="132">
        <f>SUM(M7:M8)</f>
        <v>5054.6736304999995</v>
      </c>
      <c r="N6" s="126">
        <v>2</v>
      </c>
      <c r="O6" s="132">
        <f>SUM(O7:O8)</f>
        <v>5614.6458437000001</v>
      </c>
      <c r="P6" s="135">
        <v>3</v>
      </c>
      <c r="Q6" s="132">
        <f>SUM(Q7:Q8)</f>
        <v>3991.4855114000002</v>
      </c>
      <c r="R6" s="126">
        <v>1</v>
      </c>
      <c r="S6" s="132">
        <f>SUM(S7:S8)</f>
        <v>132</v>
      </c>
      <c r="T6" s="135">
        <v>4</v>
      </c>
      <c r="U6" s="132">
        <f>SUM(U7:U8)</f>
        <v>1825.3966473</v>
      </c>
      <c r="V6" s="126">
        <v>0</v>
      </c>
      <c r="W6" s="132">
        <f>SUM(W7:W8)</f>
        <v>0</v>
      </c>
      <c r="X6" s="135">
        <v>5</v>
      </c>
      <c r="Y6" s="132">
        <f>SUM(Y7:Y8)</f>
        <v>4878.1769100000001</v>
      </c>
      <c r="Z6" s="126">
        <v>0</v>
      </c>
      <c r="AA6" s="132">
        <f>SUM(AA7:AA8)</f>
        <v>0</v>
      </c>
      <c r="AB6" s="135">
        <v>8</v>
      </c>
      <c r="AC6" s="132">
        <f>SUM(AC7:AC8)</f>
        <v>14700.3171231</v>
      </c>
      <c r="AD6" s="126">
        <v>3</v>
      </c>
      <c r="AE6" s="132">
        <f>SUM(AE7:AE8)</f>
        <v>7487.8400079999992</v>
      </c>
      <c r="AF6" s="135">
        <v>10</v>
      </c>
      <c r="AG6" s="132">
        <f>SUM(AG7:AG8)</f>
        <v>7336.7337706000008</v>
      </c>
      <c r="AH6" s="126"/>
      <c r="AI6" s="132">
        <f>SUM(AI7:AI8)</f>
        <v>0</v>
      </c>
      <c r="AJ6" s="135">
        <v>7</v>
      </c>
      <c r="AK6" s="132">
        <f>SUM(AK7:AK8)</f>
        <v>33758.988660900002</v>
      </c>
      <c r="AL6" s="126">
        <v>1</v>
      </c>
      <c r="AM6" s="132">
        <f>SUM(AM7:AM8)</f>
        <v>2199.9999904000001</v>
      </c>
      <c r="AN6" s="135">
        <v>7</v>
      </c>
      <c r="AO6" s="132">
        <f>SUM(AO7:AO8)</f>
        <v>33528.865359299998</v>
      </c>
      <c r="AP6" s="126">
        <v>1</v>
      </c>
      <c r="AQ6" s="131">
        <f>SUM(AQ7:AQ8)</f>
        <v>571.99999679999996</v>
      </c>
      <c r="AR6" s="135">
        <v>14</v>
      </c>
      <c r="AS6" s="132">
        <f>SUM(AS7:AS8)</f>
        <v>25452.999808699999</v>
      </c>
      <c r="AT6" s="126">
        <v>0</v>
      </c>
      <c r="AU6" s="131">
        <v>0</v>
      </c>
      <c r="AV6" s="135">
        <v>6</v>
      </c>
      <c r="AW6" s="132">
        <f>SUM(AW7:AW8)</f>
        <v>2078.2116868000003</v>
      </c>
      <c r="AX6" s="126">
        <v>0</v>
      </c>
      <c r="AY6" s="131">
        <v>0</v>
      </c>
      <c r="AZ6" s="135">
        <v>4</v>
      </c>
      <c r="BA6" s="132">
        <f>SUM(BA7:BA8)</f>
        <v>13904.875293999999</v>
      </c>
      <c r="BB6" s="126">
        <v>0</v>
      </c>
      <c r="BC6" s="131">
        <v>0</v>
      </c>
      <c r="BD6" s="135">
        <v>0</v>
      </c>
      <c r="BE6" s="132">
        <f>SUM(BE7:BE8)</f>
        <v>0</v>
      </c>
    </row>
    <row r="7" spans="1:57" s="217" customFormat="1">
      <c r="A7" s="1397" t="s">
        <v>182</v>
      </c>
      <c r="B7" s="387" t="s">
        <v>2</v>
      </c>
      <c r="C7" s="387">
        <v>2942.2087618999999</v>
      </c>
      <c r="D7" s="387" t="s">
        <v>2</v>
      </c>
      <c r="E7" s="387">
        <v>30160.0312982</v>
      </c>
      <c r="F7" s="502" t="s">
        <v>2</v>
      </c>
      <c r="G7" s="387">
        <f>K7+O7+S7+W7+AA7+AE7+AI7+AM7+AQ7+AU7+AY7+BC7</f>
        <v>8166.6458500999997</v>
      </c>
      <c r="H7" s="502" t="s">
        <v>2</v>
      </c>
      <c r="I7" s="387">
        <f>M7+Q7+U7+Y7+AC7+AG7+AK7+AO7+AS7+AW7+BA7+BE7</f>
        <v>96711.472943700006</v>
      </c>
      <c r="J7" s="502" t="s">
        <v>2</v>
      </c>
      <c r="K7" s="403">
        <v>0</v>
      </c>
      <c r="L7" s="385" t="s">
        <v>2</v>
      </c>
      <c r="M7" s="388">
        <v>4624.4736579999999</v>
      </c>
      <c r="N7" s="385" t="s">
        <v>2</v>
      </c>
      <c r="O7" s="503">
        <v>3489.6458468999999</v>
      </c>
      <c r="P7" s="385" t="s">
        <v>2</v>
      </c>
      <c r="Q7" s="388">
        <v>2703.4940821</v>
      </c>
      <c r="R7" s="385" t="s">
        <v>2</v>
      </c>
      <c r="S7" s="503"/>
      <c r="T7" s="385" t="s">
        <v>2</v>
      </c>
      <c r="U7" s="388">
        <v>1180.2934208000001</v>
      </c>
      <c r="V7" s="385" t="s">
        <v>2</v>
      </c>
      <c r="W7" s="503">
        <v>0</v>
      </c>
      <c r="X7" s="385" t="s">
        <v>2</v>
      </c>
      <c r="Y7" s="388">
        <v>1765.0769344999999</v>
      </c>
      <c r="Z7" s="385" t="s">
        <v>2</v>
      </c>
      <c r="AA7" s="503">
        <v>0</v>
      </c>
      <c r="AB7" s="385" t="s">
        <v>2</v>
      </c>
      <c r="AC7" s="388">
        <v>5746.0690118000002</v>
      </c>
      <c r="AD7" s="385" t="s">
        <v>2</v>
      </c>
      <c r="AE7" s="503">
        <v>3277.000012</v>
      </c>
      <c r="AF7" s="385" t="s">
        <v>2</v>
      </c>
      <c r="AG7" s="388">
        <v>3529.5685792000004</v>
      </c>
      <c r="AH7" s="385"/>
      <c r="AI7" s="503"/>
      <c r="AJ7" s="385"/>
      <c r="AK7" s="388">
        <v>28943.0228016</v>
      </c>
      <c r="AL7" s="502" t="s">
        <v>2</v>
      </c>
      <c r="AM7" s="503">
        <v>1399.9999912000001</v>
      </c>
      <c r="AN7" s="502" t="s">
        <v>2</v>
      </c>
      <c r="AO7" s="388">
        <v>14262.5153593</v>
      </c>
      <c r="AP7" s="502" t="s">
        <v>2</v>
      </c>
      <c r="AQ7" s="502">
        <v>0</v>
      </c>
      <c r="AR7" s="502" t="s">
        <v>2</v>
      </c>
      <c r="AS7" s="388">
        <v>19703</v>
      </c>
      <c r="AT7" s="385">
        <v>0</v>
      </c>
      <c r="AU7" s="503">
        <v>0</v>
      </c>
      <c r="AV7" s="127" t="s">
        <v>2</v>
      </c>
      <c r="AW7" s="388">
        <v>874.08302960000003</v>
      </c>
      <c r="AX7" s="127" t="s">
        <v>2</v>
      </c>
      <c r="AY7" s="503">
        <v>0</v>
      </c>
      <c r="AZ7" s="127" t="s">
        <v>2</v>
      </c>
      <c r="BA7" s="388">
        <v>13379.8760668</v>
      </c>
      <c r="BB7" s="127" t="s">
        <v>2</v>
      </c>
      <c r="BC7" s="503">
        <v>0</v>
      </c>
      <c r="BD7" s="127" t="s">
        <v>2</v>
      </c>
      <c r="BE7" s="388">
        <v>0</v>
      </c>
    </row>
    <row r="8" spans="1:57" s="217" customFormat="1">
      <c r="A8" s="1397" t="s">
        <v>183</v>
      </c>
      <c r="B8" s="387" t="s">
        <v>2</v>
      </c>
      <c r="C8" s="387">
        <v>4564.8984638000002</v>
      </c>
      <c r="D8" s="387" t="s">
        <v>2</v>
      </c>
      <c r="E8" s="387">
        <v>24200.778626200001</v>
      </c>
      <c r="F8" s="502" t="s">
        <v>2</v>
      </c>
      <c r="G8" s="387">
        <f>K8+O8+S8+W8+AA8+AE8+AI8+AM8+AQ8+AU8+AY8+BC8</f>
        <v>7839.8399888000004</v>
      </c>
      <c r="H8" s="502" t="s">
        <v>2</v>
      </c>
      <c r="I8" s="387">
        <f>M8+Q8+U8+Y8+AC8+AG8+AK8+AO8+AS8+AW8+BA8+BE8</f>
        <v>49799.251458899998</v>
      </c>
      <c r="J8" s="502" t="s">
        <v>2</v>
      </c>
      <c r="K8" s="403">
        <v>0</v>
      </c>
      <c r="L8" s="385" t="s">
        <v>2</v>
      </c>
      <c r="M8" s="388">
        <v>430.1999725</v>
      </c>
      <c r="N8" s="385" t="s">
        <v>2</v>
      </c>
      <c r="O8" s="404">
        <v>2124.9999968000002</v>
      </c>
      <c r="P8" s="385" t="s">
        <v>2</v>
      </c>
      <c r="Q8" s="388">
        <v>1287.9914293000002</v>
      </c>
      <c r="R8" s="385" t="s">
        <v>2</v>
      </c>
      <c r="S8" s="404">
        <v>132</v>
      </c>
      <c r="T8" s="385" t="s">
        <v>2</v>
      </c>
      <c r="U8" s="388">
        <v>645.10322650000001</v>
      </c>
      <c r="V8" s="385" t="s">
        <v>2</v>
      </c>
      <c r="W8" s="404">
        <v>0</v>
      </c>
      <c r="X8" s="385" t="s">
        <v>2</v>
      </c>
      <c r="Y8" s="388">
        <v>3113.0999754999998</v>
      </c>
      <c r="Z8" s="385" t="s">
        <v>2</v>
      </c>
      <c r="AA8" s="404">
        <v>0</v>
      </c>
      <c r="AB8" s="385" t="s">
        <v>2</v>
      </c>
      <c r="AC8" s="388">
        <v>8954.2481112999994</v>
      </c>
      <c r="AD8" s="385" t="s">
        <v>2</v>
      </c>
      <c r="AE8" s="404">
        <v>4210.8399959999997</v>
      </c>
      <c r="AF8" s="385" t="s">
        <v>2</v>
      </c>
      <c r="AG8" s="388">
        <v>3807.1651914000004</v>
      </c>
      <c r="AH8" s="385"/>
      <c r="AI8" s="404"/>
      <c r="AJ8" s="385"/>
      <c r="AK8" s="388">
        <v>4815.9658593000004</v>
      </c>
      <c r="AL8" s="502" t="s">
        <v>2</v>
      </c>
      <c r="AM8" s="404">
        <v>799.99999920000005</v>
      </c>
      <c r="AN8" s="502" t="s">
        <v>2</v>
      </c>
      <c r="AO8" s="388">
        <v>19266.349999999999</v>
      </c>
      <c r="AP8" s="502" t="s">
        <v>2</v>
      </c>
      <c r="AQ8" s="503">
        <v>571.99999679999996</v>
      </c>
      <c r="AR8" s="502" t="s">
        <v>2</v>
      </c>
      <c r="AS8" s="388">
        <v>5749.9998087000004</v>
      </c>
      <c r="AT8" s="385">
        <v>0</v>
      </c>
      <c r="AU8" s="404">
        <v>0</v>
      </c>
      <c r="AV8" s="127" t="s">
        <v>2</v>
      </c>
      <c r="AW8" s="388">
        <v>1204.1286572000001</v>
      </c>
      <c r="AX8" s="127" t="s">
        <v>2</v>
      </c>
      <c r="AY8" s="404">
        <v>0</v>
      </c>
      <c r="AZ8" s="127" t="s">
        <v>2</v>
      </c>
      <c r="BA8" s="388">
        <v>524.99922719999995</v>
      </c>
      <c r="BB8" s="127" t="s">
        <v>2</v>
      </c>
      <c r="BC8" s="404">
        <v>0</v>
      </c>
      <c r="BD8" s="127" t="s">
        <v>2</v>
      </c>
      <c r="BE8" s="388">
        <v>0</v>
      </c>
    </row>
    <row r="9" spans="1:57" s="217" customFormat="1">
      <c r="A9" s="1398" t="s">
        <v>184</v>
      </c>
      <c r="B9" s="387">
        <v>3</v>
      </c>
      <c r="C9" s="387">
        <v>121.60543999999999</v>
      </c>
      <c r="D9" s="387">
        <v>193</v>
      </c>
      <c r="E9" s="387">
        <v>5973.859480000001</v>
      </c>
      <c r="F9" s="387">
        <f>J9+N9+R9+V9+Z9+AD9+AH9+AL9+AP9+AT9+AX9+BB9</f>
        <v>8</v>
      </c>
      <c r="G9" s="387">
        <f t="shared" si="0"/>
        <v>484.50032000000004</v>
      </c>
      <c r="H9" s="387">
        <f t="shared" si="0"/>
        <v>233</v>
      </c>
      <c r="I9" s="387">
        <f>M9+Q9+U9+Y9+AC9+AG9+AK9+AO9+AS9+AW9+BA9+BE9</f>
        <v>9326.4390624000007</v>
      </c>
      <c r="J9" s="387">
        <v>0</v>
      </c>
      <c r="K9" s="403">
        <f>SUM(K10:K11)</f>
        <v>0</v>
      </c>
      <c r="L9" s="396">
        <v>23</v>
      </c>
      <c r="M9" s="403">
        <f>SUM(M10:M11)</f>
        <v>672.72667999999987</v>
      </c>
      <c r="N9" s="385">
        <v>0</v>
      </c>
      <c r="O9" s="403">
        <f>SUM(O10:O11)</f>
        <v>0</v>
      </c>
      <c r="P9" s="396">
        <v>21</v>
      </c>
      <c r="Q9" s="403">
        <f>SUM(Q10:Q11)</f>
        <v>527.22343999999998</v>
      </c>
      <c r="R9" s="385">
        <v>1</v>
      </c>
      <c r="S9" s="403">
        <f>SUM(S10:S11)</f>
        <v>32.519999999999996</v>
      </c>
      <c r="T9" s="396">
        <v>16</v>
      </c>
      <c r="U9" s="403">
        <f>SUM(U10:U11)</f>
        <v>530.8402000000001</v>
      </c>
      <c r="V9" s="385">
        <v>2</v>
      </c>
      <c r="W9" s="403">
        <f>SUM(W10:W11)</f>
        <v>93.924319999999994</v>
      </c>
      <c r="X9" s="396">
        <v>23</v>
      </c>
      <c r="Y9" s="403">
        <f>SUM(Y10:Y11)</f>
        <v>1088.1353999999997</v>
      </c>
      <c r="Z9" s="385">
        <v>0</v>
      </c>
      <c r="AA9" s="403">
        <f>SUM(AA10:AA11)</f>
        <v>0</v>
      </c>
      <c r="AB9" s="396">
        <v>25</v>
      </c>
      <c r="AC9" s="403">
        <f>SUM(AC10:AC11)</f>
        <v>768.99797999999998</v>
      </c>
      <c r="AD9" s="385">
        <v>2</v>
      </c>
      <c r="AE9" s="403">
        <f>SUM(AE10:AE11)</f>
        <v>57</v>
      </c>
      <c r="AF9" s="396">
        <v>32</v>
      </c>
      <c r="AG9" s="403">
        <f>SUM(AG10:AG11)</f>
        <v>1331.2068199999999</v>
      </c>
      <c r="AH9" s="385">
        <v>1</v>
      </c>
      <c r="AI9" s="403">
        <f>SUM(AI10:AI11)</f>
        <v>98</v>
      </c>
      <c r="AJ9" s="396">
        <v>21</v>
      </c>
      <c r="AK9" s="403">
        <f>SUM(AK10:AK11)</f>
        <v>1126</v>
      </c>
      <c r="AL9" s="385">
        <v>0</v>
      </c>
      <c r="AM9" s="403">
        <f>SUM(AM10:AM11)</f>
        <v>0</v>
      </c>
      <c r="AN9" s="396">
        <v>4</v>
      </c>
      <c r="AO9" s="403">
        <f>SUM(AO10:AO11)</f>
        <v>119.77119999999999</v>
      </c>
      <c r="AP9" s="385">
        <v>1</v>
      </c>
      <c r="AQ9" s="404">
        <f>SUM(AQ10:AQ11)</f>
        <v>114.23520000000001</v>
      </c>
      <c r="AR9" s="396">
        <v>18</v>
      </c>
      <c r="AS9" s="404">
        <f>SUM(AS10:AS11)</f>
        <v>891.95684000000017</v>
      </c>
      <c r="AT9" s="385">
        <v>1</v>
      </c>
      <c r="AU9" s="386">
        <f>SUM(AU10:AU11)</f>
        <v>88.820800000000006</v>
      </c>
      <c r="AV9" s="396">
        <v>21</v>
      </c>
      <c r="AW9" s="386">
        <f>SUM(AW10:AW11)</f>
        <v>898.57079999999996</v>
      </c>
      <c r="AX9" s="385">
        <v>0</v>
      </c>
      <c r="AY9" s="386">
        <f>SUM(AY10:AY11)</f>
        <v>0</v>
      </c>
      <c r="AZ9" s="396">
        <v>17</v>
      </c>
      <c r="BA9" s="386">
        <f>SUM(BA10:BA11)</f>
        <v>840.45838240000012</v>
      </c>
      <c r="BB9" s="385"/>
      <c r="BC9" s="386">
        <f>SUM(BC10:BC11)</f>
        <v>0</v>
      </c>
      <c r="BD9" s="396">
        <v>12</v>
      </c>
      <c r="BE9" s="386">
        <f>SUM(BE10:BE11)</f>
        <v>530.55132000000003</v>
      </c>
    </row>
    <row r="10" spans="1:57" s="217" customFormat="1">
      <c r="A10" s="1397" t="s">
        <v>182</v>
      </c>
      <c r="B10" s="387" t="s">
        <v>2</v>
      </c>
      <c r="C10" s="387">
        <v>6.08</v>
      </c>
      <c r="D10" s="387" t="s">
        <v>2</v>
      </c>
      <c r="E10" s="387">
        <v>322.28524649999997</v>
      </c>
      <c r="F10" s="502" t="s">
        <v>2</v>
      </c>
      <c r="G10" s="387">
        <f t="shared" si="0"/>
        <v>39.102400000000003</v>
      </c>
      <c r="H10" s="502" t="s">
        <v>2</v>
      </c>
      <c r="I10" s="387">
        <f t="shared" si="0"/>
        <v>707.27828240000008</v>
      </c>
      <c r="J10" s="502" t="s">
        <v>2</v>
      </c>
      <c r="K10" s="403">
        <v>0</v>
      </c>
      <c r="L10" s="385" t="s">
        <v>2</v>
      </c>
      <c r="M10" s="404">
        <v>0</v>
      </c>
      <c r="N10" s="385" t="s">
        <v>2</v>
      </c>
      <c r="O10" s="503">
        <v>0</v>
      </c>
      <c r="P10" s="385" t="s">
        <v>2</v>
      </c>
      <c r="Q10" s="404">
        <v>6.5987999999999998</v>
      </c>
      <c r="R10" s="385" t="s">
        <v>2</v>
      </c>
      <c r="S10" s="503">
        <v>9.2880000000000003</v>
      </c>
      <c r="T10" s="385" t="s">
        <v>2</v>
      </c>
      <c r="U10" s="404">
        <v>48.536000000000001</v>
      </c>
      <c r="V10" s="385" t="s">
        <v>2</v>
      </c>
      <c r="W10" s="503">
        <v>0</v>
      </c>
      <c r="X10" s="385" t="s">
        <v>2</v>
      </c>
      <c r="Y10" s="404">
        <v>156.88276000000002</v>
      </c>
      <c r="Z10" s="385" t="s">
        <v>2</v>
      </c>
      <c r="AA10" s="503">
        <v>0</v>
      </c>
      <c r="AB10" s="385" t="s">
        <v>2</v>
      </c>
      <c r="AC10" s="404">
        <v>6.4396800000000001</v>
      </c>
      <c r="AD10" s="385" t="s">
        <v>2</v>
      </c>
      <c r="AE10" s="503">
        <v>0</v>
      </c>
      <c r="AF10" s="385" t="s">
        <v>2</v>
      </c>
      <c r="AG10" s="404">
        <v>131.20681999999999</v>
      </c>
      <c r="AH10" s="385"/>
      <c r="AI10" s="503">
        <v>0</v>
      </c>
      <c r="AJ10" s="385"/>
      <c r="AK10" s="404">
        <v>22</v>
      </c>
      <c r="AL10" s="502" t="s">
        <v>2</v>
      </c>
      <c r="AM10" s="503">
        <v>0</v>
      </c>
      <c r="AN10" s="502" t="s">
        <v>2</v>
      </c>
      <c r="AO10" s="404">
        <v>0</v>
      </c>
      <c r="AP10" s="502" t="s">
        <v>2</v>
      </c>
      <c r="AQ10" s="503">
        <v>12.6144</v>
      </c>
      <c r="AR10" s="502" t="s">
        <v>2</v>
      </c>
      <c r="AS10" s="404">
        <v>92.8904</v>
      </c>
      <c r="AT10" s="127" t="s">
        <v>2</v>
      </c>
      <c r="AU10" s="503">
        <v>17.2</v>
      </c>
      <c r="AV10" s="127" t="s">
        <v>2</v>
      </c>
      <c r="AW10" s="404">
        <v>132.23340000000002</v>
      </c>
      <c r="AX10" s="127" t="s">
        <v>2</v>
      </c>
      <c r="AY10" s="503">
        <v>0</v>
      </c>
      <c r="AZ10" s="127" t="s">
        <v>2</v>
      </c>
      <c r="BA10" s="404">
        <v>98.248982400000003</v>
      </c>
      <c r="BB10" s="127" t="s">
        <v>2</v>
      </c>
      <c r="BC10" s="503">
        <v>0</v>
      </c>
      <c r="BD10" s="127" t="s">
        <v>2</v>
      </c>
      <c r="BE10" s="404">
        <v>12.241440000000001</v>
      </c>
    </row>
    <row r="11" spans="1:57" s="217" customFormat="1">
      <c r="A11" s="1397" t="s">
        <v>183</v>
      </c>
      <c r="B11" s="387" t="s">
        <v>2</v>
      </c>
      <c r="C11" s="387">
        <v>115.52356</v>
      </c>
      <c r="D11" s="387" t="s">
        <v>2</v>
      </c>
      <c r="E11" s="387">
        <v>5651.7001455</v>
      </c>
      <c r="F11" s="502" t="s">
        <v>2</v>
      </c>
      <c r="G11" s="387">
        <f t="shared" si="0"/>
        <v>445.39792</v>
      </c>
      <c r="H11" s="502" t="s">
        <v>2</v>
      </c>
      <c r="I11" s="387">
        <f t="shared" si="0"/>
        <v>8619.1607800000002</v>
      </c>
      <c r="J11" s="502" t="s">
        <v>2</v>
      </c>
      <c r="K11" s="403">
        <v>0</v>
      </c>
      <c r="L11" s="385" t="s">
        <v>2</v>
      </c>
      <c r="M11" s="404">
        <v>672.72667999999987</v>
      </c>
      <c r="N11" s="385" t="s">
        <v>2</v>
      </c>
      <c r="O11" s="503">
        <v>0</v>
      </c>
      <c r="P11" s="385" t="s">
        <v>2</v>
      </c>
      <c r="Q11" s="404">
        <v>520.62464</v>
      </c>
      <c r="R11" s="385" t="s">
        <v>2</v>
      </c>
      <c r="S11" s="503">
        <v>23.231999999999999</v>
      </c>
      <c r="T11" s="385" t="s">
        <v>2</v>
      </c>
      <c r="U11" s="404">
        <v>482.30420000000004</v>
      </c>
      <c r="V11" s="385" t="s">
        <v>2</v>
      </c>
      <c r="W11" s="503">
        <v>93.924319999999994</v>
      </c>
      <c r="X11" s="385" t="s">
        <v>2</v>
      </c>
      <c r="Y11" s="404">
        <v>931.2526399999997</v>
      </c>
      <c r="Z11" s="385" t="s">
        <v>2</v>
      </c>
      <c r="AA11" s="503">
        <v>0</v>
      </c>
      <c r="AB11" s="385" t="s">
        <v>2</v>
      </c>
      <c r="AC11" s="404">
        <v>762.55830000000003</v>
      </c>
      <c r="AD11" s="385" t="s">
        <v>2</v>
      </c>
      <c r="AE11" s="503">
        <v>57</v>
      </c>
      <c r="AF11" s="385" t="s">
        <v>2</v>
      </c>
      <c r="AG11" s="404">
        <v>1200</v>
      </c>
      <c r="AH11" s="385"/>
      <c r="AI11" s="503">
        <v>98</v>
      </c>
      <c r="AJ11" s="385"/>
      <c r="AK11" s="404">
        <v>1104</v>
      </c>
      <c r="AL11" s="502" t="s">
        <v>2</v>
      </c>
      <c r="AM11" s="503">
        <v>0</v>
      </c>
      <c r="AN11" s="502" t="s">
        <v>2</v>
      </c>
      <c r="AO11" s="404">
        <v>119.77119999999999</v>
      </c>
      <c r="AP11" s="502" t="s">
        <v>2</v>
      </c>
      <c r="AQ11" s="503">
        <v>101.6208</v>
      </c>
      <c r="AR11" s="502" t="s">
        <v>2</v>
      </c>
      <c r="AS11" s="404">
        <v>799.06644000000017</v>
      </c>
      <c r="AT11" s="127" t="s">
        <v>2</v>
      </c>
      <c r="AU11" s="503">
        <v>71.620800000000003</v>
      </c>
      <c r="AV11" s="127" t="s">
        <v>2</v>
      </c>
      <c r="AW11" s="404">
        <v>766.3374</v>
      </c>
      <c r="AX11" s="127" t="s">
        <v>2</v>
      </c>
      <c r="AY11" s="503">
        <v>0</v>
      </c>
      <c r="AZ11" s="127" t="s">
        <v>2</v>
      </c>
      <c r="BA11" s="404">
        <v>742.20940000000007</v>
      </c>
      <c r="BB11" s="127" t="s">
        <v>2</v>
      </c>
      <c r="BC11" s="503">
        <v>0</v>
      </c>
      <c r="BD11" s="127" t="s">
        <v>2</v>
      </c>
      <c r="BE11" s="404">
        <v>518.30988000000002</v>
      </c>
    </row>
    <row r="12" spans="1:57" s="438" customFormat="1">
      <c r="A12" s="1396" t="s">
        <v>185</v>
      </c>
      <c r="B12" s="434">
        <v>12</v>
      </c>
      <c r="C12" s="434">
        <v>7627.8795469999995</v>
      </c>
      <c r="D12" s="434">
        <v>260</v>
      </c>
      <c r="E12" s="434">
        <v>60327.432691499991</v>
      </c>
      <c r="F12" s="435">
        <f t="shared" ref="F12:BE12" si="1">F9+F6</f>
        <v>16</v>
      </c>
      <c r="G12" s="436">
        <f>G9+G6</f>
        <v>16490.986158899999</v>
      </c>
      <c r="H12" s="435">
        <f t="shared" si="1"/>
        <v>304</v>
      </c>
      <c r="I12" s="437">
        <f>I9+I6</f>
        <v>155837.16346499999</v>
      </c>
      <c r="J12" s="435">
        <f t="shared" si="1"/>
        <v>0</v>
      </c>
      <c r="K12" s="436">
        <f t="shared" si="1"/>
        <v>0</v>
      </c>
      <c r="L12" s="435">
        <f t="shared" si="1"/>
        <v>26</v>
      </c>
      <c r="M12" s="437">
        <f t="shared" si="1"/>
        <v>5727.4003104999993</v>
      </c>
      <c r="N12" s="435">
        <f t="shared" si="1"/>
        <v>2</v>
      </c>
      <c r="O12" s="436">
        <f t="shared" si="1"/>
        <v>5614.6458437000001</v>
      </c>
      <c r="P12" s="435">
        <f t="shared" si="1"/>
        <v>24</v>
      </c>
      <c r="Q12" s="437">
        <f t="shared" si="1"/>
        <v>4518.7089513999999</v>
      </c>
      <c r="R12" s="435">
        <f t="shared" si="1"/>
        <v>2</v>
      </c>
      <c r="S12" s="436">
        <f t="shared" si="1"/>
        <v>164.51999999999998</v>
      </c>
      <c r="T12" s="435">
        <f t="shared" si="1"/>
        <v>20</v>
      </c>
      <c r="U12" s="437">
        <f t="shared" si="1"/>
        <v>2356.2368473000001</v>
      </c>
      <c r="V12" s="435">
        <f t="shared" si="1"/>
        <v>2</v>
      </c>
      <c r="W12" s="436">
        <f t="shared" si="1"/>
        <v>93.924319999999994</v>
      </c>
      <c r="X12" s="435">
        <f t="shared" si="1"/>
        <v>28</v>
      </c>
      <c r="Y12" s="437">
        <f t="shared" si="1"/>
        <v>5966.3123099999993</v>
      </c>
      <c r="Z12" s="435">
        <f t="shared" si="1"/>
        <v>0</v>
      </c>
      <c r="AA12" s="436">
        <f t="shared" si="1"/>
        <v>0</v>
      </c>
      <c r="AB12" s="435">
        <f t="shared" si="1"/>
        <v>33</v>
      </c>
      <c r="AC12" s="437">
        <f t="shared" si="1"/>
        <v>15469.3151031</v>
      </c>
      <c r="AD12" s="435">
        <f t="shared" si="1"/>
        <v>5</v>
      </c>
      <c r="AE12" s="436">
        <f>AE9+AE6</f>
        <v>7544.8400079999992</v>
      </c>
      <c r="AF12" s="435">
        <f>AF9+AF6</f>
        <v>42</v>
      </c>
      <c r="AG12" s="437">
        <f>AG9+AG6</f>
        <v>8667.9405906000011</v>
      </c>
      <c r="AH12" s="435">
        <f t="shared" si="1"/>
        <v>1</v>
      </c>
      <c r="AI12" s="436">
        <f t="shared" si="1"/>
        <v>98</v>
      </c>
      <c r="AJ12" s="435">
        <f>AJ9+AJ6</f>
        <v>28</v>
      </c>
      <c r="AK12" s="437">
        <f>AK9+AK6</f>
        <v>34884.988660900002</v>
      </c>
      <c r="AL12" s="435">
        <f t="shared" si="1"/>
        <v>1</v>
      </c>
      <c r="AM12" s="436">
        <f>AM9+AM6</f>
        <v>2199.9999904000001</v>
      </c>
      <c r="AN12" s="435">
        <f t="shared" si="1"/>
        <v>11</v>
      </c>
      <c r="AO12" s="437">
        <f>AO9+AO6</f>
        <v>33648.636559300001</v>
      </c>
      <c r="AP12" s="435">
        <f t="shared" si="1"/>
        <v>2</v>
      </c>
      <c r="AQ12" s="436">
        <f>AQ9+AQ6</f>
        <v>686.23519679999993</v>
      </c>
      <c r="AR12" s="435">
        <f t="shared" si="1"/>
        <v>32</v>
      </c>
      <c r="AS12" s="437">
        <f>AS9+AS6</f>
        <v>26344.956648699997</v>
      </c>
      <c r="AT12" s="435">
        <f t="shared" si="1"/>
        <v>1</v>
      </c>
      <c r="AU12" s="436">
        <f t="shared" si="1"/>
        <v>88.820800000000006</v>
      </c>
      <c r="AV12" s="435">
        <f t="shared" si="1"/>
        <v>27</v>
      </c>
      <c r="AW12" s="437">
        <f t="shared" si="1"/>
        <v>2976.7824868000002</v>
      </c>
      <c r="AX12" s="435">
        <f t="shared" si="1"/>
        <v>0</v>
      </c>
      <c r="AY12" s="436">
        <f t="shared" si="1"/>
        <v>0</v>
      </c>
      <c r="AZ12" s="435">
        <f t="shared" si="1"/>
        <v>21</v>
      </c>
      <c r="BA12" s="437">
        <f t="shared" si="1"/>
        <v>14745.3336764</v>
      </c>
      <c r="BB12" s="437">
        <f t="shared" si="1"/>
        <v>0</v>
      </c>
      <c r="BC12" s="437">
        <f t="shared" si="1"/>
        <v>0</v>
      </c>
      <c r="BD12" s="437">
        <f t="shared" si="1"/>
        <v>12</v>
      </c>
      <c r="BE12" s="437">
        <f t="shared" si="1"/>
        <v>530.55132000000003</v>
      </c>
    </row>
    <row r="13" spans="1:57" s="10" customFormat="1">
      <c r="A13" s="1399" t="s">
        <v>186</v>
      </c>
      <c r="B13" s="126" t="s">
        <v>2</v>
      </c>
      <c r="C13" s="126">
        <v>2948.2887618999998</v>
      </c>
      <c r="D13" s="126" t="s">
        <v>2</v>
      </c>
      <c r="E13" s="126">
        <v>30482.316544699999</v>
      </c>
      <c r="F13" s="127" t="s">
        <v>2</v>
      </c>
      <c r="G13" s="136">
        <f>G7+G10</f>
        <v>8205.7482500999995</v>
      </c>
      <c r="H13" s="127" t="s">
        <v>2</v>
      </c>
      <c r="I13" s="134">
        <f>I7+I10</f>
        <v>97418.751226100008</v>
      </c>
      <c r="J13" s="127" t="s">
        <v>2</v>
      </c>
      <c r="K13" s="136">
        <f>K7+K10</f>
        <v>0</v>
      </c>
      <c r="L13" s="127" t="s">
        <v>2</v>
      </c>
      <c r="M13" s="134">
        <f>M7+M10</f>
        <v>4624.4736579999999</v>
      </c>
      <c r="N13" s="127" t="s">
        <v>2</v>
      </c>
      <c r="O13" s="136">
        <f>O7+O10</f>
        <v>3489.6458468999999</v>
      </c>
      <c r="P13" s="127" t="s">
        <v>2</v>
      </c>
      <c r="Q13" s="134">
        <f>Q7+Q10</f>
        <v>2710.0928821000002</v>
      </c>
      <c r="R13" s="127" t="s">
        <v>2</v>
      </c>
      <c r="S13" s="136">
        <f>S7+S10</f>
        <v>9.2880000000000003</v>
      </c>
      <c r="T13" s="127" t="s">
        <v>2</v>
      </c>
      <c r="U13" s="134">
        <f>U7+U10</f>
        <v>1228.8294208000002</v>
      </c>
      <c r="V13" s="127" t="s">
        <v>2</v>
      </c>
      <c r="W13" s="136">
        <f>W7+W10</f>
        <v>0</v>
      </c>
      <c r="X13" s="127" t="s">
        <v>2</v>
      </c>
      <c r="Y13" s="134">
        <f>Y7+Y10</f>
        <v>1921.9596944999998</v>
      </c>
      <c r="Z13" s="127" t="s">
        <v>2</v>
      </c>
      <c r="AA13" s="136">
        <f>AA7+AA10</f>
        <v>0</v>
      </c>
      <c r="AB13" s="127" t="s">
        <v>2</v>
      </c>
      <c r="AC13" s="134">
        <f>AC7+AC10</f>
        <v>5752.5086918000006</v>
      </c>
      <c r="AD13" s="127" t="s">
        <v>2</v>
      </c>
      <c r="AE13" s="134">
        <f>AE7+AE10</f>
        <v>3277.000012</v>
      </c>
      <c r="AF13" s="127" t="s">
        <v>2</v>
      </c>
      <c r="AG13" s="134">
        <f>AG7+AG10</f>
        <v>3660.7753992000003</v>
      </c>
      <c r="AH13" s="127" t="s">
        <v>2</v>
      </c>
      <c r="AI13" s="136">
        <f>AI7+AI10</f>
        <v>0</v>
      </c>
      <c r="AJ13" s="127" t="s">
        <v>2</v>
      </c>
      <c r="AK13" s="134">
        <f>AK7+AK10</f>
        <v>28965.0228016</v>
      </c>
      <c r="AL13" s="127" t="s">
        <v>2</v>
      </c>
      <c r="AM13" s="136">
        <f>AM7+AM10</f>
        <v>1399.9999912000001</v>
      </c>
      <c r="AN13" s="127" t="s">
        <v>2</v>
      </c>
      <c r="AO13" s="134">
        <f>AO7+AO10</f>
        <v>14262.5153593</v>
      </c>
      <c r="AP13" s="127" t="s">
        <v>2</v>
      </c>
      <c r="AQ13" s="136">
        <f>AQ8+AQ10</f>
        <v>584.61439680000001</v>
      </c>
      <c r="AR13" s="127" t="s">
        <v>2</v>
      </c>
      <c r="AS13" s="134">
        <f>AS7+AS10</f>
        <v>19795.8904</v>
      </c>
      <c r="AT13" s="127" t="s">
        <v>2</v>
      </c>
      <c r="AU13" s="136">
        <f>AU7+AU10</f>
        <v>17.2</v>
      </c>
      <c r="AV13" s="127" t="s">
        <v>2</v>
      </c>
      <c r="AW13" s="134">
        <f>AW7+AW10</f>
        <v>1006.3164296</v>
      </c>
      <c r="AX13" s="127" t="s">
        <v>2</v>
      </c>
      <c r="AY13" s="136">
        <f>AY7+AY10</f>
        <v>0</v>
      </c>
      <c r="AZ13" s="127" t="s">
        <v>2</v>
      </c>
      <c r="BA13" s="134">
        <f>BA7+BA10</f>
        <v>13478.1250492</v>
      </c>
      <c r="BB13" s="127" t="s">
        <v>2</v>
      </c>
      <c r="BC13" s="136">
        <f>BC7+BC10</f>
        <v>0</v>
      </c>
      <c r="BD13" s="127" t="s">
        <v>2</v>
      </c>
      <c r="BE13" s="136">
        <f>BE7+BE10</f>
        <v>12.241440000000001</v>
      </c>
    </row>
    <row r="14" spans="1:57" s="10" customFormat="1">
      <c r="A14" s="1399" t="s">
        <v>187</v>
      </c>
      <c r="B14" s="126" t="s">
        <v>2</v>
      </c>
      <c r="C14" s="126">
        <v>4680.4220237999998</v>
      </c>
      <c r="D14" s="126" t="s">
        <v>2</v>
      </c>
      <c r="E14" s="126">
        <v>29852.4787717</v>
      </c>
      <c r="F14" s="127" t="s">
        <v>2</v>
      </c>
      <c r="G14" s="136">
        <f>G8+G11</f>
        <v>8285.2379087999998</v>
      </c>
      <c r="H14" s="127" t="s">
        <v>2</v>
      </c>
      <c r="I14" s="134">
        <f>I11+I8</f>
        <v>58418.412238899997</v>
      </c>
      <c r="J14" s="127" t="s">
        <v>2</v>
      </c>
      <c r="K14" s="136">
        <f>K8+K11</f>
        <v>0</v>
      </c>
      <c r="L14" s="127" t="s">
        <v>2</v>
      </c>
      <c r="M14" s="134">
        <f>M11+M8</f>
        <v>1102.9266524999998</v>
      </c>
      <c r="N14" s="127" t="s">
        <v>2</v>
      </c>
      <c r="O14" s="136">
        <f>O8+O11</f>
        <v>2124.9999968000002</v>
      </c>
      <c r="P14" s="127" t="s">
        <v>2</v>
      </c>
      <c r="Q14" s="134">
        <f>Q11+Q8</f>
        <v>1808.6160693000002</v>
      </c>
      <c r="R14" s="127" t="s">
        <v>2</v>
      </c>
      <c r="S14" s="136">
        <f>S8+S11</f>
        <v>155.232</v>
      </c>
      <c r="T14" s="127" t="s">
        <v>2</v>
      </c>
      <c r="U14" s="134">
        <f>U11+U8</f>
        <v>1127.4074264999999</v>
      </c>
      <c r="V14" s="127" t="s">
        <v>2</v>
      </c>
      <c r="W14" s="136">
        <f>W8+W11</f>
        <v>93.924319999999994</v>
      </c>
      <c r="X14" s="127" t="s">
        <v>2</v>
      </c>
      <c r="Y14" s="134">
        <f>Y11+Y8</f>
        <v>4044.3526154999995</v>
      </c>
      <c r="Z14" s="127" t="s">
        <v>2</v>
      </c>
      <c r="AA14" s="136">
        <f>AA8+AA11</f>
        <v>0</v>
      </c>
      <c r="AB14" s="127" t="s">
        <v>2</v>
      </c>
      <c r="AC14" s="134">
        <v>9716.8064113</v>
      </c>
      <c r="AD14" s="127" t="s">
        <v>2</v>
      </c>
      <c r="AE14" s="134">
        <f>AE11+AE8</f>
        <v>4267.8399959999997</v>
      </c>
      <c r="AF14" s="127" t="s">
        <v>2</v>
      </c>
      <c r="AG14" s="134">
        <f>AG11+AG8</f>
        <v>5007.1651914000004</v>
      </c>
      <c r="AH14" s="127" t="s">
        <v>2</v>
      </c>
      <c r="AI14" s="136">
        <f>AI8+AI11</f>
        <v>98</v>
      </c>
      <c r="AJ14" s="127" t="s">
        <v>2</v>
      </c>
      <c r="AK14" s="134">
        <f>AK11+AK8</f>
        <v>5919.9658593000004</v>
      </c>
      <c r="AL14" s="127" t="s">
        <v>2</v>
      </c>
      <c r="AM14" s="136">
        <f>AM8+AM11</f>
        <v>799.99999920000005</v>
      </c>
      <c r="AN14" s="127" t="s">
        <v>2</v>
      </c>
      <c r="AO14" s="134">
        <f>AO11+AO8</f>
        <v>19386.121199999998</v>
      </c>
      <c r="AP14" s="127" t="s">
        <v>2</v>
      </c>
      <c r="AQ14" s="136">
        <f>AQ8+AQ11</f>
        <v>673.62079679999999</v>
      </c>
      <c r="AR14" s="127" t="s">
        <v>2</v>
      </c>
      <c r="AS14" s="134">
        <f>AS11+AS8</f>
        <v>6549.0662487000009</v>
      </c>
      <c r="AT14" s="127" t="s">
        <v>2</v>
      </c>
      <c r="AU14" s="136">
        <f>AU8+AU11</f>
        <v>71.620800000000003</v>
      </c>
      <c r="AV14" s="127" t="s">
        <v>2</v>
      </c>
      <c r="AW14" s="134">
        <f>AW11+AW8</f>
        <v>1970.4660572000003</v>
      </c>
      <c r="AX14" s="127" t="s">
        <v>2</v>
      </c>
      <c r="AY14" s="136">
        <f>AY8+AY11</f>
        <v>0</v>
      </c>
      <c r="AZ14" s="127" t="s">
        <v>2</v>
      </c>
      <c r="BA14" s="134">
        <f>BA11+BA8</f>
        <v>1267.2086272000001</v>
      </c>
      <c r="BB14" s="127" t="s">
        <v>2</v>
      </c>
      <c r="BC14" s="136">
        <f>BC8+BC11</f>
        <v>0</v>
      </c>
      <c r="BD14" s="127" t="s">
        <v>2</v>
      </c>
      <c r="BE14" s="136">
        <f>BE8+BE11</f>
        <v>518.30988000000002</v>
      </c>
    </row>
    <row r="15" spans="1:57" s="10" customFormat="1">
      <c r="A15" s="1396" t="s">
        <v>188</v>
      </c>
      <c r="B15" s="126">
        <v>0</v>
      </c>
      <c r="C15" s="126">
        <v>0</v>
      </c>
      <c r="D15" s="126">
        <v>0</v>
      </c>
      <c r="E15" s="126">
        <v>0</v>
      </c>
      <c r="F15" s="126">
        <f t="shared" ref="F15:I20" si="2">J15+N15+R15+V15+Z15+AD15+AH15+AL15+AP15+AT15+AX15+BB15</f>
        <v>0</v>
      </c>
      <c r="G15" s="126">
        <f t="shared" si="2"/>
        <v>0</v>
      </c>
      <c r="H15" s="126">
        <f t="shared" si="2"/>
        <v>1</v>
      </c>
      <c r="I15" s="126">
        <f t="shared" si="2"/>
        <v>17999.999999299998</v>
      </c>
      <c r="J15" s="133">
        <f>J16+J17</f>
        <v>0</v>
      </c>
      <c r="K15" s="133">
        <f>K16+K17</f>
        <v>0</v>
      </c>
      <c r="L15" s="133">
        <v>1</v>
      </c>
      <c r="M15" s="227">
        <v>17999.999999299998</v>
      </c>
      <c r="N15" s="133">
        <f t="shared" ref="N15:BE15" si="3">N16+N17</f>
        <v>0</v>
      </c>
      <c r="O15" s="133">
        <f t="shared" si="3"/>
        <v>0</v>
      </c>
      <c r="P15" s="133">
        <f t="shared" si="3"/>
        <v>0</v>
      </c>
      <c r="Q15" s="133">
        <f t="shared" si="3"/>
        <v>0</v>
      </c>
      <c r="R15" s="133">
        <f t="shared" si="3"/>
        <v>0</v>
      </c>
      <c r="S15" s="133">
        <f t="shared" si="3"/>
        <v>0</v>
      </c>
      <c r="T15" s="133">
        <f t="shared" si="3"/>
        <v>0</v>
      </c>
      <c r="U15" s="133">
        <f t="shared" si="3"/>
        <v>0</v>
      </c>
      <c r="V15" s="133">
        <f t="shared" si="3"/>
        <v>0</v>
      </c>
      <c r="W15" s="133">
        <f t="shared" si="3"/>
        <v>0</v>
      </c>
      <c r="X15" s="133">
        <f t="shared" si="3"/>
        <v>0</v>
      </c>
      <c r="Y15" s="133">
        <f t="shared" si="3"/>
        <v>0</v>
      </c>
      <c r="Z15" s="133">
        <f t="shared" si="3"/>
        <v>0</v>
      </c>
      <c r="AA15" s="133">
        <f t="shared" si="3"/>
        <v>0</v>
      </c>
      <c r="AB15" s="133">
        <f t="shared" si="3"/>
        <v>0</v>
      </c>
      <c r="AC15" s="133">
        <f t="shared" si="3"/>
        <v>0</v>
      </c>
      <c r="AD15" s="133">
        <f t="shared" si="3"/>
        <v>0</v>
      </c>
      <c r="AE15" s="133">
        <f t="shared" si="3"/>
        <v>0</v>
      </c>
      <c r="AF15" s="133">
        <f t="shared" si="3"/>
        <v>0</v>
      </c>
      <c r="AG15" s="133">
        <f t="shared" si="3"/>
        <v>0</v>
      </c>
      <c r="AH15" s="133">
        <f t="shared" si="3"/>
        <v>0</v>
      </c>
      <c r="AI15" s="133">
        <f t="shared" si="3"/>
        <v>0</v>
      </c>
      <c r="AJ15" s="133">
        <f t="shared" si="3"/>
        <v>0</v>
      </c>
      <c r="AK15" s="133">
        <f t="shared" si="3"/>
        <v>0</v>
      </c>
      <c r="AL15" s="133">
        <f t="shared" si="3"/>
        <v>0</v>
      </c>
      <c r="AM15" s="133">
        <f>AM16+AM17</f>
        <v>0</v>
      </c>
      <c r="AN15" s="133">
        <f t="shared" si="3"/>
        <v>0</v>
      </c>
      <c r="AO15" s="133">
        <f t="shared" si="3"/>
        <v>0</v>
      </c>
      <c r="AP15" s="133">
        <f t="shared" si="3"/>
        <v>0</v>
      </c>
      <c r="AQ15" s="133">
        <f t="shared" si="3"/>
        <v>0</v>
      </c>
      <c r="AR15" s="133">
        <f t="shared" si="3"/>
        <v>0</v>
      </c>
      <c r="AS15" s="133">
        <f t="shared" si="3"/>
        <v>0</v>
      </c>
      <c r="AT15" s="133">
        <f t="shared" si="3"/>
        <v>0</v>
      </c>
      <c r="AU15" s="133">
        <f t="shared" si="3"/>
        <v>0</v>
      </c>
      <c r="AV15" s="133">
        <f t="shared" si="3"/>
        <v>0</v>
      </c>
      <c r="AW15" s="133">
        <f t="shared" si="3"/>
        <v>0</v>
      </c>
      <c r="AX15" s="133">
        <f t="shared" si="3"/>
        <v>0</v>
      </c>
      <c r="AY15" s="133">
        <f t="shared" si="3"/>
        <v>0</v>
      </c>
      <c r="AZ15" s="133">
        <f t="shared" si="3"/>
        <v>0</v>
      </c>
      <c r="BA15" s="133">
        <f t="shared" si="3"/>
        <v>0</v>
      </c>
      <c r="BB15" s="133">
        <f t="shared" si="3"/>
        <v>0</v>
      </c>
      <c r="BC15" s="133">
        <f t="shared" si="3"/>
        <v>0</v>
      </c>
      <c r="BD15" s="133">
        <f t="shared" si="3"/>
        <v>0</v>
      </c>
      <c r="BE15" s="133">
        <f t="shared" si="3"/>
        <v>0</v>
      </c>
    </row>
    <row r="16" spans="1:57" s="10" customFormat="1">
      <c r="A16" s="1399" t="s">
        <v>182</v>
      </c>
      <c r="B16" s="126">
        <v>0</v>
      </c>
      <c r="C16" s="126">
        <v>0</v>
      </c>
      <c r="D16" s="126">
        <v>0</v>
      </c>
      <c r="E16" s="126">
        <v>0</v>
      </c>
      <c r="F16" s="126">
        <f t="shared" si="2"/>
        <v>0</v>
      </c>
      <c r="G16" s="126">
        <f t="shared" si="2"/>
        <v>0</v>
      </c>
      <c r="H16" s="126">
        <f t="shared" si="2"/>
        <v>0</v>
      </c>
      <c r="I16" s="126">
        <f t="shared" si="2"/>
        <v>0</v>
      </c>
      <c r="J16" s="127">
        <v>0</v>
      </c>
      <c r="K16" s="127">
        <v>0</v>
      </c>
      <c r="L16" s="127">
        <v>0</v>
      </c>
      <c r="M16" s="127">
        <v>0</v>
      </c>
      <c r="N16" s="127">
        <v>0</v>
      </c>
      <c r="O16" s="127">
        <v>0</v>
      </c>
      <c r="P16" s="127">
        <v>0</v>
      </c>
      <c r="Q16" s="127">
        <v>0</v>
      </c>
      <c r="R16" s="127">
        <v>0</v>
      </c>
      <c r="S16" s="127">
        <v>0</v>
      </c>
      <c r="T16" s="127">
        <v>0</v>
      </c>
      <c r="U16" s="127">
        <v>0</v>
      </c>
      <c r="V16" s="127">
        <v>0</v>
      </c>
      <c r="W16" s="133">
        <v>0</v>
      </c>
      <c r="X16" s="133">
        <v>0</v>
      </c>
      <c r="Y16" s="133">
        <v>0</v>
      </c>
      <c r="Z16" s="133">
        <v>0</v>
      </c>
      <c r="AA16" s="133">
        <v>0</v>
      </c>
      <c r="AB16" s="133">
        <v>0</v>
      </c>
      <c r="AC16" s="133">
        <v>0</v>
      </c>
      <c r="AD16" s="127">
        <v>0</v>
      </c>
      <c r="AE16" s="127">
        <v>0</v>
      </c>
      <c r="AF16" s="127">
        <v>0</v>
      </c>
      <c r="AG16" s="127">
        <v>0</v>
      </c>
      <c r="AH16" s="127"/>
      <c r="AI16" s="133"/>
      <c r="AJ16" s="127"/>
      <c r="AK16" s="137"/>
      <c r="AL16" s="127">
        <v>0</v>
      </c>
      <c r="AM16" s="133">
        <v>0</v>
      </c>
      <c r="AN16" s="127">
        <v>0</v>
      </c>
      <c r="AO16" s="137">
        <v>0</v>
      </c>
      <c r="AP16" s="127">
        <v>0</v>
      </c>
      <c r="AQ16" s="133">
        <v>0</v>
      </c>
      <c r="AR16" s="127">
        <v>0</v>
      </c>
      <c r="AS16" s="137">
        <v>0</v>
      </c>
      <c r="AT16" s="127">
        <v>0</v>
      </c>
      <c r="AU16" s="133">
        <v>0</v>
      </c>
      <c r="AV16" s="127">
        <v>0</v>
      </c>
      <c r="AW16" s="137">
        <v>0</v>
      </c>
      <c r="AX16" s="127">
        <v>0</v>
      </c>
      <c r="AY16" s="133">
        <v>0</v>
      </c>
      <c r="AZ16" s="127">
        <v>0</v>
      </c>
      <c r="BA16" s="137">
        <v>0</v>
      </c>
      <c r="BB16" s="137">
        <v>0</v>
      </c>
      <c r="BC16" s="137">
        <v>0</v>
      </c>
      <c r="BD16" s="137">
        <v>0</v>
      </c>
      <c r="BE16" s="137">
        <v>0</v>
      </c>
    </row>
    <row r="17" spans="1:57" s="10" customFormat="1">
      <c r="A17" s="1399" t="s">
        <v>183</v>
      </c>
      <c r="B17" s="126">
        <v>0</v>
      </c>
      <c r="C17" s="126">
        <v>0</v>
      </c>
      <c r="D17" s="126">
        <v>0</v>
      </c>
      <c r="E17" s="126">
        <v>0</v>
      </c>
      <c r="F17" s="126">
        <f t="shared" si="2"/>
        <v>0</v>
      </c>
      <c r="G17" s="126">
        <f t="shared" si="2"/>
        <v>0</v>
      </c>
      <c r="H17" s="126">
        <f t="shared" si="2"/>
        <v>1</v>
      </c>
      <c r="I17" s="126">
        <f>M17+Q17+U17+Y17+AC17+AG17+AK17+AO17+AS17+AW17+BA17+BE17</f>
        <v>17999.999999299998</v>
      </c>
      <c r="J17" s="127">
        <v>0</v>
      </c>
      <c r="K17" s="133">
        <v>0</v>
      </c>
      <c r="L17" s="127">
        <v>1</v>
      </c>
      <c r="M17" s="227">
        <v>17999.999999299998</v>
      </c>
      <c r="N17" s="127">
        <v>0</v>
      </c>
      <c r="O17" s="127">
        <v>0</v>
      </c>
      <c r="P17" s="127">
        <v>0</v>
      </c>
      <c r="Q17" s="127">
        <v>0</v>
      </c>
      <c r="R17" s="127">
        <v>0</v>
      </c>
      <c r="S17" s="127">
        <v>0</v>
      </c>
      <c r="T17" s="127">
        <v>0</v>
      </c>
      <c r="U17" s="127">
        <v>0</v>
      </c>
      <c r="V17" s="127">
        <v>0</v>
      </c>
      <c r="W17" s="133">
        <v>0</v>
      </c>
      <c r="X17" s="133">
        <v>0</v>
      </c>
      <c r="Y17" s="133">
        <v>0</v>
      </c>
      <c r="Z17" s="133">
        <v>0</v>
      </c>
      <c r="AA17" s="133">
        <v>0</v>
      </c>
      <c r="AB17" s="133">
        <v>0</v>
      </c>
      <c r="AC17" s="133">
        <v>0</v>
      </c>
      <c r="AD17" s="127">
        <v>0</v>
      </c>
      <c r="AE17" s="127">
        <v>0</v>
      </c>
      <c r="AF17" s="127">
        <v>0</v>
      </c>
      <c r="AG17" s="127">
        <v>0</v>
      </c>
      <c r="AH17" s="127"/>
      <c r="AI17" s="133"/>
      <c r="AJ17" s="127"/>
      <c r="AK17" s="137"/>
      <c r="AL17" s="127">
        <v>0</v>
      </c>
      <c r="AM17" s="133">
        <v>0</v>
      </c>
      <c r="AN17" s="127">
        <v>0</v>
      </c>
      <c r="AO17" s="137">
        <v>0</v>
      </c>
      <c r="AP17" s="127">
        <v>0</v>
      </c>
      <c r="AQ17" s="133">
        <v>0</v>
      </c>
      <c r="AR17" s="127">
        <v>0</v>
      </c>
      <c r="AS17" s="137">
        <v>0</v>
      </c>
      <c r="AT17" s="127">
        <v>0</v>
      </c>
      <c r="AU17" s="133">
        <v>0</v>
      </c>
      <c r="AV17" s="127">
        <v>0</v>
      </c>
      <c r="AW17" s="137">
        <v>0</v>
      </c>
      <c r="AX17" s="127">
        <v>0</v>
      </c>
      <c r="AY17" s="133">
        <v>0</v>
      </c>
      <c r="AZ17" s="127">
        <v>0</v>
      </c>
      <c r="BA17" s="137">
        <v>0</v>
      </c>
      <c r="BB17" s="137">
        <v>0</v>
      </c>
      <c r="BC17" s="137">
        <v>0</v>
      </c>
      <c r="BD17" s="137">
        <v>0</v>
      </c>
      <c r="BE17" s="137">
        <v>0</v>
      </c>
    </row>
    <row r="18" spans="1:57" s="10" customFormat="1">
      <c r="A18" s="1396" t="s">
        <v>189</v>
      </c>
      <c r="B18" s="126">
        <v>0</v>
      </c>
      <c r="C18" s="126">
        <v>0</v>
      </c>
      <c r="D18" s="126">
        <v>1</v>
      </c>
      <c r="E18" s="126">
        <v>27</v>
      </c>
      <c r="F18" s="126">
        <f t="shared" si="2"/>
        <v>0</v>
      </c>
      <c r="G18" s="126">
        <f t="shared" si="2"/>
        <v>0</v>
      </c>
      <c r="H18" s="126">
        <f t="shared" si="2"/>
        <v>1</v>
      </c>
      <c r="I18" s="126">
        <f t="shared" si="2"/>
        <v>149.99</v>
      </c>
      <c r="J18" s="133">
        <f t="shared" ref="J18:BE18" si="4">J19+J20</f>
        <v>0</v>
      </c>
      <c r="K18" s="133">
        <f t="shared" si="4"/>
        <v>0</v>
      </c>
      <c r="L18" s="133">
        <f t="shared" si="4"/>
        <v>0</v>
      </c>
      <c r="M18" s="133">
        <f t="shared" si="4"/>
        <v>0</v>
      </c>
      <c r="N18" s="133">
        <f t="shared" si="4"/>
        <v>0</v>
      </c>
      <c r="O18" s="133">
        <f t="shared" si="4"/>
        <v>0</v>
      </c>
      <c r="P18" s="133">
        <f t="shared" si="4"/>
        <v>0</v>
      </c>
      <c r="Q18" s="133">
        <f t="shared" si="4"/>
        <v>0</v>
      </c>
      <c r="R18" s="133">
        <f t="shared" si="4"/>
        <v>0</v>
      </c>
      <c r="S18" s="133">
        <f t="shared" si="4"/>
        <v>0</v>
      </c>
      <c r="T18" s="133">
        <f t="shared" si="4"/>
        <v>0</v>
      </c>
      <c r="U18" s="133">
        <f t="shared" si="4"/>
        <v>0</v>
      </c>
      <c r="V18" s="133">
        <f t="shared" si="4"/>
        <v>0</v>
      </c>
      <c r="W18" s="133">
        <f t="shared" si="4"/>
        <v>0</v>
      </c>
      <c r="X18" s="133">
        <f t="shared" si="4"/>
        <v>1</v>
      </c>
      <c r="Y18" s="133">
        <f t="shared" si="4"/>
        <v>149.99</v>
      </c>
      <c r="Z18" s="133">
        <f t="shared" si="4"/>
        <v>0</v>
      </c>
      <c r="AA18" s="133">
        <f t="shared" si="4"/>
        <v>0</v>
      </c>
      <c r="AB18" s="133">
        <f t="shared" si="4"/>
        <v>0</v>
      </c>
      <c r="AC18" s="133">
        <f t="shared" si="4"/>
        <v>0</v>
      </c>
      <c r="AD18" s="133">
        <f t="shared" si="4"/>
        <v>0</v>
      </c>
      <c r="AE18" s="133">
        <f t="shared" si="4"/>
        <v>0</v>
      </c>
      <c r="AF18" s="133">
        <f t="shared" si="4"/>
        <v>0</v>
      </c>
      <c r="AG18" s="133">
        <f t="shared" si="4"/>
        <v>0</v>
      </c>
      <c r="AH18" s="133">
        <f t="shared" si="4"/>
        <v>0</v>
      </c>
      <c r="AI18" s="133">
        <f t="shared" si="4"/>
        <v>0</v>
      </c>
      <c r="AJ18" s="133">
        <f t="shared" si="4"/>
        <v>0</v>
      </c>
      <c r="AK18" s="133">
        <f t="shared" si="4"/>
        <v>0</v>
      </c>
      <c r="AL18" s="133">
        <f t="shared" si="4"/>
        <v>0</v>
      </c>
      <c r="AM18" s="133">
        <f t="shared" si="4"/>
        <v>0</v>
      </c>
      <c r="AN18" s="133">
        <f t="shared" si="4"/>
        <v>0</v>
      </c>
      <c r="AO18" s="133">
        <f>AO19+AO20</f>
        <v>0</v>
      </c>
      <c r="AP18" s="133">
        <f t="shared" si="4"/>
        <v>0</v>
      </c>
      <c r="AQ18" s="133">
        <f t="shared" si="4"/>
        <v>0</v>
      </c>
      <c r="AR18" s="133">
        <f t="shared" si="4"/>
        <v>0</v>
      </c>
      <c r="AS18" s="133">
        <f t="shared" si="4"/>
        <v>0</v>
      </c>
      <c r="AT18" s="133">
        <f t="shared" si="4"/>
        <v>0</v>
      </c>
      <c r="AU18" s="133">
        <f t="shared" si="4"/>
        <v>0</v>
      </c>
      <c r="AV18" s="133">
        <f t="shared" si="4"/>
        <v>0</v>
      </c>
      <c r="AW18" s="133">
        <f t="shared" si="4"/>
        <v>0</v>
      </c>
      <c r="AX18" s="133">
        <f t="shared" si="4"/>
        <v>0</v>
      </c>
      <c r="AY18" s="133">
        <f t="shared" si="4"/>
        <v>0</v>
      </c>
      <c r="AZ18" s="133">
        <f t="shared" si="4"/>
        <v>0</v>
      </c>
      <c r="BA18" s="133">
        <f t="shared" si="4"/>
        <v>0</v>
      </c>
      <c r="BB18" s="133">
        <f t="shared" si="4"/>
        <v>0</v>
      </c>
      <c r="BC18" s="133">
        <f t="shared" si="4"/>
        <v>0</v>
      </c>
      <c r="BD18" s="133">
        <f t="shared" si="4"/>
        <v>0</v>
      </c>
      <c r="BE18" s="133">
        <f t="shared" si="4"/>
        <v>0</v>
      </c>
    </row>
    <row r="19" spans="1:57" s="10" customFormat="1">
      <c r="A19" s="1399" t="s">
        <v>182</v>
      </c>
      <c r="B19" s="126">
        <v>0</v>
      </c>
      <c r="C19" s="126">
        <v>0</v>
      </c>
      <c r="D19" s="126">
        <v>0</v>
      </c>
      <c r="E19" s="126">
        <v>0</v>
      </c>
      <c r="F19" s="126">
        <f t="shared" si="2"/>
        <v>0</v>
      </c>
      <c r="G19" s="126">
        <f t="shared" si="2"/>
        <v>0</v>
      </c>
      <c r="H19" s="126">
        <f t="shared" si="2"/>
        <v>0</v>
      </c>
      <c r="I19" s="126">
        <f t="shared" si="2"/>
        <v>0</v>
      </c>
      <c r="J19" s="127">
        <v>0</v>
      </c>
      <c r="K19" s="127">
        <v>0</v>
      </c>
      <c r="L19" s="127">
        <v>0</v>
      </c>
      <c r="M19" s="127">
        <v>0</v>
      </c>
      <c r="N19" s="127">
        <v>0</v>
      </c>
      <c r="O19" s="127">
        <v>0</v>
      </c>
      <c r="P19" s="127">
        <v>0</v>
      </c>
      <c r="Q19" s="127">
        <v>0</v>
      </c>
      <c r="R19" s="127">
        <v>0</v>
      </c>
      <c r="S19" s="127">
        <v>0</v>
      </c>
      <c r="T19" s="127">
        <v>0</v>
      </c>
      <c r="U19" s="127">
        <v>0</v>
      </c>
      <c r="V19" s="127">
        <v>0</v>
      </c>
      <c r="W19" s="127">
        <v>0</v>
      </c>
      <c r="X19" s="127">
        <v>0</v>
      </c>
      <c r="Y19" s="127">
        <v>0</v>
      </c>
      <c r="Z19" s="127">
        <v>0</v>
      </c>
      <c r="AA19" s="127">
        <v>0</v>
      </c>
      <c r="AB19" s="127">
        <v>0</v>
      </c>
      <c r="AC19" s="127">
        <v>0</v>
      </c>
      <c r="AD19" s="127">
        <v>0</v>
      </c>
      <c r="AE19" s="127">
        <v>0</v>
      </c>
      <c r="AF19" s="127">
        <v>0</v>
      </c>
      <c r="AG19" s="127">
        <v>0</v>
      </c>
      <c r="AH19" s="127"/>
      <c r="AI19" s="127"/>
      <c r="AJ19" s="127"/>
      <c r="AK19" s="127"/>
      <c r="AL19" s="127">
        <v>0</v>
      </c>
      <c r="AM19" s="133">
        <v>0</v>
      </c>
      <c r="AN19" s="127">
        <v>0</v>
      </c>
      <c r="AO19" s="137">
        <v>0</v>
      </c>
      <c r="AP19" s="127">
        <v>0</v>
      </c>
      <c r="AQ19" s="133">
        <v>0</v>
      </c>
      <c r="AR19" s="127">
        <v>0</v>
      </c>
      <c r="AS19" s="137">
        <v>0</v>
      </c>
      <c r="AT19" s="127">
        <v>0</v>
      </c>
      <c r="AU19" s="127">
        <v>0</v>
      </c>
      <c r="AV19" s="127">
        <v>0</v>
      </c>
      <c r="AW19" s="127">
        <v>0</v>
      </c>
      <c r="AX19" s="127">
        <v>0</v>
      </c>
      <c r="AY19" s="133">
        <v>0</v>
      </c>
      <c r="AZ19" s="127">
        <v>0</v>
      </c>
      <c r="BA19" s="137">
        <v>0</v>
      </c>
      <c r="BB19" s="127">
        <v>0</v>
      </c>
      <c r="BC19" s="127">
        <v>0</v>
      </c>
      <c r="BD19" s="127">
        <v>0</v>
      </c>
      <c r="BE19" s="127">
        <v>0</v>
      </c>
    </row>
    <row r="20" spans="1:57" s="10" customFormat="1">
      <c r="A20" s="1399" t="s">
        <v>183</v>
      </c>
      <c r="B20" s="126">
        <v>0</v>
      </c>
      <c r="C20" s="126">
        <v>0</v>
      </c>
      <c r="D20" s="126">
        <v>1</v>
      </c>
      <c r="E20" s="126">
        <v>27</v>
      </c>
      <c r="F20" s="126">
        <f t="shared" si="2"/>
        <v>0</v>
      </c>
      <c r="G20" s="126">
        <f t="shared" si="2"/>
        <v>0</v>
      </c>
      <c r="H20" s="126">
        <f t="shared" si="2"/>
        <v>1</v>
      </c>
      <c r="I20" s="126">
        <f>M20+Q20+U20+Y20+AC20+AG20+AK20+AO20+AS20+AW20+BA20+BE20</f>
        <v>149.99</v>
      </c>
      <c r="J20" s="127">
        <v>0</v>
      </c>
      <c r="K20" s="127">
        <v>0</v>
      </c>
      <c r="L20" s="127">
        <v>0</v>
      </c>
      <c r="M20" s="127">
        <v>0</v>
      </c>
      <c r="N20" s="127">
        <v>0</v>
      </c>
      <c r="O20" s="127">
        <v>0</v>
      </c>
      <c r="P20" s="127">
        <v>0</v>
      </c>
      <c r="Q20" s="127">
        <v>0</v>
      </c>
      <c r="R20" s="127">
        <v>0</v>
      </c>
      <c r="S20" s="127">
        <v>0</v>
      </c>
      <c r="T20" s="127">
        <v>0</v>
      </c>
      <c r="U20" s="127">
        <v>0</v>
      </c>
      <c r="V20" s="127">
        <v>0</v>
      </c>
      <c r="W20" s="127">
        <v>0</v>
      </c>
      <c r="X20" s="296">
        <v>1</v>
      </c>
      <c r="Y20" s="296">
        <v>149.99</v>
      </c>
      <c r="Z20" s="127">
        <v>0</v>
      </c>
      <c r="AA20" s="127">
        <v>0</v>
      </c>
      <c r="AB20" s="127">
        <v>0</v>
      </c>
      <c r="AC20" s="127">
        <v>0</v>
      </c>
      <c r="AD20" s="127">
        <v>0</v>
      </c>
      <c r="AE20" s="127">
        <v>0</v>
      </c>
      <c r="AF20" s="127">
        <v>0</v>
      </c>
      <c r="AG20" s="127">
        <v>0</v>
      </c>
      <c r="AH20" s="127"/>
      <c r="AI20" s="127"/>
      <c r="AJ20" s="127"/>
      <c r="AK20" s="127"/>
      <c r="AL20" s="127">
        <v>0</v>
      </c>
      <c r="AM20" s="127">
        <v>0</v>
      </c>
      <c r="AN20" s="127">
        <v>0</v>
      </c>
      <c r="AO20" s="127">
        <v>0</v>
      </c>
      <c r="AP20" s="127">
        <v>0</v>
      </c>
      <c r="AQ20" s="133">
        <v>0</v>
      </c>
      <c r="AR20" s="127">
        <v>0</v>
      </c>
      <c r="AS20" s="137">
        <v>0</v>
      </c>
      <c r="AT20" s="127">
        <v>0</v>
      </c>
      <c r="AU20" s="127">
        <v>0</v>
      </c>
      <c r="AV20" s="127">
        <v>0</v>
      </c>
      <c r="AW20" s="127">
        <v>0</v>
      </c>
      <c r="AX20" s="127">
        <v>0</v>
      </c>
      <c r="AY20" s="133">
        <v>0</v>
      </c>
      <c r="AZ20" s="127">
        <v>0</v>
      </c>
      <c r="BA20" s="137">
        <v>0</v>
      </c>
      <c r="BB20" s="127">
        <v>0</v>
      </c>
      <c r="BC20" s="127">
        <v>0</v>
      </c>
      <c r="BD20" s="127">
        <v>0</v>
      </c>
      <c r="BE20" s="127">
        <v>0</v>
      </c>
    </row>
    <row r="21" spans="1:57" s="438" customFormat="1">
      <c r="A21" s="1396" t="s">
        <v>190</v>
      </c>
      <c r="B21" s="434">
        <v>0</v>
      </c>
      <c r="C21" s="434">
        <v>0</v>
      </c>
      <c r="D21" s="434">
        <v>1</v>
      </c>
      <c r="E21" s="434">
        <v>27</v>
      </c>
      <c r="F21" s="439">
        <f>F18+F15</f>
        <v>0</v>
      </c>
      <c r="G21" s="439">
        <f t="shared" ref="G21:BA21" si="5">G18+G15</f>
        <v>0</v>
      </c>
      <c r="H21" s="439">
        <f t="shared" si="5"/>
        <v>2</v>
      </c>
      <c r="I21" s="439">
        <f t="shared" si="5"/>
        <v>18149.9899993</v>
      </c>
      <c r="J21" s="439">
        <f t="shared" si="5"/>
        <v>0</v>
      </c>
      <c r="K21" s="439">
        <f t="shared" si="5"/>
        <v>0</v>
      </c>
      <c r="L21" s="439">
        <f t="shared" si="5"/>
        <v>1</v>
      </c>
      <c r="M21" s="439">
        <f t="shared" si="5"/>
        <v>17999.999999299998</v>
      </c>
      <c r="N21" s="439">
        <f t="shared" si="5"/>
        <v>0</v>
      </c>
      <c r="O21" s="439">
        <f t="shared" si="5"/>
        <v>0</v>
      </c>
      <c r="P21" s="439">
        <f t="shared" si="5"/>
        <v>0</v>
      </c>
      <c r="Q21" s="439">
        <f t="shared" si="5"/>
        <v>0</v>
      </c>
      <c r="R21" s="439">
        <f t="shared" si="5"/>
        <v>0</v>
      </c>
      <c r="S21" s="439">
        <f t="shared" si="5"/>
        <v>0</v>
      </c>
      <c r="T21" s="439">
        <f t="shared" si="5"/>
        <v>0</v>
      </c>
      <c r="U21" s="439">
        <f t="shared" si="5"/>
        <v>0</v>
      </c>
      <c r="V21" s="439">
        <f t="shared" si="5"/>
        <v>0</v>
      </c>
      <c r="W21" s="439">
        <f t="shared" si="5"/>
        <v>0</v>
      </c>
      <c r="X21" s="439">
        <f t="shared" si="5"/>
        <v>1</v>
      </c>
      <c r="Y21" s="439">
        <f t="shared" si="5"/>
        <v>149.99</v>
      </c>
      <c r="Z21" s="439">
        <f t="shared" si="5"/>
        <v>0</v>
      </c>
      <c r="AA21" s="439">
        <f t="shared" si="5"/>
        <v>0</v>
      </c>
      <c r="AB21" s="439">
        <f t="shared" si="5"/>
        <v>0</v>
      </c>
      <c r="AC21" s="439">
        <f t="shared" si="5"/>
        <v>0</v>
      </c>
      <c r="AD21" s="439">
        <f t="shared" si="5"/>
        <v>0</v>
      </c>
      <c r="AE21" s="439">
        <f t="shared" si="5"/>
        <v>0</v>
      </c>
      <c r="AF21" s="439">
        <f t="shared" si="5"/>
        <v>0</v>
      </c>
      <c r="AG21" s="439">
        <f t="shared" si="5"/>
        <v>0</v>
      </c>
      <c r="AH21" s="439">
        <f t="shared" si="5"/>
        <v>0</v>
      </c>
      <c r="AI21" s="439">
        <f t="shared" si="5"/>
        <v>0</v>
      </c>
      <c r="AJ21" s="439">
        <f t="shared" si="5"/>
        <v>0</v>
      </c>
      <c r="AK21" s="439">
        <f t="shared" si="5"/>
        <v>0</v>
      </c>
      <c r="AL21" s="439">
        <f t="shared" si="5"/>
        <v>0</v>
      </c>
      <c r="AM21" s="439">
        <f t="shared" si="5"/>
        <v>0</v>
      </c>
      <c r="AN21" s="439">
        <f t="shared" si="5"/>
        <v>0</v>
      </c>
      <c r="AO21" s="439">
        <f t="shared" si="5"/>
        <v>0</v>
      </c>
      <c r="AP21" s="439">
        <f t="shared" si="5"/>
        <v>0</v>
      </c>
      <c r="AQ21" s="439">
        <f t="shared" si="5"/>
        <v>0</v>
      </c>
      <c r="AR21" s="439">
        <f t="shared" si="5"/>
        <v>0</v>
      </c>
      <c r="AS21" s="439">
        <f t="shared" si="5"/>
        <v>0</v>
      </c>
      <c r="AT21" s="439">
        <f t="shared" si="5"/>
        <v>0</v>
      </c>
      <c r="AU21" s="439">
        <f t="shared" si="5"/>
        <v>0</v>
      </c>
      <c r="AV21" s="439">
        <f t="shared" si="5"/>
        <v>0</v>
      </c>
      <c r="AW21" s="439">
        <f t="shared" si="5"/>
        <v>0</v>
      </c>
      <c r="AX21" s="439">
        <f t="shared" si="5"/>
        <v>0</v>
      </c>
      <c r="AY21" s="439">
        <f t="shared" si="5"/>
        <v>0</v>
      </c>
      <c r="AZ21" s="439">
        <f t="shared" si="5"/>
        <v>0</v>
      </c>
      <c r="BA21" s="439">
        <f t="shared" si="5"/>
        <v>0</v>
      </c>
      <c r="BB21" s="439">
        <f>BB18+BB15</f>
        <v>0</v>
      </c>
      <c r="BC21" s="439">
        <f>BC18+BC15</f>
        <v>0</v>
      </c>
      <c r="BD21" s="439">
        <f>BD18+BD15</f>
        <v>0</v>
      </c>
      <c r="BE21" s="439">
        <f>BE18+BE15</f>
        <v>0</v>
      </c>
    </row>
    <row r="22" spans="1:57" s="10" customFormat="1">
      <c r="A22" s="1399" t="s">
        <v>182</v>
      </c>
      <c r="B22" s="126">
        <v>0</v>
      </c>
      <c r="C22" s="126">
        <v>0</v>
      </c>
      <c r="D22" s="126">
        <v>0</v>
      </c>
      <c r="E22" s="126">
        <v>0</v>
      </c>
      <c r="F22" s="127">
        <f>F16+F19</f>
        <v>0</v>
      </c>
      <c r="G22" s="127">
        <f t="shared" ref="G22:BA22" si="6">G16+G19</f>
        <v>0</v>
      </c>
      <c r="H22" s="127">
        <f t="shared" si="6"/>
        <v>0</v>
      </c>
      <c r="I22" s="127">
        <f t="shared" si="6"/>
        <v>0</v>
      </c>
      <c r="J22" s="127">
        <f t="shared" si="6"/>
        <v>0</v>
      </c>
      <c r="K22" s="127">
        <f t="shared" si="6"/>
        <v>0</v>
      </c>
      <c r="L22" s="127">
        <f t="shared" si="6"/>
        <v>0</v>
      </c>
      <c r="M22" s="127">
        <f t="shared" si="6"/>
        <v>0</v>
      </c>
      <c r="N22" s="127">
        <f t="shared" si="6"/>
        <v>0</v>
      </c>
      <c r="O22" s="127">
        <f t="shared" si="6"/>
        <v>0</v>
      </c>
      <c r="P22" s="127">
        <f t="shared" si="6"/>
        <v>0</v>
      </c>
      <c r="Q22" s="127">
        <f t="shared" si="6"/>
        <v>0</v>
      </c>
      <c r="R22" s="127">
        <f t="shared" si="6"/>
        <v>0</v>
      </c>
      <c r="S22" s="127">
        <f t="shared" si="6"/>
        <v>0</v>
      </c>
      <c r="T22" s="127">
        <f t="shared" si="6"/>
        <v>0</v>
      </c>
      <c r="U22" s="127">
        <f t="shared" si="6"/>
        <v>0</v>
      </c>
      <c r="V22" s="127">
        <f t="shared" si="6"/>
        <v>0</v>
      </c>
      <c r="W22" s="127">
        <f t="shared" si="6"/>
        <v>0</v>
      </c>
      <c r="X22" s="127">
        <f t="shared" si="6"/>
        <v>0</v>
      </c>
      <c r="Y22" s="127">
        <f t="shared" si="6"/>
        <v>0</v>
      </c>
      <c r="Z22" s="127">
        <f t="shared" si="6"/>
        <v>0</v>
      </c>
      <c r="AA22" s="127">
        <f t="shared" si="6"/>
        <v>0</v>
      </c>
      <c r="AB22" s="127">
        <f t="shared" si="6"/>
        <v>0</v>
      </c>
      <c r="AC22" s="127">
        <f t="shared" si="6"/>
        <v>0</v>
      </c>
      <c r="AD22" s="127">
        <f t="shared" si="6"/>
        <v>0</v>
      </c>
      <c r="AE22" s="127">
        <f t="shared" si="6"/>
        <v>0</v>
      </c>
      <c r="AF22" s="127">
        <f t="shared" si="6"/>
        <v>0</v>
      </c>
      <c r="AG22" s="127">
        <f t="shared" si="6"/>
        <v>0</v>
      </c>
      <c r="AH22" s="127">
        <f t="shared" si="6"/>
        <v>0</v>
      </c>
      <c r="AI22" s="127">
        <f t="shared" si="6"/>
        <v>0</v>
      </c>
      <c r="AJ22" s="127">
        <f t="shared" si="6"/>
        <v>0</v>
      </c>
      <c r="AK22" s="127">
        <f t="shared" si="6"/>
        <v>0</v>
      </c>
      <c r="AL22" s="127">
        <f t="shared" si="6"/>
        <v>0</v>
      </c>
      <c r="AM22" s="127">
        <f t="shared" si="6"/>
        <v>0</v>
      </c>
      <c r="AN22" s="127">
        <f t="shared" si="6"/>
        <v>0</v>
      </c>
      <c r="AO22" s="127">
        <f t="shared" si="6"/>
        <v>0</v>
      </c>
      <c r="AP22" s="127">
        <f t="shared" si="6"/>
        <v>0</v>
      </c>
      <c r="AQ22" s="127">
        <f t="shared" si="6"/>
        <v>0</v>
      </c>
      <c r="AR22" s="127">
        <f t="shared" si="6"/>
        <v>0</v>
      </c>
      <c r="AS22" s="127">
        <f t="shared" si="6"/>
        <v>0</v>
      </c>
      <c r="AT22" s="127">
        <f t="shared" si="6"/>
        <v>0</v>
      </c>
      <c r="AU22" s="127">
        <f t="shared" si="6"/>
        <v>0</v>
      </c>
      <c r="AV22" s="127">
        <f t="shared" si="6"/>
        <v>0</v>
      </c>
      <c r="AW22" s="127">
        <f t="shared" si="6"/>
        <v>0</v>
      </c>
      <c r="AX22" s="127">
        <f t="shared" si="6"/>
        <v>0</v>
      </c>
      <c r="AY22" s="127">
        <f t="shared" si="6"/>
        <v>0</v>
      </c>
      <c r="AZ22" s="127">
        <f t="shared" si="6"/>
        <v>0</v>
      </c>
      <c r="BA22" s="127">
        <f t="shared" si="6"/>
        <v>0</v>
      </c>
      <c r="BB22" s="127">
        <f>BB16+BB19</f>
        <v>0</v>
      </c>
      <c r="BC22" s="127">
        <f>BC16+BC19</f>
        <v>0</v>
      </c>
      <c r="BD22" s="127">
        <f>BD16+BD19</f>
        <v>0</v>
      </c>
      <c r="BE22" s="127">
        <f>BE16+BE19</f>
        <v>0</v>
      </c>
    </row>
    <row r="23" spans="1:57" s="10" customFormat="1">
      <c r="A23" s="1399" t="s">
        <v>183</v>
      </c>
      <c r="B23" s="126">
        <v>0</v>
      </c>
      <c r="C23" s="126">
        <v>0</v>
      </c>
      <c r="D23" s="126">
        <v>1</v>
      </c>
      <c r="E23" s="126">
        <v>27</v>
      </c>
      <c r="F23" s="127">
        <f>F20+F17</f>
        <v>0</v>
      </c>
      <c r="G23" s="127">
        <f t="shared" ref="G23:BA23" si="7">G20+G17</f>
        <v>0</v>
      </c>
      <c r="H23" s="127">
        <f t="shared" si="7"/>
        <v>2</v>
      </c>
      <c r="I23" s="127">
        <f t="shared" si="7"/>
        <v>18149.9899993</v>
      </c>
      <c r="J23" s="127">
        <f t="shared" si="7"/>
        <v>0</v>
      </c>
      <c r="K23" s="127">
        <f t="shared" si="7"/>
        <v>0</v>
      </c>
      <c r="L23" s="127">
        <f t="shared" si="7"/>
        <v>1</v>
      </c>
      <c r="M23" s="127">
        <f t="shared" si="7"/>
        <v>17999.999999299998</v>
      </c>
      <c r="N23" s="127">
        <f t="shared" si="7"/>
        <v>0</v>
      </c>
      <c r="O23" s="127">
        <f t="shared" si="7"/>
        <v>0</v>
      </c>
      <c r="P23" s="127">
        <f t="shared" si="7"/>
        <v>0</v>
      </c>
      <c r="Q23" s="127">
        <f t="shared" si="7"/>
        <v>0</v>
      </c>
      <c r="R23" s="127">
        <f t="shared" si="7"/>
        <v>0</v>
      </c>
      <c r="S23" s="127">
        <f t="shared" si="7"/>
        <v>0</v>
      </c>
      <c r="T23" s="127">
        <f t="shared" si="7"/>
        <v>0</v>
      </c>
      <c r="U23" s="127">
        <f t="shared" si="7"/>
        <v>0</v>
      </c>
      <c r="V23" s="127">
        <f t="shared" si="7"/>
        <v>0</v>
      </c>
      <c r="W23" s="127">
        <f t="shared" si="7"/>
        <v>0</v>
      </c>
      <c r="X23" s="127">
        <f t="shared" si="7"/>
        <v>1</v>
      </c>
      <c r="Y23" s="127">
        <f t="shared" si="7"/>
        <v>149.99</v>
      </c>
      <c r="Z23" s="127">
        <f t="shared" si="7"/>
        <v>0</v>
      </c>
      <c r="AA23" s="127">
        <f t="shared" si="7"/>
        <v>0</v>
      </c>
      <c r="AB23" s="127">
        <f t="shared" si="7"/>
        <v>0</v>
      </c>
      <c r="AC23" s="127">
        <f t="shared" si="7"/>
        <v>0</v>
      </c>
      <c r="AD23" s="127">
        <f t="shared" si="7"/>
        <v>0</v>
      </c>
      <c r="AE23" s="127">
        <f t="shared" si="7"/>
        <v>0</v>
      </c>
      <c r="AF23" s="127">
        <f t="shared" si="7"/>
        <v>0</v>
      </c>
      <c r="AG23" s="127">
        <f t="shared" si="7"/>
        <v>0</v>
      </c>
      <c r="AH23" s="127">
        <f t="shared" si="7"/>
        <v>0</v>
      </c>
      <c r="AI23" s="127">
        <f t="shared" si="7"/>
        <v>0</v>
      </c>
      <c r="AJ23" s="127">
        <f t="shared" si="7"/>
        <v>0</v>
      </c>
      <c r="AK23" s="127">
        <f t="shared" si="7"/>
        <v>0</v>
      </c>
      <c r="AL23" s="127">
        <f t="shared" si="7"/>
        <v>0</v>
      </c>
      <c r="AM23" s="127">
        <f t="shared" si="7"/>
        <v>0</v>
      </c>
      <c r="AN23" s="127">
        <f t="shared" si="7"/>
        <v>0</v>
      </c>
      <c r="AO23" s="127">
        <f t="shared" si="7"/>
        <v>0</v>
      </c>
      <c r="AP23" s="127">
        <f t="shared" si="7"/>
        <v>0</v>
      </c>
      <c r="AQ23" s="127">
        <f t="shared" si="7"/>
        <v>0</v>
      </c>
      <c r="AR23" s="127">
        <f t="shared" si="7"/>
        <v>0</v>
      </c>
      <c r="AS23" s="127">
        <f t="shared" si="7"/>
        <v>0</v>
      </c>
      <c r="AT23" s="127">
        <f t="shared" si="7"/>
        <v>0</v>
      </c>
      <c r="AU23" s="127">
        <f t="shared" si="7"/>
        <v>0</v>
      </c>
      <c r="AV23" s="127">
        <f t="shared" si="7"/>
        <v>0</v>
      </c>
      <c r="AW23" s="127">
        <f t="shared" si="7"/>
        <v>0</v>
      </c>
      <c r="AX23" s="127">
        <f t="shared" si="7"/>
        <v>0</v>
      </c>
      <c r="AY23" s="127">
        <f t="shared" si="7"/>
        <v>0</v>
      </c>
      <c r="AZ23" s="127">
        <f t="shared" si="7"/>
        <v>0</v>
      </c>
      <c r="BA23" s="127">
        <f t="shared" si="7"/>
        <v>0</v>
      </c>
      <c r="BB23" s="127">
        <f>BB20+BB17</f>
        <v>0</v>
      </c>
      <c r="BC23" s="127">
        <f>BC20+BC17</f>
        <v>0</v>
      </c>
      <c r="BD23" s="127">
        <f>BD20+BD17</f>
        <v>0</v>
      </c>
      <c r="BE23" s="127">
        <f>BE20+BE17</f>
        <v>0</v>
      </c>
    </row>
    <row r="24" spans="1:57" s="438" customFormat="1">
      <c r="A24" s="1400" t="s">
        <v>191</v>
      </c>
      <c r="B24" s="440">
        <f t="shared" ref="B24:G24" si="8">B12+B21</f>
        <v>12</v>
      </c>
      <c r="C24" s="441">
        <f t="shared" si="8"/>
        <v>7627.8795469999995</v>
      </c>
      <c r="D24" s="440">
        <f t="shared" si="8"/>
        <v>261</v>
      </c>
      <c r="E24" s="442">
        <f t="shared" si="8"/>
        <v>60354.432691499991</v>
      </c>
      <c r="F24" s="440">
        <f t="shared" si="8"/>
        <v>16</v>
      </c>
      <c r="G24" s="441">
        <f t="shared" si="8"/>
        <v>16490.986158899999</v>
      </c>
      <c r="H24" s="440">
        <f t="shared" ref="H24:Q26" si="9">H12+H21</f>
        <v>306</v>
      </c>
      <c r="I24" s="442">
        <f>I12+I21</f>
        <v>173987.15346429998</v>
      </c>
      <c r="J24" s="440">
        <f t="shared" si="9"/>
        <v>0</v>
      </c>
      <c r="K24" s="441">
        <f t="shared" si="9"/>
        <v>0</v>
      </c>
      <c r="L24" s="440">
        <f t="shared" si="9"/>
        <v>27</v>
      </c>
      <c r="M24" s="442">
        <f t="shared" si="9"/>
        <v>23727.400309799996</v>
      </c>
      <c r="N24" s="440">
        <f t="shared" si="9"/>
        <v>2</v>
      </c>
      <c r="O24" s="441">
        <f t="shared" si="9"/>
        <v>5614.6458437000001</v>
      </c>
      <c r="P24" s="440">
        <f t="shared" si="9"/>
        <v>24</v>
      </c>
      <c r="Q24" s="442">
        <f t="shared" si="9"/>
        <v>4518.7089513999999</v>
      </c>
      <c r="R24" s="440">
        <f>R12+R21</f>
        <v>2</v>
      </c>
      <c r="S24" s="441">
        <f t="shared" ref="S24:U26" si="10">S12+S21</f>
        <v>164.51999999999998</v>
      </c>
      <c r="T24" s="440">
        <f t="shared" si="10"/>
        <v>20</v>
      </c>
      <c r="U24" s="442">
        <f t="shared" si="10"/>
        <v>2356.2368473000001</v>
      </c>
      <c r="V24" s="440">
        <f>V12+V21</f>
        <v>2</v>
      </c>
      <c r="W24" s="441">
        <f t="shared" ref="W24:Y26" si="11">W12+W21</f>
        <v>93.924319999999994</v>
      </c>
      <c r="X24" s="440">
        <f t="shared" si="11"/>
        <v>29</v>
      </c>
      <c r="Y24" s="442">
        <f t="shared" si="11"/>
        <v>6116.3023099999991</v>
      </c>
      <c r="Z24" s="440">
        <f>Z12+Z21</f>
        <v>0</v>
      </c>
      <c r="AA24" s="441">
        <f t="shared" ref="AA24:AC26" si="12">AA12+AA21</f>
        <v>0</v>
      </c>
      <c r="AB24" s="440">
        <f t="shared" si="12"/>
        <v>33</v>
      </c>
      <c r="AC24" s="442">
        <f t="shared" si="12"/>
        <v>15469.3151031</v>
      </c>
      <c r="AD24" s="440">
        <f>AD12+AD21</f>
        <v>5</v>
      </c>
      <c r="AE24" s="441">
        <f t="shared" ref="AE24:AG26" si="13">AE12+AE21</f>
        <v>7544.8400079999992</v>
      </c>
      <c r="AF24" s="440">
        <f>AF12+AF21</f>
        <v>42</v>
      </c>
      <c r="AG24" s="442">
        <f>AG12+AG21</f>
        <v>8667.9405906000011</v>
      </c>
      <c r="AH24" s="440">
        <f>AH12+AH21</f>
        <v>1</v>
      </c>
      <c r="AI24" s="441">
        <f t="shared" ref="AI24:AK26" si="14">AI12+AI21</f>
        <v>98</v>
      </c>
      <c r="AJ24" s="440">
        <f t="shared" si="14"/>
        <v>28</v>
      </c>
      <c r="AK24" s="442">
        <f t="shared" si="14"/>
        <v>34884.988660900002</v>
      </c>
      <c r="AL24" s="440">
        <f>AL12+AL21</f>
        <v>1</v>
      </c>
      <c r="AM24" s="441">
        <f t="shared" ref="AM24:AO26" si="15">AM12+AM21</f>
        <v>2199.9999904000001</v>
      </c>
      <c r="AN24" s="440">
        <f t="shared" si="15"/>
        <v>11</v>
      </c>
      <c r="AO24" s="442">
        <f t="shared" si="15"/>
        <v>33648.636559300001</v>
      </c>
      <c r="AP24" s="440">
        <f>AP12+AP21</f>
        <v>2</v>
      </c>
      <c r="AQ24" s="441">
        <f t="shared" ref="AQ24:AS26" si="16">AQ12+AQ21</f>
        <v>686.23519679999993</v>
      </c>
      <c r="AR24" s="440">
        <f t="shared" si="16"/>
        <v>32</v>
      </c>
      <c r="AS24" s="442">
        <f t="shared" si="16"/>
        <v>26344.956648699997</v>
      </c>
      <c r="AT24" s="440">
        <f>AT12+AT21</f>
        <v>1</v>
      </c>
      <c r="AU24" s="441">
        <f t="shared" ref="AU24:AW26" si="17">AU12+AU21</f>
        <v>88.820800000000006</v>
      </c>
      <c r="AV24" s="440">
        <f t="shared" si="17"/>
        <v>27</v>
      </c>
      <c r="AW24" s="442">
        <f t="shared" si="17"/>
        <v>2976.7824868000002</v>
      </c>
      <c r="AX24" s="440">
        <f>AX12+AX21</f>
        <v>0</v>
      </c>
      <c r="AY24" s="441">
        <f t="shared" ref="AY24:BE26" si="18">AY12+AY21</f>
        <v>0</v>
      </c>
      <c r="AZ24" s="440">
        <f t="shared" si="18"/>
        <v>21</v>
      </c>
      <c r="BA24" s="442">
        <f t="shared" si="18"/>
        <v>14745.3336764</v>
      </c>
      <c r="BB24" s="442">
        <f t="shared" si="18"/>
        <v>0</v>
      </c>
      <c r="BC24" s="442">
        <f t="shared" si="18"/>
        <v>0</v>
      </c>
      <c r="BD24" s="442">
        <f t="shared" si="18"/>
        <v>12</v>
      </c>
      <c r="BE24" s="442">
        <f t="shared" si="18"/>
        <v>530.55132000000003</v>
      </c>
    </row>
    <row r="25" spans="1:57" s="10" customFormat="1">
      <c r="A25" s="1399" t="s">
        <v>192</v>
      </c>
      <c r="B25" s="172" t="s">
        <v>2</v>
      </c>
      <c r="C25" s="174">
        <f>C13+C22</f>
        <v>2948.2887618999998</v>
      </c>
      <c r="D25" s="172" t="s">
        <v>2</v>
      </c>
      <c r="E25" s="175">
        <f>E13+E22</f>
        <v>30482.316544699999</v>
      </c>
      <c r="F25" s="172" t="s">
        <v>2</v>
      </c>
      <c r="G25" s="174">
        <f>G13+G22</f>
        <v>8205.7482500999995</v>
      </c>
      <c r="H25" s="172" t="s">
        <v>2</v>
      </c>
      <c r="I25" s="175">
        <f t="shared" si="9"/>
        <v>97418.751226100008</v>
      </c>
      <c r="J25" s="172" t="s">
        <v>2</v>
      </c>
      <c r="K25" s="174">
        <f>K13+K22</f>
        <v>0</v>
      </c>
      <c r="L25" s="172" t="s">
        <v>2</v>
      </c>
      <c r="M25" s="175">
        <f>M13+M22</f>
        <v>4624.4736579999999</v>
      </c>
      <c r="N25" s="172" t="s">
        <v>2</v>
      </c>
      <c r="O25" s="174">
        <f t="shared" si="9"/>
        <v>3489.6458468999999</v>
      </c>
      <c r="P25" s="172" t="s">
        <v>2</v>
      </c>
      <c r="Q25" s="175">
        <f t="shared" si="9"/>
        <v>2710.0928821000002</v>
      </c>
      <c r="R25" s="172" t="s">
        <v>2</v>
      </c>
      <c r="S25" s="174">
        <f t="shared" si="10"/>
        <v>9.2880000000000003</v>
      </c>
      <c r="T25" s="172" t="s">
        <v>2</v>
      </c>
      <c r="U25" s="175">
        <f t="shared" si="10"/>
        <v>1228.8294208000002</v>
      </c>
      <c r="V25" s="172" t="s">
        <v>2</v>
      </c>
      <c r="W25" s="174">
        <f t="shared" si="11"/>
        <v>0</v>
      </c>
      <c r="X25" s="172" t="s">
        <v>2</v>
      </c>
      <c r="Y25" s="175">
        <f t="shared" si="11"/>
        <v>1921.9596944999998</v>
      </c>
      <c r="Z25" s="172" t="s">
        <v>2</v>
      </c>
      <c r="AA25" s="174">
        <f t="shared" si="12"/>
        <v>0</v>
      </c>
      <c r="AB25" s="172" t="s">
        <v>2</v>
      </c>
      <c r="AC25" s="175">
        <f t="shared" si="12"/>
        <v>5752.5086918000006</v>
      </c>
      <c r="AD25" s="172" t="s">
        <v>2</v>
      </c>
      <c r="AE25" s="174">
        <f t="shared" si="13"/>
        <v>3277.000012</v>
      </c>
      <c r="AF25" s="172" t="s">
        <v>2</v>
      </c>
      <c r="AG25" s="175">
        <f t="shared" si="13"/>
        <v>3660.7753992000003</v>
      </c>
      <c r="AH25" s="172" t="s">
        <v>2</v>
      </c>
      <c r="AI25" s="174">
        <f t="shared" si="14"/>
        <v>0</v>
      </c>
      <c r="AJ25" s="172" t="s">
        <v>2</v>
      </c>
      <c r="AK25" s="175">
        <f t="shared" si="14"/>
        <v>28965.0228016</v>
      </c>
      <c r="AL25" s="172" t="s">
        <v>2</v>
      </c>
      <c r="AM25" s="174">
        <f t="shared" si="15"/>
        <v>1399.9999912000001</v>
      </c>
      <c r="AN25" s="172" t="s">
        <v>2</v>
      </c>
      <c r="AO25" s="175">
        <f t="shared" si="15"/>
        <v>14262.5153593</v>
      </c>
      <c r="AP25" s="172" t="s">
        <v>2</v>
      </c>
      <c r="AQ25" s="174">
        <f t="shared" si="16"/>
        <v>584.61439680000001</v>
      </c>
      <c r="AR25" s="172" t="s">
        <v>2</v>
      </c>
      <c r="AS25" s="175">
        <f t="shared" si="16"/>
        <v>19795.8904</v>
      </c>
      <c r="AT25" s="172" t="s">
        <v>2</v>
      </c>
      <c r="AU25" s="174">
        <f t="shared" si="17"/>
        <v>17.2</v>
      </c>
      <c r="AV25" s="172" t="s">
        <v>2</v>
      </c>
      <c r="AW25" s="175">
        <f t="shared" si="17"/>
        <v>1006.3164296</v>
      </c>
      <c r="AX25" s="172" t="s">
        <v>2</v>
      </c>
      <c r="AY25" s="174">
        <f t="shared" si="18"/>
        <v>0</v>
      </c>
      <c r="AZ25" s="172" t="s">
        <v>2</v>
      </c>
      <c r="BA25" s="175">
        <f t="shared" si="18"/>
        <v>13478.1250492</v>
      </c>
      <c r="BB25" s="172" t="s">
        <v>2</v>
      </c>
      <c r="BC25" s="175">
        <f>BC13+BC22</f>
        <v>0</v>
      </c>
      <c r="BD25" s="172" t="s">
        <v>2</v>
      </c>
      <c r="BE25" s="175">
        <f>BE13+BE22</f>
        <v>12.241440000000001</v>
      </c>
    </row>
    <row r="26" spans="1:57" s="10" customFormat="1">
      <c r="A26" s="1399" t="s">
        <v>187</v>
      </c>
      <c r="B26" s="172" t="s">
        <v>2</v>
      </c>
      <c r="C26" s="174">
        <f>C14+C23</f>
        <v>4680.4220237999998</v>
      </c>
      <c r="D26" s="172" t="s">
        <v>2</v>
      </c>
      <c r="E26" s="175">
        <f>E14+E23</f>
        <v>29879.4787717</v>
      </c>
      <c r="F26" s="172" t="s">
        <v>2</v>
      </c>
      <c r="G26" s="174">
        <f>G14+G23</f>
        <v>8285.2379087999998</v>
      </c>
      <c r="H26" s="172" t="s">
        <v>2</v>
      </c>
      <c r="I26" s="175">
        <f t="shared" si="9"/>
        <v>76568.402238199997</v>
      </c>
      <c r="J26" s="172" t="s">
        <v>2</v>
      </c>
      <c r="K26" s="174">
        <f>K14+K23</f>
        <v>0</v>
      </c>
      <c r="L26" s="172" t="s">
        <v>2</v>
      </c>
      <c r="M26" s="175">
        <f>M14+M23</f>
        <v>19102.926651799997</v>
      </c>
      <c r="N26" s="172" t="s">
        <v>2</v>
      </c>
      <c r="O26" s="174">
        <f t="shared" si="9"/>
        <v>2124.9999968000002</v>
      </c>
      <c r="P26" s="172" t="s">
        <v>2</v>
      </c>
      <c r="Q26" s="175">
        <f t="shared" si="9"/>
        <v>1808.6160693000002</v>
      </c>
      <c r="R26" s="172" t="s">
        <v>2</v>
      </c>
      <c r="S26" s="174">
        <f t="shared" si="10"/>
        <v>155.232</v>
      </c>
      <c r="T26" s="172" t="s">
        <v>2</v>
      </c>
      <c r="U26" s="175">
        <f t="shared" si="10"/>
        <v>1127.4074264999999</v>
      </c>
      <c r="V26" s="172" t="s">
        <v>2</v>
      </c>
      <c r="W26" s="174">
        <f t="shared" si="11"/>
        <v>93.924319999999994</v>
      </c>
      <c r="X26" s="172" t="s">
        <v>2</v>
      </c>
      <c r="Y26" s="175">
        <f t="shared" si="11"/>
        <v>4194.3426154999997</v>
      </c>
      <c r="Z26" s="172" t="s">
        <v>2</v>
      </c>
      <c r="AA26" s="174">
        <f t="shared" si="12"/>
        <v>0</v>
      </c>
      <c r="AB26" s="172" t="s">
        <v>2</v>
      </c>
      <c r="AC26" s="175">
        <f t="shared" si="12"/>
        <v>9716.8064113</v>
      </c>
      <c r="AD26" s="172" t="s">
        <v>2</v>
      </c>
      <c r="AE26" s="174">
        <f t="shared" si="13"/>
        <v>4267.8399959999997</v>
      </c>
      <c r="AF26" s="172" t="s">
        <v>2</v>
      </c>
      <c r="AG26" s="175">
        <f t="shared" si="13"/>
        <v>5007.1651914000004</v>
      </c>
      <c r="AH26" s="172" t="s">
        <v>2</v>
      </c>
      <c r="AI26" s="174">
        <f t="shared" si="14"/>
        <v>98</v>
      </c>
      <c r="AJ26" s="172" t="s">
        <v>2</v>
      </c>
      <c r="AK26" s="175">
        <f t="shared" si="14"/>
        <v>5919.9658593000004</v>
      </c>
      <c r="AL26" s="172" t="s">
        <v>2</v>
      </c>
      <c r="AM26" s="174">
        <f t="shared" si="15"/>
        <v>799.99999920000005</v>
      </c>
      <c r="AN26" s="172" t="s">
        <v>2</v>
      </c>
      <c r="AO26" s="175">
        <f t="shared" si="15"/>
        <v>19386.121199999998</v>
      </c>
      <c r="AP26" s="172" t="s">
        <v>2</v>
      </c>
      <c r="AQ26" s="174">
        <f t="shared" si="16"/>
        <v>673.62079679999999</v>
      </c>
      <c r="AR26" s="172" t="s">
        <v>2</v>
      </c>
      <c r="AS26" s="175">
        <f t="shared" si="16"/>
        <v>6549.0662487000009</v>
      </c>
      <c r="AT26" s="172" t="s">
        <v>2</v>
      </c>
      <c r="AU26" s="174">
        <f t="shared" si="17"/>
        <v>71.620800000000003</v>
      </c>
      <c r="AV26" s="172" t="s">
        <v>2</v>
      </c>
      <c r="AW26" s="175">
        <f t="shared" si="17"/>
        <v>1970.4660572000003</v>
      </c>
      <c r="AX26" s="172" t="s">
        <v>2</v>
      </c>
      <c r="AY26" s="174">
        <f t="shared" si="18"/>
        <v>0</v>
      </c>
      <c r="AZ26" s="172" t="s">
        <v>2</v>
      </c>
      <c r="BA26" s="175">
        <f t="shared" si="18"/>
        <v>1267.2086272000001</v>
      </c>
      <c r="BB26" s="172" t="s">
        <v>2</v>
      </c>
      <c r="BC26" s="175">
        <f>BC14+BC23</f>
        <v>0</v>
      </c>
      <c r="BD26" s="172" t="s">
        <v>2</v>
      </c>
      <c r="BE26" s="175">
        <f>BE14+BE23</f>
        <v>518.30988000000002</v>
      </c>
    </row>
    <row r="27" spans="1:57" s="10" customFormat="1">
      <c r="A27" s="1396" t="s">
        <v>193</v>
      </c>
      <c r="B27" s="126">
        <v>9</v>
      </c>
      <c r="C27" s="126">
        <v>7241.9912989999993</v>
      </c>
      <c r="D27" s="126">
        <v>58</v>
      </c>
      <c r="E27" s="126">
        <v>7868.2127025000009</v>
      </c>
      <c r="F27" s="126">
        <f>J27+N27+R27+V27+Z27+AD27+AH27+AL27+AP27+AT27+AX27+BB27</f>
        <v>25</v>
      </c>
      <c r="G27" s="126">
        <f>K27+O27+S27+W27+AA27+AE27+AI27+AM27+AQ27+AU27+AY27+BC27</f>
        <v>3730.0374481700001</v>
      </c>
      <c r="H27" s="126">
        <f>L27+P27+T27+X27+AB27+AF27+AJ27+AN27+AR27+AV27+AZ27+BD27</f>
        <v>116</v>
      </c>
      <c r="I27" s="126">
        <f>M27+Q27+U27+Y27+AC27+AG27+AK27+AO27+AS27+AW27+BA27+BE27</f>
        <v>15933.404793476002</v>
      </c>
      <c r="J27" s="270">
        <f t="shared" ref="J27:AX27" si="19">SUM(J28:J29)</f>
        <v>2</v>
      </c>
      <c r="K27" s="270">
        <f t="shared" si="19"/>
        <v>1184.1300000000001</v>
      </c>
      <c r="L27" s="270">
        <f t="shared" si="19"/>
        <v>6</v>
      </c>
      <c r="M27" s="270">
        <f t="shared" si="19"/>
        <v>459.05831260000002</v>
      </c>
      <c r="N27" s="270">
        <f t="shared" si="19"/>
        <v>1</v>
      </c>
      <c r="O27" s="270">
        <f t="shared" si="19"/>
        <v>1271.8280999999999</v>
      </c>
      <c r="P27" s="270">
        <f t="shared" si="19"/>
        <v>12</v>
      </c>
      <c r="Q27" s="270">
        <f t="shared" si="19"/>
        <v>933.08799999999997</v>
      </c>
      <c r="R27" s="270">
        <f t="shared" si="19"/>
        <v>2</v>
      </c>
      <c r="S27" s="270">
        <f t="shared" si="19"/>
        <v>90.53</v>
      </c>
      <c r="T27" s="270">
        <f t="shared" si="19"/>
        <v>14</v>
      </c>
      <c r="U27" s="270">
        <f t="shared" si="19"/>
        <v>960.05</v>
      </c>
      <c r="V27" s="270">
        <f t="shared" si="19"/>
        <v>2</v>
      </c>
      <c r="W27" s="270">
        <f t="shared" si="19"/>
        <v>57</v>
      </c>
      <c r="X27" s="270">
        <f t="shared" si="19"/>
        <v>9</v>
      </c>
      <c r="Y27" s="270">
        <f t="shared" si="19"/>
        <v>2733.9241576000004</v>
      </c>
      <c r="Z27" s="270">
        <f t="shared" si="19"/>
        <v>1</v>
      </c>
      <c r="AA27" s="270">
        <f t="shared" si="19"/>
        <v>48.93</v>
      </c>
      <c r="AB27" s="270">
        <f t="shared" si="19"/>
        <v>9</v>
      </c>
      <c r="AC27" s="270">
        <f t="shared" si="19"/>
        <v>3297.192339106</v>
      </c>
      <c r="AD27" s="270">
        <f t="shared" si="19"/>
        <v>4</v>
      </c>
      <c r="AE27" s="270">
        <f t="shared" si="19"/>
        <v>222.1</v>
      </c>
      <c r="AF27" s="270">
        <f t="shared" si="19"/>
        <v>7</v>
      </c>
      <c r="AG27" s="270">
        <f>SUM(AG28:AG29)</f>
        <v>448.41999999999996</v>
      </c>
      <c r="AH27" s="270">
        <f>SUM(AH28:AH29)</f>
        <v>3</v>
      </c>
      <c r="AI27" s="270">
        <f>SUM(AI28:AI29)</f>
        <v>138.93829491000002</v>
      </c>
      <c r="AJ27" s="270">
        <f>SUM(AJ28:AJ29)</f>
        <v>15</v>
      </c>
      <c r="AK27" s="270">
        <f>SUM(AK28:AK29)</f>
        <v>530.69083912999997</v>
      </c>
      <c r="AL27" s="270">
        <f t="shared" si="19"/>
        <v>1</v>
      </c>
      <c r="AM27" s="270">
        <f>SUM(AM28:AM29)</f>
        <v>199.28706500000001</v>
      </c>
      <c r="AN27" s="270">
        <f t="shared" si="19"/>
        <v>5</v>
      </c>
      <c r="AO27" s="270">
        <f>SUM(AO28:AO29)</f>
        <v>217.77306920000001</v>
      </c>
      <c r="AP27" s="270">
        <f t="shared" si="19"/>
        <v>2</v>
      </c>
      <c r="AQ27" s="270">
        <f t="shared" si="19"/>
        <v>92.942764759999989</v>
      </c>
      <c r="AR27" s="270">
        <f t="shared" si="19"/>
        <v>12</v>
      </c>
      <c r="AS27" s="270">
        <f t="shared" si="19"/>
        <v>3994.76460146</v>
      </c>
      <c r="AT27" s="270">
        <f t="shared" si="19"/>
        <v>4</v>
      </c>
      <c r="AU27" s="270">
        <f t="shared" si="19"/>
        <v>102.0912235</v>
      </c>
      <c r="AV27" s="270">
        <f>SUM(AV28:AV29)</f>
        <v>11</v>
      </c>
      <c r="AW27" s="270">
        <f>SUM(AW28:AW29)</f>
        <v>404.68745410000002</v>
      </c>
      <c r="AX27" s="270">
        <f t="shared" si="19"/>
        <v>3</v>
      </c>
      <c r="AY27" s="270">
        <f t="shared" ref="AY27:BE27" si="20">SUM(AY28:AY29)</f>
        <v>322.26</v>
      </c>
      <c r="AZ27" s="270">
        <f t="shared" si="20"/>
        <v>7</v>
      </c>
      <c r="BA27" s="270">
        <f t="shared" si="20"/>
        <v>445.51981250000006</v>
      </c>
      <c r="BB27" s="270">
        <f t="shared" si="20"/>
        <v>0</v>
      </c>
      <c r="BC27" s="270">
        <f t="shared" si="20"/>
        <v>0</v>
      </c>
      <c r="BD27" s="270">
        <f t="shared" si="20"/>
        <v>9</v>
      </c>
      <c r="BE27" s="270">
        <f t="shared" si="20"/>
        <v>1508.2362077800001</v>
      </c>
    </row>
    <row r="28" spans="1:57" s="217" customFormat="1">
      <c r="A28" s="1397" t="s">
        <v>194</v>
      </c>
      <c r="B28" s="387">
        <v>8</v>
      </c>
      <c r="C28" s="387">
        <v>7215.1312989999997</v>
      </c>
      <c r="D28" s="387">
        <v>50</v>
      </c>
      <c r="E28" s="387">
        <v>7661.5575825000005</v>
      </c>
      <c r="F28" s="387">
        <f t="shared" ref="F28:I38" si="21">J28+N28+R28+V28+Z28+AD28+AH28+AL28+AP28+AT28+AX28+BB28</f>
        <v>25</v>
      </c>
      <c r="G28" s="387">
        <f t="shared" si="21"/>
        <v>3730.0374481700001</v>
      </c>
      <c r="H28" s="387">
        <f t="shared" si="21"/>
        <v>101</v>
      </c>
      <c r="I28" s="387">
        <f t="shared" si="21"/>
        <v>14947.423364476002</v>
      </c>
      <c r="J28" s="405">
        <v>2</v>
      </c>
      <c r="K28" s="405">
        <v>1184.1300000000001</v>
      </c>
      <c r="L28" s="406">
        <v>4</v>
      </c>
      <c r="M28" s="407">
        <v>425.2083126</v>
      </c>
      <c r="N28" s="405">
        <v>1</v>
      </c>
      <c r="O28" s="405">
        <v>1271.8280999999999</v>
      </c>
      <c r="P28" s="406">
        <v>10</v>
      </c>
      <c r="Q28" s="407">
        <v>504</v>
      </c>
      <c r="R28" s="405">
        <v>2</v>
      </c>
      <c r="S28" s="405">
        <v>90.53</v>
      </c>
      <c r="T28" s="406">
        <v>12</v>
      </c>
      <c r="U28" s="407">
        <v>949.5</v>
      </c>
      <c r="V28" s="405">
        <v>2</v>
      </c>
      <c r="W28" s="405">
        <v>57</v>
      </c>
      <c r="X28" s="406">
        <v>8</v>
      </c>
      <c r="Y28" s="407">
        <v>2433.9241576000004</v>
      </c>
      <c r="Z28" s="405">
        <v>1</v>
      </c>
      <c r="AA28" s="405">
        <v>48.93</v>
      </c>
      <c r="AB28" s="406">
        <v>9</v>
      </c>
      <c r="AC28" s="407">
        <v>3297.192339106</v>
      </c>
      <c r="AD28" s="405">
        <v>4</v>
      </c>
      <c r="AE28" s="405">
        <v>222.1</v>
      </c>
      <c r="AF28" s="406">
        <v>6</v>
      </c>
      <c r="AG28" s="407">
        <v>399.45</v>
      </c>
      <c r="AH28" s="405">
        <v>3</v>
      </c>
      <c r="AI28" s="405">
        <v>138.93829491000002</v>
      </c>
      <c r="AJ28" s="406">
        <v>12</v>
      </c>
      <c r="AK28" s="407">
        <v>429.69083912999997</v>
      </c>
      <c r="AL28" s="405">
        <v>1</v>
      </c>
      <c r="AM28" s="405">
        <v>199.28706500000001</v>
      </c>
      <c r="AN28" s="406">
        <v>4</v>
      </c>
      <c r="AO28" s="407">
        <v>168.77306920000001</v>
      </c>
      <c r="AP28" s="405">
        <v>2</v>
      </c>
      <c r="AQ28" s="405">
        <v>92.942764759999989</v>
      </c>
      <c r="AR28" s="406">
        <v>10</v>
      </c>
      <c r="AS28" s="407">
        <v>3989.16651146</v>
      </c>
      <c r="AT28" s="405">
        <v>4</v>
      </c>
      <c r="AU28" s="405">
        <v>102.0912235</v>
      </c>
      <c r="AV28" s="406">
        <v>10</v>
      </c>
      <c r="AW28" s="407">
        <v>396.76211510000002</v>
      </c>
      <c r="AX28" s="405">
        <v>3</v>
      </c>
      <c r="AY28" s="405">
        <v>322.26</v>
      </c>
      <c r="AZ28" s="406">
        <v>7</v>
      </c>
      <c r="BA28" s="407">
        <v>445.51981250000006</v>
      </c>
      <c r="BB28" s="405">
        <v>0</v>
      </c>
      <c r="BC28" s="405">
        <v>0</v>
      </c>
      <c r="BD28" s="406">
        <v>9</v>
      </c>
      <c r="BE28" s="407">
        <v>1508.2362077800001</v>
      </c>
    </row>
    <row r="29" spans="1:57" s="217" customFormat="1">
      <c r="A29" s="1397" t="s">
        <v>195</v>
      </c>
      <c r="B29" s="387">
        <v>1</v>
      </c>
      <c r="C29" s="387">
        <v>26.86</v>
      </c>
      <c r="D29" s="387">
        <v>8</v>
      </c>
      <c r="E29" s="387">
        <v>206.65512000000001</v>
      </c>
      <c r="F29" s="387">
        <f>J29+N29+R29+V29+Z29+AD29+AH29+AL29+AP29+AV29+AX29+BB29</f>
        <v>1</v>
      </c>
      <c r="G29" s="387">
        <f>K29+O29+S29+W29+AA29+AE29+AI29+AM29+AQ29+AW29+AY29+BC29</f>
        <v>7.9253390000000001</v>
      </c>
      <c r="H29" s="387">
        <f>L29+P29+T29+X29+AB29+AF29+AJ29+AN29+AR29+AV29+AZ29+BD29</f>
        <v>15</v>
      </c>
      <c r="I29" s="387">
        <f>M29+Q29+U29+Y29+AC29+AG29+AK29+AO29+AS29+AW29+BA29+BE29</f>
        <v>985.98142900000005</v>
      </c>
      <c r="J29" s="405">
        <v>0</v>
      </c>
      <c r="K29" s="405">
        <v>0</v>
      </c>
      <c r="L29" s="406">
        <v>2</v>
      </c>
      <c r="M29" s="407">
        <v>33.85</v>
      </c>
      <c r="N29" s="405">
        <v>0</v>
      </c>
      <c r="O29" s="405">
        <v>0</v>
      </c>
      <c r="P29" s="406">
        <v>2</v>
      </c>
      <c r="Q29" s="407">
        <v>429.08800000000002</v>
      </c>
      <c r="R29" s="405">
        <v>0</v>
      </c>
      <c r="S29" s="405">
        <v>0</v>
      </c>
      <c r="T29" s="406">
        <v>2</v>
      </c>
      <c r="U29" s="407">
        <v>10.55</v>
      </c>
      <c r="V29" s="405">
        <v>0</v>
      </c>
      <c r="W29" s="405">
        <v>0</v>
      </c>
      <c r="X29" s="406">
        <v>1</v>
      </c>
      <c r="Y29" s="407">
        <v>300</v>
      </c>
      <c r="Z29" s="405">
        <v>0</v>
      </c>
      <c r="AA29" s="405">
        <v>0</v>
      </c>
      <c r="AB29" s="406">
        <v>0</v>
      </c>
      <c r="AC29" s="407">
        <v>0</v>
      </c>
      <c r="AD29" s="405">
        <v>0</v>
      </c>
      <c r="AE29" s="405">
        <v>0</v>
      </c>
      <c r="AF29" s="406">
        <v>1</v>
      </c>
      <c r="AG29" s="407">
        <v>48.97</v>
      </c>
      <c r="AH29" s="405"/>
      <c r="AI29" s="405"/>
      <c r="AJ29" s="406">
        <v>3</v>
      </c>
      <c r="AK29" s="407">
        <v>101</v>
      </c>
      <c r="AL29" s="405">
        <v>0</v>
      </c>
      <c r="AM29" s="405">
        <v>0</v>
      </c>
      <c r="AN29" s="406">
        <v>1</v>
      </c>
      <c r="AO29" s="407">
        <v>49</v>
      </c>
      <c r="AP29" s="405">
        <v>0</v>
      </c>
      <c r="AQ29" s="405">
        <v>0</v>
      </c>
      <c r="AR29" s="406">
        <v>2</v>
      </c>
      <c r="AS29" s="407">
        <v>5.59809</v>
      </c>
      <c r="AT29" s="405">
        <v>0</v>
      </c>
      <c r="AU29" s="405">
        <v>0</v>
      </c>
      <c r="AV29" s="405">
        <v>1</v>
      </c>
      <c r="AW29" s="405">
        <v>7.9253390000000001</v>
      </c>
      <c r="AX29" s="405">
        <v>0</v>
      </c>
      <c r="AY29" s="405">
        <v>0</v>
      </c>
      <c r="AZ29" s="406">
        <v>0</v>
      </c>
      <c r="BA29" s="407">
        <v>0</v>
      </c>
      <c r="BB29" s="405">
        <v>0</v>
      </c>
      <c r="BC29" s="405">
        <v>0</v>
      </c>
      <c r="BD29" s="406">
        <v>0</v>
      </c>
      <c r="BE29" s="407">
        <v>0</v>
      </c>
    </row>
    <row r="30" spans="1:57" s="217" customFormat="1">
      <c r="A30" s="1398" t="s">
        <v>196</v>
      </c>
      <c r="B30" s="387">
        <v>69</v>
      </c>
      <c r="C30" s="387">
        <v>7021.1732980100014</v>
      </c>
      <c r="D30" s="387">
        <v>620</v>
      </c>
      <c r="E30" s="387">
        <v>38134.003589003994</v>
      </c>
      <c r="F30" s="387">
        <f t="shared" si="21"/>
        <v>126</v>
      </c>
      <c r="G30" s="387">
        <f t="shared" si="21"/>
        <v>12401.972060599999</v>
      </c>
      <c r="H30" s="387">
        <f t="shared" si="21"/>
        <v>862</v>
      </c>
      <c r="I30" s="387">
        <f t="shared" si="21"/>
        <v>71681.912988334021</v>
      </c>
      <c r="J30" s="386">
        <f>J31+J32</f>
        <v>8</v>
      </c>
      <c r="K30" s="386">
        <f>K31+K32</f>
        <v>120.31</v>
      </c>
      <c r="L30" s="386">
        <f>L31+L32</f>
        <v>99</v>
      </c>
      <c r="M30" s="386">
        <f>M31+M32</f>
        <v>7581.8799313500012</v>
      </c>
      <c r="N30" s="386">
        <f t="shared" ref="N30:BE30" si="22">N31+N32</f>
        <v>15</v>
      </c>
      <c r="O30" s="386">
        <f t="shared" si="22"/>
        <v>2526.2372153999995</v>
      </c>
      <c r="P30" s="386">
        <f t="shared" si="22"/>
        <v>98</v>
      </c>
      <c r="Q30" s="386">
        <f t="shared" si="22"/>
        <v>22416.938384992001</v>
      </c>
      <c r="R30" s="386">
        <f t="shared" si="22"/>
        <v>13</v>
      </c>
      <c r="S30" s="386">
        <f t="shared" si="22"/>
        <v>2200.2600000000002</v>
      </c>
      <c r="T30" s="386">
        <f t="shared" si="22"/>
        <v>48</v>
      </c>
      <c r="U30" s="386">
        <f t="shared" si="22"/>
        <v>4794.9335981000022</v>
      </c>
      <c r="V30" s="386">
        <f t="shared" si="22"/>
        <v>10</v>
      </c>
      <c r="W30" s="386">
        <f t="shared" si="22"/>
        <v>3347.41</v>
      </c>
      <c r="X30" s="386">
        <f t="shared" si="22"/>
        <v>53</v>
      </c>
      <c r="Y30" s="386">
        <f t="shared" si="22"/>
        <v>976.80251680000015</v>
      </c>
      <c r="Z30" s="386">
        <f t="shared" si="22"/>
        <v>5</v>
      </c>
      <c r="AA30" s="386">
        <f t="shared" si="22"/>
        <v>148.46</v>
      </c>
      <c r="AB30" s="386">
        <f t="shared" si="22"/>
        <v>71</v>
      </c>
      <c r="AC30" s="386">
        <f t="shared" si="22"/>
        <v>1211.713105215</v>
      </c>
      <c r="AD30" s="386">
        <f t="shared" si="22"/>
        <v>8</v>
      </c>
      <c r="AE30" s="386">
        <f t="shared" si="22"/>
        <v>1368.77</v>
      </c>
      <c r="AF30" s="386">
        <f t="shared" si="22"/>
        <v>62</v>
      </c>
      <c r="AG30" s="386">
        <f t="shared" si="22"/>
        <v>11228.724892143999</v>
      </c>
      <c r="AH30" s="386">
        <f t="shared" si="22"/>
        <v>14</v>
      </c>
      <c r="AI30" s="386">
        <f t="shared" si="22"/>
        <v>519.95000000000005</v>
      </c>
      <c r="AJ30" s="386">
        <f t="shared" si="22"/>
        <v>71</v>
      </c>
      <c r="AK30" s="386">
        <f t="shared" si="22"/>
        <v>2855.8021691500003</v>
      </c>
      <c r="AL30" s="386">
        <f t="shared" si="22"/>
        <v>13</v>
      </c>
      <c r="AM30" s="386">
        <f t="shared" si="22"/>
        <v>220.99999999999997</v>
      </c>
      <c r="AN30" s="386">
        <f t="shared" si="22"/>
        <v>65</v>
      </c>
      <c r="AO30" s="386">
        <f t="shared" si="22"/>
        <v>1829.5502444530002</v>
      </c>
      <c r="AP30" s="386">
        <f t="shared" si="22"/>
        <v>14</v>
      </c>
      <c r="AQ30" s="386">
        <f t="shared" si="22"/>
        <v>1101.49</v>
      </c>
      <c r="AR30" s="386">
        <f t="shared" si="22"/>
        <v>99</v>
      </c>
      <c r="AS30" s="386">
        <f t="shared" si="22"/>
        <v>4400.3411650000007</v>
      </c>
      <c r="AT30" s="386">
        <f t="shared" si="22"/>
        <v>11</v>
      </c>
      <c r="AU30" s="386">
        <f t="shared" si="22"/>
        <v>245.20999999999998</v>
      </c>
      <c r="AV30" s="386">
        <f t="shared" si="22"/>
        <v>95</v>
      </c>
      <c r="AW30" s="386">
        <f t="shared" si="22"/>
        <v>5873.7314999999999</v>
      </c>
      <c r="AX30" s="386">
        <f t="shared" si="22"/>
        <v>4</v>
      </c>
      <c r="AY30" s="386">
        <f t="shared" si="22"/>
        <v>50.33</v>
      </c>
      <c r="AZ30" s="386">
        <f t="shared" si="22"/>
        <v>44</v>
      </c>
      <c r="BA30" s="386">
        <f t="shared" si="22"/>
        <v>2781.7134974000005</v>
      </c>
      <c r="BB30" s="386">
        <f t="shared" si="22"/>
        <v>11</v>
      </c>
      <c r="BC30" s="386">
        <f t="shared" si="22"/>
        <v>552.54484520000005</v>
      </c>
      <c r="BD30" s="386">
        <f t="shared" si="22"/>
        <v>57</v>
      </c>
      <c r="BE30" s="386">
        <f t="shared" si="22"/>
        <v>5729.7819837300003</v>
      </c>
    </row>
    <row r="31" spans="1:57" s="217" customFormat="1">
      <c r="A31" s="1401" t="s">
        <v>194</v>
      </c>
      <c r="B31" s="387">
        <v>69</v>
      </c>
      <c r="C31" s="387">
        <v>7021.1732980100014</v>
      </c>
      <c r="D31" s="387">
        <v>564</v>
      </c>
      <c r="E31" s="387">
        <v>37516.551904204003</v>
      </c>
      <c r="F31" s="387">
        <f>J31+N31+R31+V31+Z31+AD31+AH31+AL31+AP31+AT31+AX31+BB31</f>
        <v>123</v>
      </c>
      <c r="G31" s="387">
        <f t="shared" si="21"/>
        <v>12329.906870199999</v>
      </c>
      <c r="H31" s="387">
        <f t="shared" si="21"/>
        <v>725</v>
      </c>
      <c r="I31" s="387">
        <f t="shared" si="21"/>
        <v>68721.459992974997</v>
      </c>
      <c r="J31" s="386">
        <v>8</v>
      </c>
      <c r="K31" s="386">
        <v>120.31</v>
      </c>
      <c r="L31" s="386">
        <v>85</v>
      </c>
      <c r="M31" s="386">
        <v>7298.8208013500016</v>
      </c>
      <c r="N31" s="386">
        <v>14</v>
      </c>
      <c r="O31" s="386">
        <v>2483.3420249999995</v>
      </c>
      <c r="P31" s="386">
        <v>92</v>
      </c>
      <c r="Q31" s="386">
        <v>22388.421884992</v>
      </c>
      <c r="R31" s="386">
        <v>12</v>
      </c>
      <c r="S31" s="386">
        <v>2186.25</v>
      </c>
      <c r="T31" s="386">
        <v>42</v>
      </c>
      <c r="U31" s="386">
        <v>4664.8295521000018</v>
      </c>
      <c r="V31" s="386">
        <v>10</v>
      </c>
      <c r="W31" s="386">
        <v>3347.41</v>
      </c>
      <c r="X31" s="386">
        <v>43</v>
      </c>
      <c r="Y31" s="386">
        <v>859.31225680000011</v>
      </c>
      <c r="Z31" s="386">
        <v>5</v>
      </c>
      <c r="AA31" s="386">
        <v>148.46</v>
      </c>
      <c r="AB31" s="386">
        <v>55</v>
      </c>
      <c r="AC31" s="386">
        <v>1024.3400000000001</v>
      </c>
      <c r="AD31" s="412">
        <v>8</v>
      </c>
      <c r="AE31" s="386">
        <v>1368.77</v>
      </c>
      <c r="AF31" s="412">
        <v>51</v>
      </c>
      <c r="AG31" s="386">
        <v>10953.764091399999</v>
      </c>
      <c r="AH31" s="412">
        <v>13</v>
      </c>
      <c r="AI31" s="386">
        <v>504.79</v>
      </c>
      <c r="AJ31" s="412">
        <v>58</v>
      </c>
      <c r="AK31" s="386">
        <v>2620.0065971500003</v>
      </c>
      <c r="AL31" s="412">
        <v>13</v>
      </c>
      <c r="AM31" s="386">
        <v>220.99999999999997</v>
      </c>
      <c r="AN31" s="412">
        <v>57</v>
      </c>
      <c r="AO31" s="386">
        <v>1505.0858804530003</v>
      </c>
      <c r="AP31" s="412">
        <v>14</v>
      </c>
      <c r="AQ31" s="386">
        <v>1101.49</v>
      </c>
      <c r="AR31" s="412">
        <v>80</v>
      </c>
      <c r="AS31" s="386">
        <v>4061.9531250000005</v>
      </c>
      <c r="AT31" s="412">
        <v>11</v>
      </c>
      <c r="AU31" s="386">
        <v>245.20999999999998</v>
      </c>
      <c r="AV31" s="412">
        <v>84</v>
      </c>
      <c r="AW31" s="386">
        <v>5143.1414999999997</v>
      </c>
      <c r="AX31" s="412">
        <v>4</v>
      </c>
      <c r="AY31" s="386">
        <v>50.33</v>
      </c>
      <c r="AZ31" s="412">
        <v>29</v>
      </c>
      <c r="BA31" s="386">
        <v>2568.8766600000004</v>
      </c>
      <c r="BB31" s="412">
        <v>11</v>
      </c>
      <c r="BC31" s="386">
        <v>552.54484520000005</v>
      </c>
      <c r="BD31" s="412">
        <v>49</v>
      </c>
      <c r="BE31" s="386">
        <v>5632.90764373</v>
      </c>
    </row>
    <row r="32" spans="1:57" s="217" customFormat="1">
      <c r="A32" s="1401" t="s">
        <v>195</v>
      </c>
      <c r="B32" s="387">
        <v>0</v>
      </c>
      <c r="C32" s="387">
        <v>0</v>
      </c>
      <c r="D32" s="387">
        <v>56</v>
      </c>
      <c r="E32" s="387">
        <v>617.45168479999995</v>
      </c>
      <c r="F32" s="387">
        <f t="shared" si="21"/>
        <v>3</v>
      </c>
      <c r="G32" s="387">
        <f t="shared" si="21"/>
        <v>72.065190399999992</v>
      </c>
      <c r="H32" s="387">
        <f t="shared" si="21"/>
        <v>137</v>
      </c>
      <c r="I32" s="387">
        <f t="shared" si="21"/>
        <v>2960.4529953589999</v>
      </c>
      <c r="J32" s="386">
        <v>0</v>
      </c>
      <c r="K32" s="386">
        <v>0</v>
      </c>
      <c r="L32" s="386">
        <v>14</v>
      </c>
      <c r="M32" s="386">
        <v>283.05912999999998</v>
      </c>
      <c r="N32" s="386">
        <v>1</v>
      </c>
      <c r="O32" s="386">
        <v>42.895190399999997</v>
      </c>
      <c r="P32" s="386">
        <v>6</v>
      </c>
      <c r="Q32" s="386">
        <v>28.516500000000001</v>
      </c>
      <c r="R32" s="386">
        <v>1</v>
      </c>
      <c r="S32" s="386">
        <v>14.01</v>
      </c>
      <c r="T32" s="386">
        <v>6</v>
      </c>
      <c r="U32" s="386">
        <v>130.10404599999998</v>
      </c>
      <c r="V32" s="386">
        <v>0</v>
      </c>
      <c r="W32" s="386">
        <v>0</v>
      </c>
      <c r="X32" s="386">
        <v>10</v>
      </c>
      <c r="Y32" s="386">
        <v>117.49026000000001</v>
      </c>
      <c r="Z32" s="386">
        <v>0</v>
      </c>
      <c r="AA32" s="386">
        <v>0</v>
      </c>
      <c r="AB32" s="386">
        <v>16</v>
      </c>
      <c r="AC32" s="386">
        <v>187.37310521499998</v>
      </c>
      <c r="AD32" s="412">
        <v>0</v>
      </c>
      <c r="AE32" s="386">
        <v>0</v>
      </c>
      <c r="AF32" s="412">
        <v>11</v>
      </c>
      <c r="AG32" s="386">
        <v>274.96080074399998</v>
      </c>
      <c r="AH32" s="412">
        <v>1</v>
      </c>
      <c r="AI32" s="386">
        <v>15.16</v>
      </c>
      <c r="AJ32" s="412">
        <v>13</v>
      </c>
      <c r="AK32" s="386">
        <v>235.79557200000002</v>
      </c>
      <c r="AL32" s="412"/>
      <c r="AM32" s="386"/>
      <c r="AN32" s="412">
        <v>8</v>
      </c>
      <c r="AO32" s="386">
        <v>324.46436400000005</v>
      </c>
      <c r="AP32" s="412">
        <v>0</v>
      </c>
      <c r="AQ32" s="386">
        <v>0</v>
      </c>
      <c r="AR32" s="412">
        <v>19</v>
      </c>
      <c r="AS32" s="386">
        <v>338.38803999999993</v>
      </c>
      <c r="AT32" s="412">
        <v>0</v>
      </c>
      <c r="AU32" s="386">
        <v>0</v>
      </c>
      <c r="AV32" s="412">
        <v>11</v>
      </c>
      <c r="AW32" s="386">
        <v>730.59</v>
      </c>
      <c r="AX32" s="412"/>
      <c r="AY32" s="386"/>
      <c r="AZ32" s="412">
        <v>15</v>
      </c>
      <c r="BA32" s="386">
        <v>212.83683739999998</v>
      </c>
      <c r="BB32" s="412">
        <v>0</v>
      </c>
      <c r="BC32" s="386">
        <v>0</v>
      </c>
      <c r="BD32" s="412">
        <v>8</v>
      </c>
      <c r="BE32" s="386">
        <v>96.874340000000018</v>
      </c>
    </row>
    <row r="33" spans="1:57" s="217" customFormat="1">
      <c r="A33" s="1398" t="s">
        <v>197</v>
      </c>
      <c r="B33" s="387">
        <v>15</v>
      </c>
      <c r="C33" s="387">
        <v>40320.469933204993</v>
      </c>
      <c r="D33" s="387">
        <v>46</v>
      </c>
      <c r="E33" s="387">
        <v>28651.001407938005</v>
      </c>
      <c r="F33" s="387">
        <f>J33+N33+R33+V33+Z33+AD33+AH33+AL33+AP33+AT33+AX33+BB33</f>
        <v>8</v>
      </c>
      <c r="G33" s="387">
        <f t="shared" si="21"/>
        <v>16086.897954187001</v>
      </c>
      <c r="H33" s="387">
        <f t="shared" si="21"/>
        <v>83</v>
      </c>
      <c r="I33" s="387">
        <f t="shared" si="21"/>
        <v>119510.30846272498</v>
      </c>
      <c r="J33" s="396">
        <f>J34+J35</f>
        <v>2</v>
      </c>
      <c r="K33" s="386">
        <f>K34+K35</f>
        <v>2099.999868418</v>
      </c>
      <c r="L33" s="396">
        <f>L34+L35</f>
        <v>9</v>
      </c>
      <c r="M33" s="411">
        <f>M34+M35</f>
        <v>9371.7329127920002</v>
      </c>
      <c r="N33" s="396">
        <f t="shared" ref="N33:AZ33" si="23">N34+N35</f>
        <v>0</v>
      </c>
      <c r="O33" s="386">
        <f t="shared" si="23"/>
        <v>0</v>
      </c>
      <c r="P33" s="396">
        <f t="shared" si="23"/>
        <v>2</v>
      </c>
      <c r="Q33" s="411">
        <f t="shared" si="23"/>
        <v>3039.9998919999998</v>
      </c>
      <c r="R33" s="396">
        <f t="shared" si="23"/>
        <v>1</v>
      </c>
      <c r="S33" s="386">
        <f t="shared" si="23"/>
        <v>499.99990000000003</v>
      </c>
      <c r="T33" s="396">
        <f t="shared" si="23"/>
        <v>5</v>
      </c>
      <c r="U33" s="411">
        <f t="shared" si="23"/>
        <v>2274.8397000000004</v>
      </c>
      <c r="V33" s="396">
        <f t="shared" si="23"/>
        <v>0</v>
      </c>
      <c r="W33" s="386">
        <f t="shared" si="23"/>
        <v>0</v>
      </c>
      <c r="X33" s="396">
        <f t="shared" si="23"/>
        <v>11</v>
      </c>
      <c r="Y33" s="411">
        <f t="shared" si="23"/>
        <v>13699.104579524997</v>
      </c>
      <c r="Z33" s="396">
        <f t="shared" si="23"/>
        <v>0</v>
      </c>
      <c r="AA33" s="386">
        <f t="shared" si="23"/>
        <v>0</v>
      </c>
      <c r="AB33" s="396">
        <f t="shared" si="23"/>
        <v>8</v>
      </c>
      <c r="AC33" s="411">
        <f t="shared" si="23"/>
        <v>12281.601154366997</v>
      </c>
      <c r="AD33" s="396">
        <f t="shared" si="23"/>
        <v>0</v>
      </c>
      <c r="AE33" s="386">
        <f t="shared" si="23"/>
        <v>0</v>
      </c>
      <c r="AF33" s="396">
        <f t="shared" si="23"/>
        <v>12</v>
      </c>
      <c r="AG33" s="411">
        <f>AG34+AG35</f>
        <v>21483</v>
      </c>
      <c r="AH33" s="396">
        <f t="shared" si="23"/>
        <v>2</v>
      </c>
      <c r="AI33" s="386">
        <f t="shared" si="23"/>
        <v>8499.999991146</v>
      </c>
      <c r="AJ33" s="396">
        <f t="shared" si="23"/>
        <v>8</v>
      </c>
      <c r="AK33" s="411">
        <f t="shared" si="23"/>
        <v>7089.0043548999993</v>
      </c>
      <c r="AL33" s="396">
        <f t="shared" si="23"/>
        <v>1</v>
      </c>
      <c r="AM33" s="386">
        <f t="shared" si="23"/>
        <v>2249.9999289000002</v>
      </c>
      <c r="AN33" s="396">
        <f t="shared" si="23"/>
        <v>5</v>
      </c>
      <c r="AO33" s="411">
        <f t="shared" si="23"/>
        <v>8940.0481606400008</v>
      </c>
      <c r="AP33" s="396">
        <f t="shared" si="23"/>
        <v>0</v>
      </c>
      <c r="AQ33" s="386">
        <f t="shared" si="23"/>
        <v>0</v>
      </c>
      <c r="AR33" s="396">
        <f t="shared" si="23"/>
        <v>17</v>
      </c>
      <c r="AS33" s="411">
        <f t="shared" si="23"/>
        <v>34739.494673230998</v>
      </c>
      <c r="AT33" s="396">
        <f t="shared" si="23"/>
        <v>1</v>
      </c>
      <c r="AU33" s="386">
        <f t="shared" si="23"/>
        <v>1299.99999</v>
      </c>
      <c r="AV33" s="396">
        <f t="shared" si="23"/>
        <v>2</v>
      </c>
      <c r="AW33" s="411">
        <f t="shared" si="23"/>
        <v>2660.6583356700003</v>
      </c>
      <c r="AX33" s="396">
        <f t="shared" si="23"/>
        <v>0</v>
      </c>
      <c r="AY33" s="386">
        <f t="shared" si="23"/>
        <v>0</v>
      </c>
      <c r="AZ33" s="396">
        <f t="shared" si="23"/>
        <v>0</v>
      </c>
      <c r="BA33" s="411">
        <f>BA34+BA35</f>
        <v>0</v>
      </c>
      <c r="BB33" s="411">
        <f>BB34+BB35</f>
        <v>1</v>
      </c>
      <c r="BC33" s="411">
        <f>BC34+BC35</f>
        <v>1436.8982757230001</v>
      </c>
      <c r="BD33" s="411">
        <f>BD34+BD35</f>
        <v>4</v>
      </c>
      <c r="BE33" s="411">
        <f>BE34+BE35</f>
        <v>3930.8246995999998</v>
      </c>
    </row>
    <row r="34" spans="1:57" s="10" customFormat="1">
      <c r="A34" s="1399" t="s">
        <v>194</v>
      </c>
      <c r="B34" s="505">
        <v>15</v>
      </c>
      <c r="C34" s="505">
        <v>40320.469933204993</v>
      </c>
      <c r="D34" s="505">
        <v>44</v>
      </c>
      <c r="E34" s="505">
        <v>28534.463557938001</v>
      </c>
      <c r="F34" s="505">
        <f t="shared" si="21"/>
        <v>8</v>
      </c>
      <c r="G34" s="505">
        <f t="shared" si="21"/>
        <v>16086.897954187001</v>
      </c>
      <c r="H34" s="505">
        <f t="shared" si="21"/>
        <v>79</v>
      </c>
      <c r="I34" s="505">
        <f t="shared" si="21"/>
        <v>119295.42016272499</v>
      </c>
      <c r="J34" s="506">
        <v>2</v>
      </c>
      <c r="K34" s="506">
        <v>2099.999868418</v>
      </c>
      <c r="L34" s="507">
        <v>9</v>
      </c>
      <c r="M34" s="507">
        <v>9371.7329127920002</v>
      </c>
      <c r="N34" s="507">
        <v>0</v>
      </c>
      <c r="O34" s="507">
        <v>0</v>
      </c>
      <c r="P34" s="508">
        <v>2</v>
      </c>
      <c r="Q34" s="508">
        <v>3039.9998919999998</v>
      </c>
      <c r="R34" s="508">
        <v>1</v>
      </c>
      <c r="S34" s="508">
        <v>499.99990000000003</v>
      </c>
      <c r="T34" s="508">
        <v>4</v>
      </c>
      <c r="U34" s="508">
        <v>2249.9997000000003</v>
      </c>
      <c r="V34" s="506">
        <v>0</v>
      </c>
      <c r="W34" s="506">
        <v>0</v>
      </c>
      <c r="X34" s="509">
        <v>11</v>
      </c>
      <c r="Y34" s="135">
        <v>13699.104579524997</v>
      </c>
      <c r="Z34" s="506">
        <v>0</v>
      </c>
      <c r="AA34" s="506">
        <v>0</v>
      </c>
      <c r="AB34" s="509">
        <v>8</v>
      </c>
      <c r="AC34" s="135">
        <v>12281.601154366997</v>
      </c>
      <c r="AD34" s="507">
        <v>0</v>
      </c>
      <c r="AE34" s="507">
        <v>0</v>
      </c>
      <c r="AF34" s="507">
        <v>11</v>
      </c>
      <c r="AG34" s="507">
        <v>21333</v>
      </c>
      <c r="AH34" s="510">
        <v>2</v>
      </c>
      <c r="AI34" s="510">
        <v>8499.999991146</v>
      </c>
      <c r="AJ34" s="511">
        <v>8</v>
      </c>
      <c r="AK34" s="512">
        <v>7089.0043548999993</v>
      </c>
      <c r="AL34" s="510">
        <v>1</v>
      </c>
      <c r="AM34" s="510">
        <v>2249.9999289000002</v>
      </c>
      <c r="AN34" s="511">
        <v>3</v>
      </c>
      <c r="AO34" s="512">
        <v>8899.9998606400004</v>
      </c>
      <c r="AP34" s="510">
        <v>0</v>
      </c>
      <c r="AQ34" s="510">
        <v>0</v>
      </c>
      <c r="AR34" s="511">
        <v>17</v>
      </c>
      <c r="AS34" s="513">
        <v>34739.494673230998</v>
      </c>
      <c r="AT34" s="507">
        <v>1</v>
      </c>
      <c r="AU34" s="507">
        <v>1299.99999</v>
      </c>
      <c r="AV34" s="511">
        <v>2</v>
      </c>
      <c r="AW34" s="512">
        <v>2660.6583356700003</v>
      </c>
      <c r="AX34" s="510">
        <v>0</v>
      </c>
      <c r="AY34" s="510">
        <v>0</v>
      </c>
      <c r="AZ34" s="511">
        <v>0</v>
      </c>
      <c r="BA34" s="512">
        <v>0</v>
      </c>
      <c r="BB34" s="507">
        <v>1</v>
      </c>
      <c r="BC34" s="507">
        <v>1436.8982757230001</v>
      </c>
      <c r="BD34" s="511">
        <v>4</v>
      </c>
      <c r="BE34" s="512">
        <v>3930.8246995999998</v>
      </c>
    </row>
    <row r="35" spans="1:57" s="10" customFormat="1">
      <c r="A35" s="1399" t="s">
        <v>195</v>
      </c>
      <c r="B35" s="505">
        <v>0</v>
      </c>
      <c r="C35" s="505">
        <v>0</v>
      </c>
      <c r="D35" s="505">
        <v>2</v>
      </c>
      <c r="E35" s="505">
        <v>116.53785000000001</v>
      </c>
      <c r="F35" s="505">
        <f t="shared" si="21"/>
        <v>0</v>
      </c>
      <c r="G35" s="505">
        <f t="shared" si="21"/>
        <v>0</v>
      </c>
      <c r="H35" s="505">
        <f t="shared" si="21"/>
        <v>4</v>
      </c>
      <c r="I35" s="505">
        <f t="shared" si="21"/>
        <v>214.88830000000002</v>
      </c>
      <c r="J35" s="507">
        <v>0</v>
      </c>
      <c r="K35" s="507">
        <v>0</v>
      </c>
      <c r="L35" s="507">
        <v>0</v>
      </c>
      <c r="M35" s="507">
        <v>0</v>
      </c>
      <c r="N35" s="507">
        <v>0</v>
      </c>
      <c r="O35" s="507">
        <v>0</v>
      </c>
      <c r="P35" s="507">
        <v>0</v>
      </c>
      <c r="Q35" s="507">
        <v>0</v>
      </c>
      <c r="R35" s="507">
        <v>0</v>
      </c>
      <c r="S35" s="507">
        <v>0</v>
      </c>
      <c r="T35" s="507">
        <v>1</v>
      </c>
      <c r="U35" s="507">
        <v>24.84</v>
      </c>
      <c r="V35" s="506">
        <v>0</v>
      </c>
      <c r="W35" s="506">
        <v>0</v>
      </c>
      <c r="X35" s="506">
        <v>0</v>
      </c>
      <c r="Y35" s="506">
        <v>0</v>
      </c>
      <c r="Z35" s="506">
        <v>0</v>
      </c>
      <c r="AA35" s="506">
        <v>0</v>
      </c>
      <c r="AB35" s="507">
        <v>0</v>
      </c>
      <c r="AC35" s="507">
        <v>0</v>
      </c>
      <c r="AD35" s="507">
        <v>0</v>
      </c>
      <c r="AE35" s="507">
        <v>0</v>
      </c>
      <c r="AF35" s="507">
        <v>1</v>
      </c>
      <c r="AG35" s="507">
        <v>150</v>
      </c>
      <c r="AH35" s="507">
        <v>0</v>
      </c>
      <c r="AI35" s="507">
        <v>0</v>
      </c>
      <c r="AJ35" s="507">
        <v>0</v>
      </c>
      <c r="AK35" s="507">
        <v>0</v>
      </c>
      <c r="AL35" s="507">
        <v>0</v>
      </c>
      <c r="AM35" s="507">
        <v>0</v>
      </c>
      <c r="AN35" s="507">
        <v>2</v>
      </c>
      <c r="AO35" s="507">
        <v>40.048299999999998</v>
      </c>
      <c r="AP35" s="507">
        <v>0</v>
      </c>
      <c r="AQ35" s="507">
        <v>0</v>
      </c>
      <c r="AR35" s="511">
        <v>0</v>
      </c>
      <c r="AS35" s="512">
        <v>0</v>
      </c>
      <c r="AT35" s="507">
        <v>0</v>
      </c>
      <c r="AU35" s="507">
        <v>0</v>
      </c>
      <c r="AV35" s="507">
        <v>0</v>
      </c>
      <c r="AW35" s="507">
        <v>0</v>
      </c>
      <c r="AX35" s="507">
        <v>0</v>
      </c>
      <c r="AY35" s="507">
        <v>0</v>
      </c>
      <c r="AZ35" s="507">
        <v>0</v>
      </c>
      <c r="BA35" s="507">
        <v>0</v>
      </c>
      <c r="BB35" s="507">
        <v>0</v>
      </c>
      <c r="BC35" s="507">
        <v>0</v>
      </c>
      <c r="BD35" s="511">
        <v>0</v>
      </c>
      <c r="BE35" s="512">
        <v>0</v>
      </c>
    </row>
    <row r="36" spans="1:57" s="217" customFormat="1">
      <c r="A36" s="1398" t="s">
        <v>198</v>
      </c>
      <c r="B36" s="387">
        <v>4</v>
      </c>
      <c r="C36" s="387">
        <v>1652.7280414000002</v>
      </c>
      <c r="D36" s="387">
        <v>47</v>
      </c>
      <c r="E36" s="387">
        <v>22881.828268093999</v>
      </c>
      <c r="F36" s="387">
        <f>J36+N36+R36+V36+Z36+AD36+AH36+AL36+AP36+AT36+AX36+BB36</f>
        <v>3</v>
      </c>
      <c r="G36" s="387">
        <f t="shared" si="21"/>
        <v>2347.58</v>
      </c>
      <c r="H36" s="387">
        <f t="shared" si="21"/>
        <v>51</v>
      </c>
      <c r="I36" s="387">
        <f t="shared" si="21"/>
        <v>28450.20044628</v>
      </c>
      <c r="J36" s="385">
        <f>J37+J38</f>
        <v>0</v>
      </c>
      <c r="K36" s="385">
        <f>K37+K38</f>
        <v>0</v>
      </c>
      <c r="L36" s="385">
        <f>L37+L38</f>
        <v>2</v>
      </c>
      <c r="M36" s="385">
        <f>M37+M38</f>
        <v>14.3120016</v>
      </c>
      <c r="N36" s="385">
        <f t="shared" ref="N36:BE36" si="24">N37+N38</f>
        <v>0</v>
      </c>
      <c r="O36" s="385">
        <f t="shared" si="24"/>
        <v>0</v>
      </c>
      <c r="P36" s="385">
        <f t="shared" si="24"/>
        <v>2</v>
      </c>
      <c r="Q36" s="385">
        <f t="shared" si="24"/>
        <v>219.9577275</v>
      </c>
      <c r="R36" s="385">
        <f t="shared" si="24"/>
        <v>0</v>
      </c>
      <c r="S36" s="385">
        <f t="shared" si="24"/>
        <v>0</v>
      </c>
      <c r="T36" s="385">
        <f t="shared" si="24"/>
        <v>2</v>
      </c>
      <c r="U36" s="385">
        <f t="shared" si="24"/>
        <v>91.010919999999999</v>
      </c>
      <c r="V36" s="385">
        <f t="shared" si="24"/>
        <v>0</v>
      </c>
      <c r="W36" s="385">
        <f t="shared" si="24"/>
        <v>0</v>
      </c>
      <c r="X36" s="385">
        <f t="shared" si="24"/>
        <v>6</v>
      </c>
      <c r="Y36" s="385">
        <f t="shared" si="24"/>
        <v>860.74</v>
      </c>
      <c r="Z36" s="385">
        <f t="shared" si="24"/>
        <v>0</v>
      </c>
      <c r="AA36" s="385">
        <f t="shared" si="24"/>
        <v>0</v>
      </c>
      <c r="AB36" s="385">
        <f t="shared" si="24"/>
        <v>6</v>
      </c>
      <c r="AC36" s="385">
        <f t="shared" si="24"/>
        <v>4930.95</v>
      </c>
      <c r="AD36" s="385">
        <f t="shared" si="24"/>
        <v>3</v>
      </c>
      <c r="AE36" s="385">
        <f t="shared" si="24"/>
        <v>2347.58</v>
      </c>
      <c r="AF36" s="385">
        <f t="shared" si="24"/>
        <v>8</v>
      </c>
      <c r="AG36" s="385">
        <f t="shared" si="24"/>
        <v>6991.27</v>
      </c>
      <c r="AH36" s="385">
        <f t="shared" si="24"/>
        <v>0</v>
      </c>
      <c r="AI36" s="385">
        <f t="shared" si="24"/>
        <v>0</v>
      </c>
      <c r="AJ36" s="385">
        <f t="shared" si="24"/>
        <v>3</v>
      </c>
      <c r="AK36" s="385">
        <f t="shared" si="24"/>
        <v>2007.6700282500001</v>
      </c>
      <c r="AL36" s="385">
        <f t="shared" si="24"/>
        <v>0</v>
      </c>
      <c r="AM36" s="385">
        <f t="shared" si="24"/>
        <v>0</v>
      </c>
      <c r="AN36" s="385">
        <f t="shared" si="24"/>
        <v>6</v>
      </c>
      <c r="AO36" s="385">
        <f t="shared" si="24"/>
        <v>8386.0909977299998</v>
      </c>
      <c r="AP36" s="385">
        <f t="shared" si="24"/>
        <v>0</v>
      </c>
      <c r="AQ36" s="385">
        <f t="shared" si="24"/>
        <v>0</v>
      </c>
      <c r="AR36" s="385">
        <f t="shared" si="24"/>
        <v>6</v>
      </c>
      <c r="AS36" s="385">
        <f t="shared" si="24"/>
        <v>50.74</v>
      </c>
      <c r="AT36" s="385">
        <f t="shared" si="24"/>
        <v>0</v>
      </c>
      <c r="AU36" s="385">
        <f t="shared" si="24"/>
        <v>0</v>
      </c>
      <c r="AV36" s="385">
        <f t="shared" si="24"/>
        <v>6</v>
      </c>
      <c r="AW36" s="385">
        <f t="shared" si="24"/>
        <v>4871.78</v>
      </c>
      <c r="AX36" s="385">
        <f t="shared" si="24"/>
        <v>0</v>
      </c>
      <c r="AY36" s="385">
        <f t="shared" si="24"/>
        <v>0</v>
      </c>
      <c r="AZ36" s="385">
        <f t="shared" si="24"/>
        <v>2</v>
      </c>
      <c r="BA36" s="385">
        <f t="shared" si="24"/>
        <v>3.0326399999999998</v>
      </c>
      <c r="BB36" s="385">
        <f t="shared" si="24"/>
        <v>0</v>
      </c>
      <c r="BC36" s="385">
        <f t="shared" si="24"/>
        <v>0</v>
      </c>
      <c r="BD36" s="385">
        <f t="shared" si="24"/>
        <v>2</v>
      </c>
      <c r="BE36" s="385">
        <f t="shared" si="24"/>
        <v>22.646131199999999</v>
      </c>
    </row>
    <row r="37" spans="1:57" s="217" customFormat="1">
      <c r="A37" s="1401" t="s">
        <v>194</v>
      </c>
      <c r="B37" s="387">
        <v>4</v>
      </c>
      <c r="C37" s="387">
        <v>1652.7280414000002</v>
      </c>
      <c r="D37" s="387">
        <v>47</v>
      </c>
      <c r="E37" s="387">
        <v>22881.828268093999</v>
      </c>
      <c r="F37" s="387">
        <f>J37+N37+R37+V37+Z37+AD37+AH37+AL37+AP37+AT37+AX37+BB37</f>
        <v>3</v>
      </c>
      <c r="G37" s="387">
        <f t="shared" si="21"/>
        <v>2347.58</v>
      </c>
      <c r="H37" s="387">
        <f t="shared" si="21"/>
        <v>49</v>
      </c>
      <c r="I37" s="387">
        <f t="shared" si="21"/>
        <v>28447.167806279998</v>
      </c>
      <c r="J37" s="385">
        <v>0</v>
      </c>
      <c r="K37" s="385">
        <v>0</v>
      </c>
      <c r="L37" s="426">
        <v>2</v>
      </c>
      <c r="M37" s="385">
        <v>14.3120016</v>
      </c>
      <c r="N37" s="426">
        <v>0</v>
      </c>
      <c r="O37" s="385">
        <v>0</v>
      </c>
      <c r="P37" s="426">
        <v>2</v>
      </c>
      <c r="Q37" s="385">
        <v>219.9577275</v>
      </c>
      <c r="R37" s="385">
        <v>0</v>
      </c>
      <c r="S37" s="385">
        <v>0</v>
      </c>
      <c r="T37" s="427">
        <v>2</v>
      </c>
      <c r="U37" s="428">
        <v>91.010919999999999</v>
      </c>
      <c r="V37" s="386">
        <v>0</v>
      </c>
      <c r="W37" s="386">
        <v>0</v>
      </c>
      <c r="X37" s="427">
        <v>6</v>
      </c>
      <c r="Y37" s="428">
        <v>860.74</v>
      </c>
      <c r="Z37" s="386">
        <v>0</v>
      </c>
      <c r="AA37" s="386">
        <v>0</v>
      </c>
      <c r="AB37" s="427">
        <v>6</v>
      </c>
      <c r="AC37" s="388">
        <v>4930.95</v>
      </c>
      <c r="AD37" s="386">
        <v>3</v>
      </c>
      <c r="AE37" s="386">
        <v>2347.58</v>
      </c>
      <c r="AF37" s="427">
        <v>8</v>
      </c>
      <c r="AG37" s="428">
        <v>6991.27</v>
      </c>
      <c r="AH37" s="385">
        <v>0</v>
      </c>
      <c r="AI37" s="385">
        <v>0</v>
      </c>
      <c r="AJ37" s="427">
        <v>3</v>
      </c>
      <c r="AK37" s="428">
        <v>2007.6700282500001</v>
      </c>
      <c r="AL37" s="385">
        <v>0</v>
      </c>
      <c r="AM37" s="385">
        <v>0</v>
      </c>
      <c r="AN37" s="427">
        <v>6</v>
      </c>
      <c r="AO37" s="428">
        <v>8386.0909977299998</v>
      </c>
      <c r="AP37" s="385">
        <v>0</v>
      </c>
      <c r="AQ37" s="385">
        <v>0</v>
      </c>
      <c r="AR37" s="427">
        <v>6</v>
      </c>
      <c r="AS37" s="428">
        <v>50.74</v>
      </c>
      <c r="AT37" s="385">
        <v>0</v>
      </c>
      <c r="AU37" s="385">
        <v>0</v>
      </c>
      <c r="AV37" s="427">
        <v>6</v>
      </c>
      <c r="AW37" s="428">
        <v>4871.78</v>
      </c>
      <c r="AX37" s="385">
        <v>0</v>
      </c>
      <c r="AY37" s="385">
        <v>0</v>
      </c>
      <c r="AZ37" s="427">
        <v>0</v>
      </c>
      <c r="BA37" s="428">
        <v>0</v>
      </c>
      <c r="BB37" s="426">
        <v>0</v>
      </c>
      <c r="BC37" s="429">
        <v>0</v>
      </c>
      <c r="BD37" s="427">
        <v>2</v>
      </c>
      <c r="BE37" s="428">
        <v>22.646131199999999</v>
      </c>
    </row>
    <row r="38" spans="1:57" s="217" customFormat="1">
      <c r="A38" s="1401" t="s">
        <v>195</v>
      </c>
      <c r="B38" s="387">
        <v>0</v>
      </c>
      <c r="C38" s="387">
        <v>0</v>
      </c>
      <c r="D38" s="387">
        <v>0</v>
      </c>
      <c r="E38" s="387">
        <v>0</v>
      </c>
      <c r="F38" s="387">
        <f>J38+N38+R38+V38+Z38+AD38+AH38+AL38+AP38+AT38+AX38+BB38</f>
        <v>0</v>
      </c>
      <c r="G38" s="387">
        <f t="shared" si="21"/>
        <v>0</v>
      </c>
      <c r="H38" s="387">
        <f t="shared" si="21"/>
        <v>2</v>
      </c>
      <c r="I38" s="387">
        <f t="shared" si="21"/>
        <v>3.0326399999999998</v>
      </c>
      <c r="J38" s="385">
        <v>0</v>
      </c>
      <c r="K38" s="385">
        <v>0</v>
      </c>
      <c r="L38" s="385">
        <v>0</v>
      </c>
      <c r="M38" s="385">
        <v>0</v>
      </c>
      <c r="N38" s="385">
        <v>0</v>
      </c>
      <c r="O38" s="385">
        <v>0</v>
      </c>
      <c r="P38" s="385">
        <v>0</v>
      </c>
      <c r="Q38" s="385">
        <v>0</v>
      </c>
      <c r="R38" s="385">
        <v>0</v>
      </c>
      <c r="S38" s="385">
        <v>0</v>
      </c>
      <c r="T38" s="385">
        <v>0</v>
      </c>
      <c r="U38" s="385">
        <v>0</v>
      </c>
      <c r="V38" s="386">
        <v>0</v>
      </c>
      <c r="W38" s="386">
        <v>0</v>
      </c>
      <c r="X38" s="386">
        <v>0</v>
      </c>
      <c r="Y38" s="386">
        <v>0</v>
      </c>
      <c r="Z38" s="386">
        <v>0</v>
      </c>
      <c r="AA38" s="386">
        <v>0</v>
      </c>
      <c r="AB38" s="386">
        <v>0</v>
      </c>
      <c r="AC38" s="386">
        <v>0</v>
      </c>
      <c r="AD38" s="386">
        <v>0</v>
      </c>
      <c r="AE38" s="386">
        <v>0</v>
      </c>
      <c r="AF38" s="386">
        <v>0</v>
      </c>
      <c r="AG38" s="386">
        <v>0</v>
      </c>
      <c r="AH38" s="385">
        <v>0</v>
      </c>
      <c r="AI38" s="385">
        <v>0</v>
      </c>
      <c r="AJ38" s="385">
        <v>0</v>
      </c>
      <c r="AK38" s="385">
        <v>0</v>
      </c>
      <c r="AL38" s="385">
        <v>0</v>
      </c>
      <c r="AM38" s="385">
        <v>0</v>
      </c>
      <c r="AN38" s="385">
        <v>0</v>
      </c>
      <c r="AO38" s="385">
        <v>0</v>
      </c>
      <c r="AP38" s="385">
        <v>0</v>
      </c>
      <c r="AQ38" s="385">
        <v>0</v>
      </c>
      <c r="AR38" s="385">
        <v>0</v>
      </c>
      <c r="AS38" s="385">
        <v>0</v>
      </c>
      <c r="AT38" s="385">
        <v>0</v>
      </c>
      <c r="AU38" s="385">
        <v>0</v>
      </c>
      <c r="AV38" s="385">
        <v>0</v>
      </c>
      <c r="AW38" s="385">
        <v>0</v>
      </c>
      <c r="AX38" s="385">
        <v>0</v>
      </c>
      <c r="AY38" s="385">
        <v>0</v>
      </c>
      <c r="AZ38" s="385">
        <v>2</v>
      </c>
      <c r="BA38" s="385">
        <v>3.0326399999999998</v>
      </c>
      <c r="BB38" s="385">
        <v>0</v>
      </c>
      <c r="BC38" s="385">
        <v>0</v>
      </c>
      <c r="BD38" s="385">
        <v>0</v>
      </c>
      <c r="BE38" s="385">
        <v>0</v>
      </c>
    </row>
    <row r="39" spans="1:57" s="438" customFormat="1">
      <c r="A39" s="1400" t="s">
        <v>199</v>
      </c>
      <c r="B39" s="443">
        <f>B24+B27+B30+B33+B36</f>
        <v>109</v>
      </c>
      <c r="C39" s="443">
        <f>C24+C27+C30+C33+C36</f>
        <v>63864.242118614988</v>
      </c>
      <c r="D39" s="443">
        <f>D24+D27+D30+D33+D36</f>
        <v>1032</v>
      </c>
      <c r="E39" s="443">
        <f>E24+E27+E30+E33+E36</f>
        <v>157889.47865903599</v>
      </c>
      <c r="F39" s="443">
        <f>F24+F27+F30+F33+F36</f>
        <v>178</v>
      </c>
      <c r="G39" s="443">
        <f t="shared" ref="G39:BE39" si="25">G24+G27+G30+G33+G36</f>
        <v>51057.473621856996</v>
      </c>
      <c r="H39" s="443">
        <f t="shared" si="25"/>
        <v>1418</v>
      </c>
      <c r="I39" s="443">
        <f t="shared" si="25"/>
        <v>409562.98015511496</v>
      </c>
      <c r="J39" s="443">
        <f t="shared" si="25"/>
        <v>12</v>
      </c>
      <c r="K39" s="443">
        <f t="shared" si="25"/>
        <v>3404.4398684180001</v>
      </c>
      <c r="L39" s="443">
        <f t="shared" si="25"/>
        <v>143</v>
      </c>
      <c r="M39" s="443">
        <f t="shared" si="25"/>
        <v>41154.383468141998</v>
      </c>
      <c r="N39" s="443">
        <f t="shared" si="25"/>
        <v>18</v>
      </c>
      <c r="O39" s="443">
        <f t="shared" si="25"/>
        <v>9412.7111590999993</v>
      </c>
      <c r="P39" s="443">
        <f t="shared" si="25"/>
        <v>138</v>
      </c>
      <c r="Q39" s="443">
        <f>Q24+Q27+Q30+Q33+Q36</f>
        <v>31128.692955892002</v>
      </c>
      <c r="R39" s="443">
        <f t="shared" si="25"/>
        <v>18</v>
      </c>
      <c r="S39" s="443">
        <f t="shared" si="25"/>
        <v>2955.3099000000002</v>
      </c>
      <c r="T39" s="443">
        <f t="shared" si="25"/>
        <v>89</v>
      </c>
      <c r="U39" s="443">
        <f t="shared" si="25"/>
        <v>10477.071065400003</v>
      </c>
      <c r="V39" s="443">
        <f t="shared" si="25"/>
        <v>14</v>
      </c>
      <c r="W39" s="443">
        <f t="shared" si="25"/>
        <v>3498.3343199999999</v>
      </c>
      <c r="X39" s="443">
        <f t="shared" si="25"/>
        <v>108</v>
      </c>
      <c r="Y39" s="443">
        <f t="shared" si="25"/>
        <v>24386.873563924997</v>
      </c>
      <c r="Z39" s="443">
        <f t="shared" si="25"/>
        <v>6</v>
      </c>
      <c r="AA39" s="443">
        <f t="shared" si="25"/>
        <v>197.39000000000001</v>
      </c>
      <c r="AB39" s="443">
        <f t="shared" si="25"/>
        <v>127</v>
      </c>
      <c r="AC39" s="443">
        <f t="shared" si="25"/>
        <v>37190.771701787991</v>
      </c>
      <c r="AD39" s="443">
        <f t="shared" si="25"/>
        <v>20</v>
      </c>
      <c r="AE39" s="443">
        <f>AE24+AE27+AE30+AE33+AE36</f>
        <v>11483.290008</v>
      </c>
      <c r="AF39" s="443">
        <f>AF24+AF27+AF30+AF33+AF36</f>
        <v>131</v>
      </c>
      <c r="AG39" s="443">
        <f>AG24+AG27+AG30+AG33+AG36</f>
        <v>48819.355482743995</v>
      </c>
      <c r="AH39" s="443">
        <f t="shared" si="25"/>
        <v>20</v>
      </c>
      <c r="AI39" s="443">
        <f t="shared" si="25"/>
        <v>9256.8882860560007</v>
      </c>
      <c r="AJ39" s="443">
        <f t="shared" si="25"/>
        <v>125</v>
      </c>
      <c r="AK39" s="443">
        <f t="shared" si="25"/>
        <v>47368.156052330007</v>
      </c>
      <c r="AL39" s="443">
        <f t="shared" si="25"/>
        <v>16</v>
      </c>
      <c r="AM39" s="443">
        <f>AM24+AM27+AM30+AM33+AM36</f>
        <v>4870.2869843000008</v>
      </c>
      <c r="AN39" s="443">
        <f>AN24+AN27+AN30+AN33+AN36</f>
        <v>92</v>
      </c>
      <c r="AO39" s="443">
        <f>AO24+AO27+AO30+AO33+AO36</f>
        <v>53022.099031323</v>
      </c>
      <c r="AP39" s="443">
        <f t="shared" si="25"/>
        <v>18</v>
      </c>
      <c r="AQ39" s="443">
        <f t="shared" si="25"/>
        <v>1880.6679615599999</v>
      </c>
      <c r="AR39" s="443">
        <f t="shared" si="25"/>
        <v>166</v>
      </c>
      <c r="AS39" s="443">
        <f t="shared" si="25"/>
        <v>69530.297088391002</v>
      </c>
      <c r="AT39" s="443">
        <f>AT24+AT27+AT30+AT33+AT36</f>
        <v>17</v>
      </c>
      <c r="AU39" s="443">
        <f t="shared" si="25"/>
        <v>1736.1220134999999</v>
      </c>
      <c r="AV39" s="443">
        <f t="shared" si="25"/>
        <v>141</v>
      </c>
      <c r="AW39" s="443">
        <f t="shared" si="25"/>
        <v>16787.639776569999</v>
      </c>
      <c r="AX39" s="443">
        <f t="shared" si="25"/>
        <v>7</v>
      </c>
      <c r="AY39" s="443">
        <f t="shared" si="25"/>
        <v>372.59</v>
      </c>
      <c r="AZ39" s="443">
        <f t="shared" si="25"/>
        <v>74</v>
      </c>
      <c r="BA39" s="443">
        <f t="shared" si="25"/>
        <v>17975.599626300002</v>
      </c>
      <c r="BB39" s="443">
        <f t="shared" si="25"/>
        <v>12</v>
      </c>
      <c r="BC39" s="443">
        <f t="shared" si="25"/>
        <v>1989.4431209230002</v>
      </c>
      <c r="BD39" s="443">
        <f t="shared" si="25"/>
        <v>84</v>
      </c>
      <c r="BE39" s="443">
        <f t="shared" si="25"/>
        <v>11722.04034231</v>
      </c>
    </row>
    <row r="40" spans="1:57" s="10" customFormat="1">
      <c r="A40" s="1399" t="s">
        <v>200</v>
      </c>
      <c r="B40" s="172" t="s">
        <v>2</v>
      </c>
      <c r="C40" s="173">
        <f>C25+C36</f>
        <v>4601.0168033</v>
      </c>
      <c r="D40" s="172" t="s">
        <v>2</v>
      </c>
      <c r="E40" s="173">
        <f>E25+E36</f>
        <v>53364.144812793995</v>
      </c>
      <c r="F40" s="172" t="s">
        <v>2</v>
      </c>
      <c r="G40" s="173">
        <f>G25+G36</f>
        <v>10553.328250099999</v>
      </c>
      <c r="H40" s="172" t="s">
        <v>2</v>
      </c>
      <c r="I40" s="173">
        <f>I25+I36</f>
        <v>125868.95167238</v>
      </c>
      <c r="J40" s="172" t="s">
        <v>2</v>
      </c>
      <c r="K40" s="173">
        <f>K25+K36</f>
        <v>0</v>
      </c>
      <c r="L40" s="172" t="s">
        <v>2</v>
      </c>
      <c r="M40" s="173">
        <f>M25+M36</f>
        <v>4638.7856596000001</v>
      </c>
      <c r="N40" s="172" t="s">
        <v>2</v>
      </c>
      <c r="O40" s="173">
        <f>O25+O36</f>
        <v>3489.6458468999999</v>
      </c>
      <c r="P40" s="172" t="s">
        <v>2</v>
      </c>
      <c r="Q40" s="173">
        <f>Q25+Q36</f>
        <v>2930.0506096000004</v>
      </c>
      <c r="R40" s="172" t="s">
        <v>2</v>
      </c>
      <c r="S40" s="173">
        <f>S25+S36</f>
        <v>9.2880000000000003</v>
      </c>
      <c r="T40" s="172" t="s">
        <v>2</v>
      </c>
      <c r="U40" s="173">
        <f>U25+U36</f>
        <v>1319.8403408000001</v>
      </c>
      <c r="V40" s="172" t="s">
        <v>2</v>
      </c>
      <c r="W40" s="173">
        <f>W25+W36</f>
        <v>0</v>
      </c>
      <c r="X40" s="172" t="s">
        <v>2</v>
      </c>
      <c r="Y40" s="173">
        <f>Y25+Y36</f>
        <v>2782.6996945000001</v>
      </c>
      <c r="Z40" s="172" t="s">
        <v>2</v>
      </c>
      <c r="AA40" s="173">
        <f>AA25+AA36</f>
        <v>0</v>
      </c>
      <c r="AB40" s="172" t="s">
        <v>2</v>
      </c>
      <c r="AC40" s="173">
        <f>AC25+AC36</f>
        <v>10683.4586918</v>
      </c>
      <c r="AD40" s="172" t="s">
        <v>2</v>
      </c>
      <c r="AE40" s="173">
        <f>AE25+AE36</f>
        <v>5624.5800120000004</v>
      </c>
      <c r="AF40" s="172" t="s">
        <v>2</v>
      </c>
      <c r="AG40" s="173">
        <f>AG25+AG36</f>
        <v>10652.0453992</v>
      </c>
      <c r="AH40" s="172" t="s">
        <v>2</v>
      </c>
      <c r="AI40" s="173">
        <f>AI25+AI36</f>
        <v>0</v>
      </c>
      <c r="AJ40" s="172" t="s">
        <v>2</v>
      </c>
      <c r="AK40" s="173">
        <f>AK25+AK36</f>
        <v>30972.692829849999</v>
      </c>
      <c r="AL40" s="172" t="s">
        <v>2</v>
      </c>
      <c r="AM40" s="173">
        <f>AM25+AM36</f>
        <v>1399.9999912000001</v>
      </c>
      <c r="AN40" s="172" t="s">
        <v>2</v>
      </c>
      <c r="AO40" s="173">
        <f>AO25+AO36</f>
        <v>22648.606357029999</v>
      </c>
      <c r="AP40" s="172" t="s">
        <v>2</v>
      </c>
      <c r="AQ40" s="173">
        <f>AQ25+AQ36</f>
        <v>584.61439680000001</v>
      </c>
      <c r="AR40" s="172" t="s">
        <v>2</v>
      </c>
      <c r="AS40" s="173">
        <f>AS25+AS36</f>
        <v>19846.630400000002</v>
      </c>
      <c r="AT40" s="172" t="s">
        <v>2</v>
      </c>
      <c r="AU40" s="173">
        <f>AU25+AU36</f>
        <v>17.2</v>
      </c>
      <c r="AV40" s="172" t="s">
        <v>2</v>
      </c>
      <c r="AW40" s="173">
        <f>AW25+AW36</f>
        <v>5878.0964296000002</v>
      </c>
      <c r="AX40" s="172" t="s">
        <v>2</v>
      </c>
      <c r="AY40" s="173">
        <f>AY25+AY36</f>
        <v>0</v>
      </c>
      <c r="AZ40" s="172" t="s">
        <v>2</v>
      </c>
      <c r="BA40" s="173">
        <f>BA25+BA36</f>
        <v>13481.157689199999</v>
      </c>
      <c r="BB40" s="172" t="s">
        <v>2</v>
      </c>
      <c r="BC40" s="173">
        <f>BC25+BC36</f>
        <v>0</v>
      </c>
      <c r="BD40" s="172" t="s">
        <v>2</v>
      </c>
      <c r="BE40" s="173">
        <f>BE25+BE36</f>
        <v>34.887571199999996</v>
      </c>
    </row>
    <row r="41" spans="1:57" s="10" customFormat="1">
      <c r="A41" s="1399" t="s">
        <v>201</v>
      </c>
      <c r="B41" s="172" t="s">
        <v>2</v>
      </c>
      <c r="C41" s="174">
        <f>C33+C30+C27+C26</f>
        <v>59264.056554014991</v>
      </c>
      <c r="D41" s="172" t="s">
        <v>2</v>
      </c>
      <c r="E41" s="174">
        <f>E33+E30+E27+E26</f>
        <v>104532.696471142</v>
      </c>
      <c r="F41" s="172" t="s">
        <v>2</v>
      </c>
      <c r="G41" s="174">
        <f>G33+G30+G27+G26</f>
        <v>40504.145371757004</v>
      </c>
      <c r="H41" s="172" t="s">
        <v>2</v>
      </c>
      <c r="I41" s="174">
        <f>I33+I30+I27+I26</f>
        <v>283694.02848273498</v>
      </c>
      <c r="J41" s="172" t="s">
        <v>2</v>
      </c>
      <c r="K41" s="174">
        <f>K33+K30+K27+K26</f>
        <v>3404.4398684180001</v>
      </c>
      <c r="L41" s="172" t="s">
        <v>2</v>
      </c>
      <c r="M41" s="174">
        <f>M33+M30+M27+M26</f>
        <v>36515.597808541992</v>
      </c>
      <c r="N41" s="172" t="s">
        <v>2</v>
      </c>
      <c r="O41" s="174">
        <f>O33+O30+O27+O26</f>
        <v>5923.0653121999994</v>
      </c>
      <c r="P41" s="172" t="s">
        <v>2</v>
      </c>
      <c r="Q41" s="174">
        <f>Q33+Q30+Q27+Q26</f>
        <v>28198.642346291999</v>
      </c>
      <c r="R41" s="172" t="s">
        <v>2</v>
      </c>
      <c r="S41" s="174">
        <f>S33+S30+S27+S26</f>
        <v>2946.0219000000002</v>
      </c>
      <c r="T41" s="172" t="s">
        <v>2</v>
      </c>
      <c r="U41" s="174">
        <f>U33+U30+U27+U26</f>
        <v>9157.2307246000018</v>
      </c>
      <c r="V41" s="172" t="s">
        <v>2</v>
      </c>
      <c r="W41" s="174">
        <f>W33+W30+W27+W26</f>
        <v>3498.3343199999999</v>
      </c>
      <c r="X41" s="172" t="s">
        <v>2</v>
      </c>
      <c r="Y41" s="174">
        <f>Y33+Y30+Y27+Y26</f>
        <v>21604.173869424994</v>
      </c>
      <c r="Z41" s="172" t="s">
        <v>2</v>
      </c>
      <c r="AA41" s="174">
        <f>AA33+AA30+AA27+AA26</f>
        <v>197.39000000000001</v>
      </c>
      <c r="AB41" s="172" t="s">
        <v>2</v>
      </c>
      <c r="AC41" s="174">
        <f>AC33+AC30+AC27+AC26</f>
        <v>26507.313009987996</v>
      </c>
      <c r="AD41" s="172" t="s">
        <v>2</v>
      </c>
      <c r="AE41" s="174">
        <f>AE33+AE30+AE27+AE26</f>
        <v>5858.7099959999996</v>
      </c>
      <c r="AF41" s="172" t="s">
        <v>2</v>
      </c>
      <c r="AG41" s="174">
        <f>AG33+AG30+AG27+AG26</f>
        <v>38167.310083543998</v>
      </c>
      <c r="AH41" s="172" t="s">
        <v>2</v>
      </c>
      <c r="AI41" s="174">
        <f>AI33+AI30+AI27+AI26</f>
        <v>9256.8882860560007</v>
      </c>
      <c r="AJ41" s="172" t="s">
        <v>2</v>
      </c>
      <c r="AK41" s="174">
        <f>AK33+AK30+AK27+AK26</f>
        <v>16395.463222480001</v>
      </c>
      <c r="AL41" s="172" t="s">
        <v>2</v>
      </c>
      <c r="AM41" s="174">
        <f>AM33+AM30+AM27+AM26</f>
        <v>3470.2869931000005</v>
      </c>
      <c r="AN41" s="172" t="s">
        <v>2</v>
      </c>
      <c r="AO41" s="174">
        <f>AO33+AO30+AO27+AO26</f>
        <v>30373.492674293</v>
      </c>
      <c r="AP41" s="172" t="s">
        <v>2</v>
      </c>
      <c r="AQ41" s="174">
        <f>AQ33+AQ30+AQ27+AQ26</f>
        <v>1868.0535615600002</v>
      </c>
      <c r="AR41" s="172" t="s">
        <v>2</v>
      </c>
      <c r="AS41" s="174">
        <f>AS33+AS30+AS27+AS26</f>
        <v>49683.666688391</v>
      </c>
      <c r="AT41" s="172" t="s">
        <v>2</v>
      </c>
      <c r="AU41" s="174">
        <f>AU33+AU30+AU27+AU26</f>
        <v>1718.9220135</v>
      </c>
      <c r="AV41" s="172" t="s">
        <v>2</v>
      </c>
      <c r="AW41" s="174">
        <f>AW33+AW30+AW27+AW26</f>
        <v>10909.54334697</v>
      </c>
      <c r="AX41" s="172" t="s">
        <v>2</v>
      </c>
      <c r="AY41" s="174">
        <f>AY33+AY30+AY27+AY26</f>
        <v>372.59</v>
      </c>
      <c r="AZ41" s="172" t="s">
        <v>2</v>
      </c>
      <c r="BA41" s="174">
        <f>BA33+BA30+BA27+BA26</f>
        <v>4494.4419371000004</v>
      </c>
      <c r="BB41" s="172" t="s">
        <v>2</v>
      </c>
      <c r="BC41" s="174">
        <f>BC33+BC30+BC27+BC26</f>
        <v>1989.4431209230002</v>
      </c>
      <c r="BD41" s="172" t="s">
        <v>2</v>
      </c>
      <c r="BE41" s="174">
        <f>BE33+BE30+BE27+BE26</f>
        <v>11687.152771110001</v>
      </c>
    </row>
    <row r="42" spans="1:57" s="10" customFormat="1">
      <c r="A42" s="1402" t="s">
        <v>202</v>
      </c>
      <c r="B42" s="444"/>
      <c r="C42" s="444"/>
      <c r="D42" s="444"/>
      <c r="E42" s="444"/>
      <c r="F42" s="445"/>
      <c r="G42" s="445"/>
      <c r="H42" s="445"/>
      <c r="I42" s="445"/>
      <c r="J42" s="445"/>
      <c r="K42" s="445"/>
      <c r="L42" s="445"/>
      <c r="M42" s="446"/>
      <c r="N42" s="445"/>
      <c r="O42" s="445"/>
      <c r="P42" s="445"/>
      <c r="Q42" s="446"/>
      <c r="R42" s="445"/>
      <c r="S42" s="445"/>
      <c r="T42" s="445"/>
      <c r="U42" s="446"/>
      <c r="V42" s="445"/>
      <c r="W42" s="445"/>
      <c r="X42" s="445"/>
      <c r="Y42" s="446"/>
      <c r="Z42" s="445"/>
      <c r="AA42" s="445"/>
      <c r="AB42" s="445"/>
      <c r="AC42" s="446"/>
      <c r="AD42" s="445"/>
      <c r="AE42" s="445"/>
      <c r="AF42" s="445"/>
      <c r="AG42" s="446"/>
      <c r="AH42" s="445"/>
      <c r="AI42" s="445"/>
      <c r="AJ42" s="445"/>
      <c r="AK42" s="446"/>
      <c r="AL42" s="445"/>
      <c r="AM42" s="445"/>
      <c r="AN42" s="445"/>
      <c r="AO42" s="446"/>
      <c r="AP42" s="445"/>
      <c r="AQ42" s="445"/>
      <c r="AR42" s="445"/>
      <c r="AS42" s="446"/>
      <c r="AT42" s="445"/>
      <c r="AU42" s="445"/>
      <c r="AV42" s="445"/>
      <c r="AW42" s="446"/>
      <c r="AX42" s="445"/>
      <c r="AY42" s="445"/>
      <c r="AZ42" s="445"/>
      <c r="BA42" s="446"/>
      <c r="BB42" s="445"/>
      <c r="BC42" s="445"/>
      <c r="BD42" s="445"/>
      <c r="BE42" s="446"/>
    </row>
    <row r="43" spans="1:57" s="217" customFormat="1" ht="30">
      <c r="A43" s="1403" t="s">
        <v>203</v>
      </c>
      <c r="B43" s="387">
        <v>1120</v>
      </c>
      <c r="C43" s="387">
        <v>664316.12712287006</v>
      </c>
      <c r="D43" s="387">
        <v>227</v>
      </c>
      <c r="E43" s="387">
        <v>173440.80634450002</v>
      </c>
      <c r="F43" s="430">
        <f t="shared" ref="F43:I43" si="26">J43+N43+R43+V43+Z43+AD43+AH43+AL43+AP43+AT43+AX43+BB43</f>
        <v>1410</v>
      </c>
      <c r="G43" s="430">
        <f>K43+O43+S43+W43+AA43+AE43+AI43+AM43+AQ43+AU43+AY43+BC43</f>
        <v>772053.47040065587</v>
      </c>
      <c r="H43" s="430">
        <f t="shared" si="26"/>
        <v>251</v>
      </c>
      <c r="I43" s="430">
        <f t="shared" si="26"/>
        <v>214678.74589512398</v>
      </c>
      <c r="J43" s="430">
        <v>86</v>
      </c>
      <c r="K43" s="430">
        <v>25739.755809819999</v>
      </c>
      <c r="L43" s="430">
        <v>15</v>
      </c>
      <c r="M43" s="430">
        <v>4768.2442944240001</v>
      </c>
      <c r="N43" s="386">
        <v>112</v>
      </c>
      <c r="O43" s="386">
        <v>58075.972811163985</v>
      </c>
      <c r="P43" s="386">
        <v>11</v>
      </c>
      <c r="Q43" s="386">
        <v>3151.2303027000003</v>
      </c>
      <c r="R43" s="386">
        <v>105</v>
      </c>
      <c r="S43" s="386">
        <v>54569.274626990002</v>
      </c>
      <c r="T43" s="386">
        <v>26</v>
      </c>
      <c r="U43" s="386">
        <v>9727.8817677999996</v>
      </c>
      <c r="V43" s="386">
        <v>110</v>
      </c>
      <c r="W43" s="386">
        <v>73509</v>
      </c>
      <c r="X43" s="386">
        <v>25</v>
      </c>
      <c r="Y43" s="386">
        <v>20534</v>
      </c>
      <c r="Z43" s="386">
        <v>158</v>
      </c>
      <c r="AA43" s="386">
        <v>68795</v>
      </c>
      <c r="AB43" s="386">
        <v>12</v>
      </c>
      <c r="AC43" s="386">
        <v>10616</v>
      </c>
      <c r="AD43" s="386">
        <v>137</v>
      </c>
      <c r="AE43" s="386">
        <v>105229.739280494</v>
      </c>
      <c r="AF43" s="386">
        <v>20</v>
      </c>
      <c r="AG43" s="386">
        <v>22092.151414399999</v>
      </c>
      <c r="AH43" s="386">
        <v>137</v>
      </c>
      <c r="AI43" s="386">
        <v>53772.346761138004</v>
      </c>
      <c r="AJ43" s="386">
        <v>22</v>
      </c>
      <c r="AK43" s="386">
        <v>22309.97</v>
      </c>
      <c r="AL43" s="386">
        <v>70</v>
      </c>
      <c r="AM43" s="386">
        <v>48828.888652600006</v>
      </c>
      <c r="AN43" s="386">
        <v>23</v>
      </c>
      <c r="AO43" s="386">
        <v>18710.763160000002</v>
      </c>
      <c r="AP43" s="386">
        <v>132</v>
      </c>
      <c r="AQ43" s="386">
        <v>90624.209798659955</v>
      </c>
      <c r="AR43" s="386">
        <v>18</v>
      </c>
      <c r="AS43" s="386">
        <v>27324.837599999999</v>
      </c>
      <c r="AT43" s="386">
        <v>116</v>
      </c>
      <c r="AU43" s="386">
        <v>37033.696845200007</v>
      </c>
      <c r="AV43" s="386">
        <v>25</v>
      </c>
      <c r="AW43" s="386">
        <v>30723.195184099997</v>
      </c>
      <c r="AX43" s="386">
        <v>99</v>
      </c>
      <c r="AY43" s="386">
        <v>53851.885814589987</v>
      </c>
      <c r="AZ43" s="386">
        <v>28</v>
      </c>
      <c r="BA43" s="386">
        <v>29473.672171700004</v>
      </c>
      <c r="BB43" s="386">
        <v>148</v>
      </c>
      <c r="BC43" s="386">
        <v>102023.7</v>
      </c>
      <c r="BD43" s="386">
        <v>26</v>
      </c>
      <c r="BE43" s="386">
        <v>15246.8</v>
      </c>
    </row>
    <row r="44" spans="1:57" s="217" customFormat="1">
      <c r="A44" s="1404" t="s">
        <v>204</v>
      </c>
      <c r="B44" s="387">
        <v>45</v>
      </c>
      <c r="C44" s="387">
        <v>19166.309999999998</v>
      </c>
      <c r="D44" s="387">
        <v>0</v>
      </c>
      <c r="E44" s="387">
        <v>0</v>
      </c>
      <c r="F44" s="387">
        <f>J44+N44+R44+V44+Z44+AD44+AH44+AL44+AP44+AT44+AX44+BB44</f>
        <v>40</v>
      </c>
      <c r="G44" s="387">
        <f>K44+O44+S44+W44+AA44+AE44+AI44+AM44+AQ44+AU44+AY44+BC44</f>
        <v>7130.3069999999998</v>
      </c>
      <c r="H44" s="387">
        <f>L44+P44+T44+X44+AB44+AF44+AJ44+AN44+AR44+AV44+AZ44+BD44</f>
        <v>1</v>
      </c>
      <c r="I44" s="387">
        <f>M44+Q44+U44+Y44+AC44+AG44+AK44+AO44+AS44+AW44+BA44+BE44</f>
        <v>800</v>
      </c>
      <c r="J44" s="386">
        <v>4</v>
      </c>
      <c r="K44" s="386">
        <v>686.75</v>
      </c>
      <c r="L44" s="386">
        <v>0</v>
      </c>
      <c r="M44" s="386">
        <v>0</v>
      </c>
      <c r="N44" s="390">
        <v>3</v>
      </c>
      <c r="O44" s="390">
        <v>1206.96</v>
      </c>
      <c r="P44" s="386">
        <v>0</v>
      </c>
      <c r="Q44" s="386">
        <v>0</v>
      </c>
      <c r="R44" s="390">
        <v>3</v>
      </c>
      <c r="S44" s="390">
        <v>560.25</v>
      </c>
      <c r="T44" s="386">
        <v>0</v>
      </c>
      <c r="U44" s="386">
        <v>0</v>
      </c>
      <c r="V44" s="391">
        <v>2</v>
      </c>
      <c r="W44" s="389">
        <v>261.63</v>
      </c>
      <c r="X44" s="386">
        <v>0</v>
      </c>
      <c r="Y44" s="386">
        <v>0</v>
      </c>
      <c r="Z44" s="390">
        <v>4</v>
      </c>
      <c r="AA44" s="390">
        <v>444.99</v>
      </c>
      <c r="AB44" s="386">
        <v>0</v>
      </c>
      <c r="AC44" s="386">
        <v>0</v>
      </c>
      <c r="AD44" s="386">
        <v>4</v>
      </c>
      <c r="AE44" s="386">
        <v>895.26</v>
      </c>
      <c r="AF44" s="386">
        <v>1</v>
      </c>
      <c r="AG44" s="386">
        <v>800</v>
      </c>
      <c r="AH44" s="386">
        <v>4</v>
      </c>
      <c r="AI44" s="386">
        <v>669.83699999999988</v>
      </c>
      <c r="AJ44" s="386">
        <v>0</v>
      </c>
      <c r="AK44" s="386">
        <v>0</v>
      </c>
      <c r="AL44" s="386">
        <v>4</v>
      </c>
      <c r="AM44" s="386">
        <v>380.3</v>
      </c>
      <c r="AN44" s="386">
        <v>0</v>
      </c>
      <c r="AO44" s="386">
        <v>0</v>
      </c>
      <c r="AP44" s="392">
        <v>4</v>
      </c>
      <c r="AQ44" s="393">
        <v>806.01</v>
      </c>
      <c r="AR44" s="386">
        <v>0</v>
      </c>
      <c r="AS44" s="386">
        <v>0</v>
      </c>
      <c r="AT44" s="386">
        <v>5</v>
      </c>
      <c r="AU44" s="386">
        <v>684.88000000000011</v>
      </c>
      <c r="AV44" s="386">
        <v>0</v>
      </c>
      <c r="AW44" s="386">
        <v>0</v>
      </c>
      <c r="AX44" s="386">
        <v>1</v>
      </c>
      <c r="AY44" s="386">
        <v>296.86</v>
      </c>
      <c r="AZ44" s="386">
        <v>0</v>
      </c>
      <c r="BA44" s="386">
        <v>0</v>
      </c>
      <c r="BB44" s="390">
        <v>2</v>
      </c>
      <c r="BC44" s="394">
        <v>236.58</v>
      </c>
      <c r="BD44" s="386">
        <v>0</v>
      </c>
      <c r="BE44" s="386">
        <v>0</v>
      </c>
    </row>
    <row r="45" spans="1:57" s="438" customFormat="1">
      <c r="A45" s="1400" t="s">
        <v>205</v>
      </c>
      <c r="B45" s="447">
        <f t="shared" ref="B45:AC45" si="27">B43+B44</f>
        <v>1165</v>
      </c>
      <c r="C45" s="447">
        <f t="shared" si="27"/>
        <v>683482.43712287</v>
      </c>
      <c r="D45" s="447">
        <f t="shared" si="27"/>
        <v>227</v>
      </c>
      <c r="E45" s="447">
        <f t="shared" si="27"/>
        <v>173440.80634450002</v>
      </c>
      <c r="F45" s="447">
        <f t="shared" si="27"/>
        <v>1450</v>
      </c>
      <c r="G45" s="447">
        <f t="shared" si="27"/>
        <v>779183.7774006559</v>
      </c>
      <c r="H45" s="447">
        <f t="shared" si="27"/>
        <v>252</v>
      </c>
      <c r="I45" s="447">
        <f t="shared" si="27"/>
        <v>215478.74589512398</v>
      </c>
      <c r="J45" s="447">
        <f t="shared" si="27"/>
        <v>90</v>
      </c>
      <c r="K45" s="447">
        <f t="shared" si="27"/>
        <v>26426.505809819999</v>
      </c>
      <c r="L45" s="447">
        <f t="shared" si="27"/>
        <v>15</v>
      </c>
      <c r="M45" s="447">
        <f t="shared" si="27"/>
        <v>4768.2442944240001</v>
      </c>
      <c r="N45" s="447">
        <f t="shared" si="27"/>
        <v>115</v>
      </c>
      <c r="O45" s="447">
        <f t="shared" si="27"/>
        <v>59282.932811163984</v>
      </c>
      <c r="P45" s="447">
        <f t="shared" si="27"/>
        <v>11</v>
      </c>
      <c r="Q45" s="447">
        <f t="shared" si="27"/>
        <v>3151.2303027000003</v>
      </c>
      <c r="R45" s="447">
        <f t="shared" si="27"/>
        <v>108</v>
      </c>
      <c r="S45" s="447">
        <f t="shared" si="27"/>
        <v>55129.524626990002</v>
      </c>
      <c r="T45" s="447">
        <f t="shared" si="27"/>
        <v>26</v>
      </c>
      <c r="U45" s="447">
        <f t="shared" si="27"/>
        <v>9727.8817677999996</v>
      </c>
      <c r="V45" s="447">
        <f t="shared" si="27"/>
        <v>112</v>
      </c>
      <c r="W45" s="447">
        <f t="shared" si="27"/>
        <v>73770.63</v>
      </c>
      <c r="X45" s="447">
        <f t="shared" si="27"/>
        <v>25</v>
      </c>
      <c r="Y45" s="447">
        <f t="shared" si="27"/>
        <v>20534</v>
      </c>
      <c r="Z45" s="447">
        <f t="shared" si="27"/>
        <v>162</v>
      </c>
      <c r="AA45" s="447">
        <f t="shared" si="27"/>
        <v>69239.990000000005</v>
      </c>
      <c r="AB45" s="447">
        <f t="shared" si="27"/>
        <v>12</v>
      </c>
      <c r="AC45" s="447">
        <f t="shared" si="27"/>
        <v>10616</v>
      </c>
      <c r="AD45" s="447">
        <f>AD43+AD44</f>
        <v>141</v>
      </c>
      <c r="AE45" s="447">
        <f>AE43+AE44</f>
        <v>106124.999280494</v>
      </c>
      <c r="AF45" s="447">
        <f>AF43+AF44</f>
        <v>21</v>
      </c>
      <c r="AG45" s="447">
        <f>AG43+AG44</f>
        <v>22892.151414399999</v>
      </c>
      <c r="AH45" s="447">
        <f t="shared" ref="AH45:BA45" si="28">AH43+AH44</f>
        <v>141</v>
      </c>
      <c r="AI45" s="447">
        <f t="shared" si="28"/>
        <v>54442.183761138003</v>
      </c>
      <c r="AJ45" s="447">
        <f t="shared" si="28"/>
        <v>22</v>
      </c>
      <c r="AK45" s="447">
        <f t="shared" si="28"/>
        <v>22309.97</v>
      </c>
      <c r="AL45" s="447">
        <f t="shared" si="28"/>
        <v>74</v>
      </c>
      <c r="AM45" s="447">
        <f t="shared" si="28"/>
        <v>49209.188652600009</v>
      </c>
      <c r="AN45" s="447">
        <f t="shared" si="28"/>
        <v>23</v>
      </c>
      <c r="AO45" s="447">
        <f t="shared" si="28"/>
        <v>18710.763160000002</v>
      </c>
      <c r="AP45" s="447">
        <f t="shared" si="28"/>
        <v>136</v>
      </c>
      <c r="AQ45" s="447">
        <f t="shared" si="28"/>
        <v>91430.219798659949</v>
      </c>
      <c r="AR45" s="447">
        <f t="shared" si="28"/>
        <v>18</v>
      </c>
      <c r="AS45" s="447">
        <f t="shared" si="28"/>
        <v>27324.837599999999</v>
      </c>
      <c r="AT45" s="447">
        <f t="shared" si="28"/>
        <v>121</v>
      </c>
      <c r="AU45" s="447">
        <f t="shared" si="28"/>
        <v>37718.576845200005</v>
      </c>
      <c r="AV45" s="447">
        <f t="shared" si="28"/>
        <v>25</v>
      </c>
      <c r="AW45" s="447">
        <f t="shared" si="28"/>
        <v>30723.195184099997</v>
      </c>
      <c r="AX45" s="447">
        <f t="shared" si="28"/>
        <v>100</v>
      </c>
      <c r="AY45" s="447">
        <f t="shared" si="28"/>
        <v>54148.745814589987</v>
      </c>
      <c r="AZ45" s="447">
        <f t="shared" si="28"/>
        <v>28</v>
      </c>
      <c r="BA45" s="447">
        <f t="shared" si="28"/>
        <v>29473.672171700004</v>
      </c>
      <c r="BB45" s="447">
        <f>BB43+BB44</f>
        <v>150</v>
      </c>
      <c r="BC45" s="447">
        <f>BC43+BC44</f>
        <v>102260.28</v>
      </c>
      <c r="BD45" s="447">
        <f>BD43+BD44</f>
        <v>26</v>
      </c>
      <c r="BE45" s="447">
        <f>BE43+BE44</f>
        <v>15246.8</v>
      </c>
    </row>
    <row r="46" spans="1:57" s="10" customFormat="1">
      <c r="A46" s="1402" t="s">
        <v>206</v>
      </c>
      <c r="B46" s="444"/>
      <c r="C46" s="444"/>
      <c r="D46" s="444"/>
      <c r="E46" s="444"/>
      <c r="F46" s="445"/>
      <c r="G46" s="445"/>
      <c r="H46" s="445"/>
      <c r="I46" s="445"/>
      <c r="J46" s="445"/>
      <c r="K46" s="445"/>
      <c r="L46" s="445"/>
      <c r="M46" s="446"/>
      <c r="N46" s="445"/>
      <c r="O46" s="445"/>
      <c r="P46" s="445"/>
      <c r="Q46" s="446"/>
      <c r="R46" s="445"/>
      <c r="S46" s="445"/>
      <c r="T46" s="445"/>
      <c r="U46" s="446"/>
      <c r="V46" s="445"/>
      <c r="W46" s="445"/>
      <c r="X46" s="445"/>
      <c r="Y46" s="446"/>
      <c r="Z46" s="445"/>
      <c r="AA46" s="445"/>
      <c r="AB46" s="445"/>
      <c r="AC46" s="446"/>
      <c r="AD46" s="445"/>
      <c r="AE46" s="445"/>
      <c r="AF46" s="445"/>
      <c r="AG46" s="446"/>
      <c r="AH46" s="445"/>
      <c r="AI46" s="445"/>
      <c r="AJ46" s="445"/>
      <c r="AK46" s="446"/>
      <c r="AL46" s="445"/>
      <c r="AM46" s="445"/>
      <c r="AN46" s="445"/>
      <c r="AO46" s="446"/>
      <c r="AP46" s="445"/>
      <c r="AQ46" s="445"/>
      <c r="AR46" s="445"/>
      <c r="AS46" s="446"/>
      <c r="AT46" s="445"/>
      <c r="AU46" s="445"/>
      <c r="AV46" s="445"/>
      <c r="AW46" s="446"/>
      <c r="AX46" s="445"/>
      <c r="AY46" s="445"/>
      <c r="AZ46" s="445"/>
      <c r="BA46" s="446"/>
      <c r="BB46" s="445"/>
      <c r="BC46" s="445"/>
      <c r="BD46" s="445"/>
      <c r="BE46" s="446"/>
    </row>
    <row r="47" spans="1:57" s="217" customFormat="1">
      <c r="A47" s="1405" t="s">
        <v>207</v>
      </c>
      <c r="B47" s="387">
        <v>0</v>
      </c>
      <c r="C47" s="387">
        <v>0</v>
      </c>
      <c r="D47" s="387">
        <v>3</v>
      </c>
      <c r="E47" s="387">
        <v>5905</v>
      </c>
      <c r="F47" s="387">
        <f t="shared" ref="F47:I48" si="29">J47+N47+R47+V47+Z47+AD47+AH47+AL47+AP47+AT47+AX47+BB47</f>
        <v>0</v>
      </c>
      <c r="G47" s="387">
        <f t="shared" si="29"/>
        <v>0</v>
      </c>
      <c r="H47" s="387">
        <f t="shared" si="29"/>
        <v>2</v>
      </c>
      <c r="I47" s="387">
        <f t="shared" si="29"/>
        <v>4727.8999999999996</v>
      </c>
      <c r="J47" s="386">
        <v>0</v>
      </c>
      <c r="K47" s="386">
        <v>0</v>
      </c>
      <c r="L47" s="386">
        <v>0</v>
      </c>
      <c r="M47" s="386">
        <v>0</v>
      </c>
      <c r="N47" s="386">
        <v>0</v>
      </c>
      <c r="O47" s="386">
        <v>0</v>
      </c>
      <c r="P47" s="386">
        <v>0</v>
      </c>
      <c r="Q47" s="386">
        <v>0</v>
      </c>
      <c r="R47" s="386">
        <v>0</v>
      </c>
      <c r="S47" s="386">
        <v>0</v>
      </c>
      <c r="T47" s="386">
        <v>1</v>
      </c>
      <c r="U47" s="386">
        <v>1228</v>
      </c>
      <c r="V47" s="386">
        <v>0</v>
      </c>
      <c r="W47" s="386">
        <v>0</v>
      </c>
      <c r="X47" s="386">
        <v>0</v>
      </c>
      <c r="Y47" s="386">
        <v>0</v>
      </c>
      <c r="Z47" s="386">
        <v>0</v>
      </c>
      <c r="AA47" s="386">
        <v>0</v>
      </c>
      <c r="AB47" s="386">
        <v>0</v>
      </c>
      <c r="AC47" s="386">
        <v>0</v>
      </c>
      <c r="AD47" s="386">
        <v>0</v>
      </c>
      <c r="AE47" s="386">
        <v>0</v>
      </c>
      <c r="AF47" s="386">
        <v>0</v>
      </c>
      <c r="AG47" s="386">
        <v>0</v>
      </c>
      <c r="AH47" s="386">
        <v>0</v>
      </c>
      <c r="AI47" s="386">
        <v>0</v>
      </c>
      <c r="AJ47" s="386">
        <v>0</v>
      </c>
      <c r="AK47" s="386">
        <v>0</v>
      </c>
      <c r="AL47" s="386">
        <v>0</v>
      </c>
      <c r="AM47" s="386">
        <v>0</v>
      </c>
      <c r="AN47" s="386">
        <v>0</v>
      </c>
      <c r="AO47" s="386">
        <v>0</v>
      </c>
      <c r="AP47" s="386">
        <v>0</v>
      </c>
      <c r="AQ47" s="386">
        <v>0</v>
      </c>
      <c r="AR47" s="386">
        <v>1</v>
      </c>
      <c r="AS47" s="386">
        <v>3499.8999999999996</v>
      </c>
      <c r="AT47" s="386">
        <v>0</v>
      </c>
      <c r="AU47" s="386">
        <v>0</v>
      </c>
      <c r="AV47" s="386">
        <v>0</v>
      </c>
      <c r="AW47" s="386">
        <v>0</v>
      </c>
      <c r="AX47" s="386">
        <v>0</v>
      </c>
      <c r="AY47" s="386">
        <v>0</v>
      </c>
      <c r="AZ47" s="386">
        <v>0</v>
      </c>
      <c r="BA47" s="386">
        <v>0</v>
      </c>
      <c r="BB47" s="386">
        <v>0</v>
      </c>
      <c r="BC47" s="386">
        <v>0</v>
      </c>
      <c r="BD47" s="386">
        <v>0</v>
      </c>
      <c r="BE47" s="386">
        <v>0</v>
      </c>
    </row>
    <row r="48" spans="1:57" s="217" customFormat="1">
      <c r="A48" s="1404" t="s">
        <v>208</v>
      </c>
      <c r="B48" s="387">
        <v>0</v>
      </c>
      <c r="C48" s="387">
        <v>0</v>
      </c>
      <c r="D48" s="387">
        <v>14</v>
      </c>
      <c r="E48" s="387">
        <v>33118.6</v>
      </c>
      <c r="F48" s="387">
        <f t="shared" si="29"/>
        <v>0</v>
      </c>
      <c r="G48" s="387">
        <f t="shared" si="29"/>
        <v>0</v>
      </c>
      <c r="H48" s="387">
        <f t="shared" si="29"/>
        <v>11</v>
      </c>
      <c r="I48" s="387">
        <f>M48+Q48+U48+Y48+AC48+AG48+AK48+AO48+AS48+AW48+BA48+BE48</f>
        <v>26714.530000000002</v>
      </c>
      <c r="J48" s="386">
        <v>0</v>
      </c>
      <c r="K48" s="386">
        <v>0</v>
      </c>
      <c r="L48" s="386">
        <v>0</v>
      </c>
      <c r="M48" s="386">
        <v>0</v>
      </c>
      <c r="N48" s="386">
        <v>0</v>
      </c>
      <c r="O48" s="386">
        <v>0</v>
      </c>
      <c r="P48" s="386">
        <v>0</v>
      </c>
      <c r="Q48" s="386">
        <v>0</v>
      </c>
      <c r="R48" s="386"/>
      <c r="S48" s="386"/>
      <c r="T48" s="386">
        <v>1</v>
      </c>
      <c r="U48" s="386">
        <v>102.5</v>
      </c>
      <c r="V48" s="386">
        <v>0</v>
      </c>
      <c r="W48" s="386">
        <v>0</v>
      </c>
      <c r="X48" s="386">
        <v>1</v>
      </c>
      <c r="Y48" s="386">
        <v>1520</v>
      </c>
      <c r="Z48" s="386">
        <v>0</v>
      </c>
      <c r="AA48" s="386">
        <v>0</v>
      </c>
      <c r="AB48" s="386">
        <v>1</v>
      </c>
      <c r="AC48" s="386">
        <v>400.47</v>
      </c>
      <c r="AD48" s="386">
        <v>0</v>
      </c>
      <c r="AE48" s="386">
        <v>0</v>
      </c>
      <c r="AF48" s="386">
        <v>1</v>
      </c>
      <c r="AG48" s="386">
        <v>6666</v>
      </c>
      <c r="AH48" s="386">
        <v>0</v>
      </c>
      <c r="AI48" s="386">
        <v>0</v>
      </c>
      <c r="AJ48" s="394">
        <v>1</v>
      </c>
      <c r="AK48" s="394">
        <v>694.22</v>
      </c>
      <c r="AL48" s="386">
        <v>0</v>
      </c>
      <c r="AM48" s="386">
        <v>0</v>
      </c>
      <c r="AN48" s="386">
        <v>0</v>
      </c>
      <c r="AO48" s="386">
        <v>0</v>
      </c>
      <c r="AP48" s="386">
        <v>0</v>
      </c>
      <c r="AQ48" s="386">
        <v>0</v>
      </c>
      <c r="AR48" s="394">
        <v>1</v>
      </c>
      <c r="AS48" s="394">
        <v>1715</v>
      </c>
      <c r="AT48" s="386">
        <v>0</v>
      </c>
      <c r="AU48" s="386">
        <v>0</v>
      </c>
      <c r="AV48" s="394">
        <v>3</v>
      </c>
      <c r="AW48" s="394">
        <v>6876</v>
      </c>
      <c r="AX48" s="386">
        <v>0</v>
      </c>
      <c r="AY48" s="386">
        <v>0</v>
      </c>
      <c r="AZ48" s="386">
        <v>0</v>
      </c>
      <c r="BA48" s="386">
        <v>0</v>
      </c>
      <c r="BB48" s="386">
        <v>0</v>
      </c>
      <c r="BC48" s="386">
        <v>0</v>
      </c>
      <c r="BD48" s="386">
        <v>2</v>
      </c>
      <c r="BE48" s="386">
        <v>8740.3400000000038</v>
      </c>
    </row>
    <row r="49" spans="1:57" s="438" customFormat="1">
      <c r="A49" s="1400" t="s">
        <v>209</v>
      </c>
      <c r="B49" s="448">
        <f t="shared" ref="B49:K49" si="30">SUM(B47:B48)</f>
        <v>0</v>
      </c>
      <c r="C49" s="448">
        <f t="shared" si="30"/>
        <v>0</v>
      </c>
      <c r="D49" s="448">
        <f t="shared" si="30"/>
        <v>17</v>
      </c>
      <c r="E49" s="448">
        <f t="shared" si="30"/>
        <v>39023.599999999999</v>
      </c>
      <c r="F49" s="448">
        <f t="shared" si="30"/>
        <v>0</v>
      </c>
      <c r="G49" s="448">
        <f t="shared" si="30"/>
        <v>0</v>
      </c>
      <c r="H49" s="448">
        <f t="shared" si="30"/>
        <v>13</v>
      </c>
      <c r="I49" s="448">
        <f t="shared" si="30"/>
        <v>31442.43</v>
      </c>
      <c r="J49" s="447">
        <f t="shared" si="30"/>
        <v>0</v>
      </c>
      <c r="K49" s="447">
        <f t="shared" si="30"/>
        <v>0</v>
      </c>
      <c r="L49" s="447">
        <f t="shared" ref="L49:BE49" si="31">SUM(L47:L48)</f>
        <v>0</v>
      </c>
      <c r="M49" s="447">
        <f t="shared" si="31"/>
        <v>0</v>
      </c>
      <c r="N49" s="447">
        <f t="shared" si="31"/>
        <v>0</v>
      </c>
      <c r="O49" s="447">
        <f t="shared" si="31"/>
        <v>0</v>
      </c>
      <c r="P49" s="447">
        <f t="shared" si="31"/>
        <v>0</v>
      </c>
      <c r="Q49" s="447">
        <f t="shared" si="31"/>
        <v>0</v>
      </c>
      <c r="R49" s="447">
        <f t="shared" si="31"/>
        <v>0</v>
      </c>
      <c r="S49" s="447">
        <f t="shared" si="31"/>
        <v>0</v>
      </c>
      <c r="T49" s="447">
        <f t="shared" si="31"/>
        <v>2</v>
      </c>
      <c r="U49" s="447">
        <f t="shared" si="31"/>
        <v>1330.5</v>
      </c>
      <c r="V49" s="447">
        <f t="shared" si="31"/>
        <v>0</v>
      </c>
      <c r="W49" s="447">
        <f t="shared" si="31"/>
        <v>0</v>
      </c>
      <c r="X49" s="447">
        <f t="shared" si="31"/>
        <v>1</v>
      </c>
      <c r="Y49" s="447">
        <f t="shared" si="31"/>
        <v>1520</v>
      </c>
      <c r="Z49" s="447">
        <f t="shared" si="31"/>
        <v>0</v>
      </c>
      <c r="AA49" s="447">
        <f t="shared" si="31"/>
        <v>0</v>
      </c>
      <c r="AB49" s="447">
        <f t="shared" si="31"/>
        <v>1</v>
      </c>
      <c r="AC49" s="447">
        <f t="shared" si="31"/>
        <v>400.47</v>
      </c>
      <c r="AD49" s="447">
        <f t="shared" si="31"/>
        <v>0</v>
      </c>
      <c r="AE49" s="447">
        <f t="shared" si="31"/>
        <v>0</v>
      </c>
      <c r="AF49" s="447">
        <f t="shared" si="31"/>
        <v>1</v>
      </c>
      <c r="AG49" s="447">
        <f t="shared" si="31"/>
        <v>6666</v>
      </c>
      <c r="AH49" s="447">
        <f t="shared" si="31"/>
        <v>0</v>
      </c>
      <c r="AI49" s="447">
        <f t="shared" si="31"/>
        <v>0</v>
      </c>
      <c r="AJ49" s="447">
        <f t="shared" si="31"/>
        <v>1</v>
      </c>
      <c r="AK49" s="447">
        <f t="shared" si="31"/>
        <v>694.22</v>
      </c>
      <c r="AL49" s="447">
        <f t="shared" si="31"/>
        <v>0</v>
      </c>
      <c r="AM49" s="447">
        <f t="shared" si="31"/>
        <v>0</v>
      </c>
      <c r="AN49" s="447">
        <f t="shared" si="31"/>
        <v>0</v>
      </c>
      <c r="AO49" s="447">
        <f t="shared" si="31"/>
        <v>0</v>
      </c>
      <c r="AP49" s="447">
        <f t="shared" si="31"/>
        <v>0</v>
      </c>
      <c r="AQ49" s="447">
        <f t="shared" si="31"/>
        <v>0</v>
      </c>
      <c r="AR49" s="447">
        <f t="shared" si="31"/>
        <v>2</v>
      </c>
      <c r="AS49" s="447">
        <f t="shared" si="31"/>
        <v>5214.8999999999996</v>
      </c>
      <c r="AT49" s="447">
        <f t="shared" si="31"/>
        <v>0</v>
      </c>
      <c r="AU49" s="447">
        <f t="shared" si="31"/>
        <v>0</v>
      </c>
      <c r="AV49" s="447">
        <f t="shared" si="31"/>
        <v>3</v>
      </c>
      <c r="AW49" s="447">
        <f t="shared" si="31"/>
        <v>6876</v>
      </c>
      <c r="AX49" s="447">
        <f t="shared" si="31"/>
        <v>0</v>
      </c>
      <c r="AY49" s="447">
        <f t="shared" si="31"/>
        <v>0</v>
      </c>
      <c r="AZ49" s="447">
        <f t="shared" si="31"/>
        <v>0</v>
      </c>
      <c r="BA49" s="447">
        <f t="shared" si="31"/>
        <v>0</v>
      </c>
      <c r="BB49" s="447">
        <f t="shared" si="31"/>
        <v>0</v>
      </c>
      <c r="BC49" s="447">
        <f t="shared" si="31"/>
        <v>0</v>
      </c>
      <c r="BD49" s="447">
        <f t="shared" si="31"/>
        <v>2</v>
      </c>
      <c r="BE49" s="447">
        <f t="shared" si="31"/>
        <v>8740.3400000000038</v>
      </c>
    </row>
    <row r="50" spans="1:57">
      <c r="A50" s="1760" t="s">
        <v>210</v>
      </c>
      <c r="B50" s="1760"/>
      <c r="C50" s="1760"/>
      <c r="D50" s="1760"/>
      <c r="E50" s="1760"/>
      <c r="F50" s="1760"/>
      <c r="G50" s="1760"/>
      <c r="H50" s="1760"/>
      <c r="I50" s="1760"/>
      <c r="J50" s="1760"/>
      <c r="K50" s="1760"/>
      <c r="L50" s="1760"/>
      <c r="M50" s="1760"/>
      <c r="N50" s="214"/>
      <c r="O50" s="214"/>
      <c r="AC50" s="13"/>
    </row>
    <row r="51" spans="1:57">
      <c r="A51" s="1743" t="s">
        <v>211</v>
      </c>
      <c r="B51" s="1743"/>
      <c r="C51" s="1743"/>
      <c r="D51" s="1743"/>
      <c r="E51" s="1743"/>
      <c r="F51" s="1365"/>
      <c r="G51" s="1406"/>
      <c r="H51" s="1365"/>
      <c r="I51" s="1365"/>
      <c r="J51" s="1365"/>
      <c r="K51" s="1365"/>
      <c r="L51" s="1365"/>
      <c r="M51" s="1365"/>
      <c r="N51" s="214"/>
      <c r="O51" s="214"/>
      <c r="Y51" s="13"/>
      <c r="AB51" s="13"/>
      <c r="AC51" s="13"/>
    </row>
    <row r="52" spans="1:57">
      <c r="A52" s="1743" t="s">
        <v>212</v>
      </c>
      <c r="B52" s="1743"/>
      <c r="C52" s="1743"/>
      <c r="D52" s="1743"/>
      <c r="E52" s="1743"/>
      <c r="F52" s="1743"/>
      <c r="G52" s="1743"/>
      <c r="H52" s="1365"/>
      <c r="I52" s="1365"/>
      <c r="J52" s="1365"/>
      <c r="K52" s="1365"/>
      <c r="L52" s="1365"/>
      <c r="M52" s="1365"/>
      <c r="N52" s="214"/>
      <c r="O52" s="214"/>
      <c r="Y52" s="13"/>
      <c r="AC52" s="13"/>
    </row>
    <row r="53" spans="1:57">
      <c r="A53" s="1369" t="s">
        <v>213</v>
      </c>
      <c r="B53" s="1369"/>
      <c r="C53" s="1369"/>
      <c r="D53" s="1369"/>
      <c r="E53" s="1369"/>
      <c r="F53" s="1369"/>
      <c r="G53" s="1369"/>
      <c r="H53" s="1369"/>
      <c r="I53" s="1369"/>
      <c r="J53" s="1369"/>
      <c r="K53" s="1369"/>
      <c r="L53" s="1369"/>
      <c r="M53" s="1369"/>
      <c r="N53" s="214"/>
      <c r="O53" s="214"/>
    </row>
    <row r="54" spans="1:57">
      <c r="A54" s="1744" t="s">
        <v>214</v>
      </c>
      <c r="B54" s="1744"/>
      <c r="C54" s="1744"/>
      <c r="D54" s="1744"/>
      <c r="E54" s="1744"/>
      <c r="F54" s="1744"/>
      <c r="G54" s="1744"/>
      <c r="H54" s="1369"/>
      <c r="I54" s="1369"/>
      <c r="J54" s="1369"/>
      <c r="K54" s="1369"/>
      <c r="L54" s="1369"/>
      <c r="M54" s="1369"/>
      <c r="N54" s="214"/>
      <c r="O54" s="214"/>
    </row>
    <row r="55" spans="1:57">
      <c r="A55" s="1744" t="s">
        <v>215</v>
      </c>
      <c r="B55" s="1744"/>
      <c r="C55" s="1744"/>
      <c r="D55" s="1744"/>
      <c r="E55" s="1744"/>
      <c r="F55" s="1369"/>
      <c r="G55" s="1369"/>
      <c r="H55" s="1369"/>
      <c r="I55" s="1369"/>
      <c r="J55" s="1369"/>
      <c r="K55" s="1369"/>
      <c r="L55" s="1369"/>
      <c r="M55" s="1369"/>
      <c r="N55" s="214"/>
      <c r="O55" s="214"/>
    </row>
    <row r="56" spans="1:57">
      <c r="A56" s="1368" t="s">
        <v>177</v>
      </c>
      <c r="B56" s="1369"/>
      <c r="C56" s="1369"/>
      <c r="D56" s="1369"/>
      <c r="E56" s="1369"/>
      <c r="F56" s="1369"/>
      <c r="G56" s="1369"/>
      <c r="H56" s="1369"/>
      <c r="I56" s="1369"/>
      <c r="J56" s="1369"/>
      <c r="K56" s="1369"/>
      <c r="L56" s="1369"/>
      <c r="M56" s="1369"/>
      <c r="N56" s="214"/>
      <c r="O56" s="214"/>
    </row>
    <row r="57" spans="1:57">
      <c r="A57" s="214"/>
      <c r="B57" s="214"/>
      <c r="C57" s="214"/>
      <c r="D57" s="214"/>
      <c r="E57" s="214"/>
      <c r="F57" s="214"/>
      <c r="G57" s="214"/>
      <c r="H57" s="214"/>
      <c r="I57" s="214"/>
      <c r="J57" s="214"/>
      <c r="K57" s="214"/>
      <c r="L57" s="214"/>
      <c r="M57" s="214"/>
      <c r="N57" s="214"/>
      <c r="O57" s="214"/>
    </row>
    <row r="63" spans="1:57">
      <c r="Q63" s="31"/>
      <c r="R63" s="31"/>
      <c r="S63" s="31"/>
      <c r="T63" s="31"/>
      <c r="U63" s="31"/>
      <c r="V63" s="271"/>
      <c r="X63" s="271"/>
      <c r="Z63" s="271"/>
    </row>
    <row r="64" spans="1:57">
      <c r="P64" s="31"/>
      <c r="Q64" s="31"/>
      <c r="R64" s="31"/>
      <c r="S64" s="31"/>
      <c r="T64" s="31"/>
      <c r="U64" s="31"/>
      <c r="V64" s="271"/>
      <c r="X64" s="271"/>
      <c r="Z64" s="271"/>
    </row>
    <row r="65" spans="17:26">
      <c r="Q65" s="31"/>
      <c r="R65" s="31"/>
      <c r="S65" s="31"/>
      <c r="T65" s="31"/>
      <c r="U65" s="31"/>
      <c r="V65" s="271"/>
      <c r="X65" s="271"/>
      <c r="Z65" s="271"/>
    </row>
    <row r="66" spans="17:26">
      <c r="Q66" s="31"/>
      <c r="R66" s="31"/>
      <c r="S66" s="31"/>
      <c r="T66" s="31"/>
      <c r="U66" s="31"/>
      <c r="V66" s="271"/>
      <c r="X66" s="271"/>
      <c r="Z66" s="271"/>
    </row>
    <row r="67" spans="17:26">
      <c r="Q67" s="31"/>
      <c r="R67" s="31"/>
      <c r="S67" s="31"/>
      <c r="T67" s="31"/>
      <c r="U67" s="31"/>
      <c r="V67" s="271"/>
      <c r="X67" s="271"/>
      <c r="Z67" s="271"/>
    </row>
    <row r="68" spans="17:26">
      <c r="Q68" s="31"/>
      <c r="R68" s="31"/>
      <c r="S68" s="31"/>
      <c r="T68" s="31"/>
      <c r="U68" s="31"/>
      <c r="V68" s="271"/>
      <c r="X68" s="271"/>
      <c r="Z68" s="271"/>
    </row>
    <row r="69" spans="17:26">
      <c r="Q69" s="31"/>
      <c r="R69" s="31"/>
      <c r="S69" s="31"/>
      <c r="T69" s="31"/>
      <c r="U69" s="31"/>
      <c r="V69" s="271"/>
      <c r="X69" s="271"/>
      <c r="Z69" s="271"/>
    </row>
    <row r="70" spans="17:26">
      <c r="Q70" s="31"/>
      <c r="R70" s="31"/>
      <c r="S70" s="31"/>
      <c r="T70" s="31"/>
      <c r="U70" s="31"/>
      <c r="V70" s="271"/>
      <c r="X70" s="271"/>
      <c r="Z70" s="271"/>
    </row>
    <row r="71" spans="17:26">
      <c r="Q71" s="31"/>
      <c r="R71" s="31"/>
      <c r="S71" s="31"/>
      <c r="T71" s="31"/>
      <c r="U71" s="31"/>
      <c r="V71" s="271"/>
      <c r="X71" s="271"/>
      <c r="Z71" s="271"/>
    </row>
    <row r="72" spans="17:26">
      <c r="Q72" s="31"/>
      <c r="R72" s="31"/>
      <c r="S72" s="31"/>
      <c r="T72" s="31"/>
      <c r="U72" s="31"/>
      <c r="V72" s="271"/>
      <c r="X72" s="271"/>
      <c r="Z72" s="271"/>
    </row>
    <row r="73" spans="17:26">
      <c r="Q73" s="31"/>
      <c r="R73" s="31"/>
      <c r="S73" s="31"/>
      <c r="T73" s="31"/>
      <c r="U73" s="31"/>
      <c r="V73" s="271"/>
      <c r="X73" s="271"/>
      <c r="Z73" s="271"/>
    </row>
    <row r="74" spans="17:26">
      <c r="Q74" s="31"/>
      <c r="R74" s="31"/>
      <c r="S74" s="31"/>
      <c r="T74" s="31"/>
      <c r="U74" s="31"/>
      <c r="V74" s="271"/>
      <c r="X74" s="271"/>
      <c r="Z74" s="271"/>
    </row>
    <row r="75" spans="17:26">
      <c r="Q75" s="31"/>
      <c r="R75" s="31"/>
      <c r="S75" s="31"/>
      <c r="T75" s="31"/>
      <c r="U75" s="31"/>
      <c r="V75" s="271"/>
      <c r="X75" s="271"/>
      <c r="Z75" s="271"/>
    </row>
    <row r="76" spans="17:26">
      <c r="Q76" s="31"/>
      <c r="R76" s="31"/>
      <c r="S76" s="31"/>
      <c r="T76" s="31"/>
      <c r="U76" s="31"/>
      <c r="V76" s="271"/>
      <c r="X76" s="271"/>
      <c r="Z76" s="271"/>
    </row>
    <row r="77" spans="17:26">
      <c r="Q77" s="31"/>
      <c r="R77" s="31"/>
      <c r="S77" s="31"/>
      <c r="T77" s="31"/>
      <c r="U77" s="31"/>
      <c r="V77" s="271"/>
      <c r="X77" s="271"/>
      <c r="Z77" s="271"/>
    </row>
    <row r="78" spans="17:26">
      <c r="Q78" s="31"/>
      <c r="R78" s="31"/>
      <c r="S78" s="31"/>
      <c r="T78" s="31"/>
      <c r="U78" s="31"/>
      <c r="V78" s="271"/>
      <c r="X78" s="271"/>
      <c r="Z78" s="271"/>
    </row>
    <row r="79" spans="17:26">
      <c r="R79" s="31"/>
      <c r="S79" s="31"/>
      <c r="T79" s="31"/>
      <c r="U79" s="31"/>
      <c r="V79" s="271"/>
      <c r="X79" s="271"/>
      <c r="Z79" s="271"/>
    </row>
    <row r="80" spans="17:26">
      <c r="R80" s="31"/>
      <c r="S80" s="31"/>
      <c r="T80" s="31"/>
      <c r="U80" s="31"/>
      <c r="V80" s="271"/>
      <c r="X80" s="271"/>
      <c r="Z80" s="271"/>
    </row>
    <row r="81" spans="1:26">
      <c r="R81" s="31"/>
      <c r="S81" s="31"/>
      <c r="T81" s="31"/>
      <c r="U81" s="31"/>
      <c r="V81" s="271"/>
      <c r="X81" s="271"/>
      <c r="Z81" s="271"/>
    </row>
    <row r="82" spans="1:26">
      <c r="R82" s="31"/>
      <c r="S82" s="31"/>
      <c r="T82" s="31"/>
      <c r="U82" s="31"/>
      <c r="V82" s="271"/>
      <c r="X82" s="271"/>
      <c r="Z82" s="271"/>
    </row>
    <row r="83" spans="1:26" ht="15.75">
      <c r="A83" s="35"/>
      <c r="B83" s="35"/>
      <c r="C83" s="35"/>
      <c r="D83" s="35"/>
      <c r="E83" s="35"/>
      <c r="F83" s="36"/>
      <c r="G83" s="36"/>
      <c r="H83" s="37"/>
      <c r="I83" s="38"/>
      <c r="K83" s="38"/>
      <c r="L83" s="38"/>
      <c r="M83" s="38"/>
      <c r="R83" s="31"/>
      <c r="S83" s="31"/>
      <c r="T83" s="31"/>
      <c r="U83" s="31"/>
      <c r="V83" s="271"/>
      <c r="X83" s="271"/>
      <c r="Z83" s="271"/>
    </row>
    <row r="84" spans="1:26">
      <c r="A84" s="39"/>
      <c r="B84" s="39"/>
      <c r="C84" s="39"/>
      <c r="D84" s="39"/>
      <c r="E84" s="39"/>
      <c r="F84" s="40"/>
      <c r="G84" s="40"/>
      <c r="H84" s="111"/>
      <c r="I84" s="111"/>
      <c r="K84" s="41"/>
      <c r="L84" s="41"/>
      <c r="M84" s="41"/>
    </row>
    <row r="85" spans="1:26">
      <c r="A85" s="39"/>
      <c r="B85" s="39"/>
      <c r="C85" s="39"/>
      <c r="D85" s="39"/>
      <c r="E85" s="39"/>
      <c r="F85" s="40"/>
      <c r="G85" s="40"/>
      <c r="H85" s="40"/>
      <c r="I85" s="40"/>
      <c r="K85" s="40"/>
      <c r="L85" s="40"/>
      <c r="M85" s="40"/>
    </row>
    <row r="86" spans="1:26">
      <c r="A86" s="39"/>
      <c r="B86" s="39"/>
      <c r="C86" s="39"/>
      <c r="D86" s="39"/>
      <c r="E86" s="39"/>
      <c r="F86" s="40"/>
      <c r="G86" s="40"/>
      <c r="H86" s="40"/>
      <c r="I86" s="40"/>
      <c r="K86" s="40"/>
      <c r="L86" s="40"/>
      <c r="M86" s="40"/>
      <c r="N86" s="42"/>
      <c r="O86" s="43"/>
    </row>
    <row r="90" spans="1:26">
      <c r="P90" s="31"/>
      <c r="Q90" s="31"/>
    </row>
    <row r="93" spans="1:26">
      <c r="F93" s="31"/>
      <c r="G93" s="31"/>
      <c r="H93" s="31"/>
      <c r="I93" s="31"/>
      <c r="J93" s="31"/>
      <c r="K93" s="31"/>
      <c r="L93" s="31"/>
      <c r="M93" s="31"/>
      <c r="N93" s="31"/>
      <c r="O93" s="31"/>
    </row>
    <row r="94" spans="1:26">
      <c r="F94" s="31"/>
      <c r="G94" s="31"/>
      <c r="H94" s="31"/>
      <c r="I94" s="31"/>
      <c r="J94" s="31"/>
      <c r="K94" s="31"/>
      <c r="L94" s="31"/>
      <c r="M94" s="31"/>
      <c r="N94" s="31"/>
      <c r="O94" s="31"/>
    </row>
    <row r="100" spans="14:14">
      <c r="N100" s="44"/>
    </row>
  </sheetData>
  <mergeCells count="49">
    <mergeCell ref="BB3:BC3"/>
    <mergeCell ref="BD3:BE3"/>
    <mergeCell ref="A50:M50"/>
    <mergeCell ref="AP3:AQ3"/>
    <mergeCell ref="AR3:AS3"/>
    <mergeCell ref="AT3:AU3"/>
    <mergeCell ref="AV3:AW3"/>
    <mergeCell ref="AX3:AY3"/>
    <mergeCell ref="AZ3:BA3"/>
    <mergeCell ref="AD3:AE3"/>
    <mergeCell ref="AF3:AG3"/>
    <mergeCell ref="AH3:AI3"/>
    <mergeCell ref="AJ3:AK3"/>
    <mergeCell ref="AL3:AM3"/>
    <mergeCell ref="AN3:AO3"/>
    <mergeCell ref="R3:S3"/>
    <mergeCell ref="T3:U3"/>
    <mergeCell ref="V3:W3"/>
    <mergeCell ref="X3:Y3"/>
    <mergeCell ref="Z3:AA3"/>
    <mergeCell ref="AB3:AC3"/>
    <mergeCell ref="AP2:AS2"/>
    <mergeCell ref="AT2:AW2"/>
    <mergeCell ref="AX2:BA2"/>
    <mergeCell ref="BB2:BE2"/>
    <mergeCell ref="B3:C3"/>
    <mergeCell ref="D3:E3"/>
    <mergeCell ref="F3:G3"/>
    <mergeCell ref="H3:I3"/>
    <mergeCell ref="J3:K3"/>
    <mergeCell ref="L3:M3"/>
    <mergeCell ref="R2:U2"/>
    <mergeCell ref="V2:Y2"/>
    <mergeCell ref="Z2:AC2"/>
    <mergeCell ref="AD2:AG2"/>
    <mergeCell ref="AH2:AK2"/>
    <mergeCell ref="AL2:AO2"/>
    <mergeCell ref="A1:I1"/>
    <mergeCell ref="A2:A4"/>
    <mergeCell ref="B2:E2"/>
    <mergeCell ref="F2:I2"/>
    <mergeCell ref="J2:M2"/>
    <mergeCell ref="A51:E51"/>
    <mergeCell ref="A52:G52"/>
    <mergeCell ref="A54:G54"/>
    <mergeCell ref="A55:E55"/>
    <mergeCell ref="N2:Q2"/>
    <mergeCell ref="N3:O3"/>
    <mergeCell ref="P3:Q3"/>
  </mergeCells>
  <printOptions horizontalCentered="1"/>
  <pageMargins left="0.7" right="0.7" top="0.75" bottom="0.75" header="0.3" footer="0.3"/>
  <pageSetup paperSize="9" scale="57" fitToWidth="0"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4"/>
  <sheetViews>
    <sheetView topLeftCell="A4" zoomScaleNormal="100" workbookViewId="0">
      <selection activeCell="C9" sqref="C9"/>
    </sheetView>
  </sheetViews>
  <sheetFormatPr defaultColWidth="9.140625" defaultRowHeight="15"/>
  <cols>
    <col min="1" max="1" width="54.140625" style="559" customWidth="1"/>
    <col min="2" max="2" width="9.140625" style="559" bestFit="1" customWidth="1"/>
    <col min="3" max="5" width="10.28515625" style="559" bestFit="1" customWidth="1"/>
    <col min="6" max="6" width="14.42578125" style="559" customWidth="1"/>
    <col min="7" max="7" width="17.5703125" style="559" bestFit="1" customWidth="1"/>
    <col min="8" max="8" width="13.5703125" style="559" customWidth="1"/>
    <col min="9" max="9" width="12.85546875" style="559" customWidth="1"/>
    <col min="10" max="10" width="12.28515625" style="559" customWidth="1"/>
    <col min="11" max="11" width="14.7109375" style="559" bestFit="1" customWidth="1"/>
    <col min="12" max="12" width="17.5703125" style="559" bestFit="1" customWidth="1"/>
    <col min="13" max="16384" width="9.140625" style="559"/>
  </cols>
  <sheetData>
    <row r="1" spans="1:13" ht="15.75" customHeight="1">
      <c r="A1" s="1869" t="s">
        <v>1254</v>
      </c>
      <c r="B1" s="1869"/>
      <c r="C1" s="1500"/>
      <c r="D1" s="1500"/>
      <c r="E1" s="1500"/>
      <c r="F1" s="1500"/>
      <c r="G1" s="1500"/>
      <c r="H1" s="1500"/>
      <c r="I1" s="1500"/>
      <c r="J1" s="1500"/>
      <c r="K1" s="1500"/>
      <c r="L1" s="1500"/>
    </row>
    <row r="2" spans="1:13" s="580" customFormat="1" ht="18.75" customHeight="1">
      <c r="A2" s="1820" t="s">
        <v>886</v>
      </c>
      <c r="B2" s="1820" t="s">
        <v>887</v>
      </c>
      <c r="C2" s="1855" t="s">
        <v>888</v>
      </c>
      <c r="D2" s="1856"/>
      <c r="E2" s="1856"/>
      <c r="F2" s="1856"/>
      <c r="G2" s="1857"/>
      <c r="H2" s="2041" t="s">
        <v>889</v>
      </c>
      <c r="I2" s="2042"/>
      <c r="J2" s="2042"/>
      <c r="K2" s="2042"/>
      <c r="L2" s="2043"/>
    </row>
    <row r="3" spans="1:13" s="580" customFormat="1" ht="63.75" customHeight="1">
      <c r="A3" s="1821"/>
      <c r="B3" s="1821"/>
      <c r="C3" s="1566" t="s">
        <v>332</v>
      </c>
      <c r="D3" s="1566" t="s">
        <v>331</v>
      </c>
      <c r="E3" s="1566" t="s">
        <v>892</v>
      </c>
      <c r="F3" s="1447" t="s">
        <v>890</v>
      </c>
      <c r="G3" s="1567" t="s">
        <v>891</v>
      </c>
      <c r="H3" s="1566" t="s">
        <v>332</v>
      </c>
      <c r="I3" s="1566" t="s">
        <v>331</v>
      </c>
      <c r="J3" s="1566" t="s">
        <v>892</v>
      </c>
      <c r="K3" s="1567" t="s">
        <v>890</v>
      </c>
      <c r="L3" s="1568" t="s">
        <v>891</v>
      </c>
    </row>
    <row r="4" spans="1:13" s="580" customFormat="1" ht="18" customHeight="1">
      <c r="A4" s="1569" t="s">
        <v>893</v>
      </c>
      <c r="B4" s="2242" t="s">
        <v>907</v>
      </c>
      <c r="C4" s="903">
        <v>6290</v>
      </c>
      <c r="D4" s="903">
        <v>6276</v>
      </c>
      <c r="E4" s="903">
        <v>5945</v>
      </c>
      <c r="F4" s="904">
        <f>(C4/E4-1)*100</f>
        <v>5.8031959629941232</v>
      </c>
      <c r="G4" s="905">
        <f>(C4/D4-1)*100</f>
        <v>0.22307202039515417</v>
      </c>
      <c r="H4" s="903">
        <v>6657</v>
      </c>
      <c r="I4" s="903">
        <v>6646</v>
      </c>
      <c r="J4" s="903">
        <v>6322</v>
      </c>
      <c r="K4" s="906">
        <f>(H4/J4-1)*100</f>
        <v>5.2989560265738644</v>
      </c>
      <c r="L4" s="906">
        <f>(H4/I4-1)*100</f>
        <v>0.16551309058079333</v>
      </c>
      <c r="M4" s="150"/>
    </row>
    <row r="5" spans="1:13" s="580" customFormat="1" ht="18" customHeight="1">
      <c r="A5" s="1569" t="s">
        <v>894</v>
      </c>
      <c r="B5" s="2242" t="s">
        <v>907</v>
      </c>
      <c r="C5" s="903">
        <v>294</v>
      </c>
      <c r="D5" s="903">
        <v>291</v>
      </c>
      <c r="E5" s="903">
        <v>281</v>
      </c>
      <c r="F5" s="904">
        <f t="shared" ref="F5:F17" si="0">(C5/E5-1)*100</f>
        <v>4.6263345195729499</v>
      </c>
      <c r="G5" s="905">
        <f t="shared" ref="G5:G17" si="1">(C5/D5-1)*100</f>
        <v>1.0309278350515427</v>
      </c>
      <c r="H5" s="903">
        <v>574</v>
      </c>
      <c r="I5" s="903">
        <v>577</v>
      </c>
      <c r="J5" s="903">
        <v>580</v>
      </c>
      <c r="K5" s="906">
        <f t="shared" ref="K5:K17" si="2">(H5/J5-1)*100</f>
        <v>-1.0344827586206917</v>
      </c>
      <c r="L5" s="906">
        <f t="shared" ref="L5:L17" si="3">(H5/I5-1)*100</f>
        <v>-0.5199306759098743</v>
      </c>
    </row>
    <row r="6" spans="1:13" s="580" customFormat="1" ht="18" customHeight="1">
      <c r="A6" s="1569" t="s">
        <v>895</v>
      </c>
      <c r="B6" s="2242" t="s">
        <v>907</v>
      </c>
      <c r="C6" s="903">
        <v>5</v>
      </c>
      <c r="D6" s="903">
        <v>5</v>
      </c>
      <c r="E6" s="903">
        <v>5</v>
      </c>
      <c r="F6" s="904">
        <f t="shared" si="0"/>
        <v>0</v>
      </c>
      <c r="G6" s="905">
        <f t="shared" si="1"/>
        <v>0</v>
      </c>
      <c r="H6" s="903">
        <v>3</v>
      </c>
      <c r="I6" s="903">
        <v>3</v>
      </c>
      <c r="J6" s="903">
        <v>3</v>
      </c>
      <c r="K6" s="906">
        <f t="shared" si="2"/>
        <v>0</v>
      </c>
      <c r="L6" s="906">
        <f t="shared" si="3"/>
        <v>0</v>
      </c>
    </row>
    <row r="7" spans="1:13" s="580" customFormat="1" ht="18" customHeight="1">
      <c r="A7" s="1569" t="s">
        <v>896</v>
      </c>
      <c r="B7" s="2242" t="s">
        <v>908</v>
      </c>
      <c r="C7" s="753">
        <v>394.52402999999998</v>
      </c>
      <c r="D7" s="907">
        <v>391.61</v>
      </c>
      <c r="E7" s="907">
        <v>357.70758999999998</v>
      </c>
      <c r="F7" s="904">
        <f t="shared" si="0"/>
        <v>10.292328435077369</v>
      </c>
      <c r="G7" s="905">
        <f t="shared" si="1"/>
        <v>0.74411531881206638</v>
      </c>
      <c r="H7" s="903">
        <v>1529.84202</v>
      </c>
      <c r="I7" s="903">
        <v>1512.36779</v>
      </c>
      <c r="J7" s="903">
        <v>1156.0541900000001</v>
      </c>
      <c r="K7" s="906">
        <f t="shared" si="2"/>
        <v>32.33307168758239</v>
      </c>
      <c r="L7" s="906">
        <f t="shared" si="3"/>
        <v>1.1554219889859052</v>
      </c>
    </row>
    <row r="8" spans="1:13" s="580" customFormat="1" ht="18" customHeight="1">
      <c r="A8" s="1569" t="s">
        <v>897</v>
      </c>
      <c r="B8" s="2242" t="s">
        <v>909</v>
      </c>
      <c r="C8" s="903">
        <v>85229.912401899986</v>
      </c>
      <c r="D8" s="903">
        <v>84564</v>
      </c>
      <c r="E8" s="903">
        <v>71917.043376300004</v>
      </c>
      <c r="F8" s="904">
        <f t="shared" si="0"/>
        <v>18.511424275246547</v>
      </c>
      <c r="G8" s="905">
        <f t="shared" si="1"/>
        <v>0.78746559044036157</v>
      </c>
      <c r="H8" s="903">
        <v>41628.460695299997</v>
      </c>
      <c r="I8" s="903">
        <v>41259.535104499999</v>
      </c>
      <c r="J8" s="903">
        <v>34043.801648699999</v>
      </c>
      <c r="K8" s="906">
        <f t="shared" si="2"/>
        <v>22.279118897667605</v>
      </c>
      <c r="L8" s="906">
        <f t="shared" si="3"/>
        <v>0.89415838027646632</v>
      </c>
    </row>
    <row r="9" spans="1:13" s="580" customFormat="1" ht="18" customHeight="1">
      <c r="A9" s="1569" t="s">
        <v>898</v>
      </c>
      <c r="B9" s="2242" t="s">
        <v>910</v>
      </c>
      <c r="C9" s="908">
        <v>35207810.717114478</v>
      </c>
      <c r="D9" s="908">
        <v>32763162.859392487</v>
      </c>
      <c r="E9" s="908">
        <v>32831975.857470494</v>
      </c>
      <c r="F9" s="904">
        <f t="shared" si="0"/>
        <v>7.2363444404257349</v>
      </c>
      <c r="G9" s="905">
        <f t="shared" si="1"/>
        <v>7.461574659972614</v>
      </c>
      <c r="H9" s="903">
        <v>6113470.5903000003</v>
      </c>
      <c r="I9" s="903">
        <v>5638369.8896000003</v>
      </c>
      <c r="J9" s="903">
        <v>5711832.1573000001</v>
      </c>
      <c r="K9" s="906">
        <f t="shared" si="2"/>
        <v>7.0316917923907596</v>
      </c>
      <c r="L9" s="906">
        <f t="shared" si="3"/>
        <v>8.4262066874386079</v>
      </c>
    </row>
    <row r="10" spans="1:13" s="580" customFormat="1" ht="18" customHeight="1">
      <c r="A10" s="1569" t="s">
        <v>899</v>
      </c>
      <c r="B10" s="2242" t="s">
        <v>909</v>
      </c>
      <c r="C10" s="903">
        <v>99971.534808939788</v>
      </c>
      <c r="D10" s="903">
        <v>98676.212502393086</v>
      </c>
      <c r="E10" s="903">
        <v>81777.734080236492</v>
      </c>
      <c r="F10" s="904">
        <f t="shared" si="0"/>
        <v>22.247866039981478</v>
      </c>
      <c r="G10" s="905">
        <f t="shared" si="1"/>
        <v>1.312699660533978</v>
      </c>
      <c r="H10" s="903">
        <v>49319.489280000002</v>
      </c>
      <c r="I10" s="903">
        <v>48803.146829999998</v>
      </c>
      <c r="J10" s="903">
        <v>39418.823949999998</v>
      </c>
      <c r="K10" s="906">
        <f t="shared" si="2"/>
        <v>25.116592373629153</v>
      </c>
      <c r="L10" s="906">
        <f t="shared" si="3"/>
        <v>1.0580105659961259</v>
      </c>
    </row>
    <row r="11" spans="1:13" s="580" customFormat="1" ht="18" customHeight="1">
      <c r="A11" s="1569" t="s">
        <v>900</v>
      </c>
      <c r="B11" s="2242" t="s">
        <v>910</v>
      </c>
      <c r="C11" s="908">
        <v>40160229.130849287</v>
      </c>
      <c r="D11" s="908">
        <v>37623332.520499252</v>
      </c>
      <c r="E11" s="908">
        <v>37121680.021722957</v>
      </c>
      <c r="F11" s="904">
        <f t="shared" si="0"/>
        <v>8.1853760588104443</v>
      </c>
      <c r="G11" s="905">
        <f t="shared" si="1"/>
        <v>6.742881186741756</v>
      </c>
      <c r="H11" s="903">
        <v>6657551.8679999998</v>
      </c>
      <c r="I11" s="903">
        <v>6157986.8219999997</v>
      </c>
      <c r="J11" s="903">
        <v>6119551.051</v>
      </c>
      <c r="K11" s="906">
        <f t="shared" si="2"/>
        <v>8.7915079475002536</v>
      </c>
      <c r="L11" s="906">
        <f t="shared" si="3"/>
        <v>8.1124734501745834</v>
      </c>
    </row>
    <row r="12" spans="1:13" s="580" customFormat="1" ht="18" customHeight="1">
      <c r="A12" s="1569" t="s">
        <v>901</v>
      </c>
      <c r="B12" s="2242" t="s">
        <v>909</v>
      </c>
      <c r="C12" s="903">
        <v>2234.1418745000001</v>
      </c>
      <c r="D12" s="903">
        <v>1577.0070272999999</v>
      </c>
      <c r="E12" s="903">
        <v>2252.5348285999999</v>
      </c>
      <c r="F12" s="904">
        <f t="shared" si="0"/>
        <v>-0.81654471515680838</v>
      </c>
      <c r="G12" s="905">
        <f t="shared" si="1"/>
        <v>41.669747554967039</v>
      </c>
      <c r="H12" s="903">
        <v>2992.851791</v>
      </c>
      <c r="I12" s="903">
        <v>2243.8953740000002</v>
      </c>
      <c r="J12" s="903">
        <v>2855.5919730000001</v>
      </c>
      <c r="K12" s="906">
        <f t="shared" si="2"/>
        <v>4.8067027536780271</v>
      </c>
      <c r="L12" s="906">
        <f t="shared" si="3"/>
        <v>33.377510630760796</v>
      </c>
    </row>
    <row r="13" spans="1:13" s="580" customFormat="1" ht="18" customHeight="1">
      <c r="A13" s="1569" t="s">
        <v>902</v>
      </c>
      <c r="B13" s="2242" t="s">
        <v>909</v>
      </c>
      <c r="C13" s="903">
        <v>117.58641444736843</v>
      </c>
      <c r="D13" s="903">
        <v>87.611501516666706</v>
      </c>
      <c r="E13" s="903">
        <v>125.14082381111112</v>
      </c>
      <c r="F13" s="904">
        <f t="shared" si="0"/>
        <v>-6.0367265722538255</v>
      </c>
      <c r="G13" s="905">
        <f t="shared" si="1"/>
        <v>34.213445052073979</v>
      </c>
      <c r="H13" s="903">
        <v>157.51851531578947</v>
      </c>
      <c r="I13" s="903">
        <v>124.66085411111112</v>
      </c>
      <c r="J13" s="903">
        <v>158.64399850000001</v>
      </c>
      <c r="K13" s="906">
        <f t="shared" si="2"/>
        <v>-0.70943949651555149</v>
      </c>
      <c r="L13" s="906">
        <f t="shared" si="3"/>
        <v>26.357641650194431</v>
      </c>
    </row>
    <row r="14" spans="1:13" s="580" customFormat="1" ht="18" customHeight="1">
      <c r="A14" s="1569" t="s">
        <v>903</v>
      </c>
      <c r="B14" s="2242" t="s">
        <v>910</v>
      </c>
      <c r="C14" s="903">
        <v>776640.65616956586</v>
      </c>
      <c r="D14" s="903">
        <v>659997.85211375798</v>
      </c>
      <c r="E14" s="903">
        <v>831663.26663619257</v>
      </c>
      <c r="F14" s="904">
        <f t="shared" si="0"/>
        <v>-6.6159721937912757</v>
      </c>
      <c r="G14" s="905">
        <f t="shared" si="1"/>
        <v>17.673209644885812</v>
      </c>
      <c r="H14" s="903">
        <v>337285.79400499997</v>
      </c>
      <c r="I14" s="903">
        <v>253427.126357</v>
      </c>
      <c r="J14" s="903">
        <v>331767.80511100002</v>
      </c>
      <c r="K14" s="906">
        <f t="shared" si="2"/>
        <v>1.6632080656993731</v>
      </c>
      <c r="L14" s="906">
        <f t="shared" si="3"/>
        <v>33.089854607698619</v>
      </c>
    </row>
    <row r="15" spans="1:13" s="580" customFormat="1" ht="36.75" customHeight="1">
      <c r="A15" s="1569" t="s">
        <v>904</v>
      </c>
      <c r="B15" s="2243" t="s">
        <v>910</v>
      </c>
      <c r="C15" s="909">
        <v>40875.824008924516</v>
      </c>
      <c r="D15" s="909">
        <v>36666.54733965324</v>
      </c>
      <c r="E15" s="909">
        <v>46203.514813121808</v>
      </c>
      <c r="F15" s="904">
        <f t="shared" si="0"/>
        <v>-11.530921025697005</v>
      </c>
      <c r="G15" s="905">
        <f t="shared" si="1"/>
        <v>11.479882821470699</v>
      </c>
      <c r="H15" s="909">
        <v>17751.883894999999</v>
      </c>
      <c r="I15" s="909">
        <v>14079.284797611112</v>
      </c>
      <c r="J15" s="909">
        <v>18431.54472838889</v>
      </c>
      <c r="K15" s="906">
        <f t="shared" si="2"/>
        <v>-3.6874870956532191</v>
      </c>
      <c r="L15" s="906">
        <f t="shared" si="3"/>
        <v>26.085125417819754</v>
      </c>
    </row>
    <row r="16" spans="1:13" s="580" customFormat="1" ht="36.75" customHeight="1">
      <c r="A16" s="1569" t="s">
        <v>905</v>
      </c>
      <c r="B16" s="2243" t="s">
        <v>907</v>
      </c>
      <c r="C16" s="909">
        <v>1</v>
      </c>
      <c r="D16" s="909">
        <v>1</v>
      </c>
      <c r="E16" s="909">
        <v>3</v>
      </c>
      <c r="F16" s="904">
        <f t="shared" si="0"/>
        <v>-66.666666666666671</v>
      </c>
      <c r="G16" s="905" t="s">
        <v>2</v>
      </c>
      <c r="H16" s="909">
        <v>2</v>
      </c>
      <c r="I16" s="909">
        <v>1</v>
      </c>
      <c r="J16" s="909">
        <v>0</v>
      </c>
      <c r="K16" s="910" t="s">
        <v>1</v>
      </c>
      <c r="L16" s="906">
        <f t="shared" si="3"/>
        <v>100</v>
      </c>
    </row>
    <row r="17" spans="1:12" s="580" customFormat="1" ht="36.75" customHeight="1">
      <c r="A17" s="1569" t="s">
        <v>906</v>
      </c>
      <c r="B17" s="2243" t="s">
        <v>911</v>
      </c>
      <c r="C17" s="909">
        <v>90.591499999999996</v>
      </c>
      <c r="D17" s="909">
        <v>90.495800000000003</v>
      </c>
      <c r="E17" s="909">
        <v>84.260300000000001</v>
      </c>
      <c r="F17" s="904">
        <f t="shared" si="0"/>
        <v>7.5138588398094841</v>
      </c>
      <c r="G17" s="905">
        <f t="shared" si="1"/>
        <v>0.10575076412384643</v>
      </c>
      <c r="H17" s="909">
        <v>14.779605654760299</v>
      </c>
      <c r="I17" s="909">
        <v>14.667188327248899</v>
      </c>
      <c r="J17" s="909">
        <v>14.7994275086653</v>
      </c>
      <c r="K17" s="906">
        <f t="shared" si="2"/>
        <v>-0.13393662622013247</v>
      </c>
      <c r="L17" s="906">
        <f t="shared" si="3"/>
        <v>0.76645451741115256</v>
      </c>
    </row>
    <row r="18" spans="1:12" s="580" customFormat="1" ht="18" customHeight="1">
      <c r="A18" s="911"/>
      <c r="B18" s="912"/>
      <c r="C18" s="913"/>
      <c r="D18" s="913"/>
      <c r="E18" s="913"/>
      <c r="F18" s="914"/>
      <c r="G18" s="914"/>
      <c r="H18" s="709"/>
      <c r="I18" s="709"/>
      <c r="J18" s="709"/>
      <c r="K18" s="713"/>
      <c r="L18" s="713"/>
    </row>
    <row r="19" spans="1:12" s="915" customFormat="1" ht="15" customHeight="1">
      <c r="A19" s="1570" t="s">
        <v>912</v>
      </c>
      <c r="B19" s="1570"/>
      <c r="C19" s="1570"/>
      <c r="D19" s="1570"/>
      <c r="E19" s="1570"/>
      <c r="F19" s="1570"/>
      <c r="G19" s="1570"/>
      <c r="H19" s="1570"/>
      <c r="I19" s="1570"/>
      <c r="J19" s="1570"/>
      <c r="K19" s="1570"/>
      <c r="L19" s="1570"/>
    </row>
    <row r="20" spans="1:12" s="915" customFormat="1" ht="13.5" customHeight="1">
      <c r="A20" s="1854" t="s">
        <v>913</v>
      </c>
      <c r="B20" s="1854"/>
      <c r="C20" s="1854"/>
      <c r="D20" s="1854"/>
      <c r="E20" s="1571"/>
      <c r="F20" s="1571"/>
      <c r="G20" s="1571"/>
      <c r="H20" s="1571"/>
      <c r="I20" s="1571"/>
      <c r="J20" s="1571"/>
      <c r="K20" s="1571"/>
      <c r="L20" s="1571"/>
    </row>
    <row r="21" spans="1:12">
      <c r="A21" s="2044" t="s">
        <v>914</v>
      </c>
      <c r="B21" s="2044"/>
      <c r="C21" s="2044"/>
      <c r="D21" s="1500"/>
      <c r="E21" s="1500"/>
      <c r="F21" s="1500"/>
      <c r="G21" s="1500"/>
      <c r="H21" s="1500"/>
      <c r="I21" s="1500"/>
      <c r="J21" s="1500"/>
      <c r="K21" s="1500"/>
      <c r="L21" s="1500"/>
    </row>
    <row r="22" spans="1:12">
      <c r="A22" s="1500" t="s">
        <v>915</v>
      </c>
      <c r="B22" s="1500"/>
      <c r="C22" s="1500"/>
      <c r="D22" s="1500"/>
      <c r="E22" s="1500"/>
      <c r="F22" s="1500"/>
      <c r="G22" s="1500"/>
      <c r="H22" s="1500"/>
      <c r="I22" s="1500"/>
      <c r="J22" s="1500"/>
      <c r="K22" s="1500"/>
      <c r="L22" s="1500"/>
    </row>
    <row r="23" spans="1:12">
      <c r="A23" s="2045" t="s">
        <v>916</v>
      </c>
      <c r="B23" s="2045"/>
      <c r="C23" s="2045"/>
      <c r="D23" s="2045"/>
      <c r="E23" s="2045"/>
      <c r="F23" s="2045"/>
      <c r="G23" s="1572"/>
      <c r="H23" s="1572"/>
      <c r="I23" s="1500"/>
      <c r="J23" s="1500"/>
      <c r="K23" s="1500"/>
      <c r="L23" s="1500"/>
    </row>
    <row r="24" spans="1:12">
      <c r="A24" s="1872" t="s">
        <v>917</v>
      </c>
      <c r="B24" s="1872"/>
      <c r="C24" s="1872"/>
      <c r="D24" s="1872"/>
      <c r="E24" s="1872"/>
      <c r="F24" s="1872"/>
      <c r="G24" s="1872"/>
      <c r="H24" s="1872"/>
      <c r="I24" s="1872"/>
      <c r="J24" s="1872"/>
      <c r="K24" s="1872"/>
      <c r="L24" s="1872"/>
    </row>
  </sheetData>
  <mergeCells count="9">
    <mergeCell ref="H2:L2"/>
    <mergeCell ref="A24:L24"/>
    <mergeCell ref="A1:B1"/>
    <mergeCell ref="A20:D20"/>
    <mergeCell ref="A21:C21"/>
    <mergeCell ref="A23:F23"/>
    <mergeCell ref="A2:A3"/>
    <mergeCell ref="B2:B3"/>
    <mergeCell ref="C2:G2"/>
  </mergeCells>
  <printOptions horizontalCentered="1"/>
  <pageMargins left="0.78431372549019618" right="0.78431372549019618" top="0.98039215686274517" bottom="0.98039215686274517" header="0.50980392156862753" footer="0.50980392156862753"/>
  <pageSetup paperSize="9" scale="65" orientation="landscape" useFirstPageNumber="1"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2"/>
  <sheetViews>
    <sheetView zoomScaleNormal="100" workbookViewId="0">
      <selection sqref="A1:E1"/>
    </sheetView>
  </sheetViews>
  <sheetFormatPr defaultColWidth="9.140625" defaultRowHeight="15"/>
  <cols>
    <col min="1" max="1" width="14.5703125" style="559" bestFit="1" customWidth="1"/>
    <col min="2" max="2" width="19.85546875" style="559" customWidth="1"/>
    <col min="3" max="4" width="14.5703125" style="559" bestFit="1" customWidth="1"/>
    <col min="5" max="5" width="18.42578125" style="559" customWidth="1"/>
    <col min="6" max="6" width="14.42578125" style="559" bestFit="1" customWidth="1"/>
    <col min="7" max="7" width="20.85546875" style="559" customWidth="1"/>
    <col min="8" max="8" width="13.140625" style="559" customWidth="1"/>
    <col min="9" max="9" width="14.5703125" style="559" bestFit="1" customWidth="1"/>
    <col min="10" max="10" width="17.85546875" style="559" customWidth="1"/>
    <col min="11" max="11" width="14" style="559" customWidth="1"/>
    <col min="12" max="12" width="4.5703125" style="559" bestFit="1" customWidth="1"/>
    <col min="13" max="16384" width="9.140625" style="559"/>
  </cols>
  <sheetData>
    <row r="1" spans="1:13" ht="16.5" customHeight="1">
      <c r="A1" s="1873" t="s">
        <v>1255</v>
      </c>
      <c r="B1" s="1873"/>
      <c r="C1" s="1873"/>
      <c r="D1" s="1873"/>
      <c r="E1" s="1873"/>
      <c r="F1" s="1573"/>
      <c r="G1" s="1573"/>
      <c r="H1" s="1573"/>
      <c r="I1" s="1573"/>
      <c r="J1" s="1573"/>
      <c r="K1" s="1573"/>
    </row>
    <row r="2" spans="1:13" s="580" customFormat="1" ht="18" customHeight="1">
      <c r="A2" s="1820" t="s">
        <v>334</v>
      </c>
      <c r="B2" s="1855" t="s">
        <v>918</v>
      </c>
      <c r="C2" s="1856"/>
      <c r="D2" s="1856"/>
      <c r="E2" s="1856"/>
      <c r="F2" s="1857"/>
      <c r="G2" s="1855" t="s">
        <v>919</v>
      </c>
      <c r="H2" s="1856"/>
      <c r="I2" s="1856"/>
      <c r="J2" s="1856"/>
      <c r="K2" s="1857"/>
    </row>
    <row r="3" spans="1:13" s="580" customFormat="1" ht="67.5" customHeight="1">
      <c r="A3" s="1821"/>
      <c r="B3" s="1447" t="s">
        <v>920</v>
      </c>
      <c r="C3" s="1447" t="s">
        <v>921</v>
      </c>
      <c r="D3" s="1514" t="s">
        <v>922</v>
      </c>
      <c r="E3" s="1514" t="s">
        <v>923</v>
      </c>
      <c r="F3" s="1447" t="s">
        <v>924</v>
      </c>
      <c r="G3" s="1447" t="s">
        <v>920</v>
      </c>
      <c r="H3" s="1447" t="s">
        <v>921</v>
      </c>
      <c r="I3" s="1514" t="s">
        <v>922</v>
      </c>
      <c r="J3" s="1514" t="s">
        <v>923</v>
      </c>
      <c r="K3" s="1447" t="s">
        <v>924</v>
      </c>
    </row>
    <row r="4" spans="1:13" s="580" customFormat="1" ht="16.5" customHeight="1">
      <c r="A4" s="616" t="s">
        <v>10</v>
      </c>
      <c r="B4" s="916">
        <v>46015</v>
      </c>
      <c r="C4" s="916">
        <v>281</v>
      </c>
      <c r="D4" s="916">
        <v>61665</v>
      </c>
      <c r="E4" s="917">
        <v>3773299.28</v>
      </c>
      <c r="F4" s="917">
        <v>42344187.609999999</v>
      </c>
      <c r="G4" s="916">
        <v>23060</v>
      </c>
      <c r="H4" s="916">
        <v>580</v>
      </c>
      <c r="I4" s="916">
        <v>17487</v>
      </c>
      <c r="J4" s="918">
        <v>661463.29700000002</v>
      </c>
      <c r="K4" s="918">
        <v>6420627.6279999996</v>
      </c>
    </row>
    <row r="5" spans="1:13" s="580" customFormat="1" ht="18" customHeight="1">
      <c r="A5" s="619" t="s">
        <v>14</v>
      </c>
      <c r="B5" s="622">
        <f>B17</f>
        <v>79773</v>
      </c>
      <c r="C5" s="622">
        <f t="shared" ref="C5:K5" si="0">C17</f>
        <v>294</v>
      </c>
      <c r="D5" s="622">
        <f t="shared" si="0"/>
        <v>65391</v>
      </c>
      <c r="E5" s="640">
        <f t="shared" si="0"/>
        <v>4758693</v>
      </c>
      <c r="F5" s="640">
        <f t="shared" si="0"/>
        <v>46416403.963999994</v>
      </c>
      <c r="G5" s="622">
        <f t="shared" si="0"/>
        <v>35922</v>
      </c>
      <c r="H5" s="622">
        <f t="shared" si="0"/>
        <v>574</v>
      </c>
      <c r="I5" s="622">
        <f t="shared" si="0"/>
        <v>18918</v>
      </c>
      <c r="J5" s="640">
        <f t="shared" si="0"/>
        <v>835988.87956583709</v>
      </c>
      <c r="K5" s="640">
        <f t="shared" si="0"/>
        <v>7052401.8789999997</v>
      </c>
      <c r="M5" s="919"/>
    </row>
    <row r="6" spans="1:13" s="580" customFormat="1" ht="18" customHeight="1">
      <c r="A6" s="1387">
        <v>45412</v>
      </c>
      <c r="B6" s="589">
        <v>46792</v>
      </c>
      <c r="C6" s="589">
        <v>282</v>
      </c>
      <c r="D6" s="589">
        <v>62763</v>
      </c>
      <c r="E6" s="707">
        <v>3860905.75</v>
      </c>
      <c r="F6" s="707">
        <v>43957388.061999999</v>
      </c>
      <c r="G6" s="589">
        <v>23560</v>
      </c>
      <c r="H6" s="589">
        <v>578</v>
      </c>
      <c r="I6" s="589">
        <v>17644</v>
      </c>
      <c r="J6" s="707">
        <v>670642.35581886093</v>
      </c>
      <c r="K6" s="707">
        <v>6922743.2829000009</v>
      </c>
    </row>
    <row r="7" spans="1:13" s="580" customFormat="1" ht="18" customHeight="1">
      <c r="A7" s="1387">
        <v>45443</v>
      </c>
      <c r="B7" s="589">
        <v>48397</v>
      </c>
      <c r="C7" s="589">
        <v>282</v>
      </c>
      <c r="D7" s="589">
        <v>62492</v>
      </c>
      <c r="E7" s="707">
        <v>3927366.21</v>
      </c>
      <c r="F7" s="707">
        <v>44576101.505999997</v>
      </c>
      <c r="G7" s="589">
        <v>24093</v>
      </c>
      <c r="H7" s="589">
        <v>577</v>
      </c>
      <c r="I7" s="589">
        <v>17661</v>
      </c>
      <c r="J7" s="707">
        <v>683554.59368588799</v>
      </c>
      <c r="K7" s="707">
        <v>6973608.2975000003</v>
      </c>
    </row>
    <row r="8" spans="1:13" s="580" customFormat="1" ht="18" customHeight="1">
      <c r="A8" s="1387">
        <v>45473</v>
      </c>
      <c r="B8" s="589">
        <v>49661</v>
      </c>
      <c r="C8" s="589">
        <v>285</v>
      </c>
      <c r="D8" s="589">
        <v>62513</v>
      </c>
      <c r="E8" s="707">
        <v>3982690.82</v>
      </c>
      <c r="F8" s="707">
        <v>47074465.240999997</v>
      </c>
      <c r="G8" s="589">
        <v>24858</v>
      </c>
      <c r="H8" s="589">
        <v>573</v>
      </c>
      <c r="I8" s="589">
        <v>17671</v>
      </c>
      <c r="J8" s="707">
        <v>689967</v>
      </c>
      <c r="K8" s="707">
        <v>7350540</v>
      </c>
    </row>
    <row r="9" spans="1:13" s="580" customFormat="1" ht="18" customHeight="1">
      <c r="A9" s="1387">
        <v>45504</v>
      </c>
      <c r="B9" s="589">
        <v>51301</v>
      </c>
      <c r="C9" s="589">
        <v>285</v>
      </c>
      <c r="D9" s="589">
        <v>62525</v>
      </c>
      <c r="E9" s="707">
        <v>4032001.16</v>
      </c>
      <c r="F9" s="707">
        <v>49073775.344999999</v>
      </c>
      <c r="G9" s="589">
        <v>25718</v>
      </c>
      <c r="H9" s="589">
        <v>572</v>
      </c>
      <c r="I9" s="589">
        <v>17683</v>
      </c>
      <c r="J9" s="707">
        <v>703105.47562186699</v>
      </c>
      <c r="K9" s="707">
        <v>7735271.7120000003</v>
      </c>
    </row>
    <row r="10" spans="1:13" s="580" customFormat="1">
      <c r="A10" s="1387">
        <v>45535</v>
      </c>
      <c r="B10" s="589">
        <v>53691</v>
      </c>
      <c r="C10" s="589">
        <v>285</v>
      </c>
      <c r="D10" s="589">
        <v>62832</v>
      </c>
      <c r="E10" s="707">
        <v>4948451.1044000005</v>
      </c>
      <c r="F10" s="707">
        <v>40650203.100000001</v>
      </c>
      <c r="G10" s="589">
        <v>26770</v>
      </c>
      <c r="H10" s="589">
        <v>569</v>
      </c>
      <c r="I10" s="589">
        <v>17696</v>
      </c>
      <c r="J10" s="707">
        <v>718517.65656850196</v>
      </c>
      <c r="K10" s="707">
        <v>7791717.4450000003</v>
      </c>
    </row>
    <row r="11" spans="1:13" s="580" customFormat="1">
      <c r="A11" s="1387">
        <v>45565</v>
      </c>
      <c r="B11" s="589">
        <v>56662</v>
      </c>
      <c r="C11" s="589">
        <v>289</v>
      </c>
      <c r="D11" s="589">
        <v>63165</v>
      </c>
      <c r="E11" s="707">
        <v>4148717.06</v>
      </c>
      <c r="F11" s="707">
        <v>50611775.153999999</v>
      </c>
      <c r="G11" s="589">
        <v>28331</v>
      </c>
      <c r="H11" s="589">
        <v>569</v>
      </c>
      <c r="I11" s="589">
        <v>17830</v>
      </c>
      <c r="J11" s="707">
        <v>733892.4110811851</v>
      </c>
      <c r="K11" s="707">
        <v>7826208.6689999998</v>
      </c>
    </row>
    <row r="12" spans="1:13" s="580" customFormat="1">
      <c r="A12" s="1387">
        <v>45596</v>
      </c>
      <c r="B12" s="589">
        <v>59197</v>
      </c>
      <c r="C12" s="589">
        <v>289</v>
      </c>
      <c r="D12" s="589">
        <v>63140</v>
      </c>
      <c r="E12" s="707">
        <v>4196195.7299999995</v>
      </c>
      <c r="F12" s="707">
        <v>48280598.340000004</v>
      </c>
      <c r="G12" s="589">
        <v>29366</v>
      </c>
      <c r="H12" s="589">
        <v>569</v>
      </c>
      <c r="I12" s="589">
        <v>17860</v>
      </c>
      <c r="J12" s="707">
        <v>749335.48313602398</v>
      </c>
      <c r="K12" s="707">
        <v>7433486.5159999998</v>
      </c>
    </row>
    <row r="13" spans="1:13" s="580" customFormat="1">
      <c r="A13" s="1387">
        <v>45626</v>
      </c>
      <c r="B13" s="589">
        <v>61236</v>
      </c>
      <c r="C13" s="589">
        <v>289</v>
      </c>
      <c r="D13" s="920">
        <v>63343</v>
      </c>
      <c r="E13" s="642">
        <v>4276515</v>
      </c>
      <c r="F13" s="642">
        <v>43167867.115999997</v>
      </c>
      <c r="G13" s="589">
        <v>30365</v>
      </c>
      <c r="H13" s="589">
        <v>574</v>
      </c>
      <c r="I13" s="589">
        <v>17863</v>
      </c>
      <c r="J13" s="707">
        <v>762244.22822000098</v>
      </c>
      <c r="K13" s="707">
        <v>7455060.8959999997</v>
      </c>
    </row>
    <row r="14" spans="1:13" s="580" customFormat="1">
      <c r="A14" s="1387">
        <v>45657</v>
      </c>
      <c r="B14" s="589">
        <v>64535</v>
      </c>
      <c r="C14" s="589">
        <v>289</v>
      </c>
      <c r="D14" s="920">
        <v>63542</v>
      </c>
      <c r="E14" s="642">
        <v>4427281.3</v>
      </c>
      <c r="F14" s="642">
        <f>484439.99129*100</f>
        <v>48443999.129000001</v>
      </c>
      <c r="G14" s="589">
        <v>31557</v>
      </c>
      <c r="H14" s="589">
        <v>576</v>
      </c>
      <c r="I14" s="589">
        <v>17883</v>
      </c>
      <c r="J14" s="707">
        <v>778550.25906519603</v>
      </c>
      <c r="K14" s="707">
        <v>7457215.0760000004</v>
      </c>
    </row>
    <row r="15" spans="1:13" s="580" customFormat="1">
      <c r="A15" s="1387">
        <v>45688</v>
      </c>
      <c r="B15" s="589">
        <v>69159</v>
      </c>
      <c r="C15" s="589">
        <v>290</v>
      </c>
      <c r="D15" s="589">
        <v>63554</v>
      </c>
      <c r="E15" s="642">
        <v>4623658.37</v>
      </c>
      <c r="F15" s="642">
        <f>470389.144*100</f>
        <v>47038914.399999999</v>
      </c>
      <c r="G15" s="589">
        <v>32952</v>
      </c>
      <c r="H15" s="589">
        <v>575</v>
      </c>
      <c r="I15" s="589">
        <v>17835</v>
      </c>
      <c r="J15" s="707">
        <v>805229.85884791217</v>
      </c>
      <c r="K15" s="707">
        <v>7218283.1749999998</v>
      </c>
    </row>
    <row r="16" spans="1:13" s="580" customFormat="1">
      <c r="A16" s="1387">
        <v>45716</v>
      </c>
      <c r="B16" s="589">
        <v>74160</v>
      </c>
      <c r="C16" s="589">
        <v>291</v>
      </c>
      <c r="D16" s="920">
        <v>63501</v>
      </c>
      <c r="E16" s="642">
        <v>4661034.8499999996</v>
      </c>
      <c r="F16" s="642">
        <v>43815470.726999998</v>
      </c>
      <c r="G16" s="589">
        <v>34349</v>
      </c>
      <c r="H16" s="589">
        <v>577</v>
      </c>
      <c r="I16" s="589">
        <v>17829</v>
      </c>
      <c r="J16" s="707">
        <v>814442.03735723021</v>
      </c>
      <c r="K16" s="707">
        <v>6541182.8789999997</v>
      </c>
    </row>
    <row r="17" spans="1:11" s="580" customFormat="1">
      <c r="A17" s="1387">
        <v>45747</v>
      </c>
      <c r="B17" s="589">
        <v>79773</v>
      </c>
      <c r="C17" s="589">
        <v>294</v>
      </c>
      <c r="D17" s="589">
        <v>65391</v>
      </c>
      <c r="E17" s="642">
        <v>4758693</v>
      </c>
      <c r="F17" s="642">
        <v>46416403.963999994</v>
      </c>
      <c r="G17" s="589">
        <v>35922</v>
      </c>
      <c r="H17" s="589">
        <v>574</v>
      </c>
      <c r="I17" s="589">
        <v>18918</v>
      </c>
      <c r="J17" s="707">
        <v>835988.87956583709</v>
      </c>
      <c r="K17" s="707">
        <v>7052401.8789999997</v>
      </c>
    </row>
    <row r="18" spans="1:11" s="580" customFormat="1" ht="18" customHeight="1">
      <c r="A18" s="371"/>
      <c r="B18" s="709"/>
      <c r="C18" s="709"/>
      <c r="D18" s="709"/>
      <c r="E18" s="709"/>
      <c r="F18" s="709"/>
      <c r="G18" s="709"/>
      <c r="H18" s="709"/>
      <c r="I18" s="709"/>
      <c r="J18" s="709"/>
      <c r="K18" s="712"/>
    </row>
    <row r="19" spans="1:11" s="580" customFormat="1" ht="15" customHeight="1">
      <c r="A19" s="2046" t="s">
        <v>925</v>
      </c>
      <c r="B19" s="2046"/>
      <c r="C19" s="2046"/>
      <c r="D19" s="2046"/>
      <c r="E19" s="2046"/>
      <c r="F19" s="2046"/>
      <c r="G19" s="2046"/>
      <c r="H19" s="2046"/>
      <c r="I19" s="2046"/>
      <c r="J19" s="2046"/>
      <c r="K19" s="2046"/>
    </row>
    <row r="20" spans="1:11" s="580" customFormat="1">
      <c r="A20" s="1818" t="s">
        <v>917</v>
      </c>
      <c r="B20" s="1818"/>
      <c r="C20" s="1439"/>
      <c r="D20" s="1574"/>
      <c r="E20" s="1574"/>
      <c r="F20" s="1574"/>
      <c r="G20" s="1574"/>
      <c r="H20" s="1574"/>
      <c r="I20" s="1449"/>
      <c r="J20" s="1449"/>
      <c r="K20" s="1449"/>
    </row>
    <row r="21" spans="1:11" s="580" customFormat="1">
      <c r="A21" s="634"/>
      <c r="D21" s="602"/>
      <c r="E21" s="602"/>
      <c r="F21" s="602"/>
    </row>
    <row r="22" spans="1:11" s="580" customFormat="1">
      <c r="A22" s="559"/>
      <c r="B22" s="559"/>
      <c r="C22" s="559"/>
      <c r="G22" s="559"/>
      <c r="H22" s="559"/>
    </row>
  </sheetData>
  <mergeCells count="6">
    <mergeCell ref="A1:E1"/>
    <mergeCell ref="A20:B20"/>
    <mergeCell ref="A2:A3"/>
    <mergeCell ref="B2:F2"/>
    <mergeCell ref="G2:K2"/>
    <mergeCell ref="A19:K19"/>
  </mergeCells>
  <printOptions horizontalCentered="1"/>
  <pageMargins left="0.78431372549019618" right="0.78431372549019618" top="0.98039215686274517" bottom="0.98039215686274517" header="0.50980392156862753" footer="0.50980392156862753"/>
  <pageSetup paperSize="9" scale="72" orientation="landscape" useFirstPageNumber="1"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2"/>
  <sheetViews>
    <sheetView zoomScaleNormal="100" workbookViewId="0">
      <selection activeCell="G14" sqref="G14"/>
    </sheetView>
  </sheetViews>
  <sheetFormatPr defaultColWidth="9.140625" defaultRowHeight="15"/>
  <cols>
    <col min="1" max="1" width="51" style="559" bestFit="1" customWidth="1"/>
    <col min="2" max="2" width="10.140625" style="559" bestFit="1" customWidth="1"/>
    <col min="3" max="4" width="12.42578125" style="559" bestFit="1" customWidth="1"/>
    <col min="5" max="6" width="14" style="559" bestFit="1" customWidth="1"/>
    <col min="7" max="7" width="12.42578125" style="559" bestFit="1" customWidth="1"/>
    <col min="8" max="9" width="14" style="559" bestFit="1" customWidth="1"/>
    <col min="10" max="10" width="14.85546875" style="559" customWidth="1"/>
    <col min="11" max="11" width="10.28515625" style="559" bestFit="1" customWidth="1"/>
    <col min="12" max="16384" width="9.140625" style="559"/>
  </cols>
  <sheetData>
    <row r="1" spans="1:11" ht="15.75" customHeight="1">
      <c r="A1" s="921" t="s">
        <v>1256</v>
      </c>
    </row>
    <row r="2" spans="1:11" s="580" customFormat="1" ht="18" customHeight="1">
      <c r="A2" s="1820" t="s">
        <v>860</v>
      </c>
      <c r="B2" s="1820" t="s">
        <v>887</v>
      </c>
      <c r="C2" s="1855" t="s">
        <v>235</v>
      </c>
      <c r="D2" s="1857"/>
      <c r="E2" s="1855" t="s">
        <v>234</v>
      </c>
      <c r="F2" s="1857"/>
      <c r="G2" s="1855" t="s">
        <v>433</v>
      </c>
      <c r="H2" s="1857"/>
      <c r="I2" s="1855" t="s">
        <v>132</v>
      </c>
      <c r="J2" s="1857"/>
    </row>
    <row r="3" spans="1:11" s="580" customFormat="1" ht="16.5" customHeight="1">
      <c r="A3" s="1821"/>
      <c r="B3" s="1821"/>
      <c r="C3" s="1515" t="s">
        <v>926</v>
      </c>
      <c r="D3" s="1515" t="s">
        <v>927</v>
      </c>
      <c r="E3" s="1515" t="s">
        <v>926</v>
      </c>
      <c r="F3" s="1515" t="s">
        <v>927</v>
      </c>
      <c r="G3" s="1515" t="s">
        <v>926</v>
      </c>
      <c r="H3" s="1515" t="s">
        <v>927</v>
      </c>
      <c r="I3" s="1515" t="s">
        <v>926</v>
      </c>
      <c r="J3" s="1515" t="s">
        <v>927</v>
      </c>
    </row>
    <row r="4" spans="1:11" s="580" customFormat="1" ht="18" customHeight="1">
      <c r="A4" s="2047" t="s">
        <v>918</v>
      </c>
      <c r="B4" s="2048"/>
      <c r="C4" s="2048"/>
      <c r="D4" s="2048"/>
      <c r="E4" s="2048"/>
      <c r="F4" s="2048"/>
      <c r="G4" s="2048"/>
      <c r="H4" s="2048"/>
      <c r="I4" s="2048"/>
      <c r="J4" s="2049"/>
    </row>
    <row r="5" spans="1:11" s="580" customFormat="1" ht="18.75" customHeight="1">
      <c r="A5" s="1575" t="s">
        <v>928</v>
      </c>
      <c r="B5" s="922" t="s">
        <v>25</v>
      </c>
      <c r="C5" s="903">
        <v>815</v>
      </c>
      <c r="D5" s="903">
        <v>4120</v>
      </c>
      <c r="E5" s="903">
        <v>6290</v>
      </c>
      <c r="F5" s="903">
        <v>68223</v>
      </c>
      <c r="G5" s="903">
        <v>423</v>
      </c>
      <c r="H5" s="903">
        <v>8903</v>
      </c>
      <c r="I5" s="903">
        <v>7528</v>
      </c>
      <c r="J5" s="903">
        <v>81246</v>
      </c>
    </row>
    <row r="6" spans="1:11" s="580" customFormat="1">
      <c r="A6" s="1575" t="s">
        <v>929</v>
      </c>
      <c r="B6" s="922" t="s">
        <v>25</v>
      </c>
      <c r="C6" s="903">
        <v>8916</v>
      </c>
      <c r="D6" s="903">
        <v>18166</v>
      </c>
      <c r="E6" s="903">
        <v>6547</v>
      </c>
      <c r="F6" s="903">
        <v>77360</v>
      </c>
      <c r="G6" s="903">
        <v>2735</v>
      </c>
      <c r="H6" s="903">
        <v>71255</v>
      </c>
      <c r="I6" s="903">
        <v>18198</v>
      </c>
      <c r="J6" s="903">
        <v>166781</v>
      </c>
    </row>
    <row r="7" spans="1:11" s="580" customFormat="1">
      <c r="A7" s="1575" t="s">
        <v>930</v>
      </c>
      <c r="B7" s="922" t="s">
        <v>26</v>
      </c>
      <c r="C7" s="923">
        <v>99159.731880000007</v>
      </c>
      <c r="D7" s="923">
        <v>3638010.1324200002</v>
      </c>
      <c r="E7" s="923">
        <v>8522991.2401899993</v>
      </c>
      <c r="F7" s="923">
        <v>21624722.445130002</v>
      </c>
      <c r="G7" s="923">
        <v>1375002.5088239789</v>
      </c>
      <c r="H7" s="923">
        <v>12327039.585501265</v>
      </c>
      <c r="I7" s="923">
        <v>9997153.4808939788</v>
      </c>
      <c r="J7" s="923">
        <v>37589772.163051262</v>
      </c>
      <c r="K7" s="729"/>
    </row>
    <row r="8" spans="1:11" s="580" customFormat="1">
      <c r="A8" s="1575" t="s">
        <v>931</v>
      </c>
      <c r="B8" s="922" t="s">
        <v>27</v>
      </c>
      <c r="C8" s="924">
        <v>3652488.1466720146</v>
      </c>
      <c r="D8" s="924">
        <v>1567018.9626355628</v>
      </c>
      <c r="E8" s="924">
        <v>35207810.717114478</v>
      </c>
      <c r="F8" s="924">
        <v>1936757.6370587363</v>
      </c>
      <c r="G8" s="924">
        <v>1299930.2670627926</v>
      </c>
      <c r="H8" s="924">
        <v>2599728.6315087951</v>
      </c>
      <c r="I8" s="924">
        <v>40160229.130849287</v>
      </c>
      <c r="J8" s="924">
        <v>6103505.2312030941</v>
      </c>
    </row>
    <row r="9" spans="1:11" s="580" customFormat="1">
      <c r="A9" s="1575" t="s">
        <v>932</v>
      </c>
      <c r="B9" s="922" t="s">
        <v>28</v>
      </c>
      <c r="C9" s="923">
        <v>662.23698999999999</v>
      </c>
      <c r="D9" s="923">
        <v>21110.583620000001</v>
      </c>
      <c r="E9" s="923">
        <v>223401.16154999999</v>
      </c>
      <c r="F9" s="923">
        <v>13.0259</v>
      </c>
      <c r="G9" s="923">
        <v>17209.565750490001</v>
      </c>
      <c r="H9" s="923">
        <v>247.44736993000001</v>
      </c>
      <c r="I9" s="923">
        <v>241272.96429049</v>
      </c>
      <c r="J9" s="923">
        <v>21371.056889930001</v>
      </c>
      <c r="K9" s="626"/>
    </row>
    <row r="10" spans="1:11" s="580" customFormat="1">
      <c r="A10" s="1575" t="s">
        <v>933</v>
      </c>
      <c r="B10" s="922" t="s">
        <v>29</v>
      </c>
      <c r="C10" s="924">
        <v>1405.5659849000001</v>
      </c>
      <c r="D10" s="924">
        <v>292.60993389999999</v>
      </c>
      <c r="E10" s="924">
        <v>776624.39125232876</v>
      </c>
      <c r="F10" s="924">
        <v>16.264917236999999</v>
      </c>
      <c r="G10" s="924">
        <v>21907.994380915999</v>
      </c>
      <c r="H10" s="924">
        <v>196.69487968999996</v>
      </c>
      <c r="I10" s="924">
        <v>799937.95161814487</v>
      </c>
      <c r="J10" s="924">
        <v>505.56973082699994</v>
      </c>
      <c r="K10" s="626"/>
    </row>
    <row r="11" spans="1:11" s="580" customFormat="1" ht="18" customHeight="1">
      <c r="A11" s="2047" t="s">
        <v>919</v>
      </c>
      <c r="B11" s="2048"/>
      <c r="C11" s="2048"/>
      <c r="D11" s="2048"/>
      <c r="E11" s="2048"/>
      <c r="F11" s="2048"/>
      <c r="G11" s="2048"/>
      <c r="H11" s="2048"/>
      <c r="I11" s="2048"/>
      <c r="J11" s="2049"/>
    </row>
    <row r="12" spans="1:11" s="580" customFormat="1" ht="18" customHeight="1">
      <c r="A12" s="1575" t="s">
        <v>928</v>
      </c>
      <c r="B12" s="922" t="s">
        <v>25</v>
      </c>
      <c r="C12" s="923">
        <v>691</v>
      </c>
      <c r="D12" s="923">
        <v>955</v>
      </c>
      <c r="E12" s="923">
        <v>6657</v>
      </c>
      <c r="F12" s="923">
        <v>25187</v>
      </c>
      <c r="G12" s="923">
        <v>2814</v>
      </c>
      <c r="H12" s="923">
        <v>2779</v>
      </c>
      <c r="I12" s="923">
        <v>10162</v>
      </c>
      <c r="J12" s="923">
        <v>28921</v>
      </c>
    </row>
    <row r="13" spans="1:11" s="580" customFormat="1">
      <c r="A13" s="1575" t="s">
        <v>929</v>
      </c>
      <c r="B13" s="922" t="s">
        <v>25</v>
      </c>
      <c r="C13" s="923">
        <v>7203</v>
      </c>
      <c r="D13" s="923">
        <v>8292</v>
      </c>
      <c r="E13" s="923">
        <v>6860</v>
      </c>
      <c r="F13" s="923">
        <v>25724</v>
      </c>
      <c r="G13" s="923">
        <v>22985</v>
      </c>
      <c r="H13" s="923">
        <v>27372</v>
      </c>
      <c r="I13" s="923">
        <v>37048</v>
      </c>
      <c r="J13" s="923">
        <v>61388</v>
      </c>
    </row>
    <row r="14" spans="1:11" s="580" customFormat="1">
      <c r="A14" s="1575" t="s">
        <v>930</v>
      </c>
      <c r="B14" s="922" t="s">
        <v>30</v>
      </c>
      <c r="C14" s="923">
        <v>5420.3438100000003</v>
      </c>
      <c r="D14" s="923">
        <v>209072.09993999999</v>
      </c>
      <c r="E14" s="923">
        <v>4162846.06953</v>
      </c>
      <c r="F14" s="923">
        <v>2737412.17765</v>
      </c>
      <c r="G14" s="923">
        <v>763682.51476479997</v>
      </c>
      <c r="H14" s="923">
        <v>481455.58996359998</v>
      </c>
      <c r="I14" s="923">
        <v>4931948.9281048002</v>
      </c>
      <c r="J14" s="923">
        <v>3427939.8675536001</v>
      </c>
      <c r="K14" s="729"/>
    </row>
    <row r="15" spans="1:11" s="580" customFormat="1">
      <c r="A15" s="1575" t="s">
        <v>931</v>
      </c>
      <c r="B15" s="922" t="s">
        <v>31</v>
      </c>
      <c r="C15" s="924">
        <v>80728.494200000001</v>
      </c>
      <c r="D15" s="924">
        <v>81939.488500000007</v>
      </c>
      <c r="E15" s="924">
        <v>6113470.5903000003</v>
      </c>
      <c r="F15" s="924">
        <v>214607.1251</v>
      </c>
      <c r="G15" s="924">
        <v>463352.78370000003</v>
      </c>
      <c r="H15" s="924">
        <v>98303.397100000002</v>
      </c>
      <c r="I15" s="924">
        <v>6657551.8682000004</v>
      </c>
      <c r="J15" s="924">
        <v>394850.01070000004</v>
      </c>
    </row>
    <row r="16" spans="1:11" s="580" customFormat="1">
      <c r="A16" s="1575" t="s">
        <v>934</v>
      </c>
      <c r="B16" s="922" t="s">
        <v>30</v>
      </c>
      <c r="C16" s="923">
        <v>34.283380000000008</v>
      </c>
      <c r="D16" s="923">
        <v>0</v>
      </c>
      <c r="E16" s="923">
        <v>299271.04547000001</v>
      </c>
      <c r="F16" s="923">
        <v>0</v>
      </c>
      <c r="G16" s="923">
        <v>79523.889939999994</v>
      </c>
      <c r="H16" s="923">
        <v>0</v>
      </c>
      <c r="I16" s="923">
        <v>378829.21878999996</v>
      </c>
      <c r="J16" s="924">
        <v>0</v>
      </c>
    </row>
    <row r="17" spans="1:10" s="580" customFormat="1">
      <c r="A17" s="1575" t="s">
        <v>935</v>
      </c>
      <c r="B17" s="922" t="s">
        <v>31</v>
      </c>
      <c r="C17" s="924">
        <v>414.47708649999993</v>
      </c>
      <c r="D17" s="924">
        <v>0</v>
      </c>
      <c r="E17" s="924">
        <v>337283.68758869992</v>
      </c>
      <c r="F17" s="924">
        <v>0</v>
      </c>
      <c r="G17" s="924">
        <v>51185.923834499998</v>
      </c>
      <c r="H17" s="924">
        <v>0</v>
      </c>
      <c r="I17" s="924">
        <v>388884.08850969991</v>
      </c>
      <c r="J17" s="924">
        <v>0</v>
      </c>
    </row>
    <row r="18" spans="1:10" s="580" customFormat="1">
      <c r="A18" s="925"/>
      <c r="B18" s="926"/>
      <c r="C18" s="709"/>
      <c r="D18" s="709"/>
      <c r="E18" s="927"/>
      <c r="F18" s="709"/>
      <c r="G18" s="709"/>
      <c r="H18" s="709"/>
      <c r="I18" s="927"/>
      <c r="J18" s="709"/>
    </row>
    <row r="19" spans="1:10" s="580" customFormat="1" ht="13.5" customHeight="1">
      <c r="A19" s="1868" t="s">
        <v>936</v>
      </c>
      <c r="B19" s="1868"/>
      <c r="C19" s="1868"/>
      <c r="D19" s="1868"/>
      <c r="E19" s="1868"/>
      <c r="F19" s="1868"/>
      <c r="G19" s="1868"/>
      <c r="H19" s="1868"/>
      <c r="I19" s="1868"/>
      <c r="J19" s="1868"/>
    </row>
    <row r="20" spans="1:10" s="580" customFormat="1" ht="11.25" customHeight="1">
      <c r="A20" s="1576" t="s">
        <v>937</v>
      </c>
      <c r="B20" s="1576"/>
      <c r="C20" s="1576"/>
      <c r="D20" s="1576"/>
      <c r="E20" s="1577"/>
      <c r="F20" s="1577"/>
      <c r="G20" s="1577"/>
      <c r="H20" s="1577"/>
      <c r="I20" s="1577"/>
      <c r="J20" s="1577"/>
    </row>
    <row r="21" spans="1:10" s="580" customFormat="1" ht="13.5" customHeight="1">
      <c r="A21" s="1484" t="s">
        <v>938</v>
      </c>
      <c r="B21" s="1484"/>
      <c r="C21" s="1484"/>
      <c r="D21" s="1484"/>
      <c r="E21" s="1578"/>
      <c r="F21" s="1578"/>
      <c r="G21" s="1578"/>
      <c r="H21" s="1578"/>
      <c r="I21" s="1578"/>
      <c r="J21" s="1578"/>
    </row>
    <row r="22" spans="1:10">
      <c r="A22" s="1500" t="s">
        <v>917</v>
      </c>
      <c r="B22" s="1500"/>
      <c r="C22" s="1500"/>
      <c r="D22" s="1500"/>
      <c r="E22" s="1500"/>
      <c r="F22" s="1500"/>
      <c r="G22" s="1500"/>
      <c r="H22" s="1500"/>
      <c r="I22" s="1500"/>
      <c r="J22" s="1500"/>
    </row>
  </sheetData>
  <mergeCells count="9">
    <mergeCell ref="A4:J4"/>
    <mergeCell ref="A11:J11"/>
    <mergeCell ref="A19:J19"/>
    <mergeCell ref="A2:A3"/>
    <mergeCell ref="B2:B3"/>
    <mergeCell ref="C2:D2"/>
    <mergeCell ref="E2:F2"/>
    <mergeCell ref="G2:H2"/>
    <mergeCell ref="I2:J2"/>
  </mergeCells>
  <printOptions horizontalCentered="1"/>
  <pageMargins left="0.78431372549019618" right="0.78431372549019618" top="0.98039215686274517" bottom="0.98039215686274517" header="0.50980392156862753" footer="0.50980392156862753"/>
  <pageSetup paperSize="9" scale="71" orientation="landscape" useFirstPageNumber="1"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32"/>
  <sheetViews>
    <sheetView zoomScale="90" zoomScaleNormal="90" workbookViewId="0">
      <selection sqref="A1:L1"/>
    </sheetView>
  </sheetViews>
  <sheetFormatPr defaultColWidth="9.140625" defaultRowHeight="12.75"/>
  <cols>
    <col min="1" max="1" width="11" style="929" customWidth="1"/>
    <col min="2" max="2" width="20.28515625" style="929" bestFit="1" customWidth="1"/>
    <col min="3" max="3" width="12.7109375" style="929" customWidth="1"/>
    <col min="4" max="4" width="15.140625" style="929" customWidth="1"/>
    <col min="5" max="6" width="9.7109375" style="929" customWidth="1"/>
    <col min="7" max="7" width="18.42578125" style="929" customWidth="1"/>
    <col min="8" max="8" width="9.140625" style="929" customWidth="1"/>
    <col min="9" max="9" width="12.7109375" style="929" customWidth="1"/>
    <col min="10" max="10" width="15" style="929" customWidth="1"/>
    <col min="11" max="12" width="9.7109375" style="929" customWidth="1"/>
    <col min="13" max="16384" width="9.140625" style="929"/>
  </cols>
  <sheetData>
    <row r="1" spans="1:13" ht="15" customHeight="1">
      <c r="A1" s="2052" t="s">
        <v>1257</v>
      </c>
      <c r="B1" s="2052"/>
      <c r="C1" s="2052"/>
      <c r="D1" s="2052"/>
      <c r="E1" s="2052"/>
      <c r="F1" s="2052"/>
      <c r="G1" s="2052"/>
      <c r="H1" s="2052"/>
      <c r="I1" s="2052"/>
      <c r="J1" s="2052"/>
      <c r="K1" s="2052"/>
      <c r="L1" s="2052"/>
      <c r="M1" s="928"/>
    </row>
    <row r="2" spans="1:13" ht="15" customHeight="1">
      <c r="A2" s="2053" t="s">
        <v>939</v>
      </c>
      <c r="B2" s="2055" t="s">
        <v>860</v>
      </c>
      <c r="C2" s="2057" t="s">
        <v>940</v>
      </c>
      <c r="D2" s="2058"/>
      <c r="E2" s="2058"/>
      <c r="F2" s="2058"/>
      <c r="G2" s="2058"/>
      <c r="H2" s="2059"/>
      <c r="I2" s="2057" t="s">
        <v>941</v>
      </c>
      <c r="J2" s="2058"/>
      <c r="K2" s="2058"/>
      <c r="L2" s="2059"/>
    </row>
    <row r="3" spans="1:13" ht="30">
      <c r="A3" s="2054"/>
      <c r="B3" s="2056"/>
      <c r="C3" s="1579" t="s">
        <v>942</v>
      </c>
      <c r="D3" s="1580" t="s">
        <v>943</v>
      </c>
      <c r="E3" s="1579" t="s">
        <v>944</v>
      </c>
      <c r="F3" s="1579" t="s">
        <v>280</v>
      </c>
      <c r="G3" s="1579" t="s">
        <v>945</v>
      </c>
      <c r="H3" s="1579" t="s">
        <v>946</v>
      </c>
      <c r="I3" s="1579" t="s">
        <v>942</v>
      </c>
      <c r="J3" s="1580" t="s">
        <v>943</v>
      </c>
      <c r="K3" s="1579" t="s">
        <v>944</v>
      </c>
      <c r="L3" s="1579" t="s">
        <v>280</v>
      </c>
    </row>
    <row r="4" spans="1:13" ht="15">
      <c r="A4" s="2060" t="s">
        <v>947</v>
      </c>
      <c r="B4" s="1581" t="s">
        <v>948</v>
      </c>
      <c r="C4" s="930">
        <v>19</v>
      </c>
      <c r="D4" s="931">
        <v>1</v>
      </c>
      <c r="E4" s="931">
        <v>0</v>
      </c>
      <c r="F4" s="931">
        <v>0</v>
      </c>
      <c r="G4" s="931">
        <v>0</v>
      </c>
      <c r="H4" s="931">
        <v>0</v>
      </c>
      <c r="I4" s="931">
        <v>5</v>
      </c>
      <c r="J4" s="931">
        <v>0</v>
      </c>
      <c r="K4" s="931">
        <v>0</v>
      </c>
      <c r="L4" s="932">
        <v>0</v>
      </c>
      <c r="M4" s="933"/>
    </row>
    <row r="5" spans="1:13" ht="15">
      <c r="A5" s="2061"/>
      <c r="B5" s="1581" t="s">
        <v>949</v>
      </c>
      <c r="C5" s="930">
        <v>19</v>
      </c>
      <c r="D5" s="931">
        <v>1</v>
      </c>
      <c r="E5" s="931">
        <v>0</v>
      </c>
      <c r="F5" s="931">
        <v>0</v>
      </c>
      <c r="G5" s="931">
        <v>0</v>
      </c>
      <c r="H5" s="931">
        <v>0</v>
      </c>
      <c r="I5" s="931">
        <v>5</v>
      </c>
      <c r="J5" s="931">
        <v>0</v>
      </c>
      <c r="K5" s="931">
        <v>0</v>
      </c>
      <c r="L5" s="932">
        <v>0</v>
      </c>
      <c r="M5" s="933"/>
    </row>
    <row r="6" spans="1:13" ht="15">
      <c r="A6" s="2062"/>
      <c r="B6" s="1581" t="s">
        <v>950</v>
      </c>
      <c r="C6" s="930">
        <v>9</v>
      </c>
      <c r="D6" s="931">
        <v>0</v>
      </c>
      <c r="E6" s="931">
        <v>0</v>
      </c>
      <c r="F6" s="931">
        <v>0</v>
      </c>
      <c r="G6" s="931">
        <v>0</v>
      </c>
      <c r="H6" s="931">
        <v>0</v>
      </c>
      <c r="I6" s="931">
        <v>5</v>
      </c>
      <c r="J6" s="931">
        <v>0</v>
      </c>
      <c r="K6" s="931">
        <v>0</v>
      </c>
      <c r="L6" s="932">
        <v>0</v>
      </c>
      <c r="M6" s="933"/>
    </row>
    <row r="7" spans="1:13" ht="15">
      <c r="A7" s="2063" t="s">
        <v>951</v>
      </c>
      <c r="B7" s="1581" t="s">
        <v>948</v>
      </c>
      <c r="C7" s="934">
        <v>6</v>
      </c>
      <c r="D7" s="934">
        <v>6</v>
      </c>
      <c r="E7" s="934">
        <v>2</v>
      </c>
      <c r="F7" s="934">
        <v>2</v>
      </c>
      <c r="G7" s="934">
        <v>0</v>
      </c>
      <c r="H7" s="934">
        <v>2</v>
      </c>
      <c r="I7" s="934">
        <v>0</v>
      </c>
      <c r="J7" s="934">
        <v>2</v>
      </c>
      <c r="K7" s="934">
        <v>2</v>
      </c>
      <c r="L7" s="934">
        <v>2</v>
      </c>
    </row>
    <row r="8" spans="1:13" ht="15">
      <c r="A8" s="2061"/>
      <c r="B8" s="1581" t="s">
        <v>949</v>
      </c>
      <c r="C8" s="934">
        <v>4</v>
      </c>
      <c r="D8" s="934">
        <v>6</v>
      </c>
      <c r="E8" s="934">
        <v>2</v>
      </c>
      <c r="F8" s="934">
        <v>2</v>
      </c>
      <c r="G8" s="934">
        <v>0</v>
      </c>
      <c r="H8" s="934">
        <v>2</v>
      </c>
      <c r="I8" s="934">
        <v>0</v>
      </c>
      <c r="J8" s="934">
        <v>2</v>
      </c>
      <c r="K8" s="934">
        <v>2</v>
      </c>
      <c r="L8" s="934">
        <v>2</v>
      </c>
    </row>
    <row r="9" spans="1:13" ht="15">
      <c r="A9" s="2062"/>
      <c r="B9" s="1581" t="s">
        <v>950</v>
      </c>
      <c r="C9" s="934">
        <v>2</v>
      </c>
      <c r="D9" s="934">
        <v>4</v>
      </c>
      <c r="E9" s="934">
        <v>2</v>
      </c>
      <c r="F9" s="934">
        <v>2</v>
      </c>
      <c r="G9" s="934">
        <v>0</v>
      </c>
      <c r="H9" s="934">
        <v>1</v>
      </c>
      <c r="I9" s="934">
        <v>0</v>
      </c>
      <c r="J9" s="934">
        <v>2</v>
      </c>
      <c r="K9" s="934">
        <v>2</v>
      </c>
      <c r="L9" s="934">
        <v>2</v>
      </c>
    </row>
    <row r="10" spans="1:13" ht="15">
      <c r="A10" s="2063" t="s">
        <v>378</v>
      </c>
      <c r="B10" s="1581" t="s">
        <v>948</v>
      </c>
      <c r="C10" s="934">
        <v>1</v>
      </c>
      <c r="D10" s="934">
        <v>3</v>
      </c>
      <c r="E10" s="934">
        <v>2</v>
      </c>
      <c r="F10" s="934">
        <v>2</v>
      </c>
      <c r="G10" s="934" t="s">
        <v>2</v>
      </c>
      <c r="H10" s="934" t="s">
        <v>2</v>
      </c>
      <c r="I10" s="934" t="s">
        <v>2</v>
      </c>
      <c r="J10" s="934" t="s">
        <v>2</v>
      </c>
      <c r="K10" s="934">
        <v>2</v>
      </c>
      <c r="L10" s="934">
        <v>2</v>
      </c>
    </row>
    <row r="11" spans="1:13" ht="15">
      <c r="A11" s="2061"/>
      <c r="B11" s="1581" t="s">
        <v>949</v>
      </c>
      <c r="C11" s="934">
        <v>1</v>
      </c>
      <c r="D11" s="934">
        <v>1</v>
      </c>
      <c r="E11" s="934">
        <v>2</v>
      </c>
      <c r="F11" s="934">
        <v>2</v>
      </c>
      <c r="G11" s="934" t="s">
        <v>2</v>
      </c>
      <c r="H11" s="934" t="s">
        <v>2</v>
      </c>
      <c r="I11" s="934">
        <v>0</v>
      </c>
      <c r="J11" s="934">
        <v>0</v>
      </c>
      <c r="K11" s="934">
        <v>2</v>
      </c>
      <c r="L11" s="934">
        <v>2</v>
      </c>
    </row>
    <row r="12" spans="1:13" ht="15">
      <c r="A12" s="2062"/>
      <c r="B12" s="1581" t="s">
        <v>950</v>
      </c>
      <c r="C12" s="934">
        <v>0</v>
      </c>
      <c r="D12" s="934">
        <v>0</v>
      </c>
      <c r="E12" s="934">
        <v>0</v>
      </c>
      <c r="F12" s="934">
        <v>0</v>
      </c>
      <c r="G12" s="934" t="s">
        <v>2</v>
      </c>
      <c r="H12" s="934" t="s">
        <v>2</v>
      </c>
      <c r="I12" s="934">
        <v>0</v>
      </c>
      <c r="J12" s="934">
        <v>0</v>
      </c>
      <c r="K12" s="934">
        <v>0</v>
      </c>
      <c r="L12" s="934">
        <v>0</v>
      </c>
    </row>
    <row r="13" spans="1:13" ht="15">
      <c r="A13" s="2063" t="s">
        <v>380</v>
      </c>
      <c r="B13" s="1581" t="s">
        <v>948</v>
      </c>
      <c r="C13" s="934">
        <v>0</v>
      </c>
      <c r="D13" s="935">
        <v>5</v>
      </c>
      <c r="E13" s="935" t="s">
        <v>32</v>
      </c>
      <c r="F13" s="935">
        <v>2</v>
      </c>
      <c r="G13" s="935">
        <v>0</v>
      </c>
      <c r="H13" s="1584" t="s">
        <v>407</v>
      </c>
      <c r="I13" s="935">
        <v>0</v>
      </c>
      <c r="J13" s="935">
        <v>2</v>
      </c>
      <c r="K13" s="935">
        <v>2</v>
      </c>
      <c r="L13" s="935">
        <v>2</v>
      </c>
    </row>
    <row r="14" spans="1:13" ht="15">
      <c r="A14" s="2061"/>
      <c r="B14" s="1581" t="s">
        <v>949</v>
      </c>
      <c r="C14" s="934">
        <v>0</v>
      </c>
      <c r="D14" s="935">
        <v>5</v>
      </c>
      <c r="E14" s="935">
        <v>2</v>
      </c>
      <c r="F14" s="935">
        <v>2</v>
      </c>
      <c r="G14" s="935">
        <v>0</v>
      </c>
      <c r="H14" s="1584" t="s">
        <v>407</v>
      </c>
      <c r="I14" s="935">
        <v>0</v>
      </c>
      <c r="J14" s="935">
        <v>2</v>
      </c>
      <c r="K14" s="935">
        <v>2</v>
      </c>
      <c r="L14" s="935">
        <v>2</v>
      </c>
    </row>
    <row r="15" spans="1:13" ht="15">
      <c r="A15" s="2064"/>
      <c r="B15" s="1581" t="s">
        <v>950</v>
      </c>
      <c r="C15" s="934">
        <v>0</v>
      </c>
      <c r="D15" s="935">
        <v>0</v>
      </c>
      <c r="E15" s="935">
        <v>1</v>
      </c>
      <c r="F15" s="935">
        <v>2</v>
      </c>
      <c r="G15" s="935">
        <v>0</v>
      </c>
      <c r="H15" s="1584" t="s">
        <v>407</v>
      </c>
      <c r="I15" s="935">
        <v>0</v>
      </c>
      <c r="J15" s="935">
        <v>0</v>
      </c>
      <c r="K15" s="935">
        <v>1</v>
      </c>
      <c r="L15" s="935">
        <v>2</v>
      </c>
    </row>
    <row r="16" spans="1:13" ht="15">
      <c r="A16" s="2065" t="s">
        <v>952</v>
      </c>
      <c r="B16" s="2065"/>
      <c r="C16" s="2065"/>
      <c r="D16" s="2065"/>
      <c r="E16" s="2065"/>
      <c r="F16" s="2065"/>
      <c r="G16" s="936"/>
      <c r="H16" s="936"/>
      <c r="I16" s="936"/>
      <c r="J16" s="936"/>
      <c r="K16" s="936"/>
      <c r="L16" s="936"/>
    </row>
    <row r="17" spans="1:23" ht="15">
      <c r="A17" s="2066" t="s">
        <v>953</v>
      </c>
      <c r="B17" s="2066"/>
      <c r="C17" s="2066"/>
      <c r="D17" s="2066"/>
      <c r="E17" s="2066"/>
      <c r="F17" s="1582"/>
      <c r="G17" s="751"/>
      <c r="H17" s="751"/>
      <c r="I17" s="751"/>
      <c r="J17" s="751"/>
      <c r="K17" s="751"/>
      <c r="L17" s="751"/>
    </row>
    <row r="18" spans="1:23" ht="15">
      <c r="A18" s="2050" t="s">
        <v>954</v>
      </c>
      <c r="B18" s="2051"/>
      <c r="C18" s="2051"/>
      <c r="D18" s="2051"/>
      <c r="E18" s="1583"/>
      <c r="F18" s="1583"/>
      <c r="G18" s="751"/>
      <c r="H18" s="751"/>
      <c r="I18" s="751"/>
      <c r="J18" s="751"/>
      <c r="K18" s="751"/>
      <c r="L18" s="751"/>
    </row>
    <row r="19" spans="1:23" ht="15" customHeight="1">
      <c r="B19" s="937"/>
      <c r="C19" s="937"/>
      <c r="D19" s="937"/>
      <c r="E19" s="937"/>
      <c r="F19" s="937"/>
      <c r="N19" s="933"/>
      <c r="O19" s="933"/>
      <c r="P19" s="933"/>
      <c r="Q19" s="933"/>
      <c r="R19" s="933"/>
      <c r="S19" s="933"/>
      <c r="T19" s="933"/>
      <c r="U19" s="933"/>
      <c r="V19" s="933"/>
      <c r="W19" s="933"/>
    </row>
    <row r="20" spans="1:23">
      <c r="N20" s="933"/>
      <c r="O20" s="933"/>
      <c r="P20" s="933"/>
      <c r="Q20" s="933"/>
      <c r="R20" s="933"/>
      <c r="S20" s="933"/>
      <c r="T20" s="933"/>
      <c r="U20" s="933"/>
      <c r="V20" s="933"/>
      <c r="W20" s="933"/>
    </row>
    <row r="21" spans="1:23">
      <c r="N21" s="933"/>
      <c r="O21" s="933"/>
      <c r="P21" s="933"/>
      <c r="Q21" s="933"/>
      <c r="R21" s="933"/>
      <c r="S21" s="933"/>
      <c r="T21" s="933"/>
      <c r="U21" s="933"/>
      <c r="V21" s="933"/>
      <c r="W21" s="933"/>
    </row>
    <row r="22" spans="1:23">
      <c r="N22" s="933"/>
      <c r="O22" s="933"/>
      <c r="P22" s="933"/>
      <c r="Q22" s="933"/>
      <c r="R22" s="933"/>
      <c r="S22" s="933"/>
      <c r="T22" s="933"/>
      <c r="U22" s="933"/>
      <c r="V22" s="933"/>
      <c r="W22" s="933"/>
    </row>
    <row r="23" spans="1:23">
      <c r="N23" s="933"/>
      <c r="O23" s="933"/>
      <c r="P23" s="933"/>
      <c r="Q23" s="933"/>
      <c r="R23" s="933"/>
      <c r="S23" s="933"/>
      <c r="T23" s="933"/>
      <c r="U23" s="933"/>
      <c r="V23" s="933"/>
      <c r="W23" s="933"/>
    </row>
    <row r="24" spans="1:23">
      <c r="N24" s="933"/>
      <c r="O24" s="933"/>
      <c r="P24" s="933"/>
      <c r="Q24" s="933"/>
      <c r="R24" s="933"/>
      <c r="S24" s="933"/>
      <c r="T24" s="933"/>
      <c r="U24" s="933"/>
      <c r="V24" s="933"/>
      <c r="W24" s="933"/>
    </row>
    <row r="25" spans="1:23">
      <c r="N25" s="933"/>
      <c r="O25" s="933"/>
      <c r="P25" s="933"/>
      <c r="Q25" s="933"/>
      <c r="R25" s="933"/>
      <c r="S25" s="933"/>
      <c r="T25" s="933"/>
      <c r="U25" s="933"/>
      <c r="V25" s="933"/>
      <c r="W25" s="933"/>
    </row>
    <row r="26" spans="1:23">
      <c r="E26" s="929" t="s">
        <v>33</v>
      </c>
      <c r="N26" s="933"/>
      <c r="O26" s="933"/>
      <c r="P26" s="933"/>
      <c r="Q26" s="933"/>
      <c r="R26" s="933"/>
      <c r="S26" s="933"/>
      <c r="T26" s="933"/>
      <c r="U26" s="933"/>
      <c r="V26" s="933"/>
      <c r="W26" s="933"/>
    </row>
    <row r="27" spans="1:23">
      <c r="N27" s="933"/>
      <c r="O27" s="933"/>
      <c r="P27" s="933"/>
      <c r="Q27" s="933"/>
      <c r="R27" s="933"/>
      <c r="S27" s="933"/>
      <c r="T27" s="933"/>
      <c r="U27" s="933"/>
      <c r="V27" s="933"/>
      <c r="W27" s="933"/>
    </row>
    <row r="28" spans="1:23">
      <c r="N28" s="933"/>
      <c r="O28" s="933"/>
      <c r="P28" s="933"/>
      <c r="Q28" s="933"/>
      <c r="R28" s="933"/>
      <c r="S28" s="933"/>
      <c r="T28" s="933"/>
      <c r="U28" s="933"/>
      <c r="V28" s="933"/>
      <c r="W28" s="933"/>
    </row>
    <row r="29" spans="1:23">
      <c r="N29" s="933"/>
      <c r="O29" s="933"/>
      <c r="P29" s="933"/>
      <c r="Q29" s="933"/>
      <c r="R29" s="933"/>
      <c r="S29" s="933"/>
      <c r="T29" s="933"/>
      <c r="U29" s="933"/>
      <c r="V29" s="933"/>
      <c r="W29" s="933"/>
    </row>
    <row r="30" spans="1:23">
      <c r="N30" s="933"/>
      <c r="O30" s="933"/>
      <c r="P30" s="933"/>
      <c r="Q30" s="933"/>
      <c r="R30" s="933"/>
      <c r="S30" s="933"/>
      <c r="T30" s="933"/>
      <c r="U30" s="933"/>
      <c r="V30" s="933"/>
      <c r="W30" s="933"/>
    </row>
    <row r="31" spans="1:23">
      <c r="N31" s="933"/>
      <c r="O31" s="933"/>
      <c r="P31" s="933"/>
      <c r="Q31" s="933"/>
      <c r="R31" s="933"/>
      <c r="S31" s="933"/>
      <c r="T31" s="933"/>
      <c r="U31" s="933"/>
      <c r="V31" s="933"/>
      <c r="W31" s="933"/>
    </row>
    <row r="32" spans="1:23">
      <c r="N32" s="933"/>
      <c r="O32" s="933"/>
      <c r="P32" s="933"/>
      <c r="Q32" s="933"/>
      <c r="R32" s="933"/>
      <c r="S32" s="933"/>
      <c r="T32" s="933"/>
      <c r="U32" s="933"/>
      <c r="V32" s="933"/>
      <c r="W32" s="933"/>
    </row>
  </sheetData>
  <mergeCells count="12">
    <mergeCell ref="A18:D18"/>
    <mergeCell ref="A1:L1"/>
    <mergeCell ref="A2:A3"/>
    <mergeCell ref="B2:B3"/>
    <mergeCell ref="C2:H2"/>
    <mergeCell ref="I2:L2"/>
    <mergeCell ref="A4:A6"/>
    <mergeCell ref="A7:A9"/>
    <mergeCell ref="A10:A12"/>
    <mergeCell ref="A13:A15"/>
    <mergeCell ref="A16:F16"/>
    <mergeCell ref="A17:E17"/>
  </mergeCells>
  <printOptions horizontalCentered="1"/>
  <pageMargins left="0.7" right="0.7" top="0.75" bottom="0.75" header="0.3" footer="0.3"/>
  <pageSetup scale="58"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8"/>
  <sheetViews>
    <sheetView zoomScaleNormal="100" workbookViewId="0">
      <selection activeCell="E18" sqref="E18"/>
    </sheetView>
  </sheetViews>
  <sheetFormatPr defaultColWidth="9.140625" defaultRowHeight="15"/>
  <cols>
    <col min="1" max="1" width="10.5703125" style="938" customWidth="1"/>
    <col min="2" max="2" width="15.140625" style="938" customWidth="1"/>
    <col min="3" max="3" width="16.5703125" style="938" customWidth="1"/>
    <col min="4" max="4" width="15.42578125" style="938" customWidth="1"/>
    <col min="5" max="5" width="17.7109375" style="938" customWidth="1"/>
    <col min="6" max="6" width="16.42578125" style="938" customWidth="1"/>
    <col min="7" max="7" width="17.28515625" style="217" customWidth="1"/>
    <col min="8" max="8" width="9.140625" style="217"/>
    <col min="9" max="9" width="11.5703125" style="217" customWidth="1"/>
    <col min="10" max="10" width="20" style="217" customWidth="1"/>
    <col min="11" max="11" width="9.140625" style="217"/>
    <col min="12" max="12" width="17.28515625" style="217" customWidth="1"/>
    <col min="13" max="13" width="9.140625" style="217"/>
    <col min="14" max="14" width="19" style="217" customWidth="1"/>
    <col min="15" max="16384" width="9.140625" style="217"/>
  </cols>
  <sheetData>
    <row r="1" spans="1:6" s="938" customFormat="1">
      <c r="A1" s="2068" t="s">
        <v>959</v>
      </c>
      <c r="B1" s="2068"/>
      <c r="C1" s="2068"/>
      <c r="D1" s="2068"/>
      <c r="E1" s="2068"/>
      <c r="F1" s="2068"/>
    </row>
    <row r="2" spans="1:6" s="938" customFormat="1" ht="16.5" customHeight="1">
      <c r="A2" s="2069" t="s">
        <v>164</v>
      </c>
      <c r="B2" s="2071" t="s">
        <v>955</v>
      </c>
      <c r="C2" s="2072"/>
      <c r="D2" s="2072"/>
      <c r="E2" s="2072"/>
      <c r="F2" s="2073"/>
    </row>
    <row r="3" spans="1:6" s="938" customFormat="1" ht="30" customHeight="1">
      <c r="A3" s="2070"/>
      <c r="B3" s="1585" t="s">
        <v>956</v>
      </c>
      <c r="C3" s="1586" t="s">
        <v>957</v>
      </c>
      <c r="D3" s="1586" t="s">
        <v>395</v>
      </c>
      <c r="E3" s="1587" t="s">
        <v>396</v>
      </c>
      <c r="F3" s="1586" t="s">
        <v>958</v>
      </c>
    </row>
    <row r="4" spans="1:6" s="941" customFormat="1" ht="14.25" customHeight="1">
      <c r="A4" s="939" t="s">
        <v>10</v>
      </c>
      <c r="B4" s="940">
        <v>13292.54</v>
      </c>
      <c r="C4" s="940">
        <v>13741.67</v>
      </c>
      <c r="D4" s="940">
        <v>12310.21</v>
      </c>
      <c r="E4" s="940">
        <v>13267.91</v>
      </c>
      <c r="F4" s="940">
        <v>12889.677058823536</v>
      </c>
    </row>
    <row r="5" spans="1:6" s="941" customFormat="1" ht="14.25" customHeight="1">
      <c r="A5" s="942" t="s">
        <v>14</v>
      </c>
      <c r="B5" s="943">
        <v>13278.55</v>
      </c>
      <c r="C5" s="943">
        <v>15500.82</v>
      </c>
      <c r="D5" s="943">
        <v>13109.95</v>
      </c>
      <c r="E5" s="943">
        <v>15482.71</v>
      </c>
      <c r="F5" s="943">
        <v>14349.93716235335</v>
      </c>
    </row>
    <row r="6" spans="1:6" ht="14.25" customHeight="1">
      <c r="A6" s="1387">
        <v>45412</v>
      </c>
      <c r="B6" s="944">
        <v>13278.55</v>
      </c>
      <c r="C6" s="944">
        <v>14582.28</v>
      </c>
      <c r="D6" s="944">
        <v>13278.55</v>
      </c>
      <c r="E6" s="944">
        <v>14033.2</v>
      </c>
      <c r="F6" s="944">
        <v>14076.074090909091</v>
      </c>
    </row>
    <row r="7" spans="1:6" ht="14.25" customHeight="1">
      <c r="A7" s="1387">
        <v>45443</v>
      </c>
      <c r="B7" s="944">
        <v>14032.32</v>
      </c>
      <c r="C7" s="944">
        <v>15090.4</v>
      </c>
      <c r="D7" s="944">
        <v>13874.77</v>
      </c>
      <c r="E7" s="944">
        <v>14416.73</v>
      </c>
      <c r="F7" s="944">
        <v>14429.576521739133</v>
      </c>
    </row>
    <row r="8" spans="1:6" ht="14.25" customHeight="1">
      <c r="A8" s="1387">
        <v>45473</v>
      </c>
      <c r="B8" s="945">
        <v>14419.53</v>
      </c>
      <c r="C8" s="945">
        <v>14622.21</v>
      </c>
      <c r="D8" s="945">
        <v>14122.52</v>
      </c>
      <c r="E8" s="945">
        <v>14289.95</v>
      </c>
      <c r="F8" s="945">
        <v>14323.131000000003</v>
      </c>
    </row>
    <row r="9" spans="1:6">
      <c r="A9" s="1387">
        <v>45504</v>
      </c>
      <c r="B9" s="944">
        <v>14288.19</v>
      </c>
      <c r="C9" s="945">
        <v>14718.18</v>
      </c>
      <c r="D9" s="945">
        <v>13339.08</v>
      </c>
      <c r="E9" s="945">
        <v>13673.63</v>
      </c>
      <c r="F9" s="945">
        <v>14208.219565217394</v>
      </c>
    </row>
    <row r="10" spans="1:6">
      <c r="A10" s="1387">
        <v>45535</v>
      </c>
      <c r="B10" s="944">
        <v>13679.25</v>
      </c>
      <c r="C10" s="945">
        <v>14081.45</v>
      </c>
      <c r="D10" s="944">
        <v>13109.95</v>
      </c>
      <c r="E10" s="944">
        <v>13771.33</v>
      </c>
      <c r="F10" s="944">
        <v>13684.003333333334</v>
      </c>
    </row>
    <row r="11" spans="1:6">
      <c r="A11" s="1387">
        <v>45565</v>
      </c>
      <c r="B11" s="945">
        <v>14262.84</v>
      </c>
      <c r="C11" s="945">
        <v>14378.26</v>
      </c>
      <c r="D11" s="945">
        <v>14171.58</v>
      </c>
      <c r="E11" s="945">
        <v>14221.51</v>
      </c>
      <c r="F11" s="944">
        <v>13862.872380952384</v>
      </c>
    </row>
    <row r="12" spans="1:6" ht="14.25" customHeight="1">
      <c r="A12" s="1387">
        <v>45596</v>
      </c>
      <c r="B12" s="944">
        <v>14226.42</v>
      </c>
      <c r="C12" s="945">
        <v>14810.27</v>
      </c>
      <c r="D12" s="944">
        <v>14085.29</v>
      </c>
      <c r="E12" s="944">
        <v>14481.61</v>
      </c>
      <c r="F12" s="944">
        <v>14492.20590909091</v>
      </c>
    </row>
    <row r="13" spans="1:6" ht="14.25" customHeight="1">
      <c r="A13" s="1387">
        <v>45626</v>
      </c>
      <c r="B13" s="945">
        <v>14505.71</v>
      </c>
      <c r="C13" s="945">
        <v>14684.92</v>
      </c>
      <c r="D13" s="945">
        <v>13692.99</v>
      </c>
      <c r="E13" s="945">
        <v>14132.73</v>
      </c>
      <c r="F13" s="944">
        <v>14165.747619047617</v>
      </c>
    </row>
    <row r="14" spans="1:6" ht="14.25" customHeight="1">
      <c r="A14" s="1387">
        <v>45657</v>
      </c>
      <c r="B14" s="944">
        <v>14129.95</v>
      </c>
      <c r="C14" s="945">
        <v>14561.92</v>
      </c>
      <c r="D14" s="944">
        <v>13842.64</v>
      </c>
      <c r="E14" s="944">
        <v>14079</v>
      </c>
      <c r="F14" s="944">
        <v>14156.262380952381</v>
      </c>
    </row>
    <row r="15" spans="1:6" ht="14.25" customHeight="1">
      <c r="A15" s="1387">
        <v>45688</v>
      </c>
      <c r="B15" s="945">
        <v>14075.59</v>
      </c>
      <c r="C15" s="945">
        <v>14818.87</v>
      </c>
      <c r="D15" s="945">
        <v>14067.35</v>
      </c>
      <c r="E15" s="945">
        <v>14650.26</v>
      </c>
      <c r="F15" s="944">
        <v>14514.776956521737</v>
      </c>
    </row>
    <row r="16" spans="1:6" ht="14.25" customHeight="1">
      <c r="A16" s="1387">
        <v>45716</v>
      </c>
      <c r="B16" s="944">
        <v>14649.35</v>
      </c>
      <c r="C16" s="945">
        <v>15320.21</v>
      </c>
      <c r="D16" s="944">
        <v>14607.16</v>
      </c>
      <c r="E16" s="944">
        <v>14861.18</v>
      </c>
      <c r="F16" s="944">
        <v>15032.161904761902</v>
      </c>
    </row>
    <row r="17" spans="1:7" ht="14.25" customHeight="1">
      <c r="A17" s="1387">
        <v>45747</v>
      </c>
      <c r="B17" s="945">
        <v>14857.64</v>
      </c>
      <c r="C17" s="945">
        <v>15500.82</v>
      </c>
      <c r="D17" s="945">
        <v>14857.56</v>
      </c>
      <c r="E17" s="945">
        <v>15482.71</v>
      </c>
      <c r="F17" s="944">
        <v>15254.214285714288</v>
      </c>
    </row>
    <row r="18" spans="1:7" ht="14.25" customHeight="1">
      <c r="A18" s="371"/>
      <c r="B18" s="946"/>
      <c r="C18" s="947"/>
      <c r="D18" s="946"/>
      <c r="E18" s="946"/>
      <c r="F18" s="946"/>
    </row>
    <row r="19" spans="1:7" ht="14.25" customHeight="1">
      <c r="A19" s="217"/>
      <c r="B19" s="217"/>
      <c r="C19" s="217"/>
      <c r="D19" s="217"/>
      <c r="E19" s="217"/>
      <c r="F19" s="217"/>
    </row>
    <row r="20" spans="1:7" ht="24" customHeight="1">
      <c r="A20" s="2074" t="s">
        <v>334</v>
      </c>
      <c r="B20" s="2071" t="s">
        <v>960</v>
      </c>
      <c r="C20" s="2076"/>
      <c r="D20" s="2071" t="s">
        <v>961</v>
      </c>
      <c r="E20" s="2076"/>
      <c r="F20" s="2071" t="s">
        <v>962</v>
      </c>
      <c r="G20" s="2076"/>
    </row>
    <row r="21" spans="1:7" ht="39.75" customHeight="1">
      <c r="A21" s="2075"/>
      <c r="B21" s="1588" t="s">
        <v>396</v>
      </c>
      <c r="C21" s="1589" t="s">
        <v>963</v>
      </c>
      <c r="D21" s="1590" t="s">
        <v>396</v>
      </c>
      <c r="E21" s="1589" t="s">
        <v>963</v>
      </c>
      <c r="F21" s="1590" t="s">
        <v>396</v>
      </c>
      <c r="G21" s="1591" t="s">
        <v>963</v>
      </c>
    </row>
    <row r="22" spans="1:7" ht="14.25" customHeight="1">
      <c r="A22" s="948" t="s">
        <v>10</v>
      </c>
      <c r="B22" s="949">
        <v>17038.310000000001</v>
      </c>
      <c r="C22" s="950">
        <v>16056.526078431372</v>
      </c>
      <c r="D22" s="949">
        <v>15318.44</v>
      </c>
      <c r="E22" s="949">
        <v>15835.637647058826</v>
      </c>
      <c r="F22" s="949">
        <v>5832.82</v>
      </c>
      <c r="G22" s="949">
        <v>5796.3500392156839</v>
      </c>
    </row>
    <row r="23" spans="1:7">
      <c r="A23" s="942" t="s">
        <v>14</v>
      </c>
      <c r="B23" s="1321">
        <v>21374.87</v>
      </c>
      <c r="C23" s="1321">
        <f>AVERAGE(C24:C35)</f>
        <v>18894.117475241546</v>
      </c>
      <c r="D23" s="1321">
        <v>17839.61</v>
      </c>
      <c r="E23" s="1321">
        <f>AVERAGE(E24:E35)</f>
        <v>17486.07096407397</v>
      </c>
      <c r="F23" s="1321">
        <v>5754.68</v>
      </c>
      <c r="G23" s="1321">
        <f>AVERAGE(G24:G35)</f>
        <v>5579.8104409859452</v>
      </c>
    </row>
    <row r="24" spans="1:7">
      <c r="A24" s="1387">
        <v>45412</v>
      </c>
      <c r="B24" s="951">
        <v>17788.189999999999</v>
      </c>
      <c r="C24" s="952">
        <v>18050.770909090908</v>
      </c>
      <c r="D24" s="951">
        <v>17490.919999999998</v>
      </c>
      <c r="E24" s="951">
        <v>16802.934999999994</v>
      </c>
      <c r="F24" s="951">
        <v>5814.8</v>
      </c>
      <c r="G24" s="951">
        <v>5956.7131818181824</v>
      </c>
    </row>
    <row r="25" spans="1:7">
      <c r="A25" s="1387">
        <v>45443</v>
      </c>
      <c r="B25" s="951">
        <v>18644.41</v>
      </c>
      <c r="C25" s="952">
        <v>18548.877391304348</v>
      </c>
      <c r="D25" s="951">
        <v>17812.72</v>
      </c>
      <c r="E25" s="951">
        <v>17921.109999999997</v>
      </c>
      <c r="F25" s="951">
        <v>5625.61</v>
      </c>
      <c r="G25" s="951">
        <v>5708.8886956521737</v>
      </c>
    </row>
    <row r="26" spans="1:7">
      <c r="A26" s="1387">
        <v>45473</v>
      </c>
      <c r="B26" s="951">
        <v>18347.509999999998</v>
      </c>
      <c r="C26" s="952">
        <v>18502.280500000001</v>
      </c>
      <c r="D26" s="951">
        <v>17404.740000000002</v>
      </c>
      <c r="E26" s="951">
        <v>17417.278499999997</v>
      </c>
      <c r="F26" s="951">
        <v>5895.79</v>
      </c>
      <c r="G26" s="951">
        <v>5781.1485000000002</v>
      </c>
    </row>
    <row r="27" spans="1:7">
      <c r="A27" s="1387">
        <v>45504</v>
      </c>
      <c r="B27" s="951">
        <v>17566.89</v>
      </c>
      <c r="C27" s="952">
        <v>18325.706086956521</v>
      </c>
      <c r="D27" s="951">
        <v>16711.060000000001</v>
      </c>
      <c r="E27" s="951">
        <v>17254.615652173914</v>
      </c>
      <c r="F27" s="951">
        <v>5604.89</v>
      </c>
      <c r="G27" s="951">
        <v>5782.2539130434798</v>
      </c>
    </row>
    <row r="28" spans="1:7">
      <c r="A28" s="1387">
        <v>45535</v>
      </c>
      <c r="B28" s="951">
        <v>17868.25</v>
      </c>
      <c r="C28" s="952">
        <v>17724.671904761901</v>
      </c>
      <c r="D28" s="951">
        <v>17136.560000000001</v>
      </c>
      <c r="E28" s="951">
        <v>16828.957142857143</v>
      </c>
      <c r="F28" s="951">
        <v>5404.14</v>
      </c>
      <c r="G28" s="951">
        <v>5482.2076190476191</v>
      </c>
    </row>
    <row r="29" spans="1:7">
      <c r="A29" s="1387">
        <v>45565</v>
      </c>
      <c r="B29" s="951">
        <v>18790.86</v>
      </c>
      <c r="C29" s="952">
        <v>18299.304285714283</v>
      </c>
      <c r="D29" s="951">
        <v>17839.45</v>
      </c>
      <c r="E29" s="951">
        <v>17129.135714285712</v>
      </c>
      <c r="F29" s="951">
        <v>5151.12</v>
      </c>
      <c r="G29" s="951">
        <v>5158.9895238095241</v>
      </c>
    </row>
    <row r="30" spans="1:7">
      <c r="A30" s="1387">
        <v>45596</v>
      </c>
      <c r="B30" s="951">
        <v>19521.54</v>
      </c>
      <c r="C30" s="952">
        <v>19259.824090909093</v>
      </c>
      <c r="D30" s="951">
        <v>17580.560000000001</v>
      </c>
      <c r="E30" s="951">
        <v>17771.232727272727</v>
      </c>
      <c r="F30" s="951">
        <v>5145.6099999999997</v>
      </c>
      <c r="G30" s="951">
        <v>5342.4063636363635</v>
      </c>
    </row>
    <row r="31" spans="1:7">
      <c r="A31" s="1387">
        <v>45626</v>
      </c>
      <c r="B31" s="951">
        <v>18828.79</v>
      </c>
      <c r="C31" s="952">
        <v>18866.037619047616</v>
      </c>
      <c r="D31" s="951">
        <v>17615.82</v>
      </c>
      <c r="E31" s="951">
        <v>17447.529523809524</v>
      </c>
      <c r="F31" s="951">
        <v>5201.76</v>
      </c>
      <c r="G31" s="951">
        <v>5228.3476190476185</v>
      </c>
    </row>
    <row r="32" spans="1:7">
      <c r="A32" s="1387">
        <v>45657</v>
      </c>
      <c r="B32" s="951">
        <v>18540.41</v>
      </c>
      <c r="C32" s="952">
        <v>18778.879523809523</v>
      </c>
      <c r="D32" s="951">
        <v>17327.2</v>
      </c>
      <c r="E32" s="951">
        <v>17615.736666666664</v>
      </c>
      <c r="F32" s="951">
        <v>5568.08</v>
      </c>
      <c r="G32" s="951">
        <v>5306.8099999999995</v>
      </c>
    </row>
    <row r="33" spans="1:9">
      <c r="A33" s="1387">
        <v>45688</v>
      </c>
      <c r="B33" s="951">
        <v>19748.169999999998</v>
      </c>
      <c r="C33" s="952">
        <v>19145.377391304344</v>
      </c>
      <c r="D33" s="951">
        <v>17381.650000000001</v>
      </c>
      <c r="E33" s="951">
        <v>17516.898260869562</v>
      </c>
      <c r="F33" s="951">
        <v>5664.39</v>
      </c>
      <c r="G33" s="951">
        <v>5851.4313043478242</v>
      </c>
    </row>
    <row r="34" spans="1:9">
      <c r="A34" s="1387">
        <v>45716</v>
      </c>
      <c r="B34" s="951">
        <v>20063.52</v>
      </c>
      <c r="C34" s="952">
        <v>20357.636666666665</v>
      </c>
      <c r="D34" s="951">
        <v>17797.77</v>
      </c>
      <c r="E34" s="951">
        <v>17855.018571428573</v>
      </c>
      <c r="F34" s="951">
        <v>5728.41</v>
      </c>
      <c r="G34" s="951">
        <v>5763.2195238095228</v>
      </c>
    </row>
    <row r="35" spans="1:9">
      <c r="A35" s="1387">
        <v>45747</v>
      </c>
      <c r="B35" s="951">
        <v>21374.87</v>
      </c>
      <c r="C35" s="952">
        <v>20870.043333333339</v>
      </c>
      <c r="D35" s="951">
        <v>17839.61</v>
      </c>
      <c r="E35" s="951">
        <v>18272.40380952381</v>
      </c>
      <c r="F35" s="951">
        <v>5754.68</v>
      </c>
      <c r="G35" s="951">
        <v>5595.3090476190473</v>
      </c>
      <c r="H35" s="800"/>
      <c r="I35" s="800"/>
    </row>
    <row r="36" spans="1:9">
      <c r="A36" s="371"/>
      <c r="B36" s="946"/>
      <c r="C36" s="946"/>
      <c r="D36" s="946"/>
      <c r="E36" s="946"/>
      <c r="F36" s="946"/>
      <c r="G36" s="946"/>
      <c r="H36" s="800"/>
      <c r="I36" s="800"/>
    </row>
    <row r="37" spans="1:9">
      <c r="A37" s="2067" t="s">
        <v>964</v>
      </c>
      <c r="B37" s="2067"/>
      <c r="C37" s="953"/>
      <c r="D37" s="953"/>
      <c r="E37" s="953"/>
      <c r="F37" s="953"/>
      <c r="G37" s="800"/>
      <c r="H37" s="800"/>
      <c r="I37" s="800"/>
    </row>
    <row r="38" spans="1:9">
      <c r="A38" s="1592" t="s">
        <v>965</v>
      </c>
      <c r="B38" s="1592"/>
    </row>
  </sheetData>
  <mergeCells count="8">
    <mergeCell ref="A37:B37"/>
    <mergeCell ref="A1:F1"/>
    <mergeCell ref="A2:A3"/>
    <mergeCell ref="B2:F2"/>
    <mergeCell ref="A20:A21"/>
    <mergeCell ref="B20:C20"/>
    <mergeCell ref="D20:E20"/>
    <mergeCell ref="F20:G20"/>
  </mergeCells>
  <printOptions horizontalCentered="1"/>
  <pageMargins left="0.7" right="0.7" top="0.75" bottom="0.75" header="0.3" footer="0.3"/>
  <pageSetup scale="83" fitToWidth="0"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6"/>
  <sheetViews>
    <sheetView zoomScaleNormal="100" workbookViewId="0">
      <selection activeCell="H7" sqref="H7"/>
    </sheetView>
  </sheetViews>
  <sheetFormatPr defaultColWidth="9.140625" defaultRowHeight="15"/>
  <cols>
    <col min="1" max="1" width="12.85546875" style="751" customWidth="1"/>
    <col min="2" max="2" width="8.140625" style="751" customWidth="1"/>
    <col min="3" max="3" width="10.5703125" style="751" bestFit="1" customWidth="1"/>
    <col min="4" max="4" width="12.5703125" style="751" bestFit="1" customWidth="1"/>
    <col min="5" max="5" width="11.140625" style="751" customWidth="1"/>
    <col min="6" max="6" width="12.85546875" style="751" bestFit="1" customWidth="1"/>
    <col min="7" max="7" width="12.42578125" style="751" customWidth="1"/>
    <col min="8" max="8" width="11.85546875" style="751" bestFit="1" customWidth="1"/>
    <col min="9" max="9" width="11.42578125" style="751" customWidth="1"/>
    <col min="10" max="10" width="12.85546875" style="751" customWidth="1"/>
    <col min="11" max="11" width="12.5703125" style="751" bestFit="1" customWidth="1"/>
    <col min="12" max="12" width="14.28515625" style="751" bestFit="1" customWidth="1"/>
    <col min="13" max="13" width="11.42578125" style="751" customWidth="1"/>
    <col min="14" max="14" width="15.5703125" style="751" customWidth="1"/>
    <col min="15" max="15" width="11.5703125" style="751" customWidth="1"/>
    <col min="16" max="16" width="14.28515625" style="751" bestFit="1" customWidth="1"/>
    <col min="17" max="17" width="11.28515625" style="751" customWidth="1"/>
    <col min="18" max="18" width="12.7109375" style="751" bestFit="1" customWidth="1"/>
    <col min="19" max="19" width="9.28515625" style="751" bestFit="1" customWidth="1"/>
    <col min="20" max="20" width="10" style="751" bestFit="1" customWidth="1"/>
    <col min="21" max="21" width="9.140625" style="217"/>
    <col min="22" max="22" width="10.5703125" style="217" bestFit="1" customWidth="1"/>
    <col min="23" max="23" width="9.28515625" style="217" bestFit="1" customWidth="1"/>
    <col min="24" max="24" width="9.140625" style="217"/>
    <col min="25" max="25" width="12" style="217" bestFit="1" customWidth="1"/>
    <col min="26" max="30" width="9.140625" style="217"/>
    <col min="31" max="16384" width="9.140625" style="751"/>
  </cols>
  <sheetData>
    <row r="1" spans="1:30" ht="15" customHeight="1">
      <c r="A1" s="2093" t="s">
        <v>966</v>
      </c>
      <c r="B1" s="2093"/>
      <c r="C1" s="2093"/>
      <c r="D1" s="2093"/>
      <c r="E1" s="2093"/>
      <c r="F1" s="2093"/>
      <c r="G1" s="2093"/>
      <c r="H1" s="2093"/>
      <c r="I1" s="2093"/>
      <c r="J1" s="2093"/>
      <c r="K1" s="2093"/>
      <c r="L1" s="2093"/>
      <c r="M1" s="2093"/>
      <c r="N1" s="2093"/>
      <c r="O1" s="2093"/>
      <c r="P1" s="2093"/>
      <c r="Q1" s="2093"/>
      <c r="R1" s="2093"/>
      <c r="S1" s="2093"/>
      <c r="T1" s="2093"/>
      <c r="U1" s="954"/>
      <c r="V1" s="954"/>
      <c r="W1" s="954"/>
      <c r="X1" s="751"/>
      <c r="Y1" s="751"/>
      <c r="Z1" s="751"/>
      <c r="AA1" s="751"/>
      <c r="AB1" s="751"/>
      <c r="AC1" s="751"/>
      <c r="AD1" s="751"/>
    </row>
    <row r="2" spans="1:30">
      <c r="A2" s="2094" t="s">
        <v>940</v>
      </c>
      <c r="B2" s="2095"/>
      <c r="C2" s="2095"/>
      <c r="D2" s="2095"/>
      <c r="E2" s="2095"/>
      <c r="F2" s="2095"/>
      <c r="G2" s="2095"/>
      <c r="H2" s="2095"/>
      <c r="I2" s="2095"/>
      <c r="J2" s="2095"/>
      <c r="K2" s="2095"/>
      <c r="L2" s="2095"/>
      <c r="M2" s="2095"/>
      <c r="N2" s="2095"/>
      <c r="O2" s="2095"/>
      <c r="P2" s="2095"/>
      <c r="Q2" s="2095"/>
      <c r="R2" s="2095"/>
      <c r="S2" s="2095"/>
      <c r="T2" s="2096"/>
      <c r="U2" s="955"/>
      <c r="V2" s="955"/>
      <c r="W2" s="955"/>
      <c r="X2" s="751"/>
      <c r="Y2" s="751"/>
      <c r="Z2" s="751"/>
      <c r="AA2" s="751"/>
      <c r="AB2" s="751"/>
      <c r="AC2" s="751"/>
      <c r="AD2" s="751"/>
    </row>
    <row r="3" spans="1:30" s="956" customFormat="1" ht="26.25" customHeight="1">
      <c r="A3" s="2097" t="s">
        <v>164</v>
      </c>
      <c r="B3" s="2083" t="s">
        <v>384</v>
      </c>
      <c r="C3" s="2079" t="s">
        <v>942</v>
      </c>
      <c r="D3" s="2098"/>
      <c r="E3" s="2099" t="s">
        <v>944</v>
      </c>
      <c r="F3" s="2098"/>
      <c r="G3" s="2099" t="s">
        <v>967</v>
      </c>
      <c r="H3" s="2098"/>
      <c r="I3" s="2099" t="s">
        <v>280</v>
      </c>
      <c r="J3" s="2098"/>
      <c r="K3" s="2099" t="s">
        <v>968</v>
      </c>
      <c r="L3" s="2098"/>
      <c r="M3" s="2099" t="s">
        <v>969</v>
      </c>
      <c r="N3" s="2098"/>
      <c r="O3" s="2099" t="s">
        <v>970</v>
      </c>
      <c r="P3" s="2098"/>
      <c r="Q3" s="2099" t="s">
        <v>971</v>
      </c>
      <c r="R3" s="2098"/>
      <c r="S3" s="2099" t="s">
        <v>972</v>
      </c>
      <c r="T3" s="2080"/>
      <c r="U3" s="217"/>
      <c r="V3" s="217"/>
      <c r="W3" s="217"/>
      <c r="X3" s="217"/>
      <c r="Y3" s="217"/>
      <c r="Z3" s="217"/>
      <c r="AA3" s="217"/>
      <c r="AB3" s="217"/>
      <c r="AC3" s="217"/>
      <c r="AD3" s="217"/>
    </row>
    <row r="4" spans="1:30" s="956" customFormat="1" ht="47.25" customHeight="1">
      <c r="A4" s="2075"/>
      <c r="B4" s="2084"/>
      <c r="C4" s="1593" t="s">
        <v>641</v>
      </c>
      <c r="D4" s="1594" t="s">
        <v>629</v>
      </c>
      <c r="E4" s="1593" t="s">
        <v>641</v>
      </c>
      <c r="F4" s="1594" t="s">
        <v>629</v>
      </c>
      <c r="G4" s="1593" t="s">
        <v>641</v>
      </c>
      <c r="H4" s="1594" t="s">
        <v>629</v>
      </c>
      <c r="I4" s="1593" t="s">
        <v>641</v>
      </c>
      <c r="J4" s="1594" t="s">
        <v>629</v>
      </c>
      <c r="K4" s="1593" t="s">
        <v>641</v>
      </c>
      <c r="L4" s="1594" t="s">
        <v>629</v>
      </c>
      <c r="M4" s="1593" t="s">
        <v>641</v>
      </c>
      <c r="N4" s="1594" t="s">
        <v>629</v>
      </c>
      <c r="O4" s="1593" t="s">
        <v>641</v>
      </c>
      <c r="P4" s="1594" t="s">
        <v>629</v>
      </c>
      <c r="Q4" s="1593" t="s">
        <v>641</v>
      </c>
      <c r="R4" s="1594" t="s">
        <v>629</v>
      </c>
      <c r="S4" s="1593" t="s">
        <v>641</v>
      </c>
      <c r="T4" s="1593" t="s">
        <v>649</v>
      </c>
      <c r="U4" s="217"/>
      <c r="V4" s="217"/>
      <c r="W4" s="217"/>
      <c r="X4" s="217"/>
      <c r="Y4" s="217"/>
      <c r="Z4" s="217"/>
      <c r="AA4" s="217"/>
      <c r="AB4" s="217"/>
      <c r="AC4" s="217"/>
      <c r="AD4" s="217"/>
    </row>
    <row r="5" spans="1:30" s="961" customFormat="1">
      <c r="A5" s="957" t="s">
        <v>10</v>
      </c>
      <c r="B5" s="958">
        <v>255</v>
      </c>
      <c r="C5" s="958">
        <v>82469</v>
      </c>
      <c r="D5" s="959">
        <v>5577.2525947999993</v>
      </c>
      <c r="E5" s="958">
        <v>74597044</v>
      </c>
      <c r="F5" s="959">
        <v>3111327.5770087</v>
      </c>
      <c r="G5" s="958">
        <v>4940335</v>
      </c>
      <c r="H5" s="959">
        <v>480373.68108500005</v>
      </c>
      <c r="I5" s="958">
        <v>55598170</v>
      </c>
      <c r="J5" s="959">
        <v>1382227.0077424997</v>
      </c>
      <c r="K5" s="958">
        <v>100063</v>
      </c>
      <c r="L5" s="960">
        <v>8057.9922449999995</v>
      </c>
      <c r="M5" s="958">
        <v>0</v>
      </c>
      <c r="N5" s="959">
        <v>0</v>
      </c>
      <c r="O5" s="958">
        <v>0</v>
      </c>
      <c r="P5" s="959">
        <v>0</v>
      </c>
      <c r="Q5" s="958">
        <v>135318081</v>
      </c>
      <c r="R5" s="959">
        <v>4987563.5106760012</v>
      </c>
      <c r="S5" s="958">
        <v>451907</v>
      </c>
      <c r="T5" s="959">
        <v>31171.6267233</v>
      </c>
      <c r="U5" s="217"/>
      <c r="V5" s="217"/>
      <c r="W5" s="217"/>
      <c r="X5" s="217"/>
      <c r="Y5" s="217"/>
      <c r="Z5" s="217"/>
      <c r="AA5" s="217"/>
      <c r="AB5" s="217"/>
      <c r="AC5" s="217"/>
      <c r="AD5" s="217"/>
    </row>
    <row r="6" spans="1:30" s="961" customFormat="1">
      <c r="A6" s="962" t="s">
        <v>14</v>
      </c>
      <c r="B6" s="963">
        <f>SUM(B7:B18)</f>
        <v>259</v>
      </c>
      <c r="C6" s="963">
        <f t="shared" ref="C6:P6" si="0">SUM(C7:C18)</f>
        <v>50925</v>
      </c>
      <c r="D6" s="964">
        <f t="shared" si="0"/>
        <v>2636.1875319999999</v>
      </c>
      <c r="E6" s="963">
        <f t="shared" si="0"/>
        <v>82606336</v>
      </c>
      <c r="F6" s="964">
        <f t="shared" si="0"/>
        <v>4524165.6270583998</v>
      </c>
      <c r="G6" s="963">
        <f t="shared" si="0"/>
        <v>6925481</v>
      </c>
      <c r="H6" s="964">
        <f t="shared" si="0"/>
        <v>806773.11603250005</v>
      </c>
      <c r="I6" s="963">
        <f t="shared" si="0"/>
        <v>71641670</v>
      </c>
      <c r="J6" s="964">
        <f t="shared" si="0"/>
        <v>1669257.484737</v>
      </c>
      <c r="K6" s="963">
        <f t="shared" si="0"/>
        <v>28717</v>
      </c>
      <c r="L6" s="964">
        <f t="shared" si="0"/>
        <v>2652.2336889999997</v>
      </c>
      <c r="M6" s="963">
        <f t="shared" si="0"/>
        <v>0</v>
      </c>
      <c r="N6" s="963">
        <f t="shared" si="0"/>
        <v>0</v>
      </c>
      <c r="O6" s="963">
        <f t="shared" si="0"/>
        <v>0</v>
      </c>
      <c r="P6" s="963">
        <f t="shared" si="0"/>
        <v>0</v>
      </c>
      <c r="Q6" s="963">
        <f>C6+E6+G6+I6+K6</f>
        <v>161253129</v>
      </c>
      <c r="R6" s="964">
        <f>D6+F6+H6+J6+L6</f>
        <v>7005484.6490488993</v>
      </c>
      <c r="S6" s="963">
        <f>S18</f>
        <v>384650</v>
      </c>
      <c r="T6" s="964">
        <f>T18</f>
        <v>35219.827162900001</v>
      </c>
      <c r="U6" s="217"/>
      <c r="V6" s="217"/>
      <c r="W6" s="217"/>
      <c r="X6" s="217"/>
      <c r="Y6" s="217"/>
      <c r="Z6" s="217"/>
      <c r="AA6" s="217"/>
      <c r="AB6" s="217"/>
      <c r="AC6" s="217"/>
      <c r="AD6" s="217"/>
    </row>
    <row r="7" spans="1:30" s="961" customFormat="1">
      <c r="A7" s="1387">
        <v>45412</v>
      </c>
      <c r="B7" s="965">
        <v>22</v>
      </c>
      <c r="C7" s="965">
        <v>4225</v>
      </c>
      <c r="D7" s="966">
        <v>281.39702520000003</v>
      </c>
      <c r="E7" s="965">
        <v>7848413</v>
      </c>
      <c r="F7" s="966">
        <v>394580.82424070005</v>
      </c>
      <c r="G7" s="965">
        <v>617119</v>
      </c>
      <c r="H7" s="966">
        <v>61086.892562499997</v>
      </c>
      <c r="I7" s="965">
        <v>4857825</v>
      </c>
      <c r="J7" s="967">
        <v>94204.633474999995</v>
      </c>
      <c r="K7" s="965">
        <v>6892</v>
      </c>
      <c r="L7" s="968">
        <v>621.72975999999994</v>
      </c>
      <c r="M7" s="965">
        <v>0</v>
      </c>
      <c r="N7" s="966">
        <v>0</v>
      </c>
      <c r="O7" s="965">
        <v>0</v>
      </c>
      <c r="P7" s="966">
        <v>0</v>
      </c>
      <c r="Q7" s="965">
        <f t="shared" ref="Q7:R9" si="1">C7+E7+G7+I7+K7+M7+O7</f>
        <v>13334474</v>
      </c>
      <c r="R7" s="966">
        <f t="shared" si="1"/>
        <v>550775.47706340009</v>
      </c>
      <c r="S7" s="965">
        <v>416142</v>
      </c>
      <c r="T7" s="966">
        <v>32002.226900000001</v>
      </c>
      <c r="U7" s="217"/>
      <c r="V7" s="217"/>
      <c r="W7" s="217"/>
      <c r="X7" s="217"/>
      <c r="Y7" s="217"/>
      <c r="Z7" s="217"/>
      <c r="AA7" s="217"/>
      <c r="AB7" s="217"/>
      <c r="AC7" s="217"/>
      <c r="AD7" s="217"/>
    </row>
    <row r="8" spans="1:30" s="961" customFormat="1">
      <c r="A8" s="1387">
        <v>45443</v>
      </c>
      <c r="B8" s="965">
        <v>23</v>
      </c>
      <c r="C8" s="965">
        <v>4228</v>
      </c>
      <c r="D8" s="966">
        <v>425.26852439999999</v>
      </c>
      <c r="E8" s="965">
        <v>7759810</v>
      </c>
      <c r="F8" s="966">
        <v>415417.43641359999</v>
      </c>
      <c r="G8" s="965">
        <v>697917</v>
      </c>
      <c r="H8" s="966">
        <v>82304.671804999991</v>
      </c>
      <c r="I8" s="965">
        <v>5496931</v>
      </c>
      <c r="J8" s="967">
        <v>121120.3109905</v>
      </c>
      <c r="K8" s="965">
        <v>5274</v>
      </c>
      <c r="L8" s="968">
        <v>490.43921999999992</v>
      </c>
      <c r="M8" s="965">
        <v>0</v>
      </c>
      <c r="N8" s="966">
        <v>0</v>
      </c>
      <c r="O8" s="965">
        <v>0</v>
      </c>
      <c r="P8" s="966">
        <v>0</v>
      </c>
      <c r="Q8" s="965">
        <f t="shared" si="1"/>
        <v>13964160</v>
      </c>
      <c r="R8" s="966">
        <f t="shared" si="1"/>
        <v>619758.12695349997</v>
      </c>
      <c r="S8" s="965">
        <v>413302</v>
      </c>
      <c r="T8" s="966">
        <v>29504.701339800005</v>
      </c>
      <c r="U8" s="217"/>
      <c r="V8" s="217"/>
      <c r="W8" s="217"/>
      <c r="X8" s="217"/>
      <c r="Y8" s="217"/>
      <c r="Z8" s="217"/>
      <c r="AA8" s="217"/>
      <c r="AB8" s="217"/>
      <c r="AC8" s="217"/>
      <c r="AD8" s="217"/>
    </row>
    <row r="9" spans="1:30" s="961" customFormat="1">
      <c r="A9" s="1387">
        <v>45473</v>
      </c>
      <c r="B9" s="965">
        <v>20</v>
      </c>
      <c r="C9" s="965">
        <v>4738</v>
      </c>
      <c r="D9" s="966">
        <v>265.23962879999999</v>
      </c>
      <c r="E9" s="965">
        <v>6880554</v>
      </c>
      <c r="F9" s="966">
        <v>347004.78149390005</v>
      </c>
      <c r="G9" s="965">
        <v>545473</v>
      </c>
      <c r="H9" s="966">
        <v>63962.230330000006</v>
      </c>
      <c r="I9" s="965">
        <v>4607496</v>
      </c>
      <c r="J9" s="967">
        <v>106903.35044750001</v>
      </c>
      <c r="K9" s="965">
        <v>3944</v>
      </c>
      <c r="L9" s="968">
        <v>365.41082499999999</v>
      </c>
      <c r="M9" s="965">
        <v>0</v>
      </c>
      <c r="N9" s="966">
        <v>0</v>
      </c>
      <c r="O9" s="965">
        <v>0</v>
      </c>
      <c r="P9" s="966">
        <v>0</v>
      </c>
      <c r="Q9" s="965">
        <f t="shared" si="1"/>
        <v>12042205</v>
      </c>
      <c r="R9" s="966">
        <f t="shared" si="1"/>
        <v>518501.0127252001</v>
      </c>
      <c r="S9" s="965">
        <v>423753</v>
      </c>
      <c r="T9" s="966">
        <v>29648.2978754</v>
      </c>
      <c r="U9" s="217"/>
      <c r="V9" s="217"/>
      <c r="W9" s="217"/>
      <c r="X9" s="217"/>
      <c r="Y9" s="217"/>
      <c r="Z9" s="217"/>
      <c r="AA9" s="217"/>
      <c r="AB9" s="217"/>
      <c r="AC9" s="217"/>
      <c r="AD9" s="217"/>
    </row>
    <row r="10" spans="1:30" s="961" customFormat="1">
      <c r="A10" s="1387">
        <v>45504</v>
      </c>
      <c r="B10" s="965">
        <v>23</v>
      </c>
      <c r="C10" s="965">
        <v>8944</v>
      </c>
      <c r="D10" s="966">
        <v>487.05320640000014</v>
      </c>
      <c r="E10" s="965">
        <v>6927431</v>
      </c>
      <c r="F10" s="966">
        <v>399633.56717290002</v>
      </c>
      <c r="G10" s="965">
        <v>554678</v>
      </c>
      <c r="H10" s="966">
        <v>70542.084190000009</v>
      </c>
      <c r="I10" s="965">
        <v>4782487</v>
      </c>
      <c r="J10" s="967">
        <v>99501.813691499992</v>
      </c>
      <c r="K10" s="965">
        <v>3294</v>
      </c>
      <c r="L10" s="968">
        <v>301.01428500000003</v>
      </c>
      <c r="M10" s="965">
        <v>0</v>
      </c>
      <c r="N10" s="966">
        <v>0</v>
      </c>
      <c r="O10" s="965">
        <v>0</v>
      </c>
      <c r="P10" s="966">
        <v>0</v>
      </c>
      <c r="Q10" s="965">
        <v>12276834</v>
      </c>
      <c r="R10" s="966">
        <v>570465.53254579997</v>
      </c>
      <c r="S10" s="965">
        <v>590662</v>
      </c>
      <c r="T10" s="966">
        <v>34871.473299999998</v>
      </c>
      <c r="U10" s="217"/>
      <c r="V10" s="217"/>
      <c r="W10" s="217"/>
      <c r="X10" s="217"/>
      <c r="Y10" s="217"/>
      <c r="Z10" s="217"/>
      <c r="AA10" s="217"/>
      <c r="AB10" s="217"/>
      <c r="AC10" s="217"/>
      <c r="AD10" s="217"/>
    </row>
    <row r="11" spans="1:30" s="961" customFormat="1">
      <c r="A11" s="1387">
        <v>45535</v>
      </c>
      <c r="B11" s="965">
        <v>21</v>
      </c>
      <c r="C11" s="965">
        <v>6793</v>
      </c>
      <c r="D11" s="966">
        <v>261.55920000000003</v>
      </c>
      <c r="E11" s="965">
        <v>7444991</v>
      </c>
      <c r="F11" s="966">
        <v>376752.09949999995</v>
      </c>
      <c r="G11" s="965">
        <v>595688</v>
      </c>
      <c r="H11" s="966">
        <v>70990.734200000006</v>
      </c>
      <c r="I11" s="965">
        <v>6135201</v>
      </c>
      <c r="J11" s="967">
        <v>122409.52630000001</v>
      </c>
      <c r="K11" s="965">
        <v>1859</v>
      </c>
      <c r="L11" s="968">
        <v>164.68790000000001</v>
      </c>
      <c r="M11" s="965">
        <v>0</v>
      </c>
      <c r="N11" s="966">
        <v>0</v>
      </c>
      <c r="O11" s="965">
        <v>0</v>
      </c>
      <c r="P11" s="966">
        <v>0</v>
      </c>
      <c r="Q11" s="965">
        <v>14184532</v>
      </c>
      <c r="R11" s="966">
        <v>570578.60710000002</v>
      </c>
      <c r="S11" s="965">
        <v>535228</v>
      </c>
      <c r="T11" s="966">
        <v>33861.672599999998</v>
      </c>
      <c r="U11" s="217"/>
      <c r="V11" s="217"/>
      <c r="W11" s="217"/>
      <c r="X11" s="217"/>
      <c r="Y11" s="217"/>
      <c r="Z11" s="217"/>
      <c r="AA11" s="217"/>
      <c r="AB11" s="217"/>
      <c r="AC11" s="217"/>
      <c r="AD11" s="217"/>
    </row>
    <row r="12" spans="1:30" s="961" customFormat="1">
      <c r="A12" s="1387">
        <v>45565</v>
      </c>
      <c r="B12" s="965">
        <v>21</v>
      </c>
      <c r="C12" s="965">
        <v>4344</v>
      </c>
      <c r="D12" s="966">
        <v>206.08150000000001</v>
      </c>
      <c r="E12" s="965">
        <v>6797441</v>
      </c>
      <c r="F12" s="966">
        <v>375459.5661</v>
      </c>
      <c r="G12" s="965">
        <v>641661</v>
      </c>
      <c r="H12" s="966">
        <v>76292.066199999987</v>
      </c>
      <c r="I12" s="965">
        <v>7391286</v>
      </c>
      <c r="J12" s="967">
        <v>158026.21580000001</v>
      </c>
      <c r="K12" s="965">
        <v>1358</v>
      </c>
      <c r="L12" s="968">
        <v>124.48459999999999</v>
      </c>
      <c r="M12" s="965">
        <v>0</v>
      </c>
      <c r="N12" s="966">
        <v>0</v>
      </c>
      <c r="O12" s="965">
        <v>0</v>
      </c>
      <c r="P12" s="966">
        <v>0</v>
      </c>
      <c r="Q12" s="965">
        <v>14836090</v>
      </c>
      <c r="R12" s="966">
        <v>610108.4142</v>
      </c>
      <c r="S12" s="965">
        <v>452745</v>
      </c>
      <c r="T12" s="966">
        <v>31884.173200000001</v>
      </c>
      <c r="U12" s="217"/>
      <c r="V12" s="217"/>
      <c r="W12" s="217"/>
      <c r="X12" s="217"/>
      <c r="Y12" s="217"/>
      <c r="Z12" s="217"/>
      <c r="AA12" s="217"/>
      <c r="AB12" s="217"/>
      <c r="AC12" s="217"/>
      <c r="AD12" s="217"/>
    </row>
    <row r="13" spans="1:30" s="961" customFormat="1">
      <c r="A13" s="1387">
        <v>45596</v>
      </c>
      <c r="B13" s="965">
        <v>22</v>
      </c>
      <c r="C13" s="965">
        <v>4296</v>
      </c>
      <c r="D13" s="966">
        <v>165.5214</v>
      </c>
      <c r="E13" s="965">
        <v>7808745</v>
      </c>
      <c r="F13" s="966">
        <v>394999.19649999996</v>
      </c>
      <c r="G13" s="965">
        <v>727311</v>
      </c>
      <c r="H13" s="966">
        <v>85364.453000000009</v>
      </c>
      <c r="I13" s="965">
        <v>6562160</v>
      </c>
      <c r="J13" s="967">
        <v>146887.31510000001</v>
      </c>
      <c r="K13" s="965">
        <v>1748</v>
      </c>
      <c r="L13" s="968">
        <v>169.0668</v>
      </c>
      <c r="M13" s="965">
        <v>0</v>
      </c>
      <c r="N13" s="966">
        <v>0</v>
      </c>
      <c r="O13" s="965">
        <v>0</v>
      </c>
      <c r="P13" s="966">
        <v>0</v>
      </c>
      <c r="Q13" s="965">
        <v>15104260</v>
      </c>
      <c r="R13" s="966">
        <v>627585.55280000006</v>
      </c>
      <c r="S13" s="965">
        <v>443805</v>
      </c>
      <c r="T13" s="966">
        <v>31475.989099999999</v>
      </c>
      <c r="U13" s="217"/>
      <c r="V13" s="217"/>
      <c r="W13" s="217"/>
      <c r="X13" s="217"/>
      <c r="Y13" s="217"/>
      <c r="Z13" s="217"/>
      <c r="AA13" s="217"/>
      <c r="AB13" s="217"/>
      <c r="AC13" s="217"/>
      <c r="AD13" s="217"/>
    </row>
    <row r="14" spans="1:30" s="961" customFormat="1">
      <c r="A14" s="1387">
        <v>45626</v>
      </c>
      <c r="B14" s="965">
        <v>21</v>
      </c>
      <c r="C14" s="965">
        <v>3707</v>
      </c>
      <c r="D14" s="966">
        <v>150.85233359999998</v>
      </c>
      <c r="E14" s="965">
        <v>6925564</v>
      </c>
      <c r="F14" s="966">
        <v>400955.98292939999</v>
      </c>
      <c r="G14" s="965">
        <v>683088</v>
      </c>
      <c r="H14" s="966">
        <v>74249.183420000001</v>
      </c>
      <c r="I14" s="965">
        <v>6163716</v>
      </c>
      <c r="J14" s="967">
        <v>142860.36791649999</v>
      </c>
      <c r="K14" s="965">
        <v>1179</v>
      </c>
      <c r="L14" s="968">
        <v>111.48962</v>
      </c>
      <c r="M14" s="965">
        <v>0</v>
      </c>
      <c r="N14" s="966">
        <v>0</v>
      </c>
      <c r="O14" s="965">
        <v>0</v>
      </c>
      <c r="P14" s="966">
        <v>0</v>
      </c>
      <c r="Q14" s="965">
        <v>13777254</v>
      </c>
      <c r="R14" s="966">
        <v>618327.87621949997</v>
      </c>
      <c r="S14" s="965">
        <v>456950</v>
      </c>
      <c r="T14" s="966">
        <v>28399.334391600001</v>
      </c>
      <c r="U14" s="217"/>
      <c r="V14" s="217"/>
      <c r="W14" s="217"/>
      <c r="X14" s="217"/>
      <c r="Y14" s="217"/>
      <c r="Z14" s="217"/>
      <c r="AA14" s="217"/>
      <c r="AB14" s="217"/>
      <c r="AC14" s="217"/>
      <c r="AD14" s="217"/>
    </row>
    <row r="15" spans="1:30" s="961" customFormat="1">
      <c r="A15" s="1387">
        <v>45657</v>
      </c>
      <c r="B15" s="965">
        <v>21</v>
      </c>
      <c r="C15" s="965">
        <v>2634</v>
      </c>
      <c r="D15" s="966">
        <v>99.042119999999997</v>
      </c>
      <c r="E15" s="965">
        <v>5770272</v>
      </c>
      <c r="F15" s="966">
        <v>306289.24812620005</v>
      </c>
      <c r="G15" s="965">
        <v>501608</v>
      </c>
      <c r="H15" s="966">
        <v>57619.524939999996</v>
      </c>
      <c r="I15" s="965">
        <v>7228781</v>
      </c>
      <c r="J15" s="967">
        <v>179845.34116800001</v>
      </c>
      <c r="K15" s="965">
        <v>674</v>
      </c>
      <c r="L15" s="968">
        <v>63.222604999999994</v>
      </c>
      <c r="M15" s="965">
        <v>0</v>
      </c>
      <c r="N15" s="966">
        <v>0</v>
      </c>
      <c r="O15" s="965">
        <v>0</v>
      </c>
      <c r="P15" s="966">
        <v>0</v>
      </c>
      <c r="Q15" s="965">
        <v>13503969</v>
      </c>
      <c r="R15" s="966">
        <v>543916.37895920011</v>
      </c>
      <c r="S15" s="965">
        <v>550188</v>
      </c>
      <c r="T15" s="966">
        <v>32762.339886999995</v>
      </c>
      <c r="U15" s="217"/>
      <c r="V15" s="217"/>
      <c r="W15" s="217"/>
      <c r="X15" s="217"/>
      <c r="Y15" s="217"/>
      <c r="Z15" s="217"/>
      <c r="AA15" s="217"/>
      <c r="AB15" s="217"/>
      <c r="AC15" s="217"/>
      <c r="AD15" s="217"/>
    </row>
    <row r="16" spans="1:30" s="961" customFormat="1">
      <c r="A16" s="1387">
        <v>45688</v>
      </c>
      <c r="B16" s="965">
        <v>23</v>
      </c>
      <c r="C16" s="965">
        <v>3061</v>
      </c>
      <c r="D16" s="966">
        <v>136.95780239999999</v>
      </c>
      <c r="E16" s="965">
        <v>6017219</v>
      </c>
      <c r="F16" s="966">
        <v>338666.67386659997</v>
      </c>
      <c r="G16" s="965">
        <v>526124</v>
      </c>
      <c r="H16" s="966">
        <v>57762.932862499998</v>
      </c>
      <c r="I16" s="965">
        <v>7489203</v>
      </c>
      <c r="J16" s="967">
        <v>195976.10713250001</v>
      </c>
      <c r="K16" s="965">
        <v>836</v>
      </c>
      <c r="L16" s="968">
        <v>80.407664999999994</v>
      </c>
      <c r="M16" s="965">
        <v>0</v>
      </c>
      <c r="N16" s="966">
        <v>0</v>
      </c>
      <c r="O16" s="965">
        <v>0</v>
      </c>
      <c r="P16" s="966">
        <v>0</v>
      </c>
      <c r="Q16" s="965">
        <v>14036443</v>
      </c>
      <c r="R16" s="966">
        <v>592623.07932899985</v>
      </c>
      <c r="S16" s="965">
        <v>420577</v>
      </c>
      <c r="T16" s="966">
        <v>31705.094267999997</v>
      </c>
      <c r="U16" s="217"/>
      <c r="V16" s="217"/>
      <c r="W16" s="217"/>
      <c r="X16" s="217"/>
      <c r="Y16" s="217"/>
      <c r="Z16" s="217"/>
      <c r="AA16" s="217"/>
      <c r="AB16" s="217"/>
      <c r="AC16" s="217"/>
      <c r="AD16" s="217"/>
    </row>
    <row r="17" spans="1:30" s="961" customFormat="1">
      <c r="A17" s="1387">
        <v>45716</v>
      </c>
      <c r="B17" s="965">
        <v>21</v>
      </c>
      <c r="C17" s="965">
        <v>1501</v>
      </c>
      <c r="D17" s="966">
        <v>54.151892399999994</v>
      </c>
      <c r="E17" s="965">
        <v>6661022</v>
      </c>
      <c r="F17" s="966">
        <v>394416.78427310009</v>
      </c>
      <c r="G17" s="965">
        <v>410550</v>
      </c>
      <c r="H17" s="966">
        <v>49215.068914999982</v>
      </c>
      <c r="I17" s="965">
        <v>5286865</v>
      </c>
      <c r="J17" s="967">
        <v>140675.68116500002</v>
      </c>
      <c r="K17" s="965">
        <v>913</v>
      </c>
      <c r="L17" s="968">
        <v>92.827714999999998</v>
      </c>
      <c r="M17" s="965">
        <v>0</v>
      </c>
      <c r="N17" s="966">
        <v>0</v>
      </c>
      <c r="O17" s="965">
        <v>0</v>
      </c>
      <c r="P17" s="966">
        <v>0</v>
      </c>
      <c r="Q17" s="965">
        <v>12360851</v>
      </c>
      <c r="R17" s="966">
        <v>584454.51396050013</v>
      </c>
      <c r="S17" s="965">
        <v>400913</v>
      </c>
      <c r="T17" s="966">
        <v>27966.430993399998</v>
      </c>
      <c r="U17" s="217"/>
      <c r="V17" s="217"/>
      <c r="W17" s="217"/>
      <c r="X17" s="217"/>
      <c r="Y17" s="217"/>
      <c r="Z17" s="217"/>
      <c r="AA17" s="217"/>
      <c r="AB17" s="217"/>
      <c r="AC17" s="217"/>
      <c r="AD17" s="217"/>
    </row>
    <row r="18" spans="1:30" s="961" customFormat="1">
      <c r="A18" s="1387">
        <v>45747</v>
      </c>
      <c r="B18" s="965">
        <v>21</v>
      </c>
      <c r="C18" s="965">
        <v>2454</v>
      </c>
      <c r="D18" s="966">
        <v>103.06289880000001</v>
      </c>
      <c r="E18" s="965">
        <v>5764874</v>
      </c>
      <c r="F18" s="966">
        <v>379989.46644199995</v>
      </c>
      <c r="G18" s="965">
        <v>424264</v>
      </c>
      <c r="H18" s="966">
        <v>57383.273607499985</v>
      </c>
      <c r="I18" s="965">
        <v>5639719</v>
      </c>
      <c r="J18" s="967">
        <v>160846.8215505</v>
      </c>
      <c r="K18" s="965">
        <v>746</v>
      </c>
      <c r="L18" s="968">
        <v>67.452694000000008</v>
      </c>
      <c r="M18" s="965">
        <v>0</v>
      </c>
      <c r="N18" s="966">
        <v>0</v>
      </c>
      <c r="O18" s="965">
        <v>0</v>
      </c>
      <c r="P18" s="966">
        <v>0</v>
      </c>
      <c r="Q18" s="965">
        <v>11832057</v>
      </c>
      <c r="R18" s="966">
        <v>598390.07719279989</v>
      </c>
      <c r="S18" s="965">
        <v>384650</v>
      </c>
      <c r="T18" s="966">
        <v>35219.827162900001</v>
      </c>
      <c r="U18" s="217"/>
      <c r="V18" s="217"/>
      <c r="W18" s="217"/>
      <c r="X18" s="217"/>
      <c r="Y18" s="217"/>
      <c r="Z18" s="217"/>
      <c r="AA18" s="217"/>
      <c r="AB18" s="217"/>
      <c r="AC18" s="217"/>
      <c r="AD18" s="217"/>
    </row>
    <row r="19" spans="1:30" s="961" customFormat="1">
      <c r="A19" s="630"/>
      <c r="B19" s="969"/>
      <c r="C19" s="969"/>
      <c r="D19" s="970"/>
      <c r="E19" s="969"/>
      <c r="F19" s="970"/>
      <c r="G19" s="969"/>
      <c r="H19" s="970"/>
      <c r="I19" s="969"/>
      <c r="J19" s="971"/>
      <c r="K19" s="969"/>
      <c r="L19" s="972"/>
      <c r="M19" s="969"/>
      <c r="N19" s="970"/>
      <c r="O19" s="969"/>
      <c r="P19" s="970"/>
      <c r="Q19" s="969"/>
      <c r="R19" s="970"/>
      <c r="S19" s="969"/>
      <c r="T19" s="970"/>
      <c r="U19" s="217"/>
      <c r="V19" s="217"/>
      <c r="W19" s="217"/>
      <c r="X19" s="217"/>
      <c r="Y19" s="217"/>
      <c r="Z19" s="217"/>
      <c r="AA19" s="217"/>
      <c r="AB19" s="217"/>
      <c r="AC19" s="217"/>
      <c r="AD19" s="217"/>
    </row>
    <row r="20" spans="1:30">
      <c r="A20" s="973"/>
      <c r="B20" s="974"/>
      <c r="C20" s="974"/>
      <c r="D20" s="974"/>
      <c r="E20" s="974"/>
      <c r="F20" s="974"/>
      <c r="G20" s="974"/>
      <c r="H20" s="974"/>
      <c r="I20" s="974"/>
      <c r="J20" s="974"/>
      <c r="K20" s="974"/>
      <c r="L20" s="974"/>
      <c r="M20" s="974"/>
      <c r="N20" s="974"/>
      <c r="O20" s="974"/>
      <c r="P20" s="974"/>
      <c r="Q20" s="974"/>
      <c r="R20" s="974"/>
      <c r="T20" s="753"/>
    </row>
    <row r="21" spans="1:30">
      <c r="A21" s="2091" t="s">
        <v>977</v>
      </c>
      <c r="B21" s="2091"/>
      <c r="C21" s="2091"/>
      <c r="D21" s="2091"/>
      <c r="E21" s="2091"/>
      <c r="F21" s="2091"/>
      <c r="G21" s="2091"/>
      <c r="H21" s="2091"/>
      <c r="I21" s="2091"/>
      <c r="J21" s="2091"/>
      <c r="K21" s="2091"/>
      <c r="L21" s="2091"/>
      <c r="M21" s="2091"/>
      <c r="N21" s="2091"/>
      <c r="O21" s="2091"/>
      <c r="P21" s="2091"/>
      <c r="Q21" s="2091"/>
      <c r="R21" s="2091"/>
    </row>
    <row r="22" spans="1:30" ht="15" customHeight="1">
      <c r="A22" s="2077" t="s">
        <v>164</v>
      </c>
      <c r="B22" s="2077" t="s">
        <v>384</v>
      </c>
      <c r="C22" s="2086" t="s">
        <v>944</v>
      </c>
      <c r="D22" s="2087"/>
      <c r="E22" s="2087"/>
      <c r="F22" s="2088"/>
      <c r="G22" s="2086" t="s">
        <v>967</v>
      </c>
      <c r="H22" s="2087"/>
      <c r="I22" s="2087"/>
      <c r="J22" s="2088"/>
      <c r="K22" s="2086" t="s">
        <v>280</v>
      </c>
      <c r="L22" s="2087"/>
      <c r="M22" s="2087"/>
      <c r="N22" s="2089"/>
      <c r="O22" s="2090" t="s">
        <v>973</v>
      </c>
      <c r="P22" s="2088"/>
      <c r="Q22" s="2079" t="s">
        <v>972</v>
      </c>
      <c r="R22" s="2080"/>
    </row>
    <row r="23" spans="1:30" ht="20.25" customHeight="1">
      <c r="A23" s="2085"/>
      <c r="B23" s="2085"/>
      <c r="C23" s="2081" t="s">
        <v>974</v>
      </c>
      <c r="D23" s="2082"/>
      <c r="E23" s="2081" t="s">
        <v>975</v>
      </c>
      <c r="F23" s="2082"/>
      <c r="G23" s="2081" t="s">
        <v>974</v>
      </c>
      <c r="H23" s="2082"/>
      <c r="I23" s="2081" t="s">
        <v>975</v>
      </c>
      <c r="J23" s="2082"/>
      <c r="K23" s="2081" t="s">
        <v>974</v>
      </c>
      <c r="L23" s="2082"/>
      <c r="M23" s="2081" t="s">
        <v>975</v>
      </c>
      <c r="N23" s="2082"/>
      <c r="O23" s="2083" t="s">
        <v>641</v>
      </c>
      <c r="P23" s="2077" t="s">
        <v>976</v>
      </c>
      <c r="Q23" s="2077" t="s">
        <v>641</v>
      </c>
      <c r="R23" s="2077" t="s">
        <v>976</v>
      </c>
    </row>
    <row r="24" spans="1:30" ht="30">
      <c r="A24" s="2078"/>
      <c r="B24" s="2078"/>
      <c r="C24" s="1593" t="s">
        <v>641</v>
      </c>
      <c r="D24" s="1594" t="s">
        <v>629</v>
      </c>
      <c r="E24" s="1593" t="s">
        <v>641</v>
      </c>
      <c r="F24" s="1594" t="s">
        <v>629</v>
      </c>
      <c r="G24" s="1593" t="s">
        <v>641</v>
      </c>
      <c r="H24" s="1594" t="s">
        <v>629</v>
      </c>
      <c r="I24" s="1593" t="s">
        <v>641</v>
      </c>
      <c r="J24" s="1594" t="s">
        <v>629</v>
      </c>
      <c r="K24" s="1593" t="s">
        <v>641</v>
      </c>
      <c r="L24" s="1594" t="s">
        <v>629</v>
      </c>
      <c r="M24" s="1593" t="s">
        <v>641</v>
      </c>
      <c r="N24" s="1594" t="s">
        <v>629</v>
      </c>
      <c r="O24" s="2084"/>
      <c r="P24" s="2078"/>
      <c r="Q24" s="2078"/>
      <c r="R24" s="2078"/>
    </row>
    <row r="25" spans="1:30">
      <c r="A25" s="616" t="s">
        <v>10</v>
      </c>
      <c r="B25" s="958">
        <v>255</v>
      </c>
      <c r="C25" s="958">
        <v>6090765</v>
      </c>
      <c r="D25" s="959">
        <v>1250428.80822</v>
      </c>
      <c r="E25" s="958">
        <v>4728746</v>
      </c>
      <c r="F25" s="959">
        <v>1070077.566571</v>
      </c>
      <c r="G25" s="958">
        <v>18061</v>
      </c>
      <c r="H25" s="959">
        <v>3262.0538445000002</v>
      </c>
      <c r="I25" s="958">
        <v>8036</v>
      </c>
      <c r="J25" s="959">
        <v>1432.2481225000001</v>
      </c>
      <c r="K25" s="958">
        <v>195172465</v>
      </c>
      <c r="L25" s="959">
        <v>10858414.0603892</v>
      </c>
      <c r="M25" s="958">
        <v>175391669</v>
      </c>
      <c r="N25" s="959">
        <v>9484301.4309917521</v>
      </c>
      <c r="O25" s="958">
        <v>381409742</v>
      </c>
      <c r="P25" s="959">
        <v>22667916.168139003</v>
      </c>
      <c r="Q25" s="958">
        <v>215961</v>
      </c>
      <c r="R25" s="959">
        <v>13742.384099999999</v>
      </c>
    </row>
    <row r="26" spans="1:30">
      <c r="A26" s="619" t="s">
        <v>14</v>
      </c>
      <c r="B26" s="963">
        <f>SUM(B27:B38)</f>
        <v>259</v>
      </c>
      <c r="C26" s="963">
        <f t="shared" ref="C26:P26" si="2">SUM(C27:C38)</f>
        <v>22466594</v>
      </c>
      <c r="D26" s="964">
        <f t="shared" si="2"/>
        <v>4716847.3333829995</v>
      </c>
      <c r="E26" s="963">
        <f t="shared" si="2"/>
        <v>19441803</v>
      </c>
      <c r="F26" s="964">
        <f t="shared" si="2"/>
        <v>4546408.0947514996</v>
      </c>
      <c r="G26" s="963">
        <f t="shared" si="2"/>
        <v>149504</v>
      </c>
      <c r="H26" s="964">
        <f t="shared" si="2"/>
        <v>30467.074602499993</v>
      </c>
      <c r="I26" s="963">
        <f t="shared" si="2"/>
        <v>110127</v>
      </c>
      <c r="J26" s="964">
        <f t="shared" si="2"/>
        <v>22510.544587499993</v>
      </c>
      <c r="K26" s="963">
        <f t="shared" si="2"/>
        <v>401246929</v>
      </c>
      <c r="L26" s="964">
        <f t="shared" si="2"/>
        <v>21070122.0797485</v>
      </c>
      <c r="M26" s="963">
        <f t="shared" si="2"/>
        <v>371903294</v>
      </c>
      <c r="N26" s="964">
        <f t="shared" si="2"/>
        <v>19126337.129932407</v>
      </c>
      <c r="O26" s="963">
        <f t="shared" si="2"/>
        <v>815318251</v>
      </c>
      <c r="P26" s="964">
        <f t="shared" si="2"/>
        <v>49512692.257005408</v>
      </c>
      <c r="Q26" s="963">
        <f>Q38</f>
        <v>303592</v>
      </c>
      <c r="R26" s="964">
        <f>R38</f>
        <v>22636.96367085</v>
      </c>
    </row>
    <row r="27" spans="1:30">
      <c r="A27" s="1387">
        <v>45412</v>
      </c>
      <c r="B27" s="965">
        <v>22</v>
      </c>
      <c r="C27" s="965">
        <v>1046002</v>
      </c>
      <c r="D27" s="966">
        <v>184944.92</v>
      </c>
      <c r="E27" s="965">
        <v>1225461</v>
      </c>
      <c r="F27" s="966">
        <v>249899.63</v>
      </c>
      <c r="G27" s="965">
        <v>5313</v>
      </c>
      <c r="H27" s="966">
        <v>985.54</v>
      </c>
      <c r="I27" s="965">
        <v>1681</v>
      </c>
      <c r="J27" s="966">
        <v>332.64</v>
      </c>
      <c r="K27" s="965">
        <v>22498827</v>
      </c>
      <c r="L27" s="966">
        <v>1340705.3500000001</v>
      </c>
      <c r="M27" s="965">
        <v>19469765</v>
      </c>
      <c r="N27" s="966">
        <v>1141877.01</v>
      </c>
      <c r="O27" s="965">
        <f t="shared" ref="O27:P29" si="3">C27+E27+G27+I27+K27+M27</f>
        <v>44247049</v>
      </c>
      <c r="P27" s="966">
        <f t="shared" si="3"/>
        <v>2918745.09</v>
      </c>
      <c r="Q27" s="965">
        <v>231301</v>
      </c>
      <c r="R27" s="966">
        <v>20974.923199999997</v>
      </c>
    </row>
    <row r="28" spans="1:30">
      <c r="A28" s="1387">
        <v>45443</v>
      </c>
      <c r="B28" s="965">
        <v>23</v>
      </c>
      <c r="C28" s="965">
        <v>1003905</v>
      </c>
      <c r="D28" s="966">
        <v>262297.64</v>
      </c>
      <c r="E28" s="965">
        <v>918768</v>
      </c>
      <c r="F28" s="966">
        <v>263394.46999999997</v>
      </c>
      <c r="G28" s="965">
        <v>5820</v>
      </c>
      <c r="H28" s="966">
        <v>1285.1300000000001</v>
      </c>
      <c r="I28" s="965">
        <v>3848</v>
      </c>
      <c r="J28" s="966">
        <v>839.34</v>
      </c>
      <c r="K28" s="965">
        <v>29146082</v>
      </c>
      <c r="L28" s="966">
        <v>1547729.23</v>
      </c>
      <c r="M28" s="965">
        <v>26517179</v>
      </c>
      <c r="N28" s="966">
        <v>1403775.64</v>
      </c>
      <c r="O28" s="965">
        <f t="shared" si="3"/>
        <v>57595602</v>
      </c>
      <c r="P28" s="966">
        <f t="shared" si="3"/>
        <v>3479321.45</v>
      </c>
      <c r="Q28" s="965">
        <v>251836</v>
      </c>
      <c r="R28" s="966">
        <v>18997.352500000001</v>
      </c>
    </row>
    <row r="29" spans="1:30">
      <c r="A29" s="1387">
        <v>45473</v>
      </c>
      <c r="B29" s="965">
        <v>20</v>
      </c>
      <c r="C29" s="975">
        <v>1808477</v>
      </c>
      <c r="D29" s="966">
        <v>280385.33676174999</v>
      </c>
      <c r="E29" s="975">
        <v>1279742</v>
      </c>
      <c r="F29" s="966">
        <v>201103.63772375</v>
      </c>
      <c r="G29" s="975">
        <v>6122</v>
      </c>
      <c r="H29" s="966">
        <v>1321.61247</v>
      </c>
      <c r="I29" s="975">
        <v>2158</v>
      </c>
      <c r="J29" s="966">
        <v>453.29751750000003</v>
      </c>
      <c r="K29" s="975">
        <v>25989049</v>
      </c>
      <c r="L29" s="966">
        <v>1405958.7449968499</v>
      </c>
      <c r="M29" s="975">
        <v>23447060</v>
      </c>
      <c r="N29" s="966">
        <v>1252851.2542268501</v>
      </c>
      <c r="O29" s="965">
        <f t="shared" si="3"/>
        <v>52532608</v>
      </c>
      <c r="P29" s="966">
        <f t="shared" si="3"/>
        <v>3142073.8836967</v>
      </c>
      <c r="Q29" s="975">
        <v>231910</v>
      </c>
      <c r="R29" s="966">
        <v>19628.43</v>
      </c>
    </row>
    <row r="30" spans="1:30">
      <c r="A30" s="1387">
        <v>45504</v>
      </c>
      <c r="B30" s="965">
        <v>23</v>
      </c>
      <c r="C30" s="975">
        <v>1315643</v>
      </c>
      <c r="D30" s="966">
        <v>312725.52151475003</v>
      </c>
      <c r="E30" s="975">
        <v>934990</v>
      </c>
      <c r="F30" s="966">
        <v>252540.74249125004</v>
      </c>
      <c r="G30" s="975">
        <v>8699</v>
      </c>
      <c r="H30" s="966">
        <v>1850.0234874999996</v>
      </c>
      <c r="I30" s="975">
        <v>4150</v>
      </c>
      <c r="J30" s="966">
        <v>862.2733300000001</v>
      </c>
      <c r="K30" s="975">
        <v>31314291</v>
      </c>
      <c r="L30" s="966">
        <v>1764100.47614105</v>
      </c>
      <c r="M30" s="975">
        <v>27982511</v>
      </c>
      <c r="N30" s="966">
        <v>1585478.1762164498</v>
      </c>
      <c r="O30" s="975">
        <v>61560284</v>
      </c>
      <c r="P30" s="966">
        <v>3917557.2131810002</v>
      </c>
      <c r="Q30" s="975">
        <v>325242</v>
      </c>
      <c r="R30" s="966">
        <v>23498.207299999998</v>
      </c>
    </row>
    <row r="31" spans="1:30">
      <c r="A31" s="1387">
        <v>45535</v>
      </c>
      <c r="B31" s="965">
        <v>21</v>
      </c>
      <c r="C31" s="975">
        <v>2009721</v>
      </c>
      <c r="D31" s="966">
        <v>285355.50270000001</v>
      </c>
      <c r="E31" s="975">
        <v>1597758</v>
      </c>
      <c r="F31" s="966">
        <v>243952.13440000013</v>
      </c>
      <c r="G31" s="975">
        <v>13492</v>
      </c>
      <c r="H31" s="966">
        <v>2697.9709999999986</v>
      </c>
      <c r="I31" s="975">
        <v>7801</v>
      </c>
      <c r="J31" s="966">
        <v>1536.6510999999989</v>
      </c>
      <c r="K31" s="975">
        <v>33928336</v>
      </c>
      <c r="L31" s="966">
        <v>1778412.8498000009</v>
      </c>
      <c r="M31" s="975">
        <v>31469081</v>
      </c>
      <c r="N31" s="966">
        <v>1637897.0445000031</v>
      </c>
      <c r="O31" s="975">
        <v>69026189</v>
      </c>
      <c r="P31" s="966">
        <v>3949852.1535000042</v>
      </c>
      <c r="Q31" s="975">
        <v>348834</v>
      </c>
      <c r="R31" s="966">
        <v>26153.878700000001</v>
      </c>
    </row>
    <row r="32" spans="1:30">
      <c r="A32" s="1387">
        <v>45565</v>
      </c>
      <c r="B32" s="965">
        <v>21</v>
      </c>
      <c r="C32" s="965">
        <v>1242735</v>
      </c>
      <c r="D32" s="966">
        <v>269939.23730000004</v>
      </c>
      <c r="E32" s="965">
        <v>1053359</v>
      </c>
      <c r="F32" s="966">
        <v>269785.19010000001</v>
      </c>
      <c r="G32" s="965">
        <v>14968</v>
      </c>
      <c r="H32" s="966">
        <v>2987.2399999999989</v>
      </c>
      <c r="I32" s="965">
        <v>9004</v>
      </c>
      <c r="J32" s="966">
        <v>1774.0615999999986</v>
      </c>
      <c r="K32" s="965">
        <v>43376808</v>
      </c>
      <c r="L32" s="966">
        <v>2105786.4411999974</v>
      </c>
      <c r="M32" s="965">
        <v>42140938</v>
      </c>
      <c r="N32" s="966">
        <v>2047370.9720000001</v>
      </c>
      <c r="O32" s="965">
        <v>87837812</v>
      </c>
      <c r="P32" s="966">
        <v>4697643.1421999969</v>
      </c>
      <c r="Q32" s="965">
        <v>349158</v>
      </c>
      <c r="R32" s="966">
        <v>23406.6247</v>
      </c>
    </row>
    <row r="33" spans="1:20">
      <c r="A33" s="1387">
        <v>45596</v>
      </c>
      <c r="B33" s="965">
        <v>22</v>
      </c>
      <c r="C33" s="965">
        <v>1532624</v>
      </c>
      <c r="D33" s="966">
        <v>182814.9595</v>
      </c>
      <c r="E33" s="965">
        <v>1292536</v>
      </c>
      <c r="F33" s="966">
        <v>174947.83120000002</v>
      </c>
      <c r="G33" s="965">
        <v>16269</v>
      </c>
      <c r="H33" s="966">
        <v>3301.5044000000003</v>
      </c>
      <c r="I33" s="965">
        <v>9669</v>
      </c>
      <c r="J33" s="966">
        <v>1930.1738000000003</v>
      </c>
      <c r="K33" s="965">
        <v>37617409</v>
      </c>
      <c r="L33" s="966">
        <v>1894950.318</v>
      </c>
      <c r="M33" s="965">
        <v>33821553</v>
      </c>
      <c r="N33" s="966">
        <v>1648783.5515999999</v>
      </c>
      <c r="O33" s="965">
        <v>74290060</v>
      </c>
      <c r="P33" s="966">
        <v>3906728.3384999996</v>
      </c>
      <c r="Q33" s="965">
        <v>309716</v>
      </c>
      <c r="R33" s="966">
        <v>26066.768400000001</v>
      </c>
    </row>
    <row r="34" spans="1:20">
      <c r="A34" s="1387">
        <v>45626</v>
      </c>
      <c r="B34" s="965">
        <v>21</v>
      </c>
      <c r="C34" s="965">
        <v>3580853</v>
      </c>
      <c r="D34" s="966">
        <v>714235.74737999996</v>
      </c>
      <c r="E34" s="965">
        <v>2664796</v>
      </c>
      <c r="F34" s="966">
        <v>565692.21005899995</v>
      </c>
      <c r="G34" s="965">
        <v>17440</v>
      </c>
      <c r="H34" s="966">
        <v>3562.8426424999998</v>
      </c>
      <c r="I34" s="965">
        <v>12676</v>
      </c>
      <c r="J34" s="966">
        <v>2509.8258099999998</v>
      </c>
      <c r="K34" s="965">
        <v>35132467</v>
      </c>
      <c r="L34" s="966">
        <v>1743423.9258127999</v>
      </c>
      <c r="M34" s="965">
        <v>33012344</v>
      </c>
      <c r="N34" s="966">
        <v>1592168.21868105</v>
      </c>
      <c r="O34" s="965">
        <v>74420576</v>
      </c>
      <c r="P34" s="966">
        <v>4621592.7703853492</v>
      </c>
      <c r="Q34" s="965">
        <v>316173</v>
      </c>
      <c r="R34" s="966">
        <v>21237.936347749997</v>
      </c>
    </row>
    <row r="35" spans="1:20">
      <c r="A35" s="1387">
        <v>45657</v>
      </c>
      <c r="B35" s="965">
        <v>21</v>
      </c>
      <c r="C35" s="965">
        <v>2368873</v>
      </c>
      <c r="D35" s="966">
        <v>521058.84198774991</v>
      </c>
      <c r="E35" s="965">
        <v>1806771</v>
      </c>
      <c r="F35" s="966">
        <v>443851.76634500001</v>
      </c>
      <c r="G35" s="965">
        <v>16496</v>
      </c>
      <c r="H35" s="966">
        <v>3289.5222074999997</v>
      </c>
      <c r="I35" s="965">
        <v>11067</v>
      </c>
      <c r="J35" s="966">
        <v>2172.6428599999999</v>
      </c>
      <c r="K35" s="965">
        <v>36694467</v>
      </c>
      <c r="L35" s="966">
        <v>1861546.3157562502</v>
      </c>
      <c r="M35" s="965">
        <v>33959133</v>
      </c>
      <c r="N35" s="966">
        <v>1686450.516108</v>
      </c>
      <c r="O35" s="965">
        <v>74856807</v>
      </c>
      <c r="P35" s="966">
        <v>4518369.6052644998</v>
      </c>
      <c r="Q35" s="965">
        <v>360979</v>
      </c>
      <c r="R35" s="966">
        <v>32160.139780800007</v>
      </c>
    </row>
    <row r="36" spans="1:20">
      <c r="A36" s="1387">
        <v>45688</v>
      </c>
      <c r="B36" s="965">
        <v>23</v>
      </c>
      <c r="C36" s="965">
        <v>1697751</v>
      </c>
      <c r="D36" s="966">
        <v>390223.89308524999</v>
      </c>
      <c r="E36" s="965">
        <v>1590749</v>
      </c>
      <c r="F36" s="966">
        <v>422773.28682174999</v>
      </c>
      <c r="G36" s="965">
        <v>14619</v>
      </c>
      <c r="H36" s="966">
        <v>2811.4890774999999</v>
      </c>
      <c r="I36" s="965">
        <v>11831</v>
      </c>
      <c r="J36" s="966">
        <v>2334.0074399999999</v>
      </c>
      <c r="K36" s="965">
        <v>40328511</v>
      </c>
      <c r="L36" s="966">
        <v>2263068.3684111</v>
      </c>
      <c r="M36" s="965">
        <v>38123500</v>
      </c>
      <c r="N36" s="966">
        <v>2043295.59016025</v>
      </c>
      <c r="O36" s="965">
        <v>81766961</v>
      </c>
      <c r="P36" s="966">
        <v>5124506.6349958489</v>
      </c>
      <c r="Q36" s="965">
        <v>348648</v>
      </c>
      <c r="R36" s="966">
        <v>24913.986922449982</v>
      </c>
    </row>
    <row r="37" spans="1:20">
      <c r="A37" s="1387">
        <v>45716</v>
      </c>
      <c r="B37" s="965">
        <v>21</v>
      </c>
      <c r="C37" s="965">
        <v>2936312</v>
      </c>
      <c r="D37" s="966">
        <v>715029.75242100016</v>
      </c>
      <c r="E37" s="965">
        <v>3153239</v>
      </c>
      <c r="F37" s="966">
        <v>819627.86370900006</v>
      </c>
      <c r="G37" s="965">
        <v>13437</v>
      </c>
      <c r="H37" s="966">
        <v>2732.2950975000003</v>
      </c>
      <c r="I37" s="965">
        <v>13419</v>
      </c>
      <c r="J37" s="966">
        <v>2776.5842200000002</v>
      </c>
      <c r="K37" s="965">
        <v>32216458</v>
      </c>
      <c r="L37" s="966">
        <v>1699334.0685893497</v>
      </c>
      <c r="M37" s="965">
        <v>30803288</v>
      </c>
      <c r="N37" s="966">
        <v>1568980.6543354993</v>
      </c>
      <c r="O37" s="965">
        <v>69136153</v>
      </c>
      <c r="P37" s="966">
        <v>4808481.2183723487</v>
      </c>
      <c r="Q37" s="965">
        <v>271336</v>
      </c>
      <c r="R37" s="966">
        <v>28002.494909249996</v>
      </c>
    </row>
    <row r="38" spans="1:20">
      <c r="A38" s="1387">
        <v>45747</v>
      </c>
      <c r="B38" s="965">
        <v>21</v>
      </c>
      <c r="C38" s="965">
        <v>1923698</v>
      </c>
      <c r="D38" s="966">
        <v>597835.98073249962</v>
      </c>
      <c r="E38" s="965">
        <v>1923634</v>
      </c>
      <c r="F38" s="966">
        <v>638839.33190175006</v>
      </c>
      <c r="G38" s="965">
        <v>16829</v>
      </c>
      <c r="H38" s="966">
        <v>3641.9042200000004</v>
      </c>
      <c r="I38" s="965">
        <v>22823</v>
      </c>
      <c r="J38" s="966">
        <v>4989.0469099999991</v>
      </c>
      <c r="K38" s="965">
        <v>33004224</v>
      </c>
      <c r="L38" s="966">
        <v>1665105.9910410999</v>
      </c>
      <c r="M38" s="965">
        <v>31156942</v>
      </c>
      <c r="N38" s="966">
        <v>1517408.5021042998</v>
      </c>
      <c r="O38" s="965">
        <v>68048150</v>
      </c>
      <c r="P38" s="966">
        <v>4427820.7569096498</v>
      </c>
      <c r="Q38" s="965">
        <v>303592</v>
      </c>
      <c r="R38" s="966">
        <v>22636.96367085</v>
      </c>
    </row>
    <row r="39" spans="1:20" s="217" customFormat="1">
      <c r="A39" s="371"/>
      <c r="B39" s="751"/>
      <c r="C39" s="751"/>
      <c r="D39" s="751"/>
      <c r="E39" s="751"/>
      <c r="F39" s="751"/>
      <c r="G39" s="751"/>
      <c r="H39" s="751"/>
      <c r="I39" s="751"/>
      <c r="J39" s="751"/>
      <c r="K39" s="751"/>
      <c r="L39" s="751"/>
      <c r="M39" s="751"/>
      <c r="N39" s="751"/>
      <c r="O39" s="751"/>
      <c r="P39" s="751"/>
      <c r="Q39" s="751"/>
      <c r="R39" s="751"/>
      <c r="S39" s="751"/>
      <c r="T39" s="751"/>
    </row>
    <row r="40" spans="1:20" s="217" customFormat="1">
      <c r="A40" s="1592" t="s">
        <v>965</v>
      </c>
      <c r="B40" s="1595"/>
      <c r="C40" s="1595"/>
      <c r="D40" s="1595"/>
      <c r="E40" s="1595"/>
      <c r="F40" s="751"/>
      <c r="G40" s="751"/>
      <c r="H40" s="751"/>
      <c r="I40" s="751"/>
      <c r="J40" s="751"/>
      <c r="K40" s="751"/>
      <c r="L40" s="751"/>
      <c r="M40" s="751"/>
      <c r="N40" s="751"/>
      <c r="O40" s="751"/>
      <c r="P40" s="751"/>
      <c r="Q40" s="751"/>
      <c r="R40" s="751"/>
      <c r="S40" s="751"/>
      <c r="T40" s="751"/>
    </row>
    <row r="41" spans="1:20" s="217" customFormat="1">
      <c r="A41" s="2092" t="s">
        <v>978</v>
      </c>
      <c r="B41" s="2092"/>
      <c r="C41" s="2092"/>
      <c r="D41" s="2092"/>
      <c r="E41" s="2092"/>
      <c r="F41" s="751"/>
      <c r="G41" s="751"/>
      <c r="H41" s="751"/>
      <c r="I41" s="751"/>
      <c r="J41" s="751"/>
      <c r="K41" s="751"/>
      <c r="L41" s="751"/>
      <c r="M41" s="751"/>
      <c r="N41" s="751"/>
      <c r="O41" s="751"/>
      <c r="P41" s="751"/>
      <c r="Q41" s="751"/>
      <c r="R41" s="751"/>
      <c r="S41" s="751"/>
      <c r="T41" s="751"/>
    </row>
    <row r="43" spans="1:20">
      <c r="B43" s="753"/>
      <c r="C43" s="753"/>
      <c r="D43" s="753"/>
      <c r="E43" s="753"/>
      <c r="F43" s="753"/>
      <c r="G43" s="753"/>
      <c r="H43" s="753"/>
      <c r="I43" s="753"/>
      <c r="J43" s="753"/>
      <c r="K43" s="753"/>
      <c r="L43" s="753"/>
      <c r="M43" s="753"/>
      <c r="N43" s="753"/>
      <c r="O43" s="753"/>
      <c r="P43" s="753"/>
    </row>
    <row r="44" spans="1:20">
      <c r="B44" s="753"/>
      <c r="C44" s="753"/>
      <c r="D44" s="753"/>
      <c r="E44" s="753"/>
      <c r="F44" s="753"/>
      <c r="G44" s="753"/>
      <c r="H44" s="753"/>
      <c r="I44" s="753"/>
      <c r="J44" s="753"/>
      <c r="K44" s="753"/>
      <c r="L44" s="753"/>
      <c r="M44" s="753"/>
      <c r="N44" s="753"/>
      <c r="O44" s="753"/>
      <c r="P44" s="753"/>
      <c r="Q44" s="753"/>
      <c r="R44" s="753"/>
      <c r="S44" s="753"/>
      <c r="T44" s="753"/>
    </row>
    <row r="46" spans="1:20">
      <c r="B46" s="753"/>
      <c r="C46" s="753"/>
      <c r="D46" s="753"/>
      <c r="E46" s="753"/>
      <c r="F46" s="753"/>
      <c r="G46" s="753"/>
      <c r="H46" s="753"/>
      <c r="I46" s="753"/>
      <c r="J46" s="753"/>
      <c r="K46" s="753"/>
      <c r="L46" s="753"/>
      <c r="M46" s="753"/>
      <c r="N46" s="753"/>
      <c r="O46" s="753"/>
      <c r="P46" s="753"/>
    </row>
  </sheetData>
  <mergeCells count="32">
    <mergeCell ref="A21:R21"/>
    <mergeCell ref="A41:E41"/>
    <mergeCell ref="A1:T1"/>
    <mergeCell ref="A2:T2"/>
    <mergeCell ref="A3:A4"/>
    <mergeCell ref="B3:B4"/>
    <mergeCell ref="C3:D3"/>
    <mergeCell ref="E3:F3"/>
    <mergeCell ref="G3:H3"/>
    <mergeCell ref="I3:J3"/>
    <mergeCell ref="K3:L3"/>
    <mergeCell ref="M3:N3"/>
    <mergeCell ref="O3:P3"/>
    <mergeCell ref="Q3:R3"/>
    <mergeCell ref="S3:T3"/>
    <mergeCell ref="A22:A24"/>
    <mergeCell ref="B22:B24"/>
    <mergeCell ref="C22:F22"/>
    <mergeCell ref="G22:J22"/>
    <mergeCell ref="K22:N22"/>
    <mergeCell ref="O22:P22"/>
    <mergeCell ref="R23:R24"/>
    <mergeCell ref="Q22:R22"/>
    <mergeCell ref="C23:D23"/>
    <mergeCell ref="E23:F23"/>
    <mergeCell ref="G23:H23"/>
    <mergeCell ref="I23:J23"/>
    <mergeCell ref="K23:L23"/>
    <mergeCell ref="M23:N23"/>
    <mergeCell ref="O23:O24"/>
    <mergeCell ref="P23:P24"/>
    <mergeCell ref="Q23:Q24"/>
  </mergeCells>
  <printOptions horizontalCentered="1"/>
  <pageMargins left="0.7" right="0.7" top="0.75" bottom="0.75" header="0.3" footer="0.3"/>
  <pageSetup scale="51" fitToHeight="0"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4"/>
  <sheetViews>
    <sheetView zoomScaleNormal="100" workbookViewId="0">
      <selection activeCell="B2" sqref="B2:B4"/>
    </sheetView>
  </sheetViews>
  <sheetFormatPr defaultColWidth="9.140625" defaultRowHeight="12.75"/>
  <cols>
    <col min="1" max="1" width="13.140625" style="929" customWidth="1"/>
    <col min="2" max="2" width="8.85546875" style="929" customWidth="1"/>
    <col min="3" max="3" width="10.5703125" style="929" customWidth="1"/>
    <col min="4" max="4" width="11.42578125" style="929" customWidth="1"/>
    <col min="5" max="5" width="9.140625" style="929" customWidth="1"/>
    <col min="6" max="6" width="9.85546875" style="929" customWidth="1"/>
    <col min="7" max="7" width="10.28515625" style="929" customWidth="1"/>
    <col min="8" max="8" width="9.85546875" style="929" customWidth="1"/>
    <col min="9" max="9" width="10" style="929" customWidth="1"/>
    <col min="10" max="10" width="11.5703125" style="929" customWidth="1"/>
    <col min="11" max="11" width="9.7109375" style="929" customWidth="1"/>
    <col min="12" max="12" width="10.7109375" style="929" customWidth="1"/>
    <col min="13" max="13" width="9.5703125" style="929" customWidth="1"/>
    <col min="14" max="14" width="10.140625" style="929" customWidth="1"/>
    <col min="15" max="15" width="9.5703125" style="929" customWidth="1"/>
    <col min="16" max="16" width="10.28515625" style="929" customWidth="1"/>
    <col min="17" max="17" width="10" style="929" customWidth="1"/>
    <col min="18" max="18" width="11" style="929" customWidth="1"/>
    <col min="19" max="19" width="9.7109375" style="929" customWidth="1"/>
    <col min="20" max="20" width="15.85546875" style="929" customWidth="1"/>
    <col min="21" max="23" width="10.5703125" style="929" customWidth="1"/>
    <col min="24" max="16384" width="9.140625" style="929"/>
  </cols>
  <sheetData>
    <row r="1" spans="1:22" ht="15">
      <c r="A1" s="2100" t="s">
        <v>982</v>
      </c>
      <c r="B1" s="2100"/>
      <c r="C1" s="2100"/>
      <c r="D1" s="2100"/>
      <c r="E1" s="2100"/>
      <c r="F1" s="2100"/>
      <c r="G1" s="2100"/>
      <c r="H1" s="2100"/>
      <c r="I1" s="2100"/>
      <c r="J1" s="2100"/>
      <c r="K1" s="2100"/>
      <c r="L1" s="2100"/>
      <c r="M1" s="2100"/>
      <c r="N1" s="2100"/>
      <c r="O1" s="2100"/>
      <c r="P1" s="2100"/>
      <c r="Q1" s="2100"/>
      <c r="R1" s="2100"/>
      <c r="S1" s="2100"/>
      <c r="T1" s="2100"/>
      <c r="U1" s="751"/>
      <c r="V1" s="751"/>
    </row>
    <row r="2" spans="1:22" ht="16.5" customHeight="1">
      <c r="A2" s="2077" t="s">
        <v>164</v>
      </c>
      <c r="B2" s="2077" t="s">
        <v>384</v>
      </c>
      <c r="C2" s="2101" t="s">
        <v>940</v>
      </c>
      <c r="D2" s="2102"/>
      <c r="E2" s="2102"/>
      <c r="F2" s="2102"/>
      <c r="G2" s="2102"/>
      <c r="H2" s="2102"/>
      <c r="I2" s="2102"/>
      <c r="J2" s="2102"/>
      <c r="K2" s="2102"/>
      <c r="L2" s="2103"/>
      <c r="M2" s="2101" t="s">
        <v>979</v>
      </c>
      <c r="N2" s="2102"/>
      <c r="O2" s="2102"/>
      <c r="P2" s="2102"/>
      <c r="Q2" s="2102"/>
      <c r="R2" s="2102"/>
      <c r="S2" s="2102"/>
      <c r="T2" s="2104"/>
      <c r="U2" s="751"/>
      <c r="V2" s="751"/>
    </row>
    <row r="3" spans="1:22" ht="62.25" customHeight="1">
      <c r="A3" s="2085"/>
      <c r="B3" s="2085"/>
      <c r="C3" s="2105" t="s">
        <v>942</v>
      </c>
      <c r="D3" s="2106"/>
      <c r="E3" s="2105" t="s">
        <v>980</v>
      </c>
      <c r="F3" s="2106"/>
      <c r="G3" s="2105" t="s">
        <v>981</v>
      </c>
      <c r="H3" s="2106"/>
      <c r="I3" s="2105" t="s">
        <v>971</v>
      </c>
      <c r="J3" s="2106"/>
      <c r="K3" s="2107" t="s">
        <v>972</v>
      </c>
      <c r="L3" s="2108"/>
      <c r="M3" s="2105" t="s">
        <v>974</v>
      </c>
      <c r="N3" s="2106"/>
      <c r="O3" s="2105" t="s">
        <v>975</v>
      </c>
      <c r="P3" s="2106"/>
      <c r="Q3" s="2105" t="s">
        <v>973</v>
      </c>
      <c r="R3" s="2106"/>
      <c r="S3" s="2107" t="s">
        <v>972</v>
      </c>
      <c r="T3" s="2110"/>
      <c r="U3" s="217"/>
      <c r="V3" s="217"/>
    </row>
    <row r="4" spans="1:22" s="976" customFormat="1" ht="63.75" customHeight="1">
      <c r="A4" s="2078"/>
      <c r="B4" s="2078"/>
      <c r="C4" s="1596" t="s">
        <v>641</v>
      </c>
      <c r="D4" s="1597" t="s">
        <v>629</v>
      </c>
      <c r="E4" s="1596" t="s">
        <v>641</v>
      </c>
      <c r="F4" s="1597" t="s">
        <v>629</v>
      </c>
      <c r="G4" s="1596" t="s">
        <v>641</v>
      </c>
      <c r="H4" s="1597" t="s">
        <v>629</v>
      </c>
      <c r="I4" s="1596" t="s">
        <v>641</v>
      </c>
      <c r="J4" s="1597" t="s">
        <v>629</v>
      </c>
      <c r="K4" s="1596" t="s">
        <v>641</v>
      </c>
      <c r="L4" s="1597" t="s">
        <v>629</v>
      </c>
      <c r="M4" s="1596" t="s">
        <v>641</v>
      </c>
      <c r="N4" s="1597" t="s">
        <v>629</v>
      </c>
      <c r="O4" s="1596" t="s">
        <v>641</v>
      </c>
      <c r="P4" s="1597" t="s">
        <v>629</v>
      </c>
      <c r="Q4" s="1596" t="s">
        <v>641</v>
      </c>
      <c r="R4" s="1597" t="s">
        <v>629</v>
      </c>
      <c r="S4" s="1596" t="s">
        <v>641</v>
      </c>
      <c r="T4" s="1598" t="s">
        <v>976</v>
      </c>
      <c r="U4" s="217"/>
      <c r="V4" s="217"/>
    </row>
    <row r="5" spans="1:22" s="937" customFormat="1" ht="15.75" customHeight="1">
      <c r="A5" s="616" t="s">
        <v>10</v>
      </c>
      <c r="B5" s="977">
        <v>244</v>
      </c>
      <c r="C5" s="977">
        <v>4987448</v>
      </c>
      <c r="D5" s="959">
        <v>205162.15</v>
      </c>
      <c r="E5" s="977">
        <v>0</v>
      </c>
      <c r="F5" s="959">
        <v>0</v>
      </c>
      <c r="G5" s="977">
        <v>20603</v>
      </c>
      <c r="H5" s="959">
        <v>940.49365</v>
      </c>
      <c r="I5" s="977">
        <v>5008051</v>
      </c>
      <c r="J5" s="959">
        <v>206101.64578000002</v>
      </c>
      <c r="K5" s="977">
        <v>55916</v>
      </c>
      <c r="L5" s="959">
        <v>2082</v>
      </c>
      <c r="M5" s="977">
        <v>283</v>
      </c>
      <c r="N5" s="959">
        <v>9.8859999999999992</v>
      </c>
      <c r="O5" s="977">
        <v>0</v>
      </c>
      <c r="P5" s="959">
        <v>0</v>
      </c>
      <c r="Q5" s="977">
        <v>283</v>
      </c>
      <c r="R5" s="959">
        <v>9.8860600000000005</v>
      </c>
      <c r="S5" s="977">
        <v>0</v>
      </c>
      <c r="T5" s="959">
        <v>0</v>
      </c>
      <c r="U5" s="217"/>
      <c r="V5" s="217"/>
    </row>
    <row r="6" spans="1:22" s="937" customFormat="1" ht="15.75" customHeight="1">
      <c r="A6" s="619" t="s">
        <v>14</v>
      </c>
      <c r="B6" s="978">
        <f>SUM(B7:B18)</f>
        <v>248</v>
      </c>
      <c r="C6" s="978">
        <f t="shared" ref="C6:P6" si="0">SUM(C7:C18)</f>
        <v>3585600</v>
      </c>
      <c r="D6" s="964">
        <f t="shared" si="0"/>
        <v>135620</v>
      </c>
      <c r="E6" s="978">
        <f t="shared" si="0"/>
        <v>0</v>
      </c>
      <c r="F6" s="964">
        <f t="shared" si="0"/>
        <v>0</v>
      </c>
      <c r="G6" s="978">
        <f t="shared" si="0"/>
        <v>16</v>
      </c>
      <c r="H6" s="964">
        <f t="shared" si="0"/>
        <v>1</v>
      </c>
      <c r="I6" s="978">
        <f t="shared" si="0"/>
        <v>3585616</v>
      </c>
      <c r="J6" s="964">
        <f>D6+F6+H6</f>
        <v>135621</v>
      </c>
      <c r="K6" s="978">
        <f>K18</f>
        <v>52433</v>
      </c>
      <c r="L6" s="964">
        <f>L18</f>
        <v>1987</v>
      </c>
      <c r="M6" s="978">
        <f t="shared" si="0"/>
        <v>155318</v>
      </c>
      <c r="N6" s="964">
        <f t="shared" si="0"/>
        <v>4938.0910000000003</v>
      </c>
      <c r="O6" s="978">
        <f t="shared" si="0"/>
        <v>267520</v>
      </c>
      <c r="P6" s="964">
        <f t="shared" si="0"/>
        <v>7488.4833090000002</v>
      </c>
      <c r="Q6" s="978">
        <f>M6+O6</f>
        <v>422838</v>
      </c>
      <c r="R6" s="964">
        <f>P6+N6</f>
        <v>12426.574309</v>
      </c>
      <c r="S6" s="979">
        <f>S18</f>
        <v>5181</v>
      </c>
      <c r="T6" s="964">
        <f>T18</f>
        <v>188.14</v>
      </c>
      <c r="U6" s="217"/>
      <c r="V6" s="217"/>
    </row>
    <row r="7" spans="1:22" s="937" customFormat="1" ht="15.75" customHeight="1">
      <c r="A7" s="1387">
        <v>45412</v>
      </c>
      <c r="B7" s="980">
        <v>20</v>
      </c>
      <c r="C7" s="980">
        <v>342777</v>
      </c>
      <c r="D7" s="966">
        <v>12983</v>
      </c>
      <c r="E7" s="980">
        <v>0</v>
      </c>
      <c r="F7" s="966">
        <v>0</v>
      </c>
      <c r="G7" s="980">
        <v>16</v>
      </c>
      <c r="H7" s="966">
        <v>1</v>
      </c>
      <c r="I7" s="980">
        <f t="shared" ref="I7:J9" si="1">C7+E7+G7</f>
        <v>342793</v>
      </c>
      <c r="J7" s="966">
        <f t="shared" si="1"/>
        <v>12984</v>
      </c>
      <c r="K7" s="980">
        <v>51525</v>
      </c>
      <c r="L7" s="966">
        <v>2081</v>
      </c>
      <c r="M7" s="980">
        <v>0</v>
      </c>
      <c r="N7" s="966">
        <v>0</v>
      </c>
      <c r="O7" s="980">
        <v>0</v>
      </c>
      <c r="P7" s="966">
        <v>0</v>
      </c>
      <c r="Q7" s="980">
        <f t="shared" ref="Q7:R9" si="2">M7+O7</f>
        <v>0</v>
      </c>
      <c r="R7" s="966">
        <f t="shared" si="2"/>
        <v>0</v>
      </c>
      <c r="S7" s="980">
        <v>0</v>
      </c>
      <c r="T7" s="966">
        <v>0</v>
      </c>
      <c r="U7" s="217"/>
      <c r="V7" s="217"/>
    </row>
    <row r="8" spans="1:22" s="937" customFormat="1" ht="15.75" customHeight="1">
      <c r="A8" s="1387">
        <v>45443</v>
      </c>
      <c r="B8" s="980">
        <v>21</v>
      </c>
      <c r="C8" s="980">
        <v>325130</v>
      </c>
      <c r="D8" s="966">
        <v>13163</v>
      </c>
      <c r="E8" s="980">
        <v>0</v>
      </c>
      <c r="F8" s="966">
        <v>0</v>
      </c>
      <c r="G8" s="980">
        <v>0</v>
      </c>
      <c r="H8" s="966">
        <v>0</v>
      </c>
      <c r="I8" s="980">
        <f t="shared" si="1"/>
        <v>325130</v>
      </c>
      <c r="J8" s="966">
        <f t="shared" si="1"/>
        <v>13163</v>
      </c>
      <c r="K8" s="980">
        <v>51343</v>
      </c>
      <c r="L8" s="966">
        <v>2103</v>
      </c>
      <c r="M8" s="980">
        <v>0</v>
      </c>
      <c r="N8" s="966">
        <v>0</v>
      </c>
      <c r="O8" s="980">
        <v>0</v>
      </c>
      <c r="P8" s="966">
        <v>0</v>
      </c>
      <c r="Q8" s="980">
        <f t="shared" si="2"/>
        <v>0</v>
      </c>
      <c r="R8" s="966">
        <f t="shared" si="2"/>
        <v>0</v>
      </c>
      <c r="S8" s="980">
        <v>0</v>
      </c>
      <c r="T8" s="966">
        <v>0</v>
      </c>
      <c r="U8" s="217"/>
      <c r="V8" s="217"/>
    </row>
    <row r="9" spans="1:22" s="937" customFormat="1" ht="15.75" customHeight="1">
      <c r="A9" s="1387">
        <v>45473</v>
      </c>
      <c r="B9" s="980">
        <v>19</v>
      </c>
      <c r="C9" s="980">
        <v>274301</v>
      </c>
      <c r="D9" s="966">
        <v>11020</v>
      </c>
      <c r="E9" s="980">
        <v>0</v>
      </c>
      <c r="F9" s="966">
        <v>0</v>
      </c>
      <c r="G9" s="980">
        <v>0</v>
      </c>
      <c r="H9" s="966">
        <v>0</v>
      </c>
      <c r="I9" s="980">
        <f t="shared" si="1"/>
        <v>274301</v>
      </c>
      <c r="J9" s="966">
        <f t="shared" si="1"/>
        <v>11020</v>
      </c>
      <c r="K9" s="980">
        <v>50660</v>
      </c>
      <c r="L9" s="966">
        <v>2093</v>
      </c>
      <c r="M9" s="980">
        <v>81</v>
      </c>
      <c r="N9" s="966">
        <v>2.2559999999999998</v>
      </c>
      <c r="O9" s="980">
        <v>48</v>
      </c>
      <c r="P9" s="966">
        <v>1.2592699999999999</v>
      </c>
      <c r="Q9" s="980">
        <f t="shared" si="2"/>
        <v>129</v>
      </c>
      <c r="R9" s="966">
        <f t="shared" si="2"/>
        <v>3.5152699999999997</v>
      </c>
      <c r="S9" s="980">
        <v>79</v>
      </c>
      <c r="T9" s="966">
        <v>2.16</v>
      </c>
      <c r="U9" s="217"/>
      <c r="V9" s="217"/>
    </row>
    <row r="10" spans="1:22" s="937" customFormat="1" ht="15.75" customHeight="1">
      <c r="A10" s="1387">
        <v>45504</v>
      </c>
      <c r="B10" s="980">
        <v>22</v>
      </c>
      <c r="C10" s="980">
        <v>352355</v>
      </c>
      <c r="D10" s="966">
        <v>13271</v>
      </c>
      <c r="E10" s="980">
        <v>0</v>
      </c>
      <c r="F10" s="966">
        <v>0</v>
      </c>
      <c r="G10" s="980">
        <v>0</v>
      </c>
      <c r="H10" s="966">
        <v>0</v>
      </c>
      <c r="I10" s="980">
        <v>352355</v>
      </c>
      <c r="J10" s="966">
        <v>13271</v>
      </c>
      <c r="K10" s="980">
        <v>53622</v>
      </c>
      <c r="L10" s="966">
        <v>2281</v>
      </c>
      <c r="M10" s="980">
        <v>10195</v>
      </c>
      <c r="N10" s="966">
        <v>288.73399999999998</v>
      </c>
      <c r="O10" s="980">
        <v>4499</v>
      </c>
      <c r="P10" s="966">
        <v>124.140337</v>
      </c>
      <c r="Q10" s="980">
        <v>14694</v>
      </c>
      <c r="R10" s="966">
        <v>412.87495000000001</v>
      </c>
      <c r="S10" s="980">
        <v>1057</v>
      </c>
      <c r="T10" s="966">
        <v>30.56</v>
      </c>
      <c r="U10" s="217"/>
      <c r="V10" s="217"/>
    </row>
    <row r="11" spans="1:22" s="937" customFormat="1" ht="15.75" customHeight="1">
      <c r="A11" s="1387">
        <v>45535</v>
      </c>
      <c r="B11" s="980">
        <v>21</v>
      </c>
      <c r="C11" s="980">
        <v>324253</v>
      </c>
      <c r="D11" s="966">
        <v>12595</v>
      </c>
      <c r="E11" s="980">
        <v>0</v>
      </c>
      <c r="F11" s="966">
        <v>0</v>
      </c>
      <c r="G11" s="980">
        <v>0</v>
      </c>
      <c r="H11" s="966">
        <v>0</v>
      </c>
      <c r="I11" s="980">
        <v>324253</v>
      </c>
      <c r="J11" s="966">
        <v>12595</v>
      </c>
      <c r="K11" s="980">
        <v>47676</v>
      </c>
      <c r="L11" s="966">
        <v>1878</v>
      </c>
      <c r="M11" s="980">
        <v>13032</v>
      </c>
      <c r="N11" s="966">
        <v>355.92700000000002</v>
      </c>
      <c r="O11" s="980">
        <v>10816</v>
      </c>
      <c r="P11" s="966">
        <v>292.48549100000002</v>
      </c>
      <c r="Q11" s="980">
        <v>23848</v>
      </c>
      <c r="R11" s="966">
        <v>648.41295000000002</v>
      </c>
      <c r="S11" s="980">
        <v>1562</v>
      </c>
      <c r="T11" s="966">
        <v>43.5</v>
      </c>
      <c r="U11" s="217"/>
      <c r="V11" s="217"/>
    </row>
    <row r="12" spans="1:22" s="937" customFormat="1" ht="15.75" customHeight="1">
      <c r="A12" s="1387">
        <v>45565</v>
      </c>
      <c r="B12" s="980">
        <v>21</v>
      </c>
      <c r="C12" s="980">
        <v>334737</v>
      </c>
      <c r="D12" s="966">
        <v>12851</v>
      </c>
      <c r="E12" s="980">
        <v>0</v>
      </c>
      <c r="F12" s="966">
        <v>0</v>
      </c>
      <c r="G12" s="980">
        <v>0</v>
      </c>
      <c r="H12" s="966">
        <v>0</v>
      </c>
      <c r="I12" s="980">
        <v>334737</v>
      </c>
      <c r="J12" s="966">
        <v>12851</v>
      </c>
      <c r="K12" s="980">
        <v>50006</v>
      </c>
      <c r="L12" s="966">
        <v>2133</v>
      </c>
      <c r="M12" s="980">
        <v>21132</v>
      </c>
      <c r="N12" s="966">
        <v>607.27099999999996</v>
      </c>
      <c r="O12" s="980">
        <v>26316</v>
      </c>
      <c r="P12" s="966">
        <v>718.11850000000004</v>
      </c>
      <c r="Q12" s="980">
        <v>47448</v>
      </c>
      <c r="R12" s="966">
        <v>1325.3900100000001</v>
      </c>
      <c r="S12" s="980">
        <v>892</v>
      </c>
      <c r="T12" s="966">
        <v>26.27</v>
      </c>
      <c r="U12" s="217"/>
      <c r="V12" s="217"/>
    </row>
    <row r="13" spans="1:22" s="937" customFormat="1" ht="15">
      <c r="A13" s="1387">
        <v>45596</v>
      </c>
      <c r="B13" s="980">
        <v>22</v>
      </c>
      <c r="C13" s="980">
        <v>314106</v>
      </c>
      <c r="D13" s="966">
        <v>12240</v>
      </c>
      <c r="E13" s="980">
        <v>0</v>
      </c>
      <c r="F13" s="966">
        <v>0</v>
      </c>
      <c r="G13" s="980">
        <v>0</v>
      </c>
      <c r="H13" s="966">
        <v>0</v>
      </c>
      <c r="I13" s="980">
        <v>314106</v>
      </c>
      <c r="J13" s="966">
        <v>12240</v>
      </c>
      <c r="K13" s="980">
        <v>45791</v>
      </c>
      <c r="L13" s="966">
        <v>1817</v>
      </c>
      <c r="M13" s="980">
        <v>12997</v>
      </c>
      <c r="N13" s="966">
        <v>369.19499999999999</v>
      </c>
      <c r="O13" s="980">
        <v>26477</v>
      </c>
      <c r="P13" s="966">
        <v>714.12595399999998</v>
      </c>
      <c r="Q13" s="980">
        <v>39474</v>
      </c>
      <c r="R13" s="966">
        <v>1083.32195</v>
      </c>
      <c r="S13" s="980">
        <v>872</v>
      </c>
      <c r="T13" s="966">
        <v>24.18</v>
      </c>
      <c r="U13" s="217"/>
      <c r="V13" s="217"/>
    </row>
    <row r="14" spans="1:22" s="937" customFormat="1" ht="15">
      <c r="A14" s="1387">
        <v>45626</v>
      </c>
      <c r="B14" s="980">
        <v>19</v>
      </c>
      <c r="C14" s="980">
        <v>280784</v>
      </c>
      <c r="D14" s="966">
        <v>10138</v>
      </c>
      <c r="E14" s="980">
        <v>0</v>
      </c>
      <c r="F14" s="966">
        <v>0</v>
      </c>
      <c r="G14" s="980">
        <v>0</v>
      </c>
      <c r="H14" s="966">
        <v>0</v>
      </c>
      <c r="I14" s="980">
        <v>280784</v>
      </c>
      <c r="J14" s="966">
        <v>10138</v>
      </c>
      <c r="K14" s="980">
        <v>48921</v>
      </c>
      <c r="L14" s="966">
        <v>1871</v>
      </c>
      <c r="M14" s="980">
        <v>16520</v>
      </c>
      <c r="N14" s="966">
        <v>443.87099999999998</v>
      </c>
      <c r="O14" s="980">
        <v>32735</v>
      </c>
      <c r="P14" s="966">
        <v>826.63411799999994</v>
      </c>
      <c r="Q14" s="980">
        <v>49255</v>
      </c>
      <c r="R14" s="966">
        <v>1270.50488</v>
      </c>
      <c r="S14" s="980">
        <v>3401</v>
      </c>
      <c r="T14" s="966">
        <v>89.38</v>
      </c>
      <c r="U14" s="217"/>
      <c r="V14" s="217"/>
    </row>
    <row r="15" spans="1:22" s="937" customFormat="1" ht="15">
      <c r="A15" s="1387">
        <v>45657</v>
      </c>
      <c r="B15" s="980">
        <v>21</v>
      </c>
      <c r="C15" s="980">
        <v>272597</v>
      </c>
      <c r="D15" s="966">
        <v>9825</v>
      </c>
      <c r="E15" s="980">
        <v>0</v>
      </c>
      <c r="F15" s="966">
        <v>0</v>
      </c>
      <c r="G15" s="980">
        <v>0</v>
      </c>
      <c r="H15" s="966">
        <v>0</v>
      </c>
      <c r="I15" s="980">
        <v>272597</v>
      </c>
      <c r="J15" s="966">
        <v>9825</v>
      </c>
      <c r="K15" s="981">
        <v>53644</v>
      </c>
      <c r="L15" s="982">
        <v>2030</v>
      </c>
      <c r="M15" s="980">
        <v>18580</v>
      </c>
      <c r="N15" s="966">
        <v>606.13199999999995</v>
      </c>
      <c r="O15" s="980">
        <v>30146</v>
      </c>
      <c r="P15" s="966">
        <v>828.12212599999998</v>
      </c>
      <c r="Q15" s="980">
        <v>48726</v>
      </c>
      <c r="R15" s="966">
        <v>1434.2568799999999</v>
      </c>
      <c r="S15" s="980">
        <v>1465</v>
      </c>
      <c r="T15" s="966">
        <v>54.54</v>
      </c>
      <c r="U15" s="217"/>
      <c r="V15" s="217"/>
    </row>
    <row r="16" spans="1:22" s="937" customFormat="1" ht="15">
      <c r="A16" s="1387">
        <v>45688</v>
      </c>
      <c r="B16" s="980">
        <v>23</v>
      </c>
      <c r="C16" s="980">
        <v>301429</v>
      </c>
      <c r="D16" s="966">
        <v>10815</v>
      </c>
      <c r="E16" s="980">
        <v>0</v>
      </c>
      <c r="F16" s="966">
        <v>0</v>
      </c>
      <c r="G16" s="980">
        <v>0</v>
      </c>
      <c r="H16" s="966">
        <v>0</v>
      </c>
      <c r="I16" s="980">
        <v>301429</v>
      </c>
      <c r="J16" s="966">
        <v>10815</v>
      </c>
      <c r="K16" s="980">
        <v>53349</v>
      </c>
      <c r="L16" s="966">
        <v>1957</v>
      </c>
      <c r="M16" s="980">
        <v>28447</v>
      </c>
      <c r="N16" s="966">
        <v>1011.064</v>
      </c>
      <c r="O16" s="980">
        <v>54695</v>
      </c>
      <c r="P16" s="966">
        <v>1619.303995</v>
      </c>
      <c r="Q16" s="980">
        <v>83142</v>
      </c>
      <c r="R16" s="966">
        <v>2630.36535</v>
      </c>
      <c r="S16" s="980">
        <v>5925</v>
      </c>
      <c r="T16" s="966">
        <v>221.49</v>
      </c>
      <c r="U16" s="217"/>
      <c r="V16" s="217"/>
    </row>
    <row r="17" spans="1:22" s="937" customFormat="1" ht="15">
      <c r="A17" s="1387">
        <v>45716</v>
      </c>
      <c r="B17" s="980">
        <v>20</v>
      </c>
      <c r="C17" s="980">
        <v>207616</v>
      </c>
      <c r="D17" s="966">
        <v>7340</v>
      </c>
      <c r="E17" s="980">
        <v>0</v>
      </c>
      <c r="F17" s="966">
        <v>0</v>
      </c>
      <c r="G17" s="980">
        <v>0</v>
      </c>
      <c r="H17" s="966">
        <v>0</v>
      </c>
      <c r="I17" s="980">
        <v>207616</v>
      </c>
      <c r="J17" s="966">
        <v>7340</v>
      </c>
      <c r="K17" s="981">
        <v>53694</v>
      </c>
      <c r="L17" s="982">
        <v>1979</v>
      </c>
      <c r="M17" s="980">
        <v>16960</v>
      </c>
      <c r="N17" s="966">
        <v>626.38499999999999</v>
      </c>
      <c r="O17" s="980">
        <v>30002</v>
      </c>
      <c r="P17" s="966">
        <v>905.31217000000004</v>
      </c>
      <c r="Q17" s="980">
        <v>46962</v>
      </c>
      <c r="R17" s="966">
        <v>1531.6976</v>
      </c>
      <c r="S17" s="980">
        <v>5131</v>
      </c>
      <c r="T17" s="966">
        <v>209.7</v>
      </c>
      <c r="U17" s="217"/>
      <c r="V17" s="217"/>
    </row>
    <row r="18" spans="1:22" s="937" customFormat="1" ht="15">
      <c r="A18" s="1387">
        <v>45747</v>
      </c>
      <c r="B18" s="980">
        <v>19</v>
      </c>
      <c r="C18" s="980">
        <v>255515</v>
      </c>
      <c r="D18" s="966">
        <v>9379</v>
      </c>
      <c r="E18" s="980">
        <v>0</v>
      </c>
      <c r="F18" s="966">
        <v>0</v>
      </c>
      <c r="G18" s="980">
        <v>0</v>
      </c>
      <c r="H18" s="966">
        <v>0</v>
      </c>
      <c r="I18" s="980">
        <v>255515</v>
      </c>
      <c r="J18" s="966">
        <v>9379</v>
      </c>
      <c r="K18" s="980">
        <v>52433</v>
      </c>
      <c r="L18" s="966">
        <v>1987</v>
      </c>
      <c r="M18" s="980">
        <v>17374</v>
      </c>
      <c r="N18" s="966">
        <v>627.25599999999997</v>
      </c>
      <c r="O18" s="980">
        <v>51786</v>
      </c>
      <c r="P18" s="966">
        <v>1458.981348</v>
      </c>
      <c r="Q18" s="980">
        <v>69160</v>
      </c>
      <c r="R18" s="966">
        <v>2086.2350200000001</v>
      </c>
      <c r="S18" s="980">
        <v>5181</v>
      </c>
      <c r="T18" s="966">
        <v>188.14</v>
      </c>
      <c r="U18" s="217"/>
      <c r="V18" s="217"/>
    </row>
    <row r="19" spans="1:22" ht="15">
      <c r="A19" s="371"/>
      <c r="B19" s="983"/>
      <c r="C19" s="983"/>
      <c r="D19" s="983"/>
      <c r="E19" s="983"/>
      <c r="F19" s="983"/>
      <c r="G19" s="983"/>
      <c r="H19" s="983"/>
      <c r="I19" s="983"/>
      <c r="J19" s="983"/>
      <c r="K19" s="983"/>
      <c r="L19" s="983"/>
      <c r="M19" s="983"/>
      <c r="N19" s="983"/>
      <c r="O19" s="983"/>
      <c r="P19" s="983"/>
      <c r="Q19" s="983"/>
      <c r="R19" s="983"/>
      <c r="S19" s="983"/>
      <c r="T19" s="983"/>
      <c r="U19" s="217"/>
      <c r="V19" s="217"/>
    </row>
    <row r="20" spans="1:22" ht="15">
      <c r="A20" s="2109" t="s">
        <v>983</v>
      </c>
      <c r="B20" s="2109"/>
      <c r="C20" s="751"/>
      <c r="D20" s="751"/>
      <c r="E20" s="751"/>
      <c r="F20" s="751"/>
      <c r="G20" s="751"/>
      <c r="H20" s="751"/>
      <c r="I20" s="751"/>
      <c r="J20" s="753"/>
      <c r="K20" s="751"/>
      <c r="L20" s="751"/>
      <c r="M20" s="751"/>
      <c r="N20" s="751"/>
      <c r="O20" s="751"/>
      <c r="P20" s="751"/>
      <c r="Q20" s="751"/>
      <c r="R20" s="751"/>
      <c r="S20" s="751"/>
      <c r="T20" s="751"/>
      <c r="U20" s="751"/>
      <c r="V20" s="751"/>
    </row>
    <row r="21" spans="1:22" ht="15">
      <c r="B21" s="751"/>
      <c r="C21" s="751"/>
      <c r="D21" s="751"/>
      <c r="E21" s="751"/>
      <c r="F21" s="751"/>
      <c r="G21" s="751"/>
      <c r="H21" s="751"/>
      <c r="I21" s="751"/>
      <c r="J21" s="753"/>
      <c r="K21" s="751"/>
      <c r="L21" s="751"/>
      <c r="M21" s="751"/>
      <c r="N21" s="751"/>
      <c r="O21" s="751"/>
      <c r="P21" s="751"/>
      <c r="Q21" s="751"/>
      <c r="R21" s="751"/>
      <c r="S21" s="751"/>
      <c r="T21" s="751"/>
      <c r="U21" s="751"/>
      <c r="V21" s="751"/>
    </row>
    <row r="22" spans="1:22">
      <c r="B22" s="984"/>
      <c r="C22" s="984"/>
      <c r="D22" s="984"/>
      <c r="E22" s="984"/>
      <c r="F22" s="984"/>
      <c r="G22" s="984"/>
      <c r="H22" s="984"/>
      <c r="I22" s="984"/>
      <c r="J22" s="984"/>
      <c r="K22" s="984"/>
      <c r="L22" s="984"/>
      <c r="M22" s="984"/>
      <c r="N22" s="984"/>
      <c r="O22" s="984"/>
      <c r="P22" s="984"/>
      <c r="Q22" s="984"/>
      <c r="R22" s="984"/>
    </row>
    <row r="23" spans="1:22">
      <c r="B23" s="984"/>
      <c r="C23" s="984"/>
      <c r="D23" s="984"/>
      <c r="E23" s="984"/>
      <c r="F23" s="984"/>
      <c r="G23" s="984"/>
      <c r="H23" s="984"/>
      <c r="I23" s="984"/>
      <c r="J23" s="984"/>
      <c r="K23" s="984"/>
      <c r="L23" s="984"/>
      <c r="M23" s="984"/>
      <c r="N23" s="984"/>
      <c r="O23" s="984"/>
      <c r="P23" s="984"/>
      <c r="Q23" s="984"/>
      <c r="R23" s="984"/>
      <c r="S23" s="984"/>
      <c r="T23" s="984"/>
    </row>
    <row r="24" spans="1:22" ht="18.75" customHeight="1"/>
  </sheetData>
  <mergeCells count="15">
    <mergeCell ref="A20:B20"/>
    <mergeCell ref="M3:N3"/>
    <mergeCell ref="O3:P3"/>
    <mergeCell ref="Q3:R3"/>
    <mergeCell ref="S3:T3"/>
    <mergeCell ref="A1:T1"/>
    <mergeCell ref="A2:A4"/>
    <mergeCell ref="B2:B4"/>
    <mergeCell ref="C2:L2"/>
    <mergeCell ref="M2:T2"/>
    <mergeCell ref="C3:D3"/>
    <mergeCell ref="E3:F3"/>
    <mergeCell ref="G3:H3"/>
    <mergeCell ref="I3:J3"/>
    <mergeCell ref="K3:L3"/>
  </mergeCells>
  <printOptions horizontalCentered="1"/>
  <pageMargins left="0.7" right="0.7" top="0.75" bottom="0.75" header="0.3" footer="0.3"/>
  <pageSetup scale="57"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45"/>
  <sheetViews>
    <sheetView topLeftCell="A22" zoomScaleNormal="100" workbookViewId="0">
      <selection activeCell="G27" sqref="G27"/>
    </sheetView>
  </sheetViews>
  <sheetFormatPr defaultColWidth="8.85546875" defaultRowHeight="15"/>
  <cols>
    <col min="1" max="1" width="11.85546875" style="751" customWidth="1"/>
    <col min="2" max="2" width="12" style="751" customWidth="1"/>
    <col min="3" max="3" width="9" style="751" customWidth="1"/>
    <col min="4" max="4" width="9.85546875" style="751" customWidth="1"/>
    <col min="5" max="6" width="9.140625" style="751" customWidth="1"/>
    <col min="7" max="7" width="11" style="751" customWidth="1"/>
    <col min="8" max="9" width="10.28515625" style="751" customWidth="1"/>
    <col min="10" max="11" width="9.85546875" style="751" customWidth="1"/>
    <col min="12" max="12" width="9.5703125" style="751" customWidth="1"/>
    <col min="13" max="13" width="10.5703125" style="751" customWidth="1"/>
    <col min="14" max="14" width="12.5703125" style="751" customWidth="1"/>
    <col min="15" max="15" width="17.85546875" style="217" bestFit="1" customWidth="1"/>
    <col min="16" max="16" width="11.28515625" style="217" customWidth="1"/>
    <col min="17" max="17" width="9.140625" style="751" customWidth="1"/>
    <col min="18" max="16384" width="8.85546875" style="751"/>
  </cols>
  <sheetData>
    <row r="1" spans="1:17">
      <c r="A1" s="1599" t="s">
        <v>984</v>
      </c>
      <c r="B1" s="1599"/>
      <c r="C1" s="1599"/>
      <c r="D1" s="1599"/>
      <c r="E1" s="985"/>
      <c r="F1" s="985"/>
      <c r="G1" s="985"/>
      <c r="H1" s="985"/>
      <c r="I1" s="985"/>
      <c r="J1" s="985"/>
      <c r="K1" s="985"/>
      <c r="L1" s="985"/>
      <c r="M1" s="985"/>
      <c r="N1" s="985"/>
      <c r="O1" s="985"/>
      <c r="P1" s="985"/>
      <c r="Q1" s="985"/>
    </row>
    <row r="2" spans="1:17">
      <c r="A2" s="2118" t="s">
        <v>940</v>
      </c>
      <c r="B2" s="2119"/>
      <c r="C2" s="2119"/>
      <c r="D2" s="2119"/>
      <c r="E2" s="2119"/>
      <c r="F2" s="2119"/>
      <c r="G2" s="2119"/>
      <c r="H2" s="2119"/>
      <c r="I2" s="2119"/>
      <c r="J2" s="2119"/>
      <c r="K2" s="2119"/>
      <c r="L2" s="2119"/>
      <c r="M2" s="2119"/>
      <c r="N2" s="2120"/>
      <c r="O2" s="751"/>
      <c r="P2" s="751"/>
    </row>
    <row r="3" spans="1:17" ht="32.25" customHeight="1">
      <c r="A3" s="2121" t="s">
        <v>164</v>
      </c>
      <c r="B3" s="2115" t="s">
        <v>384</v>
      </c>
      <c r="C3" s="2118" t="s">
        <v>942</v>
      </c>
      <c r="D3" s="2120"/>
      <c r="E3" s="2118" t="s">
        <v>944</v>
      </c>
      <c r="F3" s="2120"/>
      <c r="G3" s="2118" t="s">
        <v>985</v>
      </c>
      <c r="H3" s="2120"/>
      <c r="I3" s="2118" t="s">
        <v>280</v>
      </c>
      <c r="J3" s="2120"/>
      <c r="K3" s="2118" t="s">
        <v>132</v>
      </c>
      <c r="L3" s="2124"/>
      <c r="M3" s="2125" t="s">
        <v>972</v>
      </c>
      <c r="N3" s="2114"/>
    </row>
    <row r="4" spans="1:17" ht="42.75" customHeight="1">
      <c r="A4" s="2122"/>
      <c r="B4" s="2123"/>
      <c r="C4" s="1600" t="s">
        <v>641</v>
      </c>
      <c r="D4" s="1601" t="s">
        <v>629</v>
      </c>
      <c r="E4" s="1600" t="s">
        <v>641</v>
      </c>
      <c r="F4" s="1601" t="s">
        <v>629</v>
      </c>
      <c r="G4" s="1600" t="s">
        <v>641</v>
      </c>
      <c r="H4" s="1601" t="s">
        <v>629</v>
      </c>
      <c r="I4" s="1600" t="s">
        <v>641</v>
      </c>
      <c r="J4" s="1601" t="s">
        <v>629</v>
      </c>
      <c r="K4" s="1600" t="s">
        <v>641</v>
      </c>
      <c r="L4" s="1601" t="s">
        <v>629</v>
      </c>
      <c r="M4" s="1600" t="s">
        <v>641</v>
      </c>
      <c r="N4" s="1601" t="s">
        <v>629</v>
      </c>
    </row>
    <row r="5" spans="1:17">
      <c r="A5" s="986" t="s">
        <v>10</v>
      </c>
      <c r="B5" s="958">
        <v>254</v>
      </c>
      <c r="C5" s="958">
        <v>75</v>
      </c>
      <c r="D5" s="987">
        <v>3.7293500000000002</v>
      </c>
      <c r="E5" s="958">
        <v>0</v>
      </c>
      <c r="F5" s="987">
        <v>0</v>
      </c>
      <c r="G5" s="958">
        <v>21</v>
      </c>
      <c r="H5" s="987">
        <v>1.0297099999999999</v>
      </c>
      <c r="I5" s="958">
        <v>4</v>
      </c>
      <c r="J5" s="987">
        <v>0.26</v>
      </c>
      <c r="K5" s="958">
        <v>100</v>
      </c>
      <c r="L5" s="987">
        <v>5.0190599999999996</v>
      </c>
      <c r="M5" s="958" t="s">
        <v>2</v>
      </c>
      <c r="N5" s="987" t="s">
        <v>2</v>
      </c>
    </row>
    <row r="6" spans="1:17" s="961" customFormat="1">
      <c r="A6" s="988" t="s">
        <v>14</v>
      </c>
      <c r="B6" s="963">
        <f>SUM(B7:B18)</f>
        <v>259</v>
      </c>
      <c r="C6" s="963">
        <f t="shared" ref="C6:K6" si="0">SUM(C7:C18)</f>
        <v>0</v>
      </c>
      <c r="D6" s="964">
        <f t="shared" si="0"/>
        <v>0</v>
      </c>
      <c r="E6" s="963">
        <f t="shared" si="0"/>
        <v>20</v>
      </c>
      <c r="F6" s="964">
        <f t="shared" si="0"/>
        <v>5.403581</v>
      </c>
      <c r="G6" s="963">
        <f t="shared" si="0"/>
        <v>0</v>
      </c>
      <c r="H6" s="964">
        <f t="shared" si="0"/>
        <v>0</v>
      </c>
      <c r="I6" s="963">
        <f t="shared" si="0"/>
        <v>0</v>
      </c>
      <c r="J6" s="964">
        <f t="shared" si="0"/>
        <v>0</v>
      </c>
      <c r="K6" s="963">
        <f t="shared" si="0"/>
        <v>20</v>
      </c>
      <c r="L6" s="964">
        <f>D6+F6+H6+J6</f>
        <v>5.403581</v>
      </c>
      <c r="M6" s="963">
        <f>M18</f>
        <v>0</v>
      </c>
      <c r="N6" s="989">
        <f>N18</f>
        <v>0</v>
      </c>
      <c r="O6" s="217"/>
      <c r="P6" s="217"/>
    </row>
    <row r="7" spans="1:17" s="961" customFormat="1">
      <c r="A7" s="1387">
        <v>45412</v>
      </c>
      <c r="B7" s="965">
        <v>22</v>
      </c>
      <c r="C7" s="965">
        <v>0</v>
      </c>
      <c r="D7" s="990">
        <v>0</v>
      </c>
      <c r="E7" s="965">
        <v>0</v>
      </c>
      <c r="F7" s="990">
        <v>0</v>
      </c>
      <c r="G7" s="965">
        <v>0</v>
      </c>
      <c r="H7" s="990">
        <v>0</v>
      </c>
      <c r="I7" s="965">
        <v>0</v>
      </c>
      <c r="J7" s="990">
        <v>0</v>
      </c>
      <c r="K7" s="965">
        <f t="shared" ref="K7:L9" si="1">C7+E7+G7+I7</f>
        <v>0</v>
      </c>
      <c r="L7" s="965">
        <f t="shared" si="1"/>
        <v>0</v>
      </c>
      <c r="M7" s="965">
        <v>0</v>
      </c>
      <c r="N7" s="990">
        <v>0</v>
      </c>
      <c r="O7" s="217"/>
      <c r="P7" s="217"/>
    </row>
    <row r="8" spans="1:17" s="961" customFormat="1">
      <c r="A8" s="1387">
        <v>45443</v>
      </c>
      <c r="B8" s="965">
        <v>23</v>
      </c>
      <c r="C8" s="965">
        <v>0</v>
      </c>
      <c r="D8" s="990">
        <v>0</v>
      </c>
      <c r="E8" s="965">
        <v>0</v>
      </c>
      <c r="F8" s="990">
        <v>0</v>
      </c>
      <c r="G8" s="965">
        <v>0</v>
      </c>
      <c r="H8" s="990">
        <v>0</v>
      </c>
      <c r="I8" s="965">
        <v>0</v>
      </c>
      <c r="J8" s="990">
        <v>0</v>
      </c>
      <c r="K8" s="965">
        <f t="shared" si="1"/>
        <v>0</v>
      </c>
      <c r="L8" s="965">
        <f t="shared" si="1"/>
        <v>0</v>
      </c>
      <c r="M8" s="965">
        <v>0</v>
      </c>
      <c r="N8" s="990">
        <v>0</v>
      </c>
      <c r="O8" s="217"/>
      <c r="P8" s="217"/>
    </row>
    <row r="9" spans="1:17" s="961" customFormat="1">
      <c r="A9" s="1387">
        <v>45473</v>
      </c>
      <c r="B9" s="965">
        <v>20</v>
      </c>
      <c r="C9" s="965">
        <v>0</v>
      </c>
      <c r="D9" s="991">
        <v>0</v>
      </c>
      <c r="E9" s="965">
        <v>0</v>
      </c>
      <c r="F9" s="991">
        <v>0</v>
      </c>
      <c r="G9" s="965">
        <v>0</v>
      </c>
      <c r="H9" s="991">
        <v>0</v>
      </c>
      <c r="I9" s="965">
        <v>0</v>
      </c>
      <c r="J9" s="991">
        <v>0</v>
      </c>
      <c r="K9" s="965">
        <f t="shared" si="1"/>
        <v>0</v>
      </c>
      <c r="L9" s="965">
        <f t="shared" si="1"/>
        <v>0</v>
      </c>
      <c r="M9" s="965">
        <v>0</v>
      </c>
      <c r="N9" s="990">
        <v>0</v>
      </c>
      <c r="O9" s="217"/>
      <c r="P9" s="217"/>
    </row>
    <row r="10" spans="1:17" s="961" customFormat="1">
      <c r="A10" s="1387">
        <v>45504</v>
      </c>
      <c r="B10" s="965">
        <v>23</v>
      </c>
      <c r="C10" s="965">
        <v>0</v>
      </c>
      <c r="D10" s="992">
        <v>0</v>
      </c>
      <c r="E10" s="965">
        <v>0</v>
      </c>
      <c r="F10" s="992">
        <v>0</v>
      </c>
      <c r="G10" s="965">
        <v>0</v>
      </c>
      <c r="H10" s="992">
        <v>0</v>
      </c>
      <c r="I10" s="965">
        <v>0</v>
      </c>
      <c r="J10" s="992">
        <v>0</v>
      </c>
      <c r="K10" s="965">
        <v>0</v>
      </c>
      <c r="L10" s="965">
        <v>0</v>
      </c>
      <c r="M10" s="965">
        <v>0</v>
      </c>
      <c r="N10" s="990">
        <v>0</v>
      </c>
      <c r="O10" s="217"/>
      <c r="P10" s="217"/>
    </row>
    <row r="11" spans="1:17" s="961" customFormat="1">
      <c r="A11" s="1387">
        <v>45535</v>
      </c>
      <c r="B11" s="965">
        <v>21</v>
      </c>
      <c r="C11" s="965">
        <v>0</v>
      </c>
      <c r="D11" s="992">
        <v>0</v>
      </c>
      <c r="E11" s="965">
        <v>10</v>
      </c>
      <c r="F11" s="992">
        <v>2.5449809999999999</v>
      </c>
      <c r="G11" s="965">
        <v>0</v>
      </c>
      <c r="H11" s="990">
        <v>0</v>
      </c>
      <c r="I11" s="965">
        <v>0</v>
      </c>
      <c r="J11" s="992">
        <v>0</v>
      </c>
      <c r="K11" s="965">
        <v>10</v>
      </c>
      <c r="L11" s="965">
        <v>2.5449809999999999</v>
      </c>
      <c r="M11" s="965">
        <v>0</v>
      </c>
      <c r="N11" s="990">
        <v>0</v>
      </c>
      <c r="O11" s="217"/>
      <c r="P11" s="217"/>
    </row>
    <row r="12" spans="1:17" s="961" customFormat="1">
      <c r="A12" s="1387">
        <v>45565</v>
      </c>
      <c r="B12" s="965">
        <v>21</v>
      </c>
      <c r="C12" s="965">
        <v>0</v>
      </c>
      <c r="D12" s="990">
        <v>0</v>
      </c>
      <c r="E12" s="965">
        <v>2</v>
      </c>
      <c r="F12" s="990">
        <v>0.5</v>
      </c>
      <c r="G12" s="965">
        <v>0</v>
      </c>
      <c r="H12" s="990">
        <v>0</v>
      </c>
      <c r="I12" s="965">
        <v>0</v>
      </c>
      <c r="J12" s="990">
        <v>0</v>
      </c>
      <c r="K12" s="965">
        <v>2</v>
      </c>
      <c r="L12" s="965">
        <v>0.5</v>
      </c>
      <c r="M12" s="965">
        <v>0</v>
      </c>
      <c r="N12" s="990">
        <v>0</v>
      </c>
      <c r="O12" s="217"/>
      <c r="P12" s="217"/>
    </row>
    <row r="13" spans="1:17">
      <c r="A13" s="1387">
        <v>45596</v>
      </c>
      <c r="B13" s="965">
        <v>22</v>
      </c>
      <c r="C13" s="965">
        <v>0</v>
      </c>
      <c r="D13" s="992">
        <v>0</v>
      </c>
      <c r="E13" s="965">
        <v>8</v>
      </c>
      <c r="F13" s="992">
        <v>2.3586</v>
      </c>
      <c r="G13" s="965">
        <v>0</v>
      </c>
      <c r="H13" s="990">
        <v>0</v>
      </c>
      <c r="I13" s="965">
        <v>0</v>
      </c>
      <c r="J13" s="992">
        <v>0</v>
      </c>
      <c r="K13" s="965">
        <v>8</v>
      </c>
      <c r="L13" s="965">
        <v>2.36</v>
      </c>
      <c r="M13" s="965">
        <v>8</v>
      </c>
      <c r="N13" s="990">
        <v>0</v>
      </c>
    </row>
    <row r="14" spans="1:17">
      <c r="A14" s="1387">
        <v>45626</v>
      </c>
      <c r="B14" s="965">
        <v>21</v>
      </c>
      <c r="C14" s="965">
        <v>0</v>
      </c>
      <c r="D14" s="990">
        <v>0</v>
      </c>
      <c r="E14" s="965">
        <v>0</v>
      </c>
      <c r="F14" s="990">
        <v>0</v>
      </c>
      <c r="G14" s="965">
        <v>0</v>
      </c>
      <c r="H14" s="990">
        <v>0</v>
      </c>
      <c r="I14" s="965">
        <v>0</v>
      </c>
      <c r="J14" s="990">
        <v>0</v>
      </c>
      <c r="K14" s="965">
        <v>0</v>
      </c>
      <c r="L14" s="965">
        <v>0</v>
      </c>
      <c r="M14" s="965">
        <v>0</v>
      </c>
      <c r="N14" s="990">
        <v>0</v>
      </c>
    </row>
    <row r="15" spans="1:17">
      <c r="A15" s="1387">
        <v>45657</v>
      </c>
      <c r="B15" s="965">
        <v>21</v>
      </c>
      <c r="C15" s="965">
        <v>0</v>
      </c>
      <c r="D15" s="992">
        <v>0</v>
      </c>
      <c r="E15" s="965">
        <v>0</v>
      </c>
      <c r="F15" s="992">
        <v>0</v>
      </c>
      <c r="G15" s="965">
        <v>0</v>
      </c>
      <c r="H15" s="990">
        <v>0</v>
      </c>
      <c r="I15" s="965">
        <v>0</v>
      </c>
      <c r="J15" s="992">
        <v>0</v>
      </c>
      <c r="K15" s="965">
        <v>0</v>
      </c>
      <c r="L15" s="965">
        <v>0</v>
      </c>
      <c r="M15" s="965">
        <v>0</v>
      </c>
      <c r="N15" s="990">
        <v>0</v>
      </c>
    </row>
    <row r="16" spans="1:17">
      <c r="A16" s="1387">
        <v>45688</v>
      </c>
      <c r="B16" s="965">
        <v>23</v>
      </c>
      <c r="C16" s="965">
        <v>0</v>
      </c>
      <c r="D16" s="990">
        <v>0</v>
      </c>
      <c r="E16" s="965">
        <v>0</v>
      </c>
      <c r="F16" s="990">
        <v>0</v>
      </c>
      <c r="G16" s="965">
        <v>0</v>
      </c>
      <c r="H16" s="990">
        <v>0</v>
      </c>
      <c r="I16" s="965">
        <v>0</v>
      </c>
      <c r="J16" s="990">
        <v>0</v>
      </c>
      <c r="K16" s="965">
        <v>0</v>
      </c>
      <c r="L16" s="965">
        <v>0</v>
      </c>
      <c r="M16" s="965">
        <v>0</v>
      </c>
      <c r="N16" s="990">
        <v>0</v>
      </c>
    </row>
    <row r="17" spans="1:25">
      <c r="A17" s="1387">
        <v>45716</v>
      </c>
      <c r="B17" s="965">
        <v>20</v>
      </c>
      <c r="C17" s="965">
        <v>0</v>
      </c>
      <c r="D17" s="992">
        <v>0</v>
      </c>
      <c r="E17" s="965">
        <v>0</v>
      </c>
      <c r="F17" s="992">
        <v>0</v>
      </c>
      <c r="G17" s="965">
        <v>0</v>
      </c>
      <c r="H17" s="990">
        <v>0</v>
      </c>
      <c r="I17" s="965">
        <v>0</v>
      </c>
      <c r="J17" s="992">
        <v>0</v>
      </c>
      <c r="K17" s="965">
        <v>0</v>
      </c>
      <c r="L17" s="965">
        <v>0</v>
      </c>
      <c r="M17" s="965">
        <v>0</v>
      </c>
      <c r="N17" s="990">
        <v>0</v>
      </c>
    </row>
    <row r="18" spans="1:25">
      <c r="A18" s="1387">
        <v>45747</v>
      </c>
      <c r="B18" s="965">
        <v>22</v>
      </c>
      <c r="C18" s="965">
        <v>0</v>
      </c>
      <c r="D18" s="990">
        <v>0</v>
      </c>
      <c r="E18" s="965">
        <v>0</v>
      </c>
      <c r="F18" s="990">
        <v>0</v>
      </c>
      <c r="G18" s="965">
        <v>0</v>
      </c>
      <c r="H18" s="990">
        <v>0</v>
      </c>
      <c r="I18" s="965">
        <v>0</v>
      </c>
      <c r="J18" s="990">
        <v>0</v>
      </c>
      <c r="K18" s="965">
        <v>0</v>
      </c>
      <c r="L18" s="965">
        <v>0</v>
      </c>
      <c r="M18" s="965">
        <v>0</v>
      </c>
      <c r="N18" s="990">
        <v>0</v>
      </c>
    </row>
    <row r="19" spans="1:25">
      <c r="A19" s="993"/>
      <c r="B19" s="969"/>
      <c r="C19" s="969"/>
      <c r="D19" s="994"/>
      <c r="E19" s="969"/>
      <c r="F19" s="994"/>
      <c r="G19" s="969"/>
      <c r="H19" s="995"/>
      <c r="I19" s="969"/>
      <c r="J19" s="994"/>
      <c r="K19" s="969"/>
      <c r="L19" s="969"/>
      <c r="M19" s="969"/>
      <c r="N19" s="995"/>
    </row>
    <row r="20" spans="1:25">
      <c r="A20" s="996"/>
      <c r="B20" s="996"/>
      <c r="C20" s="996"/>
      <c r="D20" s="996"/>
      <c r="E20" s="996"/>
      <c r="F20" s="996"/>
      <c r="G20" s="996"/>
      <c r="H20" s="996"/>
      <c r="I20" s="996"/>
      <c r="J20" s="996"/>
      <c r="K20" s="996"/>
      <c r="L20" s="996"/>
      <c r="M20" s="996"/>
      <c r="N20" s="996"/>
    </row>
    <row r="21" spans="1:25">
      <c r="A21" s="2126" t="s">
        <v>979</v>
      </c>
      <c r="B21" s="2127"/>
      <c r="C21" s="2127"/>
      <c r="D21" s="2127"/>
      <c r="E21" s="2127"/>
      <c r="F21" s="2127"/>
      <c r="G21" s="2127"/>
      <c r="H21" s="2127"/>
      <c r="I21" s="2127"/>
      <c r="J21" s="2127"/>
      <c r="K21" s="2127"/>
      <c r="L21" s="2127"/>
      <c r="M21" s="2127"/>
      <c r="N21" s="2128"/>
      <c r="Y21" s="997"/>
    </row>
    <row r="22" spans="1:25" ht="27.75" customHeight="1">
      <c r="A22" s="2077" t="s">
        <v>164</v>
      </c>
      <c r="B22" s="2077" t="s">
        <v>384</v>
      </c>
      <c r="C22" s="2111" t="s">
        <v>944</v>
      </c>
      <c r="D22" s="2130"/>
      <c r="E22" s="2130"/>
      <c r="F22" s="2112"/>
      <c r="G22" s="2131" t="s">
        <v>280</v>
      </c>
      <c r="H22" s="2132"/>
      <c r="I22" s="2132"/>
      <c r="J22" s="2133"/>
      <c r="K22" s="2111" t="s">
        <v>132</v>
      </c>
      <c r="L22" s="2112"/>
      <c r="M22" s="2113" t="s">
        <v>972</v>
      </c>
      <c r="N22" s="2114"/>
      <c r="Y22" s="998"/>
    </row>
    <row r="23" spans="1:25" ht="17.25" customHeight="1">
      <c r="A23" s="2085"/>
      <c r="B23" s="2085"/>
      <c r="C23" s="2081" t="s">
        <v>974</v>
      </c>
      <c r="D23" s="2082"/>
      <c r="E23" s="2081" t="s">
        <v>975</v>
      </c>
      <c r="F23" s="2082"/>
      <c r="G23" s="2081" t="s">
        <v>974</v>
      </c>
      <c r="H23" s="2082"/>
      <c r="I23" s="2081" t="s">
        <v>975</v>
      </c>
      <c r="J23" s="2082"/>
      <c r="K23" s="2115" t="s">
        <v>641</v>
      </c>
      <c r="L23" s="2115" t="s">
        <v>629</v>
      </c>
      <c r="M23" s="2115" t="s">
        <v>641</v>
      </c>
      <c r="N23" s="2115" t="s">
        <v>629</v>
      </c>
      <c r="Y23" s="751" t="s">
        <v>33</v>
      </c>
    </row>
    <row r="24" spans="1:25" ht="29.25" customHeight="1">
      <c r="A24" s="2129"/>
      <c r="B24" s="2078"/>
      <c r="C24" s="1600" t="s">
        <v>641</v>
      </c>
      <c r="D24" s="1600" t="s">
        <v>629</v>
      </c>
      <c r="E24" s="1600" t="s">
        <v>641</v>
      </c>
      <c r="F24" s="1600" t="s">
        <v>629</v>
      </c>
      <c r="G24" s="1600" t="s">
        <v>641</v>
      </c>
      <c r="H24" s="1600" t="s">
        <v>629</v>
      </c>
      <c r="I24" s="1600" t="s">
        <v>641</v>
      </c>
      <c r="J24" s="1600" t="s">
        <v>629</v>
      </c>
      <c r="K24" s="2116"/>
      <c r="L24" s="2116"/>
      <c r="M24" s="2116"/>
      <c r="N24" s="2116"/>
    </row>
    <row r="25" spans="1:25">
      <c r="A25" s="999" t="s">
        <v>10</v>
      </c>
      <c r="B25" s="1000">
        <v>254</v>
      </c>
      <c r="C25" s="1000">
        <v>0</v>
      </c>
      <c r="D25" s="1001">
        <v>0</v>
      </c>
      <c r="E25" s="1000">
        <v>0</v>
      </c>
      <c r="F25" s="1001">
        <v>0</v>
      </c>
      <c r="G25" s="1000">
        <v>409</v>
      </c>
      <c r="H25" s="1001">
        <v>30.18703</v>
      </c>
      <c r="I25" s="1000">
        <v>8</v>
      </c>
      <c r="J25" s="1001">
        <v>0.56455</v>
      </c>
      <c r="K25" s="1000">
        <v>417</v>
      </c>
      <c r="L25" s="1001">
        <v>30.751579999999997</v>
      </c>
      <c r="M25" s="1002">
        <v>3</v>
      </c>
      <c r="N25" s="1003">
        <v>0.23070599999999999</v>
      </c>
    </row>
    <row r="26" spans="1:25" s="961" customFormat="1">
      <c r="A26" s="1004" t="s">
        <v>14</v>
      </c>
      <c r="B26" s="963">
        <f>SUM(B27:B38)</f>
        <v>259</v>
      </c>
      <c r="C26" s="963">
        <f t="shared" ref="C26:J26" si="2">SUM(C27:C38)</f>
        <v>411</v>
      </c>
      <c r="D26" s="964">
        <f t="shared" si="2"/>
        <v>123.13499299999999</v>
      </c>
      <c r="E26" s="963">
        <f t="shared" si="2"/>
        <v>475</v>
      </c>
      <c r="F26" s="964">
        <f t="shared" si="2"/>
        <v>134.43921799999998</v>
      </c>
      <c r="G26" s="963">
        <f t="shared" si="2"/>
        <v>183</v>
      </c>
      <c r="H26" s="964">
        <f t="shared" si="2"/>
        <v>13.250982</v>
      </c>
      <c r="I26" s="963">
        <f t="shared" si="2"/>
        <v>68</v>
      </c>
      <c r="J26" s="964">
        <f t="shared" si="2"/>
        <v>4.5499879999999999</v>
      </c>
      <c r="K26" s="963">
        <f>C26+E26+G26+I26</f>
        <v>1137</v>
      </c>
      <c r="L26" s="964">
        <f>D26+F26+H26+J26</f>
        <v>275.375181</v>
      </c>
      <c r="M26" s="963">
        <f>M38</f>
        <v>0</v>
      </c>
      <c r="N26" s="963">
        <f>N38</f>
        <v>0</v>
      </c>
      <c r="O26" s="217"/>
      <c r="P26" s="217"/>
      <c r="Q26" s="1005"/>
    </row>
    <row r="27" spans="1:25" s="961" customFormat="1">
      <c r="A27" s="1387">
        <v>45412</v>
      </c>
      <c r="B27" s="1006">
        <v>22</v>
      </c>
      <c r="C27" s="1006">
        <v>0</v>
      </c>
      <c r="D27" s="1007">
        <v>0</v>
      </c>
      <c r="E27" s="1008">
        <v>0</v>
      </c>
      <c r="F27" s="1009">
        <v>0</v>
      </c>
      <c r="G27" s="1010">
        <v>29</v>
      </c>
      <c r="H27" s="1011">
        <v>2.2349999999999999</v>
      </c>
      <c r="I27" s="1010">
        <v>20</v>
      </c>
      <c r="J27" s="1011">
        <v>1.4279999999999999</v>
      </c>
      <c r="K27" s="1008">
        <f t="shared" ref="K27:L29" si="3">C27+E27+G27+I27</f>
        <v>49</v>
      </c>
      <c r="L27" s="1011">
        <f t="shared" si="3"/>
        <v>3.6629999999999998</v>
      </c>
      <c r="M27" s="965">
        <v>4</v>
      </c>
      <c r="N27" s="990">
        <v>0.31</v>
      </c>
      <c r="O27" s="1012"/>
      <c r="P27" s="217"/>
      <c r="Q27" s="1005"/>
    </row>
    <row r="28" spans="1:25" s="961" customFormat="1">
      <c r="A28" s="1387">
        <v>45443</v>
      </c>
      <c r="B28" s="1006">
        <v>23</v>
      </c>
      <c r="C28" s="1006">
        <v>0</v>
      </c>
      <c r="D28" s="1007">
        <v>0</v>
      </c>
      <c r="E28" s="1008">
        <v>0</v>
      </c>
      <c r="F28" s="1009">
        <v>0</v>
      </c>
      <c r="G28" s="1006">
        <v>40</v>
      </c>
      <c r="H28" s="1007">
        <v>2.9</v>
      </c>
      <c r="I28" s="1006">
        <v>10</v>
      </c>
      <c r="J28" s="1007">
        <v>0.67</v>
      </c>
      <c r="K28" s="1008">
        <f t="shared" si="3"/>
        <v>50</v>
      </c>
      <c r="L28" s="1011">
        <f t="shared" si="3"/>
        <v>3.57</v>
      </c>
      <c r="M28" s="965">
        <v>2</v>
      </c>
      <c r="N28" s="990">
        <v>0.14000000000000001</v>
      </c>
      <c r="O28" s="217"/>
      <c r="P28" s="217"/>
      <c r="Q28" s="1005"/>
    </row>
    <row r="29" spans="1:25" s="961" customFormat="1">
      <c r="A29" s="1387">
        <v>45473</v>
      </c>
      <c r="B29" s="1006">
        <v>20</v>
      </c>
      <c r="C29" s="1006">
        <v>0</v>
      </c>
      <c r="D29" s="1007">
        <v>0</v>
      </c>
      <c r="E29" s="1008">
        <v>0</v>
      </c>
      <c r="F29" s="1009">
        <v>0</v>
      </c>
      <c r="G29" s="1013">
        <v>42</v>
      </c>
      <c r="H29" s="1014">
        <v>2.9660899999999999</v>
      </c>
      <c r="I29" s="1013">
        <v>4</v>
      </c>
      <c r="J29" s="1014">
        <v>0.28510000000000002</v>
      </c>
      <c r="K29" s="1008">
        <f t="shared" si="3"/>
        <v>46</v>
      </c>
      <c r="L29" s="1011">
        <f t="shared" si="3"/>
        <v>3.2511899999999998</v>
      </c>
      <c r="M29" s="965">
        <v>0</v>
      </c>
      <c r="N29" s="1015">
        <v>0</v>
      </c>
      <c r="O29" s="217"/>
      <c r="P29" s="217"/>
      <c r="Q29" s="1005"/>
    </row>
    <row r="30" spans="1:25" s="961" customFormat="1">
      <c r="A30" s="1387">
        <v>45504</v>
      </c>
      <c r="B30" s="1006">
        <v>23</v>
      </c>
      <c r="C30" s="1006">
        <v>0</v>
      </c>
      <c r="D30" s="1007">
        <v>0</v>
      </c>
      <c r="E30" s="1008">
        <v>0</v>
      </c>
      <c r="F30" s="1009">
        <v>0</v>
      </c>
      <c r="G30" s="1006">
        <v>28</v>
      </c>
      <c r="H30" s="1007">
        <v>2.09185</v>
      </c>
      <c r="I30" s="1006">
        <v>18</v>
      </c>
      <c r="J30" s="1007">
        <v>1.19486</v>
      </c>
      <c r="K30" s="1006">
        <v>99</v>
      </c>
      <c r="L30" s="1011">
        <f>D30+F30+H30+J30</f>
        <v>3.2867100000000002</v>
      </c>
      <c r="M30" s="1006">
        <v>0</v>
      </c>
      <c r="N30" s="1007">
        <v>0</v>
      </c>
      <c r="O30" s="217"/>
      <c r="P30" s="217"/>
      <c r="Q30" s="1005"/>
    </row>
    <row r="31" spans="1:25" s="961" customFormat="1">
      <c r="A31" s="1387">
        <v>45535</v>
      </c>
      <c r="B31" s="1006">
        <v>21</v>
      </c>
      <c r="C31" s="1006">
        <v>14</v>
      </c>
      <c r="D31" s="1007">
        <v>3.7856960000000002</v>
      </c>
      <c r="E31" s="1006">
        <v>39</v>
      </c>
      <c r="F31" s="1007">
        <v>9.8126479999999994</v>
      </c>
      <c r="G31" s="1006">
        <v>0</v>
      </c>
      <c r="H31" s="1007">
        <v>0</v>
      </c>
      <c r="I31" s="1006">
        <v>0</v>
      </c>
      <c r="J31" s="1007">
        <v>0</v>
      </c>
      <c r="K31" s="1006">
        <v>53</v>
      </c>
      <c r="L31" s="1011">
        <f>D31+F31+H31+J31</f>
        <v>13.598343999999999</v>
      </c>
      <c r="M31" s="1006">
        <v>0</v>
      </c>
      <c r="N31" s="1007">
        <v>0</v>
      </c>
      <c r="O31" s="1016"/>
      <c r="P31" s="217"/>
      <c r="Q31" s="1005"/>
    </row>
    <row r="32" spans="1:25" s="961" customFormat="1">
      <c r="A32" s="1387">
        <v>45565</v>
      </c>
      <c r="B32" s="1006">
        <v>21</v>
      </c>
      <c r="C32" s="1006">
        <v>304</v>
      </c>
      <c r="D32" s="1007">
        <v>92.721881999999994</v>
      </c>
      <c r="E32" s="1006">
        <v>252</v>
      </c>
      <c r="F32" s="1007">
        <v>77.568409000000003</v>
      </c>
      <c r="G32" s="1013">
        <v>0</v>
      </c>
      <c r="H32" s="1011">
        <v>0</v>
      </c>
      <c r="I32" s="1013">
        <v>0</v>
      </c>
      <c r="J32" s="1011">
        <v>0</v>
      </c>
      <c r="K32" s="1006">
        <v>556</v>
      </c>
      <c r="L32" s="1007">
        <v>170.29</v>
      </c>
      <c r="M32" s="965">
        <v>19</v>
      </c>
      <c r="N32" s="990">
        <v>2</v>
      </c>
      <c r="O32" s="217"/>
      <c r="P32" s="217"/>
      <c r="Q32" s="1005"/>
    </row>
    <row r="33" spans="1:17" s="961" customFormat="1">
      <c r="A33" s="1387">
        <v>45596</v>
      </c>
      <c r="B33" s="1006">
        <v>22</v>
      </c>
      <c r="C33" s="1006">
        <v>93</v>
      </c>
      <c r="D33" s="1007">
        <v>26.627414999999999</v>
      </c>
      <c r="E33" s="1006">
        <v>184</v>
      </c>
      <c r="F33" s="1007">
        <v>47.058160999999998</v>
      </c>
      <c r="G33" s="1006">
        <v>44</v>
      </c>
      <c r="H33" s="1007">
        <v>3.0580419999999999</v>
      </c>
      <c r="I33" s="1006">
        <v>16</v>
      </c>
      <c r="J33" s="1007">
        <v>0.972028</v>
      </c>
      <c r="K33" s="1006">
        <v>337</v>
      </c>
      <c r="L33" s="1011">
        <v>77.715645999999992</v>
      </c>
      <c r="M33" s="1006">
        <v>0</v>
      </c>
      <c r="N33" s="1007">
        <v>0</v>
      </c>
      <c r="O33" s="217"/>
      <c r="P33" s="217"/>
      <c r="Q33" s="1005"/>
    </row>
    <row r="34" spans="1:17" s="961" customFormat="1">
      <c r="A34" s="1387">
        <v>45626</v>
      </c>
      <c r="B34" s="1006">
        <v>21</v>
      </c>
      <c r="C34" s="1006">
        <v>0</v>
      </c>
      <c r="D34" s="1007">
        <v>0</v>
      </c>
      <c r="E34" s="1006">
        <v>0</v>
      </c>
      <c r="F34" s="1007">
        <v>0</v>
      </c>
      <c r="G34" s="1013">
        <v>0</v>
      </c>
      <c r="H34" s="1011">
        <v>0</v>
      </c>
      <c r="I34" s="1013">
        <v>0</v>
      </c>
      <c r="J34" s="1011">
        <v>0</v>
      </c>
      <c r="K34" s="1006">
        <v>0</v>
      </c>
      <c r="L34" s="1007">
        <v>0</v>
      </c>
      <c r="M34" s="965">
        <v>0</v>
      </c>
      <c r="N34" s="990">
        <v>0</v>
      </c>
      <c r="O34" s="217"/>
      <c r="P34" s="217"/>
      <c r="Q34" s="1005"/>
    </row>
    <row r="35" spans="1:17" s="961" customFormat="1">
      <c r="A35" s="1387">
        <v>45657</v>
      </c>
      <c r="B35" s="1006">
        <v>21</v>
      </c>
      <c r="C35" s="1006">
        <v>0</v>
      </c>
      <c r="D35" s="1007">
        <v>0</v>
      </c>
      <c r="E35" s="1006">
        <v>0</v>
      </c>
      <c r="F35" s="1007">
        <v>0</v>
      </c>
      <c r="G35" s="1006">
        <v>0</v>
      </c>
      <c r="H35" s="1007">
        <v>0</v>
      </c>
      <c r="I35" s="1006">
        <v>0</v>
      </c>
      <c r="J35" s="1007">
        <v>0</v>
      </c>
      <c r="K35" s="1006">
        <v>0</v>
      </c>
      <c r="L35" s="1011">
        <v>0</v>
      </c>
      <c r="M35" s="1006">
        <v>0</v>
      </c>
      <c r="N35" s="1007">
        <v>0</v>
      </c>
      <c r="O35" s="217"/>
      <c r="P35" s="217"/>
      <c r="Q35" s="1005"/>
    </row>
    <row r="36" spans="1:17" s="961" customFormat="1">
      <c r="A36" s="1387">
        <v>45688</v>
      </c>
      <c r="B36" s="1006">
        <v>23</v>
      </c>
      <c r="C36" s="1006">
        <v>0</v>
      </c>
      <c r="D36" s="1007">
        <v>0</v>
      </c>
      <c r="E36" s="1006">
        <v>0</v>
      </c>
      <c r="F36" s="1007">
        <v>0</v>
      </c>
      <c r="G36" s="1013">
        <v>0</v>
      </c>
      <c r="H36" s="1011">
        <v>0</v>
      </c>
      <c r="I36" s="1013">
        <v>0</v>
      </c>
      <c r="J36" s="1011">
        <v>0</v>
      </c>
      <c r="K36" s="1006">
        <v>0</v>
      </c>
      <c r="L36" s="1007">
        <v>0</v>
      </c>
      <c r="M36" s="965">
        <v>0</v>
      </c>
      <c r="N36" s="990">
        <v>0</v>
      </c>
      <c r="O36" s="217"/>
      <c r="P36" s="217"/>
      <c r="Q36" s="1005"/>
    </row>
    <row r="37" spans="1:17" s="961" customFormat="1">
      <c r="A37" s="1387">
        <v>45716</v>
      </c>
      <c r="B37" s="1006">
        <v>20</v>
      </c>
      <c r="C37" s="1006">
        <v>0</v>
      </c>
      <c r="D37" s="1007">
        <v>0</v>
      </c>
      <c r="E37" s="1006">
        <v>0</v>
      </c>
      <c r="F37" s="1007">
        <v>0</v>
      </c>
      <c r="G37" s="1006">
        <v>0</v>
      </c>
      <c r="H37" s="1007">
        <v>0</v>
      </c>
      <c r="I37" s="1006">
        <v>0</v>
      </c>
      <c r="J37" s="1007">
        <v>0</v>
      </c>
      <c r="K37" s="1006">
        <v>0</v>
      </c>
      <c r="L37" s="1011">
        <v>0</v>
      </c>
      <c r="M37" s="1006">
        <v>0</v>
      </c>
      <c r="N37" s="1007">
        <v>0</v>
      </c>
      <c r="O37" s="217"/>
      <c r="P37" s="217"/>
      <c r="Q37" s="1005"/>
    </row>
    <row r="38" spans="1:17" s="961" customFormat="1">
      <c r="A38" s="1387">
        <v>45747</v>
      </c>
      <c r="B38" s="1006">
        <v>22</v>
      </c>
      <c r="C38" s="1006">
        <v>0</v>
      </c>
      <c r="D38" s="1007">
        <v>0</v>
      </c>
      <c r="E38" s="1006">
        <v>0</v>
      </c>
      <c r="F38" s="1007">
        <v>0</v>
      </c>
      <c r="G38" s="1013">
        <v>0</v>
      </c>
      <c r="H38" s="1011">
        <v>0</v>
      </c>
      <c r="I38" s="1013">
        <v>0</v>
      </c>
      <c r="J38" s="1011">
        <v>0</v>
      </c>
      <c r="K38" s="1006">
        <v>0</v>
      </c>
      <c r="L38" s="1007">
        <v>0</v>
      </c>
      <c r="M38" s="965">
        <v>0</v>
      </c>
      <c r="N38" s="990">
        <v>0</v>
      </c>
      <c r="O38" s="217"/>
      <c r="P38" s="217"/>
      <c r="Q38" s="1005"/>
    </row>
    <row r="39" spans="1:17" s="961" customFormat="1">
      <c r="A39" s="630"/>
      <c r="B39" s="1017"/>
      <c r="C39" s="1017"/>
      <c r="D39" s="1017"/>
      <c r="E39" s="1017"/>
      <c r="F39" s="1017"/>
      <c r="G39" s="1018"/>
      <c r="H39" s="1019"/>
      <c r="I39" s="1018"/>
      <c r="J39" s="1019"/>
      <c r="K39" s="1017"/>
      <c r="L39" s="1017"/>
      <c r="M39" s="969"/>
      <c r="N39" s="969"/>
      <c r="O39" s="217"/>
      <c r="P39" s="217"/>
      <c r="Q39" s="1005"/>
    </row>
    <row r="40" spans="1:17">
      <c r="A40" s="2117" t="s">
        <v>986</v>
      </c>
      <c r="B40" s="2117"/>
      <c r="C40" s="2117"/>
      <c r="D40" s="2117"/>
      <c r="E40" s="2117"/>
      <c r="F40" s="2117"/>
      <c r="G40" s="1018"/>
      <c r="H40" s="1019"/>
      <c r="I40" s="1018"/>
      <c r="J40" s="1019"/>
      <c r="K40" s="1018"/>
      <c r="L40" s="1018"/>
      <c r="M40" s="996"/>
      <c r="N40" s="996"/>
      <c r="Q40" s="1005"/>
    </row>
    <row r="41" spans="1:17">
      <c r="A41" s="1818" t="s">
        <v>399</v>
      </c>
      <c r="B41" s="1818"/>
      <c r="C41" s="1818"/>
      <c r="D41" s="1818"/>
      <c r="E41" s="1818"/>
      <c r="F41" s="974"/>
    </row>
    <row r="42" spans="1:17">
      <c r="B42" s="753"/>
      <c r="C42" s="753"/>
      <c r="D42" s="753"/>
      <c r="E42" s="753"/>
      <c r="F42" s="753"/>
      <c r="G42" s="753"/>
      <c r="H42" s="753"/>
      <c r="I42" s="753"/>
      <c r="J42" s="753"/>
      <c r="K42" s="753"/>
      <c r="L42" s="753"/>
    </row>
    <row r="43" spans="1:17">
      <c r="B43" s="753"/>
      <c r="C43" s="753"/>
      <c r="D43" s="753"/>
      <c r="E43" s="753"/>
      <c r="F43" s="753"/>
      <c r="G43" s="753"/>
      <c r="H43" s="753"/>
      <c r="I43" s="753"/>
      <c r="J43" s="753"/>
      <c r="K43" s="753"/>
      <c r="L43" s="753"/>
      <c r="M43" s="753"/>
      <c r="N43" s="753"/>
    </row>
    <row r="45" spans="1:17">
      <c r="B45" s="753"/>
      <c r="C45" s="753"/>
      <c r="D45" s="753"/>
      <c r="E45" s="753"/>
      <c r="F45" s="753"/>
      <c r="G45" s="753"/>
      <c r="H45" s="753"/>
      <c r="I45" s="753"/>
      <c r="J45" s="753"/>
      <c r="K45" s="753"/>
      <c r="L45" s="753"/>
      <c r="M45" s="753"/>
      <c r="N45" s="753"/>
    </row>
  </sheetData>
  <mergeCells count="26">
    <mergeCell ref="A41:E41"/>
    <mergeCell ref="A40:F40"/>
    <mergeCell ref="A2:N2"/>
    <mergeCell ref="A3:A4"/>
    <mergeCell ref="B3:B4"/>
    <mergeCell ref="C3:D3"/>
    <mergeCell ref="E3:F3"/>
    <mergeCell ref="G3:H3"/>
    <mergeCell ref="I3:J3"/>
    <mergeCell ref="K3:L3"/>
    <mergeCell ref="M3:N3"/>
    <mergeCell ref="A21:N21"/>
    <mergeCell ref="A22:A24"/>
    <mergeCell ref="B22:B24"/>
    <mergeCell ref="C22:F22"/>
    <mergeCell ref="G22:J22"/>
    <mergeCell ref="K22:L22"/>
    <mergeCell ref="M22:N22"/>
    <mergeCell ref="C23:D23"/>
    <mergeCell ref="E23:F23"/>
    <mergeCell ref="G23:H23"/>
    <mergeCell ref="I23:J23"/>
    <mergeCell ref="K23:K24"/>
    <mergeCell ref="L23:L24"/>
    <mergeCell ref="M23:M24"/>
    <mergeCell ref="N23:N24"/>
  </mergeCells>
  <printOptions horizontalCentered="1"/>
  <pageMargins left="0.7" right="0.7" top="0.75" bottom="0.75" header="0.3" footer="0.3"/>
  <pageSetup scale="68"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5"/>
  <sheetViews>
    <sheetView zoomScaleNormal="100" workbookViewId="0">
      <selection activeCell="I9" sqref="I9"/>
    </sheetView>
  </sheetViews>
  <sheetFormatPr defaultColWidth="9.140625" defaultRowHeight="15"/>
  <cols>
    <col min="1" max="1" width="12.28515625" style="751" customWidth="1"/>
    <col min="2" max="2" width="8.7109375" style="751" customWidth="1"/>
    <col min="3" max="3" width="15.140625" style="751" customWidth="1"/>
    <col min="4" max="4" width="10.42578125" style="751" customWidth="1"/>
    <col min="5" max="5" width="12.7109375" style="751" customWidth="1"/>
    <col min="6" max="6" width="11.28515625" style="751" customWidth="1"/>
    <col min="7" max="7" width="11.7109375" style="751" customWidth="1"/>
    <col min="8" max="8" width="11.7109375" style="751" bestFit="1" customWidth="1"/>
    <col min="9" max="9" width="11.28515625" style="751" customWidth="1"/>
    <col min="10" max="10" width="11.7109375" style="751" bestFit="1" customWidth="1"/>
    <col min="11" max="11" width="10.7109375" style="751" customWidth="1"/>
    <col min="12" max="12" width="12.42578125" style="751" bestFit="1" customWidth="1"/>
    <col min="13" max="13" width="10.140625" style="751" customWidth="1"/>
    <col min="14" max="14" width="10.7109375" style="751" customWidth="1"/>
    <col min="15" max="15" width="10.85546875" style="217" customWidth="1"/>
    <col min="16" max="16" width="10.42578125" style="217" bestFit="1" customWidth="1"/>
    <col min="17" max="17" width="9.42578125" style="751" bestFit="1" customWidth="1"/>
    <col min="18" max="16384" width="9.140625" style="751"/>
  </cols>
  <sheetData>
    <row r="1" spans="1:16">
      <c r="A1" s="2145" t="s">
        <v>987</v>
      </c>
      <c r="B1" s="2145"/>
      <c r="C1" s="2145"/>
      <c r="D1" s="1020"/>
      <c r="E1" s="1020"/>
      <c r="F1" s="1020"/>
      <c r="G1" s="1020"/>
      <c r="H1" s="1020"/>
      <c r="I1" s="1020"/>
      <c r="J1" s="1020"/>
      <c r="K1" s="1020"/>
      <c r="L1" s="1020"/>
      <c r="M1" s="1020"/>
      <c r="N1" s="1020"/>
      <c r="O1" s="751"/>
      <c r="P1" s="751"/>
    </row>
    <row r="2" spans="1:16">
      <c r="A2" s="2146" t="s">
        <v>940</v>
      </c>
      <c r="B2" s="2147"/>
      <c r="C2" s="2147"/>
      <c r="D2" s="2147"/>
      <c r="E2" s="2147"/>
      <c r="F2" s="2147"/>
      <c r="G2" s="2147"/>
      <c r="H2" s="2147"/>
      <c r="I2" s="2147"/>
      <c r="J2" s="2147"/>
      <c r="K2" s="2147"/>
      <c r="L2" s="2147"/>
      <c r="M2" s="2147"/>
      <c r="N2" s="2148"/>
      <c r="O2" s="751"/>
      <c r="P2" s="751"/>
    </row>
    <row r="3" spans="1:16" ht="34.5" customHeight="1">
      <c r="A3" s="2143" t="s">
        <v>164</v>
      </c>
      <c r="B3" s="2143" t="s">
        <v>384</v>
      </c>
      <c r="C3" s="2150" t="s">
        <v>942</v>
      </c>
      <c r="D3" s="2151"/>
      <c r="E3" s="2150" t="s">
        <v>944</v>
      </c>
      <c r="F3" s="2151"/>
      <c r="G3" s="2150" t="s">
        <v>280</v>
      </c>
      <c r="H3" s="2151"/>
      <c r="I3" s="2150" t="s">
        <v>967</v>
      </c>
      <c r="J3" s="2151"/>
      <c r="K3" s="2150" t="s">
        <v>132</v>
      </c>
      <c r="L3" s="2152"/>
      <c r="M3" s="2153" t="s">
        <v>972</v>
      </c>
      <c r="N3" s="2151"/>
    </row>
    <row r="4" spans="1:16" ht="30">
      <c r="A4" s="2149"/>
      <c r="B4" s="2144"/>
      <c r="C4" s="1602" t="s">
        <v>641</v>
      </c>
      <c r="D4" s="1602" t="s">
        <v>629</v>
      </c>
      <c r="E4" s="1602" t="s">
        <v>641</v>
      </c>
      <c r="F4" s="1602" t="s">
        <v>629</v>
      </c>
      <c r="G4" s="1602" t="s">
        <v>641</v>
      </c>
      <c r="H4" s="1602" t="s">
        <v>629</v>
      </c>
      <c r="I4" s="1602" t="s">
        <v>641</v>
      </c>
      <c r="J4" s="1602" t="s">
        <v>629</v>
      </c>
      <c r="K4" s="1602" t="s">
        <v>641</v>
      </c>
      <c r="L4" s="1602" t="s">
        <v>629</v>
      </c>
      <c r="M4" s="1602" t="s">
        <v>641</v>
      </c>
      <c r="N4" s="1602" t="s">
        <v>649</v>
      </c>
    </row>
    <row r="5" spans="1:16" s="1021" customFormat="1" ht="15" customHeight="1">
      <c r="A5" s="564" t="s">
        <v>10</v>
      </c>
      <c r="B5" s="958">
        <v>254</v>
      </c>
      <c r="C5" s="958">
        <v>0</v>
      </c>
      <c r="D5" s="959">
        <v>0</v>
      </c>
      <c r="E5" s="958">
        <v>101</v>
      </c>
      <c r="F5" s="959">
        <v>10.066040000000001</v>
      </c>
      <c r="G5" s="958">
        <v>111127</v>
      </c>
      <c r="H5" s="959">
        <v>5419.6783786000015</v>
      </c>
      <c r="I5" s="958">
        <v>0</v>
      </c>
      <c r="J5" s="959">
        <v>0</v>
      </c>
      <c r="K5" s="958">
        <v>111228</v>
      </c>
      <c r="L5" s="959">
        <v>5429.2207350000008</v>
      </c>
      <c r="M5" s="958">
        <v>58</v>
      </c>
      <c r="N5" s="959">
        <v>2.4700000000000002</v>
      </c>
      <c r="O5" s="217"/>
      <c r="P5" s="217"/>
    </row>
    <row r="6" spans="1:16" s="1022" customFormat="1">
      <c r="A6" s="453" t="s">
        <v>14</v>
      </c>
      <c r="B6" s="963">
        <f>SUM(B7:B18)</f>
        <v>258</v>
      </c>
      <c r="C6" s="963">
        <f t="shared" ref="C6:J6" si="0">SUM(C7:C18)</f>
        <v>0</v>
      </c>
      <c r="D6" s="964">
        <f t="shared" si="0"/>
        <v>0</v>
      </c>
      <c r="E6" s="963">
        <f t="shared" si="0"/>
        <v>197</v>
      </c>
      <c r="F6" s="964">
        <f t="shared" si="0"/>
        <v>47.395556600000006</v>
      </c>
      <c r="G6" s="963">
        <f t="shared" si="0"/>
        <v>3647</v>
      </c>
      <c r="H6" s="964">
        <f t="shared" si="0"/>
        <v>202.67312500000003</v>
      </c>
      <c r="I6" s="963">
        <f t="shared" si="0"/>
        <v>0</v>
      </c>
      <c r="J6" s="964">
        <f t="shared" si="0"/>
        <v>0</v>
      </c>
      <c r="K6" s="963">
        <f>C6+E6+G6+I6</f>
        <v>3844</v>
      </c>
      <c r="L6" s="964">
        <f>D6+F6+H6+J6</f>
        <v>250.06868160000005</v>
      </c>
      <c r="M6" s="963">
        <f>M18</f>
        <v>20</v>
      </c>
      <c r="N6" s="964">
        <f>N18</f>
        <v>1.23</v>
      </c>
      <c r="O6" s="217"/>
      <c r="P6" s="217"/>
    </row>
    <row r="7" spans="1:16" s="1022" customFormat="1">
      <c r="A7" s="1387">
        <v>45412</v>
      </c>
      <c r="B7" s="965">
        <v>22</v>
      </c>
      <c r="C7" s="965">
        <v>0</v>
      </c>
      <c r="D7" s="966">
        <v>0</v>
      </c>
      <c r="E7" s="965">
        <v>11</v>
      </c>
      <c r="F7" s="966">
        <v>2.6928329999999998</v>
      </c>
      <c r="G7" s="965">
        <v>150</v>
      </c>
      <c r="H7" s="966">
        <v>8.9870374999999996</v>
      </c>
      <c r="I7" s="965">
        <v>0</v>
      </c>
      <c r="J7" s="966">
        <v>0</v>
      </c>
      <c r="K7" s="965">
        <v>161</v>
      </c>
      <c r="L7" s="966">
        <v>11.6798705</v>
      </c>
      <c r="M7" s="965">
        <v>13</v>
      </c>
      <c r="N7" s="966">
        <v>1.06</v>
      </c>
      <c r="O7" s="217"/>
      <c r="P7" s="217"/>
    </row>
    <row r="8" spans="1:16" s="1022" customFormat="1">
      <c r="A8" s="1387">
        <v>45443</v>
      </c>
      <c r="B8" s="965">
        <v>23</v>
      </c>
      <c r="C8" s="965">
        <v>0</v>
      </c>
      <c r="D8" s="966">
        <v>0</v>
      </c>
      <c r="E8" s="965">
        <v>14</v>
      </c>
      <c r="F8" s="966">
        <v>3.802629</v>
      </c>
      <c r="G8" s="965">
        <v>134</v>
      </c>
      <c r="H8" s="966">
        <v>8.8337300000000027</v>
      </c>
      <c r="I8" s="965">
        <v>0</v>
      </c>
      <c r="J8" s="966">
        <v>0</v>
      </c>
      <c r="K8" s="965">
        <v>148</v>
      </c>
      <c r="L8" s="966">
        <v>12.636359000000002</v>
      </c>
      <c r="M8" s="965">
        <v>25</v>
      </c>
      <c r="N8" s="966">
        <v>1.8155399999999999</v>
      </c>
      <c r="O8" s="217"/>
      <c r="P8" s="217"/>
    </row>
    <row r="9" spans="1:16" s="1022" customFormat="1">
      <c r="A9" s="1387">
        <v>45473</v>
      </c>
      <c r="B9" s="965">
        <v>20</v>
      </c>
      <c r="C9" s="965">
        <v>0</v>
      </c>
      <c r="D9" s="966">
        <v>0</v>
      </c>
      <c r="E9" s="965">
        <v>10</v>
      </c>
      <c r="F9" s="966">
        <v>2.7018900000000001</v>
      </c>
      <c r="G9" s="965">
        <v>127</v>
      </c>
      <c r="H9" s="966">
        <v>8.2868699999999986</v>
      </c>
      <c r="I9" s="965">
        <v>0</v>
      </c>
      <c r="J9" s="966">
        <v>0</v>
      </c>
      <c r="K9" s="965">
        <v>137</v>
      </c>
      <c r="L9" s="966">
        <v>10.988759999999999</v>
      </c>
      <c r="M9" s="965">
        <v>16</v>
      </c>
      <c r="N9" s="966">
        <v>1.2877529999999999</v>
      </c>
      <c r="O9" s="217"/>
      <c r="P9" s="217"/>
    </row>
    <row r="10" spans="1:16" s="1022" customFormat="1">
      <c r="A10" s="1387">
        <v>45504</v>
      </c>
      <c r="B10" s="1023">
        <v>23</v>
      </c>
      <c r="C10" s="965">
        <v>0</v>
      </c>
      <c r="D10" s="966">
        <v>0</v>
      </c>
      <c r="E10" s="965">
        <v>14</v>
      </c>
      <c r="F10" s="966">
        <v>3.74</v>
      </c>
      <c r="G10" s="965">
        <v>130</v>
      </c>
      <c r="H10" s="966">
        <v>7.39</v>
      </c>
      <c r="I10" s="965">
        <v>0</v>
      </c>
      <c r="J10" s="966">
        <v>0</v>
      </c>
      <c r="K10" s="965">
        <v>144</v>
      </c>
      <c r="L10" s="966">
        <v>11.129999999999999</v>
      </c>
      <c r="M10" s="965">
        <v>54</v>
      </c>
      <c r="N10" s="966">
        <v>2.39</v>
      </c>
      <c r="O10" s="217"/>
      <c r="P10" s="217"/>
    </row>
    <row r="11" spans="1:16" s="1022" customFormat="1">
      <c r="A11" s="1387">
        <v>45535</v>
      </c>
      <c r="B11" s="1023">
        <v>21</v>
      </c>
      <c r="C11" s="965">
        <v>0</v>
      </c>
      <c r="D11" s="966">
        <v>0</v>
      </c>
      <c r="E11" s="965">
        <v>12</v>
      </c>
      <c r="F11" s="966">
        <v>3.0004200000000005</v>
      </c>
      <c r="G11" s="965">
        <v>274</v>
      </c>
      <c r="H11" s="966">
        <v>14.536702500000002</v>
      </c>
      <c r="I11" s="965">
        <v>0</v>
      </c>
      <c r="J11" s="966">
        <v>0</v>
      </c>
      <c r="K11" s="965">
        <v>286</v>
      </c>
      <c r="L11" s="966">
        <v>17.537122500000002</v>
      </c>
      <c r="M11" s="965">
        <v>59</v>
      </c>
      <c r="N11" s="966">
        <v>2.4562050000000002</v>
      </c>
      <c r="O11" s="217"/>
      <c r="P11" s="217"/>
    </row>
    <row r="12" spans="1:16" s="1022" customFormat="1">
      <c r="A12" s="1387">
        <v>45565</v>
      </c>
      <c r="B12" s="965">
        <v>21</v>
      </c>
      <c r="C12" s="965">
        <v>0</v>
      </c>
      <c r="D12" s="966">
        <v>0</v>
      </c>
      <c r="E12" s="965">
        <v>14</v>
      </c>
      <c r="F12" s="966">
        <v>3.643713</v>
      </c>
      <c r="G12" s="965">
        <v>709</v>
      </c>
      <c r="H12" s="966">
        <v>24.932912499999997</v>
      </c>
      <c r="I12" s="965">
        <v>0</v>
      </c>
      <c r="J12" s="966">
        <v>0</v>
      </c>
      <c r="K12" s="965">
        <v>723</v>
      </c>
      <c r="L12" s="966">
        <v>28.576625499999999</v>
      </c>
      <c r="M12" s="965">
        <v>41</v>
      </c>
      <c r="N12" s="966">
        <v>2.1578409999999999</v>
      </c>
      <c r="O12" s="217"/>
      <c r="P12" s="217"/>
    </row>
    <row r="13" spans="1:16" s="1022" customFormat="1">
      <c r="A13" s="1387">
        <v>45596</v>
      </c>
      <c r="B13" s="965">
        <v>22</v>
      </c>
      <c r="C13" s="965">
        <v>0</v>
      </c>
      <c r="D13" s="966">
        <v>0</v>
      </c>
      <c r="E13" s="965">
        <v>27</v>
      </c>
      <c r="F13" s="966">
        <v>7.7331899999999996</v>
      </c>
      <c r="G13" s="965">
        <v>240</v>
      </c>
      <c r="H13" s="966">
        <v>12.386222500000006</v>
      </c>
      <c r="I13" s="965">
        <v>0</v>
      </c>
      <c r="J13" s="966">
        <v>0</v>
      </c>
      <c r="K13" s="965">
        <v>267</v>
      </c>
      <c r="L13" s="966">
        <v>20.119412500000006</v>
      </c>
      <c r="M13" s="965">
        <v>42</v>
      </c>
      <c r="N13" s="966">
        <v>5.935905</v>
      </c>
      <c r="O13" s="217"/>
      <c r="P13" s="217"/>
    </row>
    <row r="14" spans="1:16" s="1022" customFormat="1">
      <c r="A14" s="1387">
        <v>45626</v>
      </c>
      <c r="B14" s="965">
        <v>21</v>
      </c>
      <c r="C14" s="965">
        <v>0</v>
      </c>
      <c r="D14" s="966">
        <v>0</v>
      </c>
      <c r="E14" s="965">
        <v>48</v>
      </c>
      <c r="F14" s="966">
        <v>6.7243615999999999</v>
      </c>
      <c r="G14" s="965">
        <v>125</v>
      </c>
      <c r="H14" s="966">
        <v>7.1570199999999993</v>
      </c>
      <c r="I14" s="965">
        <v>0</v>
      </c>
      <c r="J14" s="966">
        <v>0</v>
      </c>
      <c r="K14" s="965">
        <v>173</v>
      </c>
      <c r="L14" s="966">
        <v>13.881381599999999</v>
      </c>
      <c r="M14" s="965">
        <v>32</v>
      </c>
      <c r="N14" s="966">
        <v>1.85408</v>
      </c>
      <c r="O14" s="217"/>
      <c r="P14" s="217"/>
    </row>
    <row r="15" spans="1:16" s="1022" customFormat="1">
      <c r="A15" s="1387">
        <v>45657</v>
      </c>
      <c r="B15" s="965">
        <v>21</v>
      </c>
      <c r="C15" s="965">
        <v>0</v>
      </c>
      <c r="D15" s="966">
        <v>0</v>
      </c>
      <c r="E15" s="965">
        <v>10</v>
      </c>
      <c r="F15" s="966">
        <v>2.7265199999999998</v>
      </c>
      <c r="G15" s="965">
        <v>232</v>
      </c>
      <c r="H15" s="966">
        <v>13.762630000000001</v>
      </c>
      <c r="I15" s="965"/>
      <c r="J15" s="966"/>
      <c r="K15" s="965">
        <v>242</v>
      </c>
      <c r="L15" s="966">
        <v>16.489150000000002</v>
      </c>
      <c r="M15" s="965">
        <v>22</v>
      </c>
      <c r="N15" s="966">
        <v>1.35</v>
      </c>
      <c r="O15" s="217"/>
      <c r="P15" s="217"/>
    </row>
    <row r="16" spans="1:16" s="1022" customFormat="1">
      <c r="A16" s="1387">
        <v>45688</v>
      </c>
      <c r="B16" s="965">
        <v>23</v>
      </c>
      <c r="C16" s="965">
        <v>0</v>
      </c>
      <c r="D16" s="966">
        <v>0</v>
      </c>
      <c r="E16" s="965">
        <v>11</v>
      </c>
      <c r="F16" s="966">
        <v>3.02</v>
      </c>
      <c r="G16" s="965">
        <v>688</v>
      </c>
      <c r="H16" s="966">
        <v>46.17</v>
      </c>
      <c r="I16" s="965">
        <v>0</v>
      </c>
      <c r="J16" s="966">
        <v>0</v>
      </c>
      <c r="K16" s="965">
        <v>699</v>
      </c>
      <c r="L16" s="966">
        <v>49.18</v>
      </c>
      <c r="M16" s="965">
        <v>17</v>
      </c>
      <c r="N16" s="966">
        <v>1.28</v>
      </c>
      <c r="O16" s="217"/>
      <c r="P16" s="217"/>
    </row>
    <row r="17" spans="1:16" s="1022" customFormat="1">
      <c r="A17" s="1387">
        <v>45716</v>
      </c>
      <c r="B17" s="965">
        <v>20</v>
      </c>
      <c r="C17" s="965">
        <v>0</v>
      </c>
      <c r="D17" s="966">
        <v>0</v>
      </c>
      <c r="E17" s="965">
        <v>11</v>
      </c>
      <c r="F17" s="966">
        <v>3.16</v>
      </c>
      <c r="G17" s="965">
        <v>400</v>
      </c>
      <c r="H17" s="966">
        <v>24.96</v>
      </c>
      <c r="I17" s="965">
        <v>0</v>
      </c>
      <c r="J17" s="966">
        <v>0</v>
      </c>
      <c r="K17" s="965">
        <v>411</v>
      </c>
      <c r="L17" s="966">
        <v>28.12</v>
      </c>
      <c r="M17" s="965">
        <v>17</v>
      </c>
      <c r="N17" s="966">
        <v>1.04</v>
      </c>
      <c r="O17" s="217"/>
      <c r="P17" s="217"/>
    </row>
    <row r="18" spans="1:16" s="1022" customFormat="1">
      <c r="A18" s="1387">
        <v>45747</v>
      </c>
      <c r="B18" s="965">
        <v>21</v>
      </c>
      <c r="C18" s="965">
        <v>0</v>
      </c>
      <c r="D18" s="966">
        <v>0</v>
      </c>
      <c r="E18" s="965">
        <v>15</v>
      </c>
      <c r="F18" s="966">
        <v>4.45</v>
      </c>
      <c r="G18" s="965">
        <v>438</v>
      </c>
      <c r="H18" s="966">
        <v>25.27</v>
      </c>
      <c r="I18" s="965">
        <v>0</v>
      </c>
      <c r="J18" s="966">
        <v>0</v>
      </c>
      <c r="K18" s="965">
        <v>453</v>
      </c>
      <c r="L18" s="966">
        <v>29.72</v>
      </c>
      <c r="M18" s="965">
        <v>20</v>
      </c>
      <c r="N18" s="966">
        <v>1.23</v>
      </c>
      <c r="O18" s="217"/>
      <c r="P18" s="217"/>
    </row>
    <row r="19" spans="1:16" s="1022" customFormat="1">
      <c r="A19" s="630"/>
      <c r="B19" s="969"/>
      <c r="C19" s="969"/>
      <c r="D19" s="970"/>
      <c r="E19" s="969"/>
      <c r="F19" s="970"/>
      <c r="G19" s="969"/>
      <c r="H19" s="970"/>
      <c r="I19" s="969"/>
      <c r="J19" s="970"/>
      <c r="K19" s="969"/>
      <c r="L19" s="970"/>
      <c r="M19" s="969"/>
      <c r="N19" s="970"/>
      <c r="O19" s="217"/>
      <c r="P19" s="217"/>
    </row>
    <row r="20" spans="1:16">
      <c r="B20" s="753"/>
      <c r="C20" s="753"/>
      <c r="D20" s="753"/>
      <c r="E20" s="753"/>
      <c r="F20" s="753"/>
      <c r="G20" s="753"/>
      <c r="H20" s="753"/>
      <c r="I20" s="753"/>
      <c r="J20" s="753"/>
      <c r="K20" s="753"/>
      <c r="L20" s="753"/>
      <c r="M20" s="753"/>
      <c r="N20" s="753"/>
    </row>
    <row r="21" spans="1:16">
      <c r="A21" s="2134" t="s">
        <v>979</v>
      </c>
      <c r="B21" s="2135"/>
      <c r="C21" s="2135"/>
      <c r="D21" s="2135"/>
      <c r="E21" s="2135"/>
      <c r="F21" s="2135"/>
      <c r="G21" s="2135"/>
      <c r="H21" s="2135"/>
      <c r="I21" s="2135"/>
      <c r="J21" s="2135"/>
      <c r="K21" s="2135"/>
      <c r="L21" s="2135"/>
      <c r="M21" s="2135"/>
      <c r="N21" s="2136"/>
    </row>
    <row r="22" spans="1:16" ht="28.5" customHeight="1">
      <c r="A22" s="2077" t="s">
        <v>164</v>
      </c>
      <c r="B22" s="2077" t="s">
        <v>384</v>
      </c>
      <c r="C22" s="2137" t="s">
        <v>944</v>
      </c>
      <c r="D22" s="2138"/>
      <c r="E22" s="2138"/>
      <c r="F22" s="2139"/>
      <c r="G22" s="2140" t="s">
        <v>280</v>
      </c>
      <c r="H22" s="2132"/>
      <c r="I22" s="2132"/>
      <c r="J22" s="2133"/>
      <c r="K22" s="2137" t="s">
        <v>132</v>
      </c>
      <c r="L22" s="2141"/>
      <c r="M22" s="2137" t="s">
        <v>972</v>
      </c>
      <c r="N22" s="2139"/>
    </row>
    <row r="23" spans="1:16" ht="21" customHeight="1">
      <c r="A23" s="2085"/>
      <c r="B23" s="2085"/>
      <c r="C23" s="2081" t="s">
        <v>974</v>
      </c>
      <c r="D23" s="2082"/>
      <c r="E23" s="2081" t="s">
        <v>975</v>
      </c>
      <c r="F23" s="2142"/>
      <c r="G23" s="2081" t="s">
        <v>974</v>
      </c>
      <c r="H23" s="2082"/>
      <c r="I23" s="2081" t="s">
        <v>975</v>
      </c>
      <c r="J23" s="2142"/>
      <c r="K23" s="2143" t="s">
        <v>641</v>
      </c>
      <c r="L23" s="2143" t="s">
        <v>387</v>
      </c>
      <c r="M23" s="2077" t="s">
        <v>641</v>
      </c>
      <c r="N23" s="2077" t="s">
        <v>976</v>
      </c>
    </row>
    <row r="24" spans="1:16" ht="45" customHeight="1">
      <c r="A24" s="2078"/>
      <c r="B24" s="2078"/>
      <c r="C24" s="1602" t="s">
        <v>641</v>
      </c>
      <c r="D24" s="1602" t="s">
        <v>387</v>
      </c>
      <c r="E24" s="1602" t="s">
        <v>641</v>
      </c>
      <c r="F24" s="1602" t="s">
        <v>387</v>
      </c>
      <c r="G24" s="1602" t="s">
        <v>988</v>
      </c>
      <c r="H24" s="1602" t="s">
        <v>387</v>
      </c>
      <c r="I24" s="1602" t="s">
        <v>988</v>
      </c>
      <c r="J24" s="1602" t="s">
        <v>387</v>
      </c>
      <c r="K24" s="2144"/>
      <c r="L24" s="2144"/>
      <c r="M24" s="2078"/>
      <c r="N24" s="2078"/>
    </row>
    <row r="25" spans="1:16">
      <c r="A25" s="564" t="s">
        <v>10</v>
      </c>
      <c r="B25" s="1024">
        <v>254</v>
      </c>
      <c r="C25" s="1024">
        <v>32528</v>
      </c>
      <c r="D25" s="1025">
        <v>3319.1884190000005</v>
      </c>
      <c r="E25" s="1024">
        <v>29940</v>
      </c>
      <c r="F25" s="1025">
        <v>2809.4286369999995</v>
      </c>
      <c r="G25" s="1024">
        <v>1367980</v>
      </c>
      <c r="H25" s="1025">
        <v>97565.700477249979</v>
      </c>
      <c r="I25" s="1024">
        <v>1668686</v>
      </c>
      <c r="J25" s="1025">
        <v>92575.582914250001</v>
      </c>
      <c r="K25" s="1024">
        <v>3099134</v>
      </c>
      <c r="L25" s="1025">
        <v>196270.16888349998</v>
      </c>
      <c r="M25" s="1024">
        <v>439</v>
      </c>
      <c r="N25" s="1025">
        <v>33.009750000000004</v>
      </c>
    </row>
    <row r="26" spans="1:16">
      <c r="A26" s="453" t="s">
        <v>14</v>
      </c>
      <c r="B26" s="963">
        <f>SUM(B27:B38)</f>
        <v>258</v>
      </c>
      <c r="C26" s="963">
        <f t="shared" ref="C26:J26" si="1">SUM(C27:C38)</f>
        <v>40910</v>
      </c>
      <c r="D26" s="964">
        <f t="shared" si="1"/>
        <v>11677.977682499999</v>
      </c>
      <c r="E26" s="963">
        <f t="shared" si="1"/>
        <v>38984</v>
      </c>
      <c r="F26" s="964">
        <f t="shared" si="1"/>
        <v>10527.191457999999</v>
      </c>
      <c r="G26" s="963">
        <f t="shared" si="1"/>
        <v>11015423</v>
      </c>
      <c r="H26" s="964">
        <f t="shared" si="1"/>
        <v>775473.05472074996</v>
      </c>
      <c r="I26" s="963">
        <f t="shared" si="1"/>
        <v>9018297</v>
      </c>
      <c r="J26" s="964">
        <f t="shared" si="1"/>
        <v>507527.88158175006</v>
      </c>
      <c r="K26" s="963">
        <f>C26+E26+G26+I26</f>
        <v>20113614</v>
      </c>
      <c r="L26" s="964">
        <f>D26+F26+H26+J26</f>
        <v>1305206.1054430001</v>
      </c>
      <c r="M26" s="979">
        <f>M38</f>
        <v>3243</v>
      </c>
      <c r="N26" s="964">
        <f>N38</f>
        <v>193.47049999999996</v>
      </c>
    </row>
    <row r="27" spans="1:16">
      <c r="A27" s="1387">
        <v>45412</v>
      </c>
      <c r="B27" s="1006">
        <v>22</v>
      </c>
      <c r="C27" s="1006">
        <v>4206</v>
      </c>
      <c r="D27" s="1026">
        <v>1093.7545334999998</v>
      </c>
      <c r="E27" s="1006">
        <v>2232</v>
      </c>
      <c r="F27" s="1026">
        <v>533.39063399999986</v>
      </c>
      <c r="G27" s="1006">
        <v>469918</v>
      </c>
      <c r="H27" s="1026">
        <v>38033.995651250014</v>
      </c>
      <c r="I27" s="1006">
        <v>1253338</v>
      </c>
      <c r="J27" s="1026">
        <v>75683.183141000016</v>
      </c>
      <c r="K27" s="1006">
        <v>1729694</v>
      </c>
      <c r="L27" s="1026">
        <v>115344.32395975004</v>
      </c>
      <c r="M27" s="1006">
        <v>407</v>
      </c>
      <c r="N27" s="1026">
        <v>28.34</v>
      </c>
    </row>
    <row r="28" spans="1:16">
      <c r="A28" s="1387">
        <v>45443</v>
      </c>
      <c r="B28" s="1006">
        <v>23</v>
      </c>
      <c r="C28" s="1006">
        <v>2462</v>
      </c>
      <c r="D28" s="1026">
        <v>701.78770499999973</v>
      </c>
      <c r="E28" s="1006">
        <v>933</v>
      </c>
      <c r="F28" s="1026">
        <v>243.88474349999993</v>
      </c>
      <c r="G28" s="1006">
        <v>1267891</v>
      </c>
      <c r="H28" s="1026">
        <v>95694.799223999958</v>
      </c>
      <c r="I28" s="1006">
        <v>296748</v>
      </c>
      <c r="J28" s="1026">
        <v>17266.392479000016</v>
      </c>
      <c r="K28" s="1006">
        <v>1568034</v>
      </c>
      <c r="L28" s="1026">
        <v>113906.86415149998</v>
      </c>
      <c r="M28" s="1006">
        <v>799</v>
      </c>
      <c r="N28" s="1026">
        <v>51.811</v>
      </c>
    </row>
    <row r="29" spans="1:16">
      <c r="A29" s="1387">
        <v>45473</v>
      </c>
      <c r="B29" s="1027">
        <v>20</v>
      </c>
      <c r="C29" s="1028">
        <v>449</v>
      </c>
      <c r="D29" s="1026">
        <v>124.547025</v>
      </c>
      <c r="E29" s="1028">
        <v>995</v>
      </c>
      <c r="F29" s="1026">
        <v>261.63831749999997</v>
      </c>
      <c r="G29" s="1028">
        <v>444730</v>
      </c>
      <c r="H29" s="1026">
        <v>31976.810883750004</v>
      </c>
      <c r="I29" s="1028">
        <v>430453</v>
      </c>
      <c r="J29" s="1026">
        <v>25100.489501999993</v>
      </c>
      <c r="K29" s="1028">
        <v>876627</v>
      </c>
      <c r="L29" s="1026">
        <v>57463.485728250002</v>
      </c>
      <c r="M29" s="1028">
        <v>790</v>
      </c>
      <c r="N29" s="1026">
        <v>53.170999999999992</v>
      </c>
    </row>
    <row r="30" spans="1:16">
      <c r="A30" s="1387">
        <v>45504</v>
      </c>
      <c r="B30" s="1029">
        <v>23</v>
      </c>
      <c r="C30" s="1030">
        <v>1006</v>
      </c>
      <c r="D30" s="1031">
        <v>284</v>
      </c>
      <c r="E30" s="1030">
        <v>1887</v>
      </c>
      <c r="F30" s="1031">
        <v>509</v>
      </c>
      <c r="G30" s="1028">
        <v>632321</v>
      </c>
      <c r="H30" s="1026">
        <v>47656</v>
      </c>
      <c r="I30" s="1028">
        <v>521799</v>
      </c>
      <c r="J30" s="1026">
        <v>31323</v>
      </c>
      <c r="K30" s="1028">
        <v>1157013</v>
      </c>
      <c r="L30" s="1026">
        <v>79772</v>
      </c>
      <c r="M30" s="1028">
        <v>937</v>
      </c>
      <c r="N30" s="1026">
        <v>63.04</v>
      </c>
    </row>
    <row r="31" spans="1:16">
      <c r="A31" s="1387">
        <v>45535</v>
      </c>
      <c r="B31" s="1029">
        <v>21</v>
      </c>
      <c r="C31" s="1030">
        <v>5357</v>
      </c>
      <c r="D31" s="1031">
        <v>1400.7770384999999</v>
      </c>
      <c r="E31" s="1030">
        <v>4812</v>
      </c>
      <c r="F31" s="1031">
        <v>1202.3317635000005</v>
      </c>
      <c r="G31" s="1028">
        <v>641538</v>
      </c>
      <c r="H31" s="1026">
        <v>46803.573126000032</v>
      </c>
      <c r="I31" s="1028">
        <v>349131</v>
      </c>
      <c r="J31" s="1026">
        <v>20324.353872999989</v>
      </c>
      <c r="K31" s="1028">
        <v>1000838</v>
      </c>
      <c r="L31" s="1026">
        <v>69731.03580100002</v>
      </c>
      <c r="M31" s="1032">
        <v>1643</v>
      </c>
      <c r="N31" s="1026">
        <v>101.61699999999999</v>
      </c>
    </row>
    <row r="32" spans="1:16">
      <c r="A32" s="1387">
        <v>45565</v>
      </c>
      <c r="B32" s="1006">
        <v>21</v>
      </c>
      <c r="C32" s="1006">
        <v>5831</v>
      </c>
      <c r="D32" s="1026">
        <v>1640.4681600000004</v>
      </c>
      <c r="E32" s="1006">
        <v>4646</v>
      </c>
      <c r="F32" s="1026">
        <v>1201.1439015000001</v>
      </c>
      <c r="G32" s="1006">
        <v>685232</v>
      </c>
      <c r="H32" s="1026">
        <v>46868.919709000016</v>
      </c>
      <c r="I32" s="1006">
        <v>363500</v>
      </c>
      <c r="J32" s="1026">
        <v>18981.561702250008</v>
      </c>
      <c r="K32" s="1006">
        <v>1059209</v>
      </c>
      <c r="L32" s="1026">
        <v>68692.093472750028</v>
      </c>
      <c r="M32" s="1032">
        <v>2014</v>
      </c>
      <c r="N32" s="1026">
        <v>118.45172049999999</v>
      </c>
    </row>
    <row r="33" spans="1:17">
      <c r="A33" s="1387">
        <v>45596</v>
      </c>
      <c r="B33" s="1029">
        <v>22</v>
      </c>
      <c r="C33" s="1030">
        <v>2971</v>
      </c>
      <c r="D33" s="1031">
        <v>908.62622849999968</v>
      </c>
      <c r="E33" s="1030">
        <v>2966</v>
      </c>
      <c r="F33" s="1031">
        <v>850.51329299999986</v>
      </c>
      <c r="G33" s="1028">
        <v>488693</v>
      </c>
      <c r="H33" s="1026">
        <v>34289.813488249987</v>
      </c>
      <c r="I33" s="1028">
        <v>928549</v>
      </c>
      <c r="J33" s="1026">
        <v>49169.824070249961</v>
      </c>
      <c r="K33" s="1028">
        <v>1423179</v>
      </c>
      <c r="L33" s="1026">
        <v>85218.777079999942</v>
      </c>
      <c r="M33" s="1032">
        <v>1126</v>
      </c>
      <c r="N33" s="1026">
        <v>66.525999999999996</v>
      </c>
    </row>
    <row r="34" spans="1:17">
      <c r="A34" s="1387">
        <v>45626</v>
      </c>
      <c r="B34" s="1006">
        <v>21</v>
      </c>
      <c r="C34" s="1006">
        <v>1737</v>
      </c>
      <c r="D34" s="1026">
        <v>489.40648349999998</v>
      </c>
      <c r="E34" s="1006">
        <v>1417</v>
      </c>
      <c r="F34" s="1026">
        <v>376.59309449999967</v>
      </c>
      <c r="G34" s="1006">
        <v>640102</v>
      </c>
      <c r="H34" s="1026">
        <v>44823.996712999986</v>
      </c>
      <c r="I34" s="1006">
        <v>658222</v>
      </c>
      <c r="J34" s="1026">
        <v>33450.912210500042</v>
      </c>
      <c r="K34" s="1006">
        <v>1301478</v>
      </c>
      <c r="L34" s="1026">
        <v>79140.908501500031</v>
      </c>
      <c r="M34" s="1033">
        <v>1636</v>
      </c>
      <c r="N34" s="1034">
        <v>96.92649999999999</v>
      </c>
    </row>
    <row r="35" spans="1:17">
      <c r="A35" s="1387">
        <v>45657</v>
      </c>
      <c r="B35" s="1029">
        <v>21</v>
      </c>
      <c r="C35" s="1030">
        <v>2773</v>
      </c>
      <c r="D35" s="1031">
        <v>792.31097849999958</v>
      </c>
      <c r="E35" s="1030">
        <v>2775</v>
      </c>
      <c r="F35" s="1031">
        <v>741.2400869999999</v>
      </c>
      <c r="G35" s="1028">
        <v>937030</v>
      </c>
      <c r="H35" s="1026">
        <v>61360.568592749943</v>
      </c>
      <c r="I35" s="1028">
        <v>756431</v>
      </c>
      <c r="J35" s="1026">
        <v>40204.956252249947</v>
      </c>
      <c r="K35" s="1028">
        <v>1699009</v>
      </c>
      <c r="L35" s="1026">
        <v>103099.07591049989</v>
      </c>
      <c r="M35" s="1032">
        <v>2565</v>
      </c>
      <c r="N35" s="1026">
        <v>153.94</v>
      </c>
    </row>
    <row r="36" spans="1:17">
      <c r="A36" s="1387">
        <v>45688</v>
      </c>
      <c r="B36" s="1006">
        <v>23</v>
      </c>
      <c r="C36" s="1006">
        <v>3809</v>
      </c>
      <c r="D36" s="1026">
        <v>1100.9959395000003</v>
      </c>
      <c r="E36" s="1006">
        <v>3754</v>
      </c>
      <c r="F36" s="1026">
        <v>1006.1198429999999</v>
      </c>
      <c r="G36" s="1006">
        <v>886088</v>
      </c>
      <c r="H36" s="1026">
        <v>64245.165575000035</v>
      </c>
      <c r="I36" s="1006">
        <v>1004271</v>
      </c>
      <c r="J36" s="1026">
        <v>58396.937020000034</v>
      </c>
      <c r="K36" s="1006">
        <v>1897922</v>
      </c>
      <c r="L36" s="1026">
        <v>124749.21837750007</v>
      </c>
      <c r="M36" s="1033">
        <v>3907</v>
      </c>
      <c r="N36" s="1034">
        <v>252.95</v>
      </c>
    </row>
    <row r="37" spans="1:17">
      <c r="A37" s="1387">
        <v>45716</v>
      </c>
      <c r="B37" s="1029">
        <v>20</v>
      </c>
      <c r="C37" s="1030">
        <v>5957</v>
      </c>
      <c r="D37" s="1031">
        <v>1783</v>
      </c>
      <c r="E37" s="1030">
        <v>6613</v>
      </c>
      <c r="F37" s="1031">
        <v>1853</v>
      </c>
      <c r="G37" s="1028">
        <v>1681519</v>
      </c>
      <c r="H37" s="1026">
        <v>117298</v>
      </c>
      <c r="I37" s="1028">
        <v>1207643</v>
      </c>
      <c r="J37" s="1026">
        <v>69442</v>
      </c>
      <c r="K37" s="1028">
        <v>2901732</v>
      </c>
      <c r="L37" s="1026">
        <v>190376</v>
      </c>
      <c r="M37" s="1032">
        <v>3583</v>
      </c>
      <c r="N37" s="1026">
        <v>221.57800000000003</v>
      </c>
    </row>
    <row r="38" spans="1:17">
      <c r="A38" s="1387">
        <v>45747</v>
      </c>
      <c r="B38" s="1006">
        <v>21</v>
      </c>
      <c r="C38" s="1006">
        <v>4352</v>
      </c>
      <c r="D38" s="1026">
        <v>1358.3035904999995</v>
      </c>
      <c r="E38" s="1006">
        <v>5954</v>
      </c>
      <c r="F38" s="1026">
        <v>1748.3357805000001</v>
      </c>
      <c r="G38" s="1006">
        <v>2240361</v>
      </c>
      <c r="H38" s="1026">
        <v>146421.41175775</v>
      </c>
      <c r="I38" s="1006">
        <v>1248212</v>
      </c>
      <c r="J38" s="1026">
        <v>68184.271331500102</v>
      </c>
      <c r="K38" s="1006">
        <v>3498879</v>
      </c>
      <c r="L38" s="1026">
        <v>217712.32246025011</v>
      </c>
      <c r="M38" s="1033">
        <v>3243</v>
      </c>
      <c r="N38" s="1034">
        <v>193.47049999999996</v>
      </c>
    </row>
    <row r="39" spans="1:17" s="217" customFormat="1">
      <c r="A39" s="371"/>
      <c r="B39" s="751"/>
      <c r="C39" s="751"/>
      <c r="D39" s="751"/>
      <c r="E39" s="751"/>
      <c r="F39" s="751"/>
      <c r="G39" s="751"/>
      <c r="H39" s="751"/>
      <c r="I39" s="751"/>
      <c r="J39" s="751"/>
      <c r="K39" s="751"/>
      <c r="L39" s="751"/>
      <c r="M39" s="751"/>
      <c r="N39" s="751"/>
      <c r="Q39" s="751"/>
    </row>
    <row r="40" spans="1:17">
      <c r="A40" s="1603" t="s">
        <v>650</v>
      </c>
    </row>
    <row r="41" spans="1:17">
      <c r="L41" s="761"/>
    </row>
    <row r="42" spans="1:17">
      <c r="B42" s="753"/>
      <c r="C42" s="753"/>
      <c r="D42" s="753"/>
      <c r="E42" s="753"/>
      <c r="F42" s="753"/>
      <c r="G42" s="753"/>
      <c r="H42" s="753"/>
      <c r="I42" s="753"/>
      <c r="J42" s="753"/>
      <c r="K42" s="753"/>
      <c r="L42" s="753"/>
    </row>
    <row r="43" spans="1:17">
      <c r="B43" s="753"/>
      <c r="C43" s="753"/>
      <c r="D43" s="753"/>
      <c r="E43" s="753"/>
      <c r="F43" s="753"/>
      <c r="G43" s="753"/>
      <c r="H43" s="753"/>
      <c r="I43" s="753"/>
      <c r="J43" s="753"/>
      <c r="K43" s="753"/>
      <c r="L43" s="753"/>
      <c r="M43" s="753"/>
      <c r="N43" s="753"/>
    </row>
    <row r="45" spans="1:17">
      <c r="B45" s="753"/>
      <c r="C45" s="753"/>
      <c r="D45" s="753"/>
      <c r="E45" s="753"/>
      <c r="F45" s="753"/>
      <c r="G45" s="753"/>
      <c r="H45" s="753"/>
      <c r="I45" s="753"/>
      <c r="J45" s="753"/>
      <c r="K45" s="753"/>
      <c r="L45" s="753"/>
    </row>
  </sheetData>
  <mergeCells count="25">
    <mergeCell ref="A1:C1"/>
    <mergeCell ref="A2:N2"/>
    <mergeCell ref="A3:A4"/>
    <mergeCell ref="B3:B4"/>
    <mergeCell ref="C3:D3"/>
    <mergeCell ref="E3:F3"/>
    <mergeCell ref="G3:H3"/>
    <mergeCell ref="I3:J3"/>
    <mergeCell ref="K3:L3"/>
    <mergeCell ref="M3:N3"/>
    <mergeCell ref="A21:N21"/>
    <mergeCell ref="A22:A24"/>
    <mergeCell ref="B22:B24"/>
    <mergeCell ref="C22:F22"/>
    <mergeCell ref="G22:J22"/>
    <mergeCell ref="K22:L22"/>
    <mergeCell ref="M22:N22"/>
    <mergeCell ref="C23:D23"/>
    <mergeCell ref="E23:F23"/>
    <mergeCell ref="G23:H23"/>
    <mergeCell ref="I23:J23"/>
    <mergeCell ref="K23:K24"/>
    <mergeCell ref="L23:L24"/>
    <mergeCell ref="M23:M24"/>
    <mergeCell ref="N23:N24"/>
  </mergeCells>
  <printOptions horizontalCentered="1"/>
  <pageMargins left="0.7" right="0.7" top="0.75" bottom="0.75" header="0.3" footer="0.3"/>
  <pageSetup scale="71"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79"/>
  <sheetViews>
    <sheetView topLeftCell="A40" zoomScaleNormal="100" workbookViewId="0">
      <selection activeCell="F5" sqref="F5"/>
    </sheetView>
  </sheetViews>
  <sheetFormatPr defaultColWidth="9.140625" defaultRowHeight="15"/>
  <cols>
    <col min="1" max="1" width="13.140625" style="217" customWidth="1"/>
    <col min="2" max="2" width="13.85546875" style="217" customWidth="1"/>
    <col min="3" max="3" width="14" style="217" customWidth="1"/>
    <col min="4" max="4" width="12.140625" style="217" customWidth="1"/>
    <col min="5" max="5" width="23.85546875" style="217" customWidth="1"/>
    <col min="6" max="6" width="13.140625" style="217" customWidth="1"/>
    <col min="7" max="7" width="8.7109375" style="217" customWidth="1"/>
    <col min="8" max="11" width="9.28515625" style="217" bestFit="1" customWidth="1"/>
    <col min="12" max="12" width="9.7109375" style="217" bestFit="1" customWidth="1"/>
    <col min="13" max="13" width="9.28515625" style="217" bestFit="1" customWidth="1"/>
    <col min="14" max="14" width="9.5703125" style="217" bestFit="1" customWidth="1"/>
    <col min="15" max="16384" width="9.140625" style="217"/>
  </cols>
  <sheetData>
    <row r="1" spans="1:10" ht="15.75">
      <c r="A1" s="2154" t="s">
        <v>989</v>
      </c>
      <c r="B1" s="2155"/>
      <c r="C1" s="2155"/>
      <c r="D1" s="2155"/>
      <c r="E1" s="2155"/>
      <c r="F1" s="1035"/>
      <c r="G1" s="1035"/>
      <c r="H1" s="1035"/>
      <c r="I1" s="1035"/>
      <c r="J1" s="1036"/>
    </row>
    <row r="2" spans="1:10" ht="35.25" customHeight="1" thickBot="1">
      <c r="A2" s="1604" t="s">
        <v>990</v>
      </c>
      <c r="B2" s="1605" t="s">
        <v>991</v>
      </c>
      <c r="C2" s="1605" t="s">
        <v>992</v>
      </c>
      <c r="D2" s="1605" t="s">
        <v>993</v>
      </c>
      <c r="E2" s="1605" t="s">
        <v>994</v>
      </c>
      <c r="F2" s="1605" t="s">
        <v>995</v>
      </c>
      <c r="G2" s="1605" t="s">
        <v>433</v>
      </c>
      <c r="H2" s="1037"/>
      <c r="I2" s="751"/>
    </row>
    <row r="3" spans="1:10" ht="15.75" thickBot="1">
      <c r="A3" s="2158" t="s">
        <v>951</v>
      </c>
      <c r="B3" s="2159"/>
      <c r="C3" s="2159"/>
      <c r="D3" s="2159"/>
      <c r="E3" s="2159"/>
      <c r="F3" s="2159"/>
      <c r="G3" s="2160"/>
      <c r="H3" s="1037"/>
      <c r="I3" s="751"/>
    </row>
    <row r="4" spans="1:10">
      <c r="A4" s="1038" t="s">
        <v>10</v>
      </c>
      <c r="B4" s="1039">
        <v>1.5620775180048118E-5</v>
      </c>
      <c r="C4" s="1039">
        <v>1.8583842689575554</v>
      </c>
      <c r="D4" s="1039">
        <v>52.098543558254619</v>
      </c>
      <c r="E4" s="1039">
        <v>0.12731865583125868</v>
      </c>
      <c r="F4" s="1039">
        <v>0.83925304899422848</v>
      </c>
      <c r="G4" s="1040">
        <v>45.077417482594498</v>
      </c>
      <c r="H4" s="1037"/>
      <c r="I4" s="751"/>
    </row>
    <row r="5" spans="1:10">
      <c r="A5" s="1322" t="s">
        <v>14</v>
      </c>
      <c r="B5" s="1323">
        <v>5.8742163911779035E-6</v>
      </c>
      <c r="C5" s="1323">
        <v>1.3728013538896753</v>
      </c>
      <c r="D5" s="1323">
        <v>55.260931015201962</v>
      </c>
      <c r="E5" s="1323">
        <v>5.744341359321993E-2</v>
      </c>
      <c r="F5" s="1323">
        <v>1.8049189472698508</v>
      </c>
      <c r="G5" s="1324">
        <v>41.503898732325588</v>
      </c>
      <c r="H5" s="1037"/>
      <c r="I5" s="751"/>
    </row>
    <row r="6" spans="1:10">
      <c r="A6" s="1387">
        <v>45412</v>
      </c>
      <c r="B6" s="1325">
        <v>2.04639223657122E-5</v>
      </c>
      <c r="C6" s="1325">
        <v>1.4985911929694009</v>
      </c>
      <c r="D6" s="1325">
        <v>53.987148120657181</v>
      </c>
      <c r="E6" s="1325">
        <v>6.1374041305228277E-2</v>
      </c>
      <c r="F6" s="1325">
        <v>1.0688517055320308</v>
      </c>
      <c r="G6" s="1326">
        <v>43.384012458043955</v>
      </c>
      <c r="H6" s="1037"/>
      <c r="I6" s="751"/>
    </row>
    <row r="7" spans="1:10">
      <c r="A7" s="1387">
        <v>45443</v>
      </c>
      <c r="B7" s="1325">
        <v>2.0736362352250552E-6</v>
      </c>
      <c r="C7" s="1325">
        <v>1.1974089241918995</v>
      </c>
      <c r="D7" s="1325">
        <v>54.182427008513812</v>
      </c>
      <c r="E7" s="1325">
        <v>8.8129783954268973E-2</v>
      </c>
      <c r="F7" s="1325">
        <v>1.0387463553540826</v>
      </c>
      <c r="G7" s="1326">
        <v>43.493286586221387</v>
      </c>
      <c r="H7" s="1037"/>
      <c r="I7" s="751"/>
    </row>
    <row r="8" spans="1:10">
      <c r="A8" s="1387">
        <v>45473</v>
      </c>
      <c r="B8" s="1325">
        <v>1.7483593801933231E-5</v>
      </c>
      <c r="C8" s="1325">
        <v>1.2142828498837597</v>
      </c>
      <c r="D8" s="1325">
        <v>53.77768837651363</v>
      </c>
      <c r="E8" s="1325">
        <v>5.789268656722802E-2</v>
      </c>
      <c r="F8" s="1325">
        <v>1.1848478538124383</v>
      </c>
      <c r="G8" s="1326">
        <v>43.765270613038616</v>
      </c>
      <c r="H8" s="1037"/>
      <c r="I8" s="751"/>
    </row>
    <row r="9" spans="1:10">
      <c r="A9" s="1387">
        <v>45504</v>
      </c>
      <c r="B9" s="1325">
        <v>2.0387597233965888E-5</v>
      </c>
      <c r="C9" s="1325">
        <v>1.3796145560528066</v>
      </c>
      <c r="D9" s="1325">
        <v>53.012699864350566</v>
      </c>
      <c r="E9" s="1325">
        <v>9.8134418097890475E-2</v>
      </c>
      <c r="F9" s="1325">
        <v>1.5492222082635885</v>
      </c>
      <c r="G9" s="1326">
        <v>43.960307005931064</v>
      </c>
      <c r="H9" s="1037"/>
      <c r="I9" s="751"/>
    </row>
    <row r="10" spans="1:10">
      <c r="A10" s="1387">
        <v>45535</v>
      </c>
      <c r="B10" s="1325">
        <v>2.4333964191354991E-6</v>
      </c>
      <c r="C10" s="1325">
        <v>1.4490334798293276</v>
      </c>
      <c r="D10" s="1325">
        <v>54.599836088629402</v>
      </c>
      <c r="E10" s="1325">
        <v>4.9393412342396803E-2</v>
      </c>
      <c r="F10" s="1325">
        <v>1.8482886835507886</v>
      </c>
      <c r="G10" s="1326">
        <v>42.053445902251674</v>
      </c>
      <c r="H10" s="1037"/>
      <c r="I10" s="751"/>
    </row>
    <row r="11" spans="1:10">
      <c r="A11" s="1387">
        <v>45565</v>
      </c>
      <c r="B11" s="1325">
        <v>5.6521107412857584E-7</v>
      </c>
      <c r="C11" s="1325">
        <v>1.2961738754154928</v>
      </c>
      <c r="D11" s="1325">
        <v>56.672913498780261</v>
      </c>
      <c r="E11" s="1325">
        <v>5.4782518148838083E-2</v>
      </c>
      <c r="F11" s="1325">
        <v>1.7434269998048109</v>
      </c>
      <c r="G11" s="1326">
        <v>40.232700564400758</v>
      </c>
      <c r="H11" s="1037"/>
      <c r="I11" s="751"/>
    </row>
    <row r="12" spans="1:10">
      <c r="A12" s="1387">
        <v>45596</v>
      </c>
      <c r="B12" s="1325">
        <v>7.718918621844861E-7</v>
      </c>
      <c r="C12" s="1325">
        <v>1.4080548106737816</v>
      </c>
      <c r="D12" s="1325">
        <v>55.2658245605801</v>
      </c>
      <c r="E12" s="1325">
        <v>3.352282249360812E-2</v>
      </c>
      <c r="F12" s="1325">
        <v>2.4332885290539759</v>
      </c>
      <c r="G12" s="1326">
        <v>40.859307292333654</v>
      </c>
      <c r="H12" s="1037"/>
      <c r="I12" s="751"/>
    </row>
    <row r="13" spans="1:10">
      <c r="A13" s="1387">
        <v>45626</v>
      </c>
      <c r="B13" s="1325">
        <v>1.0000000000000001E-5</v>
      </c>
      <c r="C13" s="1325">
        <v>1.61</v>
      </c>
      <c r="D13" s="1325">
        <v>57.38</v>
      </c>
      <c r="E13" s="1325">
        <v>0.08</v>
      </c>
      <c r="F13" s="1325">
        <v>2.2799999999999998</v>
      </c>
      <c r="G13" s="1326">
        <v>38.65</v>
      </c>
      <c r="H13" s="1037"/>
      <c r="I13" s="751"/>
    </row>
    <row r="14" spans="1:10">
      <c r="A14" s="1387">
        <v>45657</v>
      </c>
      <c r="B14" s="1325">
        <v>3.5557058995805085E-6</v>
      </c>
      <c r="C14" s="1325">
        <v>1.3787979533028916</v>
      </c>
      <c r="D14" s="1325">
        <v>55.157177119910727</v>
      </c>
      <c r="E14" s="1325">
        <v>3.1114006935062593E-2</v>
      </c>
      <c r="F14" s="1325">
        <v>2.4718972092754816</v>
      </c>
      <c r="G14" s="1326">
        <v>40.961009661021805</v>
      </c>
      <c r="H14" s="1037"/>
      <c r="I14" s="751"/>
    </row>
    <row r="15" spans="1:10">
      <c r="A15" s="1387">
        <v>45688</v>
      </c>
      <c r="B15" s="1325">
        <v>3.4982589252785383E-6</v>
      </c>
      <c r="C15" s="1325">
        <v>1.3361299114833807</v>
      </c>
      <c r="D15" s="1325">
        <v>56.08322844241227</v>
      </c>
      <c r="E15" s="1325">
        <v>5.4142291017116581E-2</v>
      </c>
      <c r="F15" s="1325">
        <v>1.0685589308914938</v>
      </c>
      <c r="G15" s="1326">
        <v>41.457937713045034</v>
      </c>
      <c r="H15" s="1037"/>
      <c r="I15" s="751"/>
    </row>
    <row r="16" spans="1:10">
      <c r="A16" s="1387">
        <v>45716</v>
      </c>
      <c r="B16" s="1327">
        <v>3.4982589252785383E-6</v>
      </c>
      <c r="C16" s="1327">
        <v>1.4173031914214085</v>
      </c>
      <c r="D16" s="1327">
        <v>56.025443833795144</v>
      </c>
      <c r="E16" s="1327">
        <v>3.6823913818894806E-2</v>
      </c>
      <c r="F16" s="1327">
        <v>1.2173673759432155</v>
      </c>
      <c r="G16" s="1328">
        <v>41.303061685021383</v>
      </c>
      <c r="H16" s="1037"/>
      <c r="I16" s="751"/>
    </row>
    <row r="17" spans="1:9" ht="15.75" thickBot="1">
      <c r="A17" s="1387">
        <v>45747</v>
      </c>
      <c r="B17" s="1042">
        <v>3.4982589252785383E-6</v>
      </c>
      <c r="C17" s="1042">
        <v>1.2575592680770187</v>
      </c>
      <c r="D17" s="1042">
        <v>55.346051720130539</v>
      </c>
      <c r="E17" s="1042">
        <v>5.153574119280567E-2</v>
      </c>
      <c r="F17" s="1042">
        <v>3.3799711369846581</v>
      </c>
      <c r="G17" s="1043">
        <v>39.96488153674381</v>
      </c>
      <c r="H17" s="1037"/>
      <c r="I17" s="751"/>
    </row>
    <row r="18" spans="1:9">
      <c r="A18" s="630"/>
      <c r="B18" s="1044"/>
      <c r="C18" s="1044"/>
      <c r="D18" s="1044"/>
      <c r="E18" s="1044"/>
      <c r="F18" s="1044"/>
      <c r="G18" s="1044"/>
      <c r="H18" s="1037"/>
      <c r="I18" s="751"/>
    </row>
    <row r="19" spans="1:9" ht="15.75" thickBot="1">
      <c r="A19" s="630"/>
      <c r="B19" s="1045"/>
      <c r="C19" s="1045"/>
      <c r="D19" s="1045"/>
      <c r="E19" s="1045"/>
      <c r="F19" s="1045"/>
      <c r="G19" s="1045"/>
      <c r="H19" s="1037"/>
      <c r="I19" s="751"/>
    </row>
    <row r="20" spans="1:9" s="1046" customFormat="1">
      <c r="A20" s="2161" t="s">
        <v>947</v>
      </c>
      <c r="B20" s="2162"/>
      <c r="C20" s="2162"/>
      <c r="D20" s="2162"/>
      <c r="E20" s="2162"/>
      <c r="F20" s="2162"/>
      <c r="G20" s="2163"/>
      <c r="H20" s="1037"/>
      <c r="I20" s="961"/>
    </row>
    <row r="21" spans="1:9" s="1046" customFormat="1">
      <c r="A21" s="1047" t="s">
        <v>10</v>
      </c>
      <c r="B21" s="1048">
        <v>0.40935803287414579</v>
      </c>
      <c r="C21" s="1048">
        <v>5.3006490727428925</v>
      </c>
      <c r="D21" s="1048">
        <v>36.346196744198778</v>
      </c>
      <c r="E21" s="1048">
        <v>7.3856189843789735E-2</v>
      </c>
      <c r="F21" s="1048">
        <v>7.8131563951853273E-4</v>
      </c>
      <c r="G21" s="1049">
        <v>57.869158644700846</v>
      </c>
      <c r="H21" s="1050"/>
      <c r="I21" s="961"/>
    </row>
    <row r="22" spans="1:9" s="1046" customFormat="1">
      <c r="A22" s="1318" t="s">
        <v>14</v>
      </c>
      <c r="B22" s="1319">
        <v>0.12152244161674512</v>
      </c>
      <c r="C22" s="1319">
        <v>6.9697015569321206</v>
      </c>
      <c r="D22" s="1319">
        <v>39.52855585098591</v>
      </c>
      <c r="E22" s="1319">
        <v>1.1092757988055781E-2</v>
      </c>
      <c r="F22" s="1319">
        <v>0</v>
      </c>
      <c r="G22" s="1320">
        <v>53.368609560676113</v>
      </c>
      <c r="H22" s="1050"/>
      <c r="I22" s="961"/>
    </row>
    <row r="23" spans="1:9" s="1046" customFormat="1">
      <c r="A23" s="1387">
        <v>45412</v>
      </c>
      <c r="B23" s="1052">
        <v>0.19280189841118459</v>
      </c>
      <c r="C23" s="1053">
        <v>8.0141967175694155</v>
      </c>
      <c r="D23" s="1054">
        <v>42.517111837456682</v>
      </c>
      <c r="E23" s="1054">
        <v>0.12402962931060434</v>
      </c>
      <c r="F23" s="1055">
        <v>0</v>
      </c>
      <c r="G23" s="1056">
        <v>49.151859917252118</v>
      </c>
      <c r="H23" s="1050"/>
      <c r="I23" s="961"/>
    </row>
    <row r="24" spans="1:9" s="1046" customFormat="1">
      <c r="A24" s="1387">
        <v>45443</v>
      </c>
      <c r="B24" s="1057">
        <v>8.9757197212749579E-2</v>
      </c>
      <c r="C24" s="1057">
        <v>3.9023546967300344</v>
      </c>
      <c r="D24" s="1057">
        <v>20.567767536692642</v>
      </c>
      <c r="E24" s="1057">
        <v>2.4200139260646858E-3</v>
      </c>
      <c r="F24" s="1057">
        <v>0</v>
      </c>
      <c r="G24" s="1058">
        <v>75.437700555438497</v>
      </c>
      <c r="H24" s="1050"/>
      <c r="I24" s="961"/>
    </row>
    <row r="25" spans="1:9" s="1046" customFormat="1">
      <c r="A25" s="1387">
        <v>45473</v>
      </c>
      <c r="B25" s="1057">
        <v>0.17309022387291059</v>
      </c>
      <c r="C25" s="1057">
        <v>8.5190441784481159</v>
      </c>
      <c r="D25" s="1057">
        <v>42.345400449539909</v>
      </c>
      <c r="E25" s="1057">
        <v>0</v>
      </c>
      <c r="F25" s="1057">
        <v>0</v>
      </c>
      <c r="G25" s="1058">
        <v>48.962465148139067</v>
      </c>
      <c r="H25" s="217"/>
      <c r="I25" s="961"/>
    </row>
    <row r="26" spans="1:9" s="1046" customFormat="1">
      <c r="A26" s="1387">
        <v>45504</v>
      </c>
      <c r="B26" s="1057">
        <v>0.13690595229412184</v>
      </c>
      <c r="C26" s="1057">
        <v>7.7833382761724357</v>
      </c>
      <c r="D26" s="1057">
        <v>43.974285475768532</v>
      </c>
      <c r="E26" s="1057">
        <v>0</v>
      </c>
      <c r="F26" s="1057">
        <v>0</v>
      </c>
      <c r="G26" s="1058">
        <v>48.105470295764903</v>
      </c>
      <c r="H26" s="217"/>
      <c r="I26" s="961"/>
    </row>
    <row r="27" spans="1:9" s="1046" customFormat="1">
      <c r="A27" s="1387">
        <v>45535</v>
      </c>
      <c r="B27" s="1057">
        <v>0.11480578899729231</v>
      </c>
      <c r="C27" s="1057">
        <v>3.3582288886419023</v>
      </c>
      <c r="D27" s="1057">
        <v>22.496835740078332</v>
      </c>
      <c r="E27" s="1057">
        <v>0</v>
      </c>
      <c r="F27" s="1057">
        <v>0</v>
      </c>
      <c r="G27" s="1058">
        <v>74.030129582282484</v>
      </c>
      <c r="H27" s="217"/>
      <c r="I27" s="961"/>
    </row>
    <row r="28" spans="1:9" s="1046" customFormat="1">
      <c r="A28" s="1387">
        <v>45565</v>
      </c>
      <c r="B28" s="1057">
        <v>7.2501307560605743E-2</v>
      </c>
      <c r="C28" s="1057">
        <v>6.4866479459912449</v>
      </c>
      <c r="D28" s="1057">
        <v>46.14768377742714</v>
      </c>
      <c r="E28" s="1057">
        <v>0</v>
      </c>
      <c r="F28" s="1057">
        <v>0</v>
      </c>
      <c r="G28" s="1058">
        <v>47.293166969021016</v>
      </c>
      <c r="H28" s="217"/>
      <c r="I28" s="961"/>
    </row>
    <row r="29" spans="1:9" s="1046" customFormat="1">
      <c r="A29" s="1387">
        <v>45596</v>
      </c>
      <c r="B29" s="1057">
        <v>0.05</v>
      </c>
      <c r="C29" s="1057">
        <v>7.87</v>
      </c>
      <c r="D29" s="1057">
        <v>43.16</v>
      </c>
      <c r="E29" s="1057">
        <v>0</v>
      </c>
      <c r="F29" s="1057">
        <v>0</v>
      </c>
      <c r="G29" s="1058">
        <v>48.92</v>
      </c>
      <c r="H29" s="1050"/>
      <c r="I29" s="961"/>
    </row>
    <row r="30" spans="1:9" s="1046" customFormat="1">
      <c r="A30" s="1387">
        <v>45626</v>
      </c>
      <c r="B30" s="1057">
        <v>0.12</v>
      </c>
      <c r="C30" s="1057">
        <v>6.98</v>
      </c>
      <c r="D30" s="1057">
        <v>46.36</v>
      </c>
      <c r="E30" s="1057">
        <v>0</v>
      </c>
      <c r="F30" s="1057">
        <v>0</v>
      </c>
      <c r="G30" s="1058">
        <v>46.55</v>
      </c>
      <c r="H30" s="1050"/>
      <c r="I30" s="961"/>
    </row>
    <row r="31" spans="1:9" s="1046" customFormat="1">
      <c r="A31" s="1387">
        <v>45657</v>
      </c>
      <c r="B31" s="1059">
        <v>0.14099999999999999</v>
      </c>
      <c r="C31" s="1059">
        <v>7.7350000000000003</v>
      </c>
      <c r="D31" s="1059">
        <v>41.94</v>
      </c>
      <c r="E31" s="1059">
        <v>0</v>
      </c>
      <c r="F31" s="1059">
        <v>0</v>
      </c>
      <c r="G31" s="1060">
        <v>50.179000000000002</v>
      </c>
      <c r="H31" s="1050"/>
      <c r="I31" s="961"/>
    </row>
    <row r="32" spans="1:9" s="1046" customFormat="1">
      <c r="A32" s="1387">
        <v>45688</v>
      </c>
      <c r="B32" s="1057">
        <v>0.09</v>
      </c>
      <c r="C32" s="1057">
        <v>7.04</v>
      </c>
      <c r="D32" s="1057">
        <v>44.45</v>
      </c>
      <c r="E32" s="1057">
        <v>0</v>
      </c>
      <c r="F32" s="1057">
        <v>0</v>
      </c>
      <c r="G32" s="1058">
        <v>48.41</v>
      </c>
      <c r="H32" s="1050"/>
      <c r="I32" s="961"/>
    </row>
    <row r="33" spans="1:24" s="1046" customFormat="1">
      <c r="A33" s="1387">
        <v>45716</v>
      </c>
      <c r="B33" s="1059">
        <v>0.10424919979822179</v>
      </c>
      <c r="C33" s="1059">
        <v>8.2811830943403031</v>
      </c>
      <c r="D33" s="1059">
        <v>41.373786504808088</v>
      </c>
      <c r="E33" s="1059">
        <v>0</v>
      </c>
      <c r="F33" s="1059">
        <v>0</v>
      </c>
      <c r="G33" s="1060">
        <v>50.240781201053387</v>
      </c>
      <c r="H33" s="1050"/>
      <c r="I33" s="961"/>
    </row>
    <row r="34" spans="1:24" s="1046" customFormat="1" ht="15.75" thickBot="1">
      <c r="A34" s="1387">
        <v>45747</v>
      </c>
      <c r="B34" s="1061">
        <v>0.19352904835559573</v>
      </c>
      <c r="C34" s="1061">
        <v>8.7111337211589905</v>
      </c>
      <c r="D34" s="1061">
        <v>40.80137171971608</v>
      </c>
      <c r="E34" s="1061">
        <v>0</v>
      </c>
      <c r="F34" s="1061">
        <v>0</v>
      </c>
      <c r="G34" s="1062">
        <v>50.293965510769347</v>
      </c>
      <c r="H34" s="1050"/>
      <c r="I34" s="961"/>
    </row>
    <row r="35" spans="1:24" s="1046" customFormat="1">
      <c r="A35" s="630"/>
      <c r="B35" s="1063"/>
      <c r="C35" s="1063"/>
      <c r="D35" s="1063"/>
      <c r="E35" s="1063"/>
      <c r="F35" s="1063"/>
      <c r="G35" s="1063"/>
      <c r="H35" s="1050"/>
      <c r="I35" s="961"/>
    </row>
    <row r="36" spans="1:24" s="1046" customFormat="1" ht="15.75" thickBot="1">
      <c r="A36" s="630"/>
      <c r="B36" s="1064"/>
      <c r="C36" s="1064"/>
      <c r="D36" s="1045"/>
      <c r="E36" s="1065"/>
      <c r="F36" s="1066"/>
      <c r="G36" s="1045"/>
      <c r="H36" s="1050"/>
      <c r="I36" s="961"/>
    </row>
    <row r="37" spans="1:24" s="1046" customFormat="1">
      <c r="A37" s="2161" t="s">
        <v>378</v>
      </c>
      <c r="B37" s="2162"/>
      <c r="C37" s="2162"/>
      <c r="D37" s="2162"/>
      <c r="E37" s="2162"/>
      <c r="F37" s="2162"/>
      <c r="G37" s="2163"/>
      <c r="H37" s="1050"/>
      <c r="I37" s="961"/>
    </row>
    <row r="38" spans="1:24">
      <c r="A38" s="1041" t="s">
        <v>10</v>
      </c>
      <c r="B38" s="1051">
        <v>0</v>
      </c>
      <c r="C38" s="1051">
        <v>1.5405191424264499</v>
      </c>
      <c r="D38" s="1051">
        <v>6.0151927214496297</v>
      </c>
      <c r="E38" s="1051">
        <v>0</v>
      </c>
      <c r="F38" s="1051">
        <v>0</v>
      </c>
      <c r="G38" s="1067">
        <v>92.444288136123902</v>
      </c>
      <c r="H38" s="1050"/>
      <c r="I38" s="961"/>
      <c r="J38" s="1046"/>
      <c r="K38" s="1046"/>
      <c r="L38" s="1046"/>
      <c r="M38" s="1046"/>
      <c r="N38" s="1046"/>
      <c r="O38" s="1046"/>
      <c r="P38" s="1046"/>
      <c r="Q38" s="1046"/>
      <c r="R38" s="1046"/>
      <c r="S38" s="1046"/>
      <c r="T38" s="1046"/>
      <c r="U38" s="1046"/>
      <c r="V38" s="1046"/>
      <c r="W38" s="1046"/>
      <c r="X38" s="1046"/>
    </row>
    <row r="39" spans="1:24">
      <c r="A39" s="1318" t="s">
        <v>14</v>
      </c>
      <c r="B39" s="1319">
        <v>0</v>
      </c>
      <c r="C39" s="1319">
        <v>7.8292173688330662</v>
      </c>
      <c r="D39" s="1319">
        <v>77.923300595542315</v>
      </c>
      <c r="E39" s="1319">
        <v>0</v>
      </c>
      <c r="F39" s="1319">
        <v>0</v>
      </c>
      <c r="G39" s="1320">
        <v>14.247482035624616</v>
      </c>
      <c r="H39" s="1050"/>
      <c r="I39" s="961"/>
      <c r="J39" s="1046"/>
      <c r="K39" s="1046"/>
      <c r="L39" s="1046"/>
      <c r="M39" s="1046"/>
      <c r="N39" s="1046"/>
      <c r="O39" s="1046"/>
      <c r="P39" s="1046"/>
      <c r="Q39" s="1046"/>
      <c r="R39" s="1046"/>
      <c r="S39" s="1046"/>
      <c r="T39" s="1046"/>
      <c r="U39" s="1046"/>
      <c r="V39" s="1046"/>
      <c r="W39" s="1046"/>
      <c r="X39" s="1046"/>
    </row>
    <row r="40" spans="1:24" s="1046" customFormat="1">
      <c r="A40" s="1387">
        <v>45412</v>
      </c>
      <c r="B40" s="1052">
        <v>0</v>
      </c>
      <c r="C40" s="1052">
        <v>0</v>
      </c>
      <c r="D40" s="1057">
        <v>50</v>
      </c>
      <c r="E40" s="1057">
        <v>0</v>
      </c>
      <c r="F40" s="1068">
        <v>0</v>
      </c>
      <c r="G40" s="1058">
        <v>50</v>
      </c>
      <c r="H40" s="1050"/>
      <c r="I40" s="961"/>
    </row>
    <row r="41" spans="1:24" s="1046" customFormat="1">
      <c r="A41" s="1387">
        <v>45443</v>
      </c>
      <c r="B41" s="1057">
        <v>0</v>
      </c>
      <c r="C41" s="1057">
        <v>0</v>
      </c>
      <c r="D41" s="1057">
        <v>50</v>
      </c>
      <c r="E41" s="1057">
        <v>0</v>
      </c>
      <c r="F41" s="1057">
        <v>0</v>
      </c>
      <c r="G41" s="1058">
        <v>50</v>
      </c>
      <c r="H41" s="1050"/>
      <c r="I41" s="961"/>
    </row>
    <row r="42" spans="1:24" s="1046" customFormat="1">
      <c r="A42" s="1387">
        <v>45473</v>
      </c>
      <c r="B42" s="1057">
        <v>0</v>
      </c>
      <c r="C42" s="1057">
        <v>0</v>
      </c>
      <c r="D42" s="1057">
        <v>50</v>
      </c>
      <c r="E42" s="1057">
        <v>0</v>
      </c>
      <c r="F42" s="1057">
        <v>0</v>
      </c>
      <c r="G42" s="1058">
        <v>50</v>
      </c>
      <c r="H42" s="1050"/>
      <c r="I42" s="961"/>
    </row>
    <row r="43" spans="1:24" s="1046" customFormat="1">
      <c r="A43" s="1387">
        <v>45504</v>
      </c>
      <c r="B43" s="1057">
        <v>0</v>
      </c>
      <c r="C43" s="1057">
        <v>0</v>
      </c>
      <c r="D43" s="1057">
        <v>50</v>
      </c>
      <c r="E43" s="1057">
        <v>0</v>
      </c>
      <c r="F43" s="1057">
        <v>0</v>
      </c>
      <c r="G43" s="1058">
        <v>50</v>
      </c>
      <c r="H43" s="1050"/>
      <c r="I43" s="961"/>
    </row>
    <row r="44" spans="1:24" s="1046" customFormat="1">
      <c r="A44" s="1387">
        <v>45535</v>
      </c>
      <c r="B44" s="1057">
        <v>0</v>
      </c>
      <c r="C44" s="1057">
        <v>11.168095972808571</v>
      </c>
      <c r="D44" s="1057">
        <v>57.340612504024499</v>
      </c>
      <c r="E44" s="1057">
        <v>0</v>
      </c>
      <c r="F44" s="1057">
        <v>0</v>
      </c>
      <c r="G44" s="1058">
        <v>31.491291523166932</v>
      </c>
      <c r="H44" s="1050"/>
      <c r="I44" s="961"/>
    </row>
    <row r="45" spans="1:24" s="1046" customFormat="1">
      <c r="A45" s="1387">
        <v>45565</v>
      </c>
      <c r="B45" s="1057">
        <v>0</v>
      </c>
      <c r="C45" s="1057">
        <v>8.2791285962627352</v>
      </c>
      <c r="D45" s="1057">
        <v>81.716977522817217</v>
      </c>
      <c r="E45" s="1057">
        <v>0</v>
      </c>
      <c r="F45" s="1057">
        <v>0</v>
      </c>
      <c r="G45" s="1058">
        <v>10.003893880920053</v>
      </c>
      <c r="H45" s="1050"/>
      <c r="I45" s="961"/>
    </row>
    <row r="46" spans="1:24" s="1046" customFormat="1">
      <c r="A46" s="1387">
        <v>45596</v>
      </c>
      <c r="B46" s="1057">
        <v>0</v>
      </c>
      <c r="C46" s="1057">
        <v>7.5429400277277692</v>
      </c>
      <c r="D46" s="1057">
        <v>78.783671972001784</v>
      </c>
      <c r="E46" s="1057">
        <v>0</v>
      </c>
      <c r="F46" s="1057">
        <v>0</v>
      </c>
      <c r="G46" s="1058">
        <v>13.673388000270448</v>
      </c>
      <c r="H46" s="1050"/>
      <c r="I46" s="961"/>
    </row>
    <row r="47" spans="1:24" s="1046" customFormat="1">
      <c r="A47" s="1387">
        <v>45626</v>
      </c>
      <c r="B47" s="1057">
        <v>0</v>
      </c>
      <c r="C47" s="1057">
        <v>0</v>
      </c>
      <c r="D47" s="1057">
        <v>0</v>
      </c>
      <c r="E47" s="1057">
        <v>0</v>
      </c>
      <c r="F47" s="1057">
        <v>0</v>
      </c>
      <c r="G47" s="1058">
        <v>0</v>
      </c>
      <c r="H47" s="1050"/>
      <c r="I47" s="961"/>
    </row>
    <row r="48" spans="1:24" s="1046" customFormat="1">
      <c r="A48" s="1387">
        <v>45657</v>
      </c>
      <c r="B48" s="1057">
        <v>0</v>
      </c>
      <c r="C48" s="1057">
        <v>0</v>
      </c>
      <c r="D48" s="1057">
        <v>0</v>
      </c>
      <c r="E48" s="1057">
        <v>0</v>
      </c>
      <c r="F48" s="1057">
        <v>0</v>
      </c>
      <c r="G48" s="1058">
        <v>0</v>
      </c>
      <c r="H48" s="1050"/>
      <c r="I48" s="961"/>
    </row>
    <row r="49" spans="1:24" s="1046" customFormat="1">
      <c r="A49" s="1387">
        <v>45688</v>
      </c>
      <c r="B49" s="1057">
        <v>0</v>
      </c>
      <c r="C49" s="1057">
        <v>0</v>
      </c>
      <c r="D49" s="1057">
        <v>0</v>
      </c>
      <c r="E49" s="1057">
        <v>0</v>
      </c>
      <c r="F49" s="1057">
        <v>0</v>
      </c>
      <c r="G49" s="1058">
        <v>0</v>
      </c>
      <c r="H49" s="1050"/>
      <c r="I49" s="961"/>
    </row>
    <row r="50" spans="1:24" s="1046" customFormat="1">
      <c r="A50" s="1387">
        <v>45716</v>
      </c>
      <c r="B50" s="1057">
        <v>0</v>
      </c>
      <c r="C50" s="1057">
        <v>0</v>
      </c>
      <c r="D50" s="1057">
        <v>0</v>
      </c>
      <c r="E50" s="1057">
        <v>0</v>
      </c>
      <c r="F50" s="1057">
        <v>0</v>
      </c>
      <c r="G50" s="1058">
        <v>0</v>
      </c>
      <c r="H50" s="1050"/>
      <c r="I50" s="961"/>
    </row>
    <row r="51" spans="1:24" s="1046" customFormat="1" ht="15.75" thickBot="1">
      <c r="A51" s="1387">
        <v>45747</v>
      </c>
      <c r="B51" s="1061">
        <v>0</v>
      </c>
      <c r="C51" s="1061">
        <v>0</v>
      </c>
      <c r="D51" s="1061">
        <v>0</v>
      </c>
      <c r="E51" s="1061">
        <v>0</v>
      </c>
      <c r="F51" s="1061">
        <v>0</v>
      </c>
      <c r="G51" s="1062">
        <v>0</v>
      </c>
      <c r="H51" s="1050"/>
      <c r="I51" s="961"/>
    </row>
    <row r="52" spans="1:24" s="1046" customFormat="1">
      <c r="A52" s="630"/>
      <c r="B52" s="1063"/>
      <c r="C52" s="1063"/>
      <c r="D52" s="1063"/>
      <c r="E52" s="1063"/>
      <c r="F52" s="1063"/>
      <c r="G52" s="1063"/>
      <c r="H52" s="1050"/>
      <c r="I52" s="961"/>
    </row>
    <row r="53" spans="1:24" s="1046" customFormat="1" ht="15.75" thickBot="1">
      <c r="A53" s="630"/>
      <c r="B53" s="1065"/>
      <c r="C53" s="1065"/>
      <c r="D53" s="1065"/>
      <c r="E53" s="1065"/>
      <c r="F53" s="1065"/>
      <c r="G53" s="1065"/>
      <c r="H53" s="1050"/>
      <c r="I53" s="961"/>
    </row>
    <row r="54" spans="1:24" ht="15.75" thickBot="1">
      <c r="A54" s="2161" t="s">
        <v>380</v>
      </c>
      <c r="B54" s="2162"/>
      <c r="C54" s="2162"/>
      <c r="D54" s="2162"/>
      <c r="E54" s="2162"/>
      <c r="F54" s="2162"/>
      <c r="G54" s="2163"/>
      <c r="H54" s="1050"/>
      <c r="I54" s="961"/>
      <c r="J54" s="1046"/>
      <c r="K54" s="1046"/>
      <c r="L54" s="1046"/>
      <c r="M54" s="1046"/>
      <c r="N54" s="1046"/>
      <c r="O54" s="1046"/>
      <c r="P54" s="1046"/>
      <c r="Q54" s="1046"/>
      <c r="R54" s="1046"/>
      <c r="S54" s="1046"/>
      <c r="T54" s="1046"/>
      <c r="U54" s="1046"/>
      <c r="V54" s="1046"/>
      <c r="W54" s="1046"/>
      <c r="X54" s="1046"/>
    </row>
    <row r="55" spans="1:24">
      <c r="A55" s="1069" t="s">
        <v>10</v>
      </c>
      <c r="B55" s="1070" t="s">
        <v>2</v>
      </c>
      <c r="C55" s="1070">
        <v>5.2353496573370835E-3</v>
      </c>
      <c r="D55" s="1070">
        <v>88.170176257583691</v>
      </c>
      <c r="E55" s="1070" t="s">
        <v>2</v>
      </c>
      <c r="F55" s="1070">
        <v>1.1997863184195538E-2</v>
      </c>
      <c r="G55" s="1071">
        <v>11.809894146159598</v>
      </c>
      <c r="H55" s="1050"/>
      <c r="I55" s="961"/>
      <c r="J55" s="1046"/>
      <c r="K55" s="1046"/>
      <c r="L55" s="1046"/>
      <c r="M55" s="1046"/>
      <c r="N55" s="1046"/>
      <c r="O55" s="1046"/>
      <c r="P55" s="1046"/>
      <c r="Q55" s="1046"/>
      <c r="R55" s="1046"/>
      <c r="S55" s="1046"/>
      <c r="T55" s="1046"/>
      <c r="U55" s="1046"/>
      <c r="V55" s="1046"/>
      <c r="W55" s="1046"/>
      <c r="X55" s="1046"/>
    </row>
    <row r="56" spans="1:24">
      <c r="A56" s="1329" t="s">
        <v>14</v>
      </c>
      <c r="B56" s="1330" t="s">
        <v>2</v>
      </c>
      <c r="C56" s="1330" t="s">
        <v>2</v>
      </c>
      <c r="D56" s="1331">
        <v>86.65</v>
      </c>
      <c r="E56" s="1331" t="s">
        <v>2</v>
      </c>
      <c r="F56" s="1331">
        <v>0.11</v>
      </c>
      <c r="G56" s="1332">
        <v>13.24</v>
      </c>
      <c r="H56" s="1072"/>
      <c r="I56" s="961" t="s">
        <v>33</v>
      </c>
      <c r="J56" s="1046"/>
      <c r="K56" s="1046"/>
      <c r="L56" s="1046"/>
      <c r="M56" s="1046"/>
      <c r="N56" s="1046"/>
      <c r="O56" s="1046"/>
      <c r="P56" s="1046"/>
      <c r="Q56" s="1046"/>
      <c r="R56" s="1046"/>
      <c r="S56" s="1046"/>
      <c r="T56" s="1046"/>
      <c r="U56" s="1046"/>
      <c r="V56" s="1046"/>
      <c r="W56" s="1046"/>
      <c r="X56" s="1046"/>
    </row>
    <row r="57" spans="1:24">
      <c r="A57" s="1387">
        <v>45412</v>
      </c>
      <c r="B57" s="1333">
        <v>0</v>
      </c>
      <c r="C57" s="1333">
        <v>0</v>
      </c>
      <c r="D57" s="1334">
        <v>87.3</v>
      </c>
      <c r="E57" s="1335">
        <v>0</v>
      </c>
      <c r="F57" s="1335">
        <v>0.02</v>
      </c>
      <c r="G57" s="1336">
        <v>12.69</v>
      </c>
      <c r="H57" s="1050"/>
      <c r="I57" s="961" t="s">
        <v>33</v>
      </c>
      <c r="J57" s="1046"/>
      <c r="K57" s="1046"/>
      <c r="L57" s="1046"/>
      <c r="M57" s="1046"/>
      <c r="N57" s="1046"/>
      <c r="O57" s="1046"/>
      <c r="P57" s="1046"/>
      <c r="Q57" s="1046"/>
      <c r="R57" s="1046"/>
      <c r="S57" s="1046"/>
      <c r="T57" s="1046"/>
      <c r="U57" s="1046"/>
      <c r="V57" s="1046"/>
      <c r="W57" s="1046"/>
      <c r="X57" s="1046"/>
    </row>
    <row r="58" spans="1:24">
      <c r="A58" s="1387">
        <v>45443</v>
      </c>
      <c r="B58" s="1334">
        <v>0</v>
      </c>
      <c r="C58" s="1334">
        <v>0</v>
      </c>
      <c r="D58" s="1335">
        <v>88.52</v>
      </c>
      <c r="E58" s="1335">
        <v>0</v>
      </c>
      <c r="F58" s="1335">
        <v>0.06</v>
      </c>
      <c r="G58" s="1337">
        <v>11.42</v>
      </c>
      <c r="H58" s="1050"/>
      <c r="I58" s="961"/>
      <c r="J58" s="1046"/>
      <c r="K58" s="1046"/>
      <c r="L58" s="1046"/>
      <c r="M58" s="1046"/>
      <c r="N58" s="1046"/>
      <c r="O58" s="1046"/>
      <c r="P58" s="1046"/>
      <c r="Q58" s="1046"/>
      <c r="R58" s="1046"/>
    </row>
    <row r="59" spans="1:24">
      <c r="A59" s="1387">
        <v>45473</v>
      </c>
      <c r="B59" s="1334">
        <v>0</v>
      </c>
      <c r="C59" s="1334">
        <v>0</v>
      </c>
      <c r="D59" s="1335">
        <v>90.24</v>
      </c>
      <c r="E59" s="1335">
        <v>0</v>
      </c>
      <c r="F59" s="1335">
        <v>0.1</v>
      </c>
      <c r="G59" s="1337">
        <v>9.66</v>
      </c>
      <c r="H59" s="1050"/>
      <c r="I59" s="961"/>
      <c r="J59" s="1046"/>
      <c r="K59" s="1046"/>
      <c r="L59" s="1046"/>
      <c r="M59" s="1046"/>
      <c r="N59" s="1046"/>
      <c r="O59" s="1046"/>
      <c r="P59" s="1046"/>
      <c r="Q59" s="1046"/>
      <c r="R59" s="1046"/>
    </row>
    <row r="60" spans="1:24">
      <c r="A60" s="1387">
        <v>45504</v>
      </c>
      <c r="B60" s="1334">
        <v>0</v>
      </c>
      <c r="C60" s="1334">
        <v>0</v>
      </c>
      <c r="D60" s="1335">
        <v>88.55</v>
      </c>
      <c r="E60" s="1335">
        <v>0</v>
      </c>
      <c r="F60" s="1335">
        <v>0</v>
      </c>
      <c r="G60" s="1337">
        <v>11.45</v>
      </c>
      <c r="H60" s="1050"/>
      <c r="I60" s="961"/>
      <c r="J60" s="1046"/>
      <c r="K60" s="1046"/>
      <c r="L60" s="1046"/>
      <c r="M60" s="1046"/>
      <c r="N60" s="1046"/>
      <c r="O60" s="1046"/>
      <c r="P60" s="1046"/>
      <c r="Q60" s="1046"/>
      <c r="R60" s="1046"/>
    </row>
    <row r="61" spans="1:24">
      <c r="A61" s="1387">
        <v>45535</v>
      </c>
      <c r="B61" s="1334">
        <v>0</v>
      </c>
      <c r="C61" s="1334">
        <v>0</v>
      </c>
      <c r="D61" s="1335">
        <v>88.38</v>
      </c>
      <c r="E61" s="1335">
        <v>0</v>
      </c>
      <c r="F61" s="1335">
        <v>0.04</v>
      </c>
      <c r="G61" s="1337">
        <v>11.57</v>
      </c>
      <c r="H61" s="1050"/>
      <c r="I61" s="961"/>
      <c r="J61" s="1046"/>
      <c r="K61" s="1046"/>
      <c r="L61" s="1046"/>
      <c r="M61" s="1046"/>
      <c r="N61" s="1046"/>
      <c r="O61" s="1046"/>
      <c r="P61" s="1046"/>
      <c r="Q61" s="1046"/>
      <c r="R61" s="1046"/>
    </row>
    <row r="62" spans="1:24">
      <c r="A62" s="1387">
        <v>45565</v>
      </c>
      <c r="B62" s="1334">
        <v>0</v>
      </c>
      <c r="C62" s="1334">
        <v>0</v>
      </c>
      <c r="D62" s="1335">
        <v>88.26</v>
      </c>
      <c r="E62" s="1335">
        <v>0</v>
      </c>
      <c r="F62" s="1335">
        <v>0.49</v>
      </c>
      <c r="G62" s="1337">
        <v>11.25</v>
      </c>
      <c r="H62" s="1050"/>
      <c r="I62" s="961"/>
      <c r="J62" s="1046"/>
      <c r="K62" s="1046"/>
      <c r="L62" s="1046"/>
      <c r="M62" s="1046"/>
      <c r="N62" s="1046"/>
      <c r="O62" s="1046"/>
      <c r="P62" s="1046"/>
      <c r="Q62" s="1046"/>
      <c r="R62" s="1046"/>
    </row>
    <row r="63" spans="1:24">
      <c r="A63" s="1387">
        <v>45596</v>
      </c>
      <c r="B63" s="1334">
        <v>0</v>
      </c>
      <c r="C63" s="1334">
        <v>0</v>
      </c>
      <c r="D63" s="1335">
        <v>88.61</v>
      </c>
      <c r="E63" s="1335">
        <v>0</v>
      </c>
      <c r="F63" s="1335">
        <v>0.11</v>
      </c>
      <c r="G63" s="1337">
        <v>11.28</v>
      </c>
      <c r="H63" s="1050"/>
      <c r="I63" s="961"/>
      <c r="J63" s="1046"/>
      <c r="K63" s="1046"/>
      <c r="L63" s="1046"/>
      <c r="M63" s="1046"/>
      <c r="N63" s="1046"/>
      <c r="O63" s="1046"/>
      <c r="P63" s="1046"/>
      <c r="Q63" s="1046"/>
      <c r="R63" s="1046"/>
    </row>
    <row r="64" spans="1:24">
      <c r="A64" s="1387">
        <v>45626</v>
      </c>
      <c r="B64" s="1334">
        <v>0</v>
      </c>
      <c r="C64" s="1334">
        <v>0</v>
      </c>
      <c r="D64" s="1338">
        <v>87.36</v>
      </c>
      <c r="E64" s="1335">
        <v>0</v>
      </c>
      <c r="F64" s="1338">
        <v>0.08</v>
      </c>
      <c r="G64" s="1339">
        <v>12.57</v>
      </c>
      <c r="H64" s="1050"/>
      <c r="I64" s="961"/>
      <c r="J64" s="1046"/>
      <c r="K64" s="1046"/>
      <c r="L64" s="1046"/>
      <c r="M64" s="1046"/>
      <c r="N64" s="1046"/>
      <c r="O64" s="1046"/>
      <c r="P64" s="1046"/>
      <c r="Q64" s="1046"/>
      <c r="R64" s="1046"/>
    </row>
    <row r="65" spans="1:18">
      <c r="A65" s="1387">
        <v>45657</v>
      </c>
      <c r="B65" s="1334">
        <v>0</v>
      </c>
      <c r="C65" s="1334">
        <v>0</v>
      </c>
      <c r="D65" s="1335">
        <v>87.41</v>
      </c>
      <c r="E65" s="1335">
        <v>0</v>
      </c>
      <c r="F65" s="1335">
        <v>0.14000000000000001</v>
      </c>
      <c r="G65" s="1337">
        <v>12.44</v>
      </c>
      <c r="H65" s="1050"/>
      <c r="I65" s="961"/>
      <c r="J65" s="1046"/>
      <c r="K65" s="1046"/>
      <c r="L65" s="1046"/>
      <c r="M65" s="1046"/>
      <c r="N65" s="1046"/>
      <c r="O65" s="1046"/>
      <c r="P65" s="1046"/>
      <c r="Q65" s="1046"/>
      <c r="R65" s="1046"/>
    </row>
    <row r="66" spans="1:18">
      <c r="A66" s="1387">
        <v>45688</v>
      </c>
      <c r="B66" s="1334">
        <v>0</v>
      </c>
      <c r="C66" s="1334">
        <v>0</v>
      </c>
      <c r="D66" s="1338">
        <v>77.2</v>
      </c>
      <c r="E66" s="1335">
        <v>0</v>
      </c>
      <c r="F66" s="1338">
        <v>0.14000000000000001</v>
      </c>
      <c r="G66" s="1339">
        <v>22.66</v>
      </c>
      <c r="H66" s="1050"/>
      <c r="I66" s="961"/>
      <c r="J66" s="1046"/>
      <c r="K66" s="1046"/>
      <c r="L66" s="1046"/>
      <c r="M66" s="1046"/>
      <c r="N66" s="1046"/>
      <c r="O66" s="1046"/>
      <c r="P66" s="1046"/>
      <c r="Q66" s="1046"/>
      <c r="R66" s="1046"/>
    </row>
    <row r="67" spans="1:18">
      <c r="A67" s="1387">
        <v>45716</v>
      </c>
      <c r="B67" s="1334">
        <v>0</v>
      </c>
      <c r="C67" s="1334">
        <v>0</v>
      </c>
      <c r="D67" s="1335">
        <v>79.88</v>
      </c>
      <c r="E67" s="1335">
        <v>0</v>
      </c>
      <c r="F67" s="1335">
        <v>0</v>
      </c>
      <c r="G67" s="1337">
        <v>20.12</v>
      </c>
      <c r="H67" s="1050"/>
      <c r="I67" s="961"/>
      <c r="J67" s="1046"/>
      <c r="K67" s="1046"/>
      <c r="L67" s="1046"/>
      <c r="M67" s="1046"/>
      <c r="N67" s="1046"/>
      <c r="O67" s="1046"/>
      <c r="P67" s="1046"/>
      <c r="Q67" s="1046"/>
      <c r="R67" s="1046"/>
    </row>
    <row r="68" spans="1:18" ht="15.75" thickBot="1">
      <c r="A68" s="1387">
        <v>45747</v>
      </c>
      <c r="B68" s="1061">
        <v>0</v>
      </c>
      <c r="C68" s="1061">
        <v>0</v>
      </c>
      <c r="D68" s="1073">
        <v>81.02</v>
      </c>
      <c r="E68" s="1073">
        <v>0</v>
      </c>
      <c r="F68" s="1073">
        <v>0.03</v>
      </c>
      <c r="G68" s="1074">
        <v>18.95</v>
      </c>
      <c r="H68" s="1050"/>
      <c r="I68" s="961"/>
      <c r="J68" s="1046"/>
      <c r="K68" s="1046"/>
      <c r="L68" s="1046"/>
      <c r="M68" s="1046"/>
      <c r="N68" s="1046"/>
      <c r="O68" s="1046"/>
      <c r="P68" s="1046"/>
      <c r="Q68" s="1046"/>
      <c r="R68" s="1046"/>
    </row>
    <row r="69" spans="1:18">
      <c r="A69" s="630"/>
      <c r="B69" s="1066"/>
      <c r="C69" s="1066"/>
      <c r="D69" s="1066"/>
      <c r="E69" s="1066"/>
      <c r="F69" s="1066"/>
      <c r="G69" s="1066"/>
      <c r="H69" s="1050"/>
      <c r="I69" s="961"/>
      <c r="J69" s="1046"/>
      <c r="K69" s="1046"/>
      <c r="L69" s="1046"/>
      <c r="M69" s="1046"/>
      <c r="N69" s="1046"/>
      <c r="O69" s="1046"/>
      <c r="P69" s="1046"/>
      <c r="Q69" s="1046"/>
      <c r="R69" s="1046"/>
    </row>
    <row r="70" spans="1:18" ht="15.75" customHeight="1">
      <c r="A70" s="2164" t="s">
        <v>996</v>
      </c>
      <c r="B70" s="2164"/>
      <c r="C70" s="2164"/>
      <c r="D70" s="2164"/>
      <c r="E70" s="2164"/>
      <c r="F70" s="2164"/>
      <c r="G70" s="2164"/>
      <c r="H70" s="1037"/>
      <c r="I70" s="751"/>
    </row>
    <row r="71" spans="1:18">
      <c r="A71" s="2156" t="s">
        <v>997</v>
      </c>
      <c r="B71" s="2156"/>
      <c r="C71" s="2156"/>
      <c r="D71" s="2156"/>
      <c r="E71" s="2156"/>
      <c r="F71" s="2156"/>
      <c r="G71" s="1606"/>
      <c r="H71" s="1037"/>
      <c r="I71" s="751"/>
    </row>
    <row r="72" spans="1:18">
      <c r="A72" s="2157" t="s">
        <v>998</v>
      </c>
      <c r="B72" s="2157"/>
      <c r="C72" s="2157"/>
      <c r="D72" s="2157"/>
      <c r="E72" s="2157"/>
      <c r="F72" s="2157"/>
      <c r="G72" s="2157"/>
      <c r="H72" s="1037"/>
      <c r="I72" s="751"/>
    </row>
    <row r="73" spans="1:18" ht="15" customHeight="1">
      <c r="B73" s="751"/>
      <c r="C73" s="751"/>
      <c r="D73" s="751"/>
      <c r="E73" s="751"/>
      <c r="F73" s="751"/>
      <c r="G73" s="751"/>
      <c r="H73" s="1037"/>
      <c r="I73" s="751"/>
    </row>
    <row r="74" spans="1:18">
      <c r="H74" s="1037"/>
      <c r="I74" s="751"/>
    </row>
    <row r="75" spans="1:18">
      <c r="H75" s="1037"/>
      <c r="I75" s="751"/>
    </row>
    <row r="76" spans="1:18">
      <c r="H76" s="1076"/>
      <c r="I76" s="751"/>
    </row>
    <row r="77" spans="1:18" ht="15" customHeight="1">
      <c r="H77" s="1075"/>
      <c r="I77" s="751"/>
    </row>
    <row r="78" spans="1:18">
      <c r="H78" s="1076"/>
      <c r="I78" s="751"/>
    </row>
    <row r="79" spans="1:18">
      <c r="H79" s="751"/>
      <c r="I79" s="751"/>
    </row>
  </sheetData>
  <mergeCells count="8">
    <mergeCell ref="A1:E1"/>
    <mergeCell ref="A71:F71"/>
    <mergeCell ref="A72:G72"/>
    <mergeCell ref="A3:G3"/>
    <mergeCell ref="A20:G20"/>
    <mergeCell ref="A37:G37"/>
    <mergeCell ref="A54:G54"/>
    <mergeCell ref="A70:G70"/>
  </mergeCells>
  <printOptions horizontalCentered="1"/>
  <pageMargins left="0.45" right="0.45" top="0.75" bottom="0.75" header="0.3" footer="0.3"/>
  <pageSetup paperSize="9" scale="9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R26"/>
  <sheetViews>
    <sheetView showGridLines="0" topLeftCell="A16" zoomScale="130" zoomScaleNormal="130" workbookViewId="0">
      <selection activeCell="A19" sqref="A19"/>
    </sheetView>
  </sheetViews>
  <sheetFormatPr defaultRowHeight="15"/>
  <cols>
    <col min="1" max="1" width="14.85546875" bestFit="1" customWidth="1"/>
    <col min="3" max="3" width="9.140625" bestFit="1" customWidth="1"/>
  </cols>
  <sheetData>
    <row r="1" spans="1:18">
      <c r="A1" s="1764" t="s">
        <v>232</v>
      </c>
      <c r="B1" s="1764"/>
      <c r="C1" s="1764"/>
      <c r="D1" s="1764"/>
      <c r="E1" s="1764"/>
      <c r="F1" s="1764"/>
      <c r="G1" s="1764"/>
      <c r="H1" s="1764"/>
      <c r="I1" s="1764"/>
      <c r="J1" s="1764"/>
      <c r="K1" s="1764"/>
      <c r="L1" s="1764"/>
      <c r="M1" s="1764"/>
      <c r="N1" s="1764"/>
      <c r="O1" s="1764"/>
    </row>
    <row r="2" spans="1:18" ht="15" customHeight="1">
      <c r="A2" s="1766" t="s">
        <v>164</v>
      </c>
      <c r="B2" s="1766" t="s">
        <v>233</v>
      </c>
      <c r="C2" s="1767"/>
      <c r="D2" s="1771" t="s">
        <v>234</v>
      </c>
      <c r="E2" s="1772"/>
      <c r="F2" s="1772"/>
      <c r="G2" s="1772"/>
      <c r="H2" s="1772"/>
      <c r="I2" s="1772"/>
      <c r="J2" s="1772"/>
      <c r="K2" s="1772"/>
      <c r="L2" s="1772"/>
      <c r="M2" s="1773"/>
      <c r="N2" s="1771" t="s">
        <v>235</v>
      </c>
      <c r="O2" s="1773"/>
    </row>
    <row r="3" spans="1:18">
      <c r="A3" s="1770"/>
      <c r="B3" s="1768"/>
      <c r="C3" s="1769"/>
      <c r="D3" s="1762" t="s">
        <v>236</v>
      </c>
      <c r="E3" s="1763"/>
      <c r="F3" s="1762" t="s">
        <v>237</v>
      </c>
      <c r="G3" s="1763"/>
      <c r="H3" s="1762" t="s">
        <v>238</v>
      </c>
      <c r="I3" s="1763"/>
      <c r="J3" s="1762" t="s">
        <v>116</v>
      </c>
      <c r="K3" s="1763"/>
      <c r="L3" s="1762" t="s">
        <v>239</v>
      </c>
      <c r="M3" s="1763"/>
      <c r="N3" s="1762" t="s">
        <v>240</v>
      </c>
      <c r="O3" s="1763"/>
    </row>
    <row r="4" spans="1:18" ht="30">
      <c r="A4" s="1768"/>
      <c r="B4" s="1408" t="s">
        <v>218</v>
      </c>
      <c r="C4" s="1409" t="s">
        <v>241</v>
      </c>
      <c r="D4" s="1410" t="s">
        <v>218</v>
      </c>
      <c r="E4" s="1409" t="s">
        <v>241</v>
      </c>
      <c r="F4" s="1409" t="s">
        <v>218</v>
      </c>
      <c r="G4" s="1409" t="s">
        <v>241</v>
      </c>
      <c r="H4" s="1409" t="s">
        <v>218</v>
      </c>
      <c r="I4" s="1409" t="s">
        <v>241</v>
      </c>
      <c r="J4" s="1410" t="s">
        <v>218</v>
      </c>
      <c r="K4" s="1409" t="s">
        <v>241</v>
      </c>
      <c r="L4" s="1410" t="s">
        <v>218</v>
      </c>
      <c r="M4" s="1409" t="s">
        <v>241</v>
      </c>
      <c r="N4" s="1410" t="s">
        <v>218</v>
      </c>
      <c r="O4" s="1409" t="s">
        <v>241</v>
      </c>
    </row>
    <row r="5" spans="1:18">
      <c r="A5" s="259" t="s">
        <v>10</v>
      </c>
      <c r="B5" s="221">
        <v>385</v>
      </c>
      <c r="C5" s="221">
        <v>102259.41623999999</v>
      </c>
      <c r="D5" s="221">
        <v>76</v>
      </c>
      <c r="E5" s="221">
        <v>61859.847318499997</v>
      </c>
      <c r="F5" s="221">
        <v>196</v>
      </c>
      <c r="G5" s="221">
        <v>6095.4649200000003</v>
      </c>
      <c r="H5" s="222">
        <v>272</v>
      </c>
      <c r="I5" s="222">
        <v>67955.312238500002</v>
      </c>
      <c r="J5" s="30">
        <v>67</v>
      </c>
      <c r="K5" s="30">
        <v>15110.204001500002</v>
      </c>
      <c r="L5" s="30">
        <v>1</v>
      </c>
      <c r="M5" s="30">
        <v>27</v>
      </c>
      <c r="N5" s="30">
        <v>45</v>
      </c>
      <c r="O5" s="30">
        <v>19166.899999999998</v>
      </c>
      <c r="Q5" s="287"/>
      <c r="R5" s="287"/>
    </row>
    <row r="6" spans="1:18">
      <c r="A6" s="449" t="s">
        <v>11</v>
      </c>
      <c r="B6" s="158">
        <f t="shared" ref="B6:G6" si="0">SUM(B7:B18)</f>
        <v>504</v>
      </c>
      <c r="C6" s="158">
        <f t="shared" si="0"/>
        <v>218071.98893804601</v>
      </c>
      <c r="D6" s="158">
        <f t="shared" si="0"/>
        <v>79</v>
      </c>
      <c r="E6" s="158">
        <f t="shared" si="0"/>
        <v>162516.82211410001</v>
      </c>
      <c r="F6" s="158">
        <f t="shared" si="0"/>
        <v>241</v>
      </c>
      <c r="G6" s="158">
        <f t="shared" si="0"/>
        <v>9811.1764999999996</v>
      </c>
      <c r="H6" s="158">
        <f>D6+F6</f>
        <v>320</v>
      </c>
      <c r="I6" s="158">
        <f t="shared" ref="H6:I8" si="1">E6+G6</f>
        <v>172327.99861410001</v>
      </c>
      <c r="J6" s="157">
        <f t="shared" ref="J6:O6" si="2">SUM(J7:J18)</f>
        <v>141</v>
      </c>
      <c r="K6" s="157">
        <f t="shared" si="2"/>
        <v>19663.710324645999</v>
      </c>
      <c r="L6" s="157">
        <f t="shared" si="2"/>
        <v>2</v>
      </c>
      <c r="M6" s="157">
        <f t="shared" si="2"/>
        <v>18149.9899993</v>
      </c>
      <c r="N6" s="157">
        <f t="shared" si="2"/>
        <v>41</v>
      </c>
      <c r="O6" s="157">
        <f t="shared" si="2"/>
        <v>7930.29</v>
      </c>
      <c r="Q6" s="287"/>
      <c r="R6" s="287"/>
    </row>
    <row r="7" spans="1:18">
      <c r="A7" s="1387">
        <v>45412</v>
      </c>
      <c r="B7" s="32">
        <f>H7+J7+L7+N7</f>
        <v>39</v>
      </c>
      <c r="C7" s="218">
        <f t="shared" ref="B7:C11" si="3">I7+K7+M7+O7</f>
        <v>26057.3168319</v>
      </c>
      <c r="D7" s="32">
        <v>3</v>
      </c>
      <c r="E7" s="32">
        <v>5054.67</v>
      </c>
      <c r="F7" s="32">
        <v>23</v>
      </c>
      <c r="G7" s="32">
        <v>672.70851999999991</v>
      </c>
      <c r="H7" s="32">
        <f t="shared" si="1"/>
        <v>26</v>
      </c>
      <c r="I7" s="32">
        <f t="shared" si="1"/>
        <v>5727.3785200000002</v>
      </c>
      <c r="J7" s="32">
        <v>8</v>
      </c>
      <c r="K7" s="32">
        <v>1643.1883126000002</v>
      </c>
      <c r="L7" s="32">
        <v>1</v>
      </c>
      <c r="M7" s="32">
        <v>17999.999999299998</v>
      </c>
      <c r="N7" s="32">
        <v>4</v>
      </c>
      <c r="O7" s="32">
        <v>686.75</v>
      </c>
    </row>
    <row r="8" spans="1:18">
      <c r="A8" s="1387">
        <v>45443</v>
      </c>
      <c r="B8" s="32">
        <f t="shared" si="3"/>
        <v>42</v>
      </c>
      <c r="C8" s="218">
        <f t="shared" si="3"/>
        <v>13545.308962999999</v>
      </c>
      <c r="D8" s="32">
        <v>5</v>
      </c>
      <c r="E8" s="32">
        <v>9606.130443</v>
      </c>
      <c r="F8" s="32">
        <v>21</v>
      </c>
      <c r="G8" s="32">
        <v>527.21852000000001</v>
      </c>
      <c r="H8" s="32">
        <f t="shared" si="1"/>
        <v>26</v>
      </c>
      <c r="I8" s="32">
        <f t="shared" si="1"/>
        <v>10133.348963</v>
      </c>
      <c r="J8" s="32">
        <v>13</v>
      </c>
      <c r="K8" s="32">
        <v>2205</v>
      </c>
      <c r="L8" s="32">
        <v>0</v>
      </c>
      <c r="M8" s="32">
        <v>0</v>
      </c>
      <c r="N8" s="32">
        <v>3</v>
      </c>
      <c r="O8" s="32">
        <v>1206.96</v>
      </c>
    </row>
    <row r="9" spans="1:18">
      <c r="A9" s="1387">
        <v>45473</v>
      </c>
      <c r="B9" s="32">
        <f t="shared" si="3"/>
        <v>41</v>
      </c>
      <c r="C9" s="218">
        <f t="shared" si="3"/>
        <v>4131.4480000000003</v>
      </c>
      <c r="D9" s="32">
        <v>5</v>
      </c>
      <c r="E9" s="32">
        <v>1957.28</v>
      </c>
      <c r="F9" s="32">
        <v>17</v>
      </c>
      <c r="G9" s="32">
        <v>563.33800000000008</v>
      </c>
      <c r="H9" s="32">
        <f t="shared" ref="H9:I11" si="4">D9+F9</f>
        <v>22</v>
      </c>
      <c r="I9" s="32">
        <f t="shared" si="4"/>
        <v>2520.6179999999999</v>
      </c>
      <c r="J9" s="32">
        <v>16</v>
      </c>
      <c r="K9" s="32">
        <v>1050.58</v>
      </c>
      <c r="L9" s="32">
        <v>0</v>
      </c>
      <c r="M9" s="32">
        <v>0</v>
      </c>
      <c r="N9" s="32">
        <v>3</v>
      </c>
      <c r="O9" s="32">
        <v>560.25</v>
      </c>
    </row>
    <row r="10" spans="1:18">
      <c r="A10" s="1387">
        <v>45504</v>
      </c>
      <c r="B10" s="32">
        <f t="shared" si="3"/>
        <v>44</v>
      </c>
      <c r="C10" s="218">
        <f t="shared" si="3"/>
        <v>9262.7308530999981</v>
      </c>
      <c r="D10" s="293">
        <v>5</v>
      </c>
      <c r="E10" s="32">
        <v>4878.1799754999993</v>
      </c>
      <c r="F10" s="32">
        <v>25</v>
      </c>
      <c r="G10" s="32">
        <v>1182.0067200000001</v>
      </c>
      <c r="H10" s="32">
        <f t="shared" si="4"/>
        <v>30</v>
      </c>
      <c r="I10" s="32">
        <f t="shared" si="4"/>
        <v>6060.1866954999996</v>
      </c>
      <c r="J10" s="32">
        <v>11</v>
      </c>
      <c r="K10" s="32">
        <v>2790.9241575999995</v>
      </c>
      <c r="L10" s="32">
        <v>1</v>
      </c>
      <c r="M10" s="32">
        <v>149.99</v>
      </c>
      <c r="N10" s="32">
        <v>2</v>
      </c>
      <c r="O10" s="32">
        <v>261.63</v>
      </c>
    </row>
    <row r="11" spans="1:18">
      <c r="A11" s="1387">
        <v>45535</v>
      </c>
      <c r="B11" s="32">
        <f t="shared" si="3"/>
        <v>47</v>
      </c>
      <c r="C11" s="218">
        <f t="shared" si="3"/>
        <v>19260.432833906005</v>
      </c>
      <c r="D11" s="294">
        <v>8</v>
      </c>
      <c r="E11" s="32">
        <v>14700.324714800003</v>
      </c>
      <c r="F11" s="32">
        <v>25</v>
      </c>
      <c r="G11" s="32">
        <v>768.99577999999985</v>
      </c>
      <c r="H11" s="32">
        <f t="shared" si="4"/>
        <v>33</v>
      </c>
      <c r="I11" s="32">
        <f t="shared" si="4"/>
        <v>15469.320494800002</v>
      </c>
      <c r="J11" s="32">
        <v>10</v>
      </c>
      <c r="K11" s="32">
        <v>3346.1223391059998</v>
      </c>
      <c r="L11" s="32">
        <v>0</v>
      </c>
      <c r="M11" s="32">
        <v>0</v>
      </c>
      <c r="N11" s="32">
        <v>4</v>
      </c>
      <c r="O11" s="32">
        <v>444.99</v>
      </c>
    </row>
    <row r="12" spans="1:18">
      <c r="A12" s="1387">
        <v>45565</v>
      </c>
      <c r="B12" s="32">
        <f t="shared" ref="B12:B17" si="5">H12+J12+L12+N12</f>
        <v>63</v>
      </c>
      <c r="C12" s="218">
        <f t="shared" ref="C12" si="6">I12+K12+M12+O12</f>
        <v>18578.661599999999</v>
      </c>
      <c r="D12" s="169">
        <v>13</v>
      </c>
      <c r="E12" s="169">
        <v>14824.58</v>
      </c>
      <c r="F12" s="170">
        <v>34</v>
      </c>
      <c r="G12" s="170">
        <v>1388.3015999999998</v>
      </c>
      <c r="H12" s="32">
        <f t="shared" ref="H12:H18" si="7">D12+F12</f>
        <v>47</v>
      </c>
      <c r="I12" s="32">
        <f t="shared" ref="I12" si="8">E12+G12</f>
        <v>16212.881600000001</v>
      </c>
      <c r="J12" s="169">
        <v>11</v>
      </c>
      <c r="K12" s="169">
        <v>670.52</v>
      </c>
      <c r="L12" s="32">
        <v>0</v>
      </c>
      <c r="M12" s="32">
        <v>0</v>
      </c>
      <c r="N12" s="389">
        <v>5</v>
      </c>
      <c r="O12" s="389">
        <v>1695.26</v>
      </c>
    </row>
    <row r="13" spans="1:18">
      <c r="A13" s="1387">
        <v>45596</v>
      </c>
      <c r="B13" s="32">
        <f t="shared" si="5"/>
        <v>51</v>
      </c>
      <c r="C13" s="218">
        <f t="shared" ref="C13:C18" si="9">I13+K13+M13+O13</f>
        <v>36323.058629039995</v>
      </c>
      <c r="D13" s="169">
        <v>7</v>
      </c>
      <c r="E13" s="169">
        <v>33758.99</v>
      </c>
      <c r="F13" s="170">
        <v>22</v>
      </c>
      <c r="G13" s="170">
        <v>1224.3027199999999</v>
      </c>
      <c r="H13" s="32">
        <f t="shared" si="7"/>
        <v>29</v>
      </c>
      <c r="I13" s="32">
        <f t="shared" ref="I13:I18" si="10">E13+G13</f>
        <v>34983.292719999998</v>
      </c>
      <c r="J13" s="169">
        <v>18</v>
      </c>
      <c r="K13" s="169">
        <v>669.94590903999995</v>
      </c>
      <c r="L13" s="32">
        <v>0</v>
      </c>
      <c r="M13" s="32">
        <v>0</v>
      </c>
      <c r="N13" s="32">
        <v>4</v>
      </c>
      <c r="O13" s="32">
        <v>669.82</v>
      </c>
    </row>
    <row r="14" spans="1:18">
      <c r="A14" s="1387">
        <v>45626</v>
      </c>
      <c r="B14" s="32">
        <f t="shared" si="5"/>
        <v>22</v>
      </c>
      <c r="C14" s="218">
        <f t="shared" si="9"/>
        <v>36645.848742200011</v>
      </c>
      <c r="D14" s="169">
        <v>8</v>
      </c>
      <c r="E14" s="169">
        <v>35728.850000000006</v>
      </c>
      <c r="F14" s="170">
        <v>4</v>
      </c>
      <c r="G14" s="170">
        <v>119.77120000000001</v>
      </c>
      <c r="H14" s="32">
        <f t="shared" si="7"/>
        <v>12</v>
      </c>
      <c r="I14" s="32">
        <f t="shared" si="10"/>
        <v>35848.621200000009</v>
      </c>
      <c r="J14" s="169">
        <v>6</v>
      </c>
      <c r="K14" s="169">
        <v>416.9275422</v>
      </c>
      <c r="L14" s="32">
        <v>0</v>
      </c>
      <c r="M14" s="32">
        <v>0</v>
      </c>
      <c r="N14" s="32">
        <v>4</v>
      </c>
      <c r="O14" s="32">
        <v>380.3</v>
      </c>
    </row>
    <row r="15" spans="1:18">
      <c r="A15" s="1387">
        <v>45657</v>
      </c>
      <c r="B15" s="32">
        <f t="shared" si="5"/>
        <v>52</v>
      </c>
      <c r="C15" s="218">
        <f t="shared" si="9"/>
        <v>31924.62736622</v>
      </c>
      <c r="D15" s="116">
        <v>15</v>
      </c>
      <c r="E15" s="169">
        <v>26024.73</v>
      </c>
      <c r="F15" s="171">
        <v>19</v>
      </c>
      <c r="G15" s="171">
        <v>1006.1799999999998</v>
      </c>
      <c r="H15" s="32">
        <f t="shared" si="7"/>
        <v>34</v>
      </c>
      <c r="I15" s="32">
        <f t="shared" si="10"/>
        <v>27030.91</v>
      </c>
      <c r="J15" s="169">
        <v>14</v>
      </c>
      <c r="K15" s="169">
        <v>4087.70736622</v>
      </c>
      <c r="L15" s="32">
        <v>0</v>
      </c>
      <c r="M15" s="32">
        <v>0</v>
      </c>
      <c r="N15" s="555">
        <v>4</v>
      </c>
      <c r="O15" s="556">
        <v>806.01</v>
      </c>
      <c r="P15" s="13"/>
      <c r="Q15" s="13"/>
    </row>
    <row r="16" spans="1:18">
      <c r="A16" s="1387">
        <v>45688</v>
      </c>
      <c r="B16" s="32">
        <f t="shared" si="5"/>
        <v>48</v>
      </c>
      <c r="C16" s="218">
        <f t="shared" si="9"/>
        <v>4257.2200443999991</v>
      </c>
      <c r="D16" s="169">
        <v>6</v>
      </c>
      <c r="E16" s="169">
        <v>2078.2116867999998</v>
      </c>
      <c r="F16" s="171">
        <v>22</v>
      </c>
      <c r="G16" s="171">
        <v>987.34967999999992</v>
      </c>
      <c r="H16" s="32">
        <f t="shared" si="7"/>
        <v>28</v>
      </c>
      <c r="I16" s="32">
        <f t="shared" si="10"/>
        <v>3065.5613667999996</v>
      </c>
      <c r="J16" s="169">
        <v>15</v>
      </c>
      <c r="K16" s="169">
        <v>506.77867759999998</v>
      </c>
      <c r="L16" s="32">
        <v>0</v>
      </c>
      <c r="M16" s="32">
        <v>0</v>
      </c>
      <c r="N16" s="557">
        <v>5</v>
      </c>
      <c r="O16" s="558">
        <v>684.88000000000011</v>
      </c>
    </row>
    <row r="17" spans="1:15">
      <c r="A17" s="1387">
        <v>45716</v>
      </c>
      <c r="B17" s="32">
        <f t="shared" si="5"/>
        <v>32</v>
      </c>
      <c r="C17" s="218">
        <f t="shared" si="9"/>
        <v>15809.9675465</v>
      </c>
      <c r="D17" s="116">
        <v>4</v>
      </c>
      <c r="E17" s="116">
        <v>13904.875293999999</v>
      </c>
      <c r="F17" s="116">
        <v>17</v>
      </c>
      <c r="G17" s="116">
        <v>840.45244000000002</v>
      </c>
      <c r="H17" s="32">
        <f t="shared" si="7"/>
        <v>21</v>
      </c>
      <c r="I17" s="32">
        <f t="shared" si="10"/>
        <v>14745.327733999999</v>
      </c>
      <c r="J17" s="116">
        <v>10</v>
      </c>
      <c r="K17" s="116">
        <v>767.77981249999993</v>
      </c>
      <c r="L17" s="32">
        <v>0</v>
      </c>
      <c r="M17" s="32">
        <v>0</v>
      </c>
      <c r="N17" s="558">
        <v>1</v>
      </c>
      <c r="O17" s="558">
        <v>296.86</v>
      </c>
    </row>
    <row r="18" spans="1:15">
      <c r="A18" s="1387">
        <v>45747</v>
      </c>
      <c r="B18" s="32">
        <f>H18+J18+L18+N18</f>
        <v>23</v>
      </c>
      <c r="C18" s="218">
        <f t="shared" si="9"/>
        <v>2275.3675277799998</v>
      </c>
      <c r="D18" s="169">
        <v>0</v>
      </c>
      <c r="E18" s="169">
        <v>0</v>
      </c>
      <c r="F18" s="116">
        <v>12</v>
      </c>
      <c r="G18" s="116">
        <v>530.55131999999992</v>
      </c>
      <c r="H18" s="32">
        <f t="shared" si="7"/>
        <v>12</v>
      </c>
      <c r="I18" s="32">
        <f t="shared" si="10"/>
        <v>530.55131999999992</v>
      </c>
      <c r="J18" s="169">
        <v>9</v>
      </c>
      <c r="K18" s="169">
        <v>1508.2362077800001</v>
      </c>
      <c r="L18" s="169">
        <v>0</v>
      </c>
      <c r="M18" s="169">
        <v>0</v>
      </c>
      <c r="N18" s="32">
        <v>2</v>
      </c>
      <c r="O18" s="218">
        <v>236.58</v>
      </c>
    </row>
    <row r="19" spans="1:15" s="211" customFormat="1">
      <c r="A19" s="1411" t="s">
        <v>173</v>
      </c>
      <c r="B19" s="1412"/>
      <c r="C19" s="1412"/>
      <c r="D19" s="372"/>
      <c r="E19" s="372"/>
      <c r="F19" s="372"/>
      <c r="G19" s="372"/>
      <c r="H19" s="36"/>
      <c r="I19" s="36"/>
      <c r="J19" s="372"/>
      <c r="K19" s="372"/>
      <c r="L19" s="372"/>
      <c r="M19" s="372"/>
      <c r="N19" s="36"/>
      <c r="O19" s="373"/>
    </row>
    <row r="20" spans="1:15">
      <c r="A20" s="1765" t="s">
        <v>210</v>
      </c>
      <c r="B20" s="1765"/>
      <c r="C20" s="1765"/>
      <c r="D20" s="1765"/>
      <c r="E20" s="1765"/>
      <c r="F20" s="1765"/>
      <c r="G20" s="1765"/>
      <c r="H20" s="1765"/>
      <c r="I20" s="1765"/>
      <c r="J20" s="1765"/>
      <c r="K20" s="1765"/>
      <c r="L20" s="1765"/>
      <c r="M20" s="1765"/>
      <c r="N20" s="1765"/>
      <c r="O20" s="1765"/>
    </row>
    <row r="21" spans="1:15">
      <c r="A21" s="1761" t="s">
        <v>242</v>
      </c>
      <c r="B21" s="1761"/>
      <c r="C21" s="1761"/>
      <c r="D21" s="1761"/>
      <c r="E21" s="1761"/>
      <c r="F21" s="1761"/>
      <c r="G21" s="1761"/>
      <c r="H21" s="167"/>
      <c r="I21" s="167"/>
      <c r="J21" s="167"/>
      <c r="K21" s="138"/>
      <c r="L21" s="33"/>
      <c r="M21" s="129"/>
    </row>
    <row r="22" spans="1:15">
      <c r="A22" s="1761" t="s">
        <v>243</v>
      </c>
      <c r="B22" s="1761"/>
      <c r="C22" s="1761"/>
      <c r="D22" s="1761"/>
      <c r="E22" s="1761"/>
      <c r="F22" s="1761"/>
      <c r="G22" s="34"/>
      <c r="H22" s="34"/>
      <c r="I22" s="34"/>
      <c r="J22" s="31"/>
      <c r="K22" s="34"/>
      <c r="L22" s="34"/>
      <c r="M22" s="34"/>
    </row>
    <row r="23" spans="1:15" s="211" customFormat="1">
      <c r="A23" s="168" t="s">
        <v>244</v>
      </c>
      <c r="B23" s="168"/>
      <c r="C23" s="168"/>
      <c r="D23" s="168"/>
      <c r="E23" s="34"/>
      <c r="F23" s="34"/>
      <c r="G23" s="34"/>
      <c r="H23" s="34"/>
      <c r="I23" s="34"/>
      <c r="J23" s="31"/>
      <c r="K23" s="34"/>
      <c r="L23" s="34"/>
      <c r="M23" s="34"/>
    </row>
    <row r="24" spans="1:15">
      <c r="A24" s="1368" t="s">
        <v>177</v>
      </c>
      <c r="B24" s="166"/>
      <c r="C24" s="166"/>
      <c r="D24" s="166"/>
      <c r="E24" s="166"/>
      <c r="F24" s="166"/>
      <c r="G24" s="166"/>
      <c r="H24" s="166"/>
      <c r="I24" s="166"/>
      <c r="K24" s="166"/>
      <c r="L24" s="166"/>
      <c r="M24" s="166"/>
    </row>
    <row r="25" spans="1:15">
      <c r="A25" s="168"/>
    </row>
    <row r="26" spans="1:15">
      <c r="B26" s="31"/>
      <c r="C26" s="31"/>
      <c r="D26" s="31"/>
      <c r="E26" s="31"/>
      <c r="F26" s="31"/>
      <c r="G26" s="31"/>
      <c r="H26" s="31"/>
      <c r="I26" s="31"/>
      <c r="J26" s="31"/>
      <c r="K26" s="31"/>
      <c r="L26" s="31"/>
      <c r="M26" s="31"/>
      <c r="N26" s="31"/>
      <c r="O26" s="31"/>
    </row>
  </sheetData>
  <mergeCells count="14">
    <mergeCell ref="A21:G21"/>
    <mergeCell ref="A22:F22"/>
    <mergeCell ref="H3:I3"/>
    <mergeCell ref="A1:O1"/>
    <mergeCell ref="A20:O20"/>
    <mergeCell ref="D3:E3"/>
    <mergeCell ref="J3:K3"/>
    <mergeCell ref="L3:M3"/>
    <mergeCell ref="N3:O3"/>
    <mergeCell ref="B2:C3"/>
    <mergeCell ref="F3:G3"/>
    <mergeCell ref="A2:A4"/>
    <mergeCell ref="D2:M2"/>
    <mergeCell ref="N2:O2"/>
  </mergeCells>
  <printOptions horizontalCentered="1"/>
  <pageMargins left="0.7" right="0.7" top="0.75" bottom="0.75" header="0.3" footer="0.3"/>
  <pageSetup paperSize="9" scale="91" fitToHeight="0"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63"/>
  <sheetViews>
    <sheetView zoomScaleNormal="100" zoomScaleSheetLayoutView="70" workbookViewId="0">
      <selection activeCell="D8" sqref="D8"/>
    </sheetView>
  </sheetViews>
  <sheetFormatPr defaultColWidth="9.140625" defaultRowHeight="15"/>
  <cols>
    <col min="1" max="1" width="14" style="1080" customWidth="1"/>
    <col min="2" max="2" width="18.28515625" style="1080" customWidth="1"/>
    <col min="3" max="3" width="21.28515625" style="1080" customWidth="1"/>
    <col min="4" max="4" width="21.5703125" style="1140" customWidth="1"/>
    <col min="5" max="5" width="13.7109375" style="1080" customWidth="1"/>
    <col min="6" max="7" width="12.85546875" style="1080" bestFit="1" customWidth="1"/>
    <col min="8" max="8" width="12.5703125" style="1080" bestFit="1" customWidth="1"/>
    <col min="9" max="9" width="11" style="1080" customWidth="1"/>
    <col min="10" max="10" width="11.140625" style="1080" bestFit="1" customWidth="1"/>
    <col min="11" max="11" width="15.140625" style="1080" customWidth="1"/>
    <col min="12" max="13" width="8.7109375" style="1080" customWidth="1"/>
    <col min="14" max="14" width="9.5703125" style="1080" customWidth="1"/>
    <col min="15" max="15" width="19.85546875" style="1080" customWidth="1"/>
    <col min="16" max="19" width="9.140625" style="1080"/>
    <col min="20" max="20" width="26.28515625" style="217" customWidth="1"/>
    <col min="21" max="22" width="9.85546875" style="217" bestFit="1" customWidth="1"/>
    <col min="23" max="29" width="9.140625" style="217"/>
    <col min="30" max="34" width="9.140625" style="1080"/>
    <col min="35" max="16384" width="9.140625" style="217"/>
  </cols>
  <sheetData>
    <row r="1" spans="1:29">
      <c r="A1" s="2185" t="s">
        <v>999</v>
      </c>
      <c r="B1" s="2185"/>
      <c r="C1" s="2185"/>
      <c r="D1" s="1078"/>
      <c r="E1" s="1077"/>
      <c r="F1" s="1077"/>
      <c r="G1" s="1077"/>
      <c r="H1" s="1077"/>
      <c r="I1" s="1077"/>
      <c r="J1" s="1077"/>
      <c r="K1" s="1077"/>
      <c r="L1" s="1077"/>
      <c r="M1" s="1077"/>
      <c r="N1" s="1077"/>
      <c r="O1" s="1077"/>
      <c r="P1" s="751"/>
      <c r="Q1" s="1079"/>
      <c r="R1" s="1079"/>
      <c r="T1" s="1080"/>
      <c r="U1" s="1080"/>
      <c r="V1" s="1080"/>
      <c r="W1" s="1080"/>
      <c r="X1" s="1080"/>
      <c r="Y1" s="1080"/>
      <c r="Z1" s="1080"/>
      <c r="AA1" s="1080"/>
      <c r="AB1" s="1080"/>
      <c r="AC1" s="1080"/>
    </row>
    <row r="2" spans="1:29" ht="15" customHeight="1">
      <c r="A2" s="2178" t="s">
        <v>1000</v>
      </c>
      <c r="B2" s="2178" t="s">
        <v>1001</v>
      </c>
      <c r="C2" s="2178" t="s">
        <v>1002</v>
      </c>
      <c r="D2" s="2180" t="s">
        <v>1003</v>
      </c>
      <c r="E2" s="1993" t="s">
        <v>988</v>
      </c>
      <c r="F2" s="2182"/>
      <c r="G2" s="2183"/>
      <c r="H2" s="2184" t="s">
        <v>649</v>
      </c>
      <c r="I2" s="2182"/>
      <c r="J2" s="1994"/>
      <c r="K2" s="2180" t="s">
        <v>1003</v>
      </c>
      <c r="L2" s="1993" t="s">
        <v>1005</v>
      </c>
      <c r="M2" s="1994"/>
      <c r="N2" s="2131" t="s">
        <v>1006</v>
      </c>
      <c r="O2" s="2133"/>
      <c r="P2" s="751"/>
      <c r="Q2" s="1079"/>
      <c r="R2" s="1079"/>
      <c r="T2" s="1080"/>
      <c r="U2" s="1080"/>
      <c r="V2" s="1080"/>
      <c r="W2" s="1080"/>
      <c r="X2" s="1080"/>
      <c r="Y2" s="1080"/>
      <c r="Z2" s="1080"/>
      <c r="AA2" s="1080"/>
      <c r="AB2" s="1080"/>
      <c r="AC2" s="1080"/>
    </row>
    <row r="3" spans="1:29" ht="30.75" customHeight="1" thickBot="1">
      <c r="A3" s="2179"/>
      <c r="B3" s="2179"/>
      <c r="C3" s="2179"/>
      <c r="D3" s="2181"/>
      <c r="E3" s="1366" t="s">
        <v>14</v>
      </c>
      <c r="F3" s="1081" t="s">
        <v>230</v>
      </c>
      <c r="G3" s="1081" t="s">
        <v>231</v>
      </c>
      <c r="H3" s="1366" t="s">
        <v>14</v>
      </c>
      <c r="I3" s="1081" t="s">
        <v>230</v>
      </c>
      <c r="J3" s="1081" t="s">
        <v>231</v>
      </c>
      <c r="K3" s="2181"/>
      <c r="L3" s="1081" t="s">
        <v>230</v>
      </c>
      <c r="M3" s="1081" t="s">
        <v>231</v>
      </c>
      <c r="N3" s="1607" t="s">
        <v>641</v>
      </c>
      <c r="O3" s="1607" t="s">
        <v>1007</v>
      </c>
      <c r="P3" s="751"/>
      <c r="Q3" s="1079"/>
      <c r="R3" s="1079"/>
    </row>
    <row r="4" spans="1:29">
      <c r="A4" s="2165" t="s">
        <v>1008</v>
      </c>
      <c r="B4" s="2168" t="s">
        <v>944</v>
      </c>
      <c r="C4" s="1608" t="s">
        <v>1009</v>
      </c>
      <c r="D4" s="1612" t="s">
        <v>1041</v>
      </c>
      <c r="E4" s="1082">
        <v>2169139</v>
      </c>
      <c r="F4" s="1082">
        <v>186107</v>
      </c>
      <c r="G4" s="1082">
        <v>211339</v>
      </c>
      <c r="H4" s="1082">
        <v>1652653.10907</v>
      </c>
      <c r="I4" s="1082">
        <v>158413.8174</v>
      </c>
      <c r="J4" s="1082">
        <v>185191.96729</v>
      </c>
      <c r="K4" s="1620" t="s">
        <v>1062</v>
      </c>
      <c r="L4" s="1083">
        <v>84219</v>
      </c>
      <c r="M4" s="1083">
        <v>90717</v>
      </c>
      <c r="N4" s="1084">
        <v>19683.476190476191</v>
      </c>
      <c r="O4" s="1085">
        <v>17279.800248095235</v>
      </c>
      <c r="P4" s="751"/>
      <c r="Q4" s="1079"/>
      <c r="R4" s="1079"/>
    </row>
    <row r="5" spans="1:29">
      <c r="A5" s="2166"/>
      <c r="B5" s="2169"/>
      <c r="C5" s="1609" t="s">
        <v>1010</v>
      </c>
      <c r="D5" s="1613" t="s">
        <v>1042</v>
      </c>
      <c r="E5" s="1086">
        <v>6693521</v>
      </c>
      <c r="F5" s="1086">
        <v>756210</v>
      </c>
      <c r="G5" s="1086">
        <v>636366</v>
      </c>
      <c r="H5" s="1086">
        <v>512221.66898899997</v>
      </c>
      <c r="I5" s="1086">
        <v>64225.749228000001</v>
      </c>
      <c r="J5" s="1086">
        <v>55660.355105999995</v>
      </c>
      <c r="K5" s="1621" t="s">
        <v>1062</v>
      </c>
      <c r="L5" s="1088">
        <v>84295</v>
      </c>
      <c r="M5" s="1088">
        <v>90216</v>
      </c>
      <c r="N5" s="1089">
        <v>28405.380952380954</v>
      </c>
      <c r="O5" s="1090">
        <v>2490.1182107619047</v>
      </c>
      <c r="P5" s="751"/>
      <c r="Q5" s="1079"/>
      <c r="R5" s="1079"/>
    </row>
    <row r="6" spans="1:29">
      <c r="A6" s="2166"/>
      <c r="B6" s="2169"/>
      <c r="C6" s="1609" t="s">
        <v>1011</v>
      </c>
      <c r="D6" s="1613" t="s">
        <v>1043</v>
      </c>
      <c r="E6" s="1086">
        <v>1014561</v>
      </c>
      <c r="F6" s="1086">
        <v>134969</v>
      </c>
      <c r="G6" s="1086">
        <v>113957</v>
      </c>
      <c r="H6" s="1086">
        <v>6351.6266235000003</v>
      </c>
      <c r="I6" s="1086">
        <v>929.46251659999984</v>
      </c>
      <c r="J6" s="1086">
        <v>809.57381059999989</v>
      </c>
      <c r="K6" s="1621" t="s">
        <v>1068</v>
      </c>
      <c r="L6" s="1088">
        <v>68700</v>
      </c>
      <c r="M6" s="1088">
        <v>72438</v>
      </c>
      <c r="N6" s="1089">
        <v>7863.6190476190477</v>
      </c>
      <c r="O6" s="1090">
        <v>55.878946628571427</v>
      </c>
      <c r="P6" s="751"/>
      <c r="Q6" s="1079"/>
      <c r="R6" s="1079"/>
    </row>
    <row r="7" spans="1:29">
      <c r="A7" s="2166"/>
      <c r="B7" s="2169"/>
      <c r="C7" s="1609" t="s">
        <v>1012</v>
      </c>
      <c r="D7" s="1613" t="s">
        <v>1044</v>
      </c>
      <c r="E7" s="1086">
        <v>11276326</v>
      </c>
      <c r="F7" s="1086">
        <v>1430697</v>
      </c>
      <c r="G7" s="1086">
        <v>1174912</v>
      </c>
      <c r="H7" s="1086">
        <v>8645.3396733999998</v>
      </c>
      <c r="I7" s="1086">
        <v>1224.6072671000002</v>
      </c>
      <c r="J7" s="1086">
        <v>1047.9862576999999</v>
      </c>
      <c r="K7" s="1621" t="s">
        <v>1069</v>
      </c>
      <c r="L7" s="1088">
        <v>8611</v>
      </c>
      <c r="M7" s="1088">
        <v>9113</v>
      </c>
      <c r="N7" s="1089">
        <v>103530.23809523809</v>
      </c>
      <c r="O7" s="1090">
        <v>92.261398990476181</v>
      </c>
      <c r="P7" s="751"/>
      <c r="Q7" s="1079"/>
      <c r="R7" s="1079"/>
    </row>
    <row r="8" spans="1:29">
      <c r="A8" s="2166"/>
      <c r="B8" s="2169"/>
      <c r="C8" s="1609" t="s">
        <v>1013</v>
      </c>
      <c r="D8" s="1613" t="s">
        <v>1045</v>
      </c>
      <c r="E8" s="1086">
        <v>5135311</v>
      </c>
      <c r="F8" s="1086">
        <v>350450</v>
      </c>
      <c r="G8" s="1086">
        <v>255413</v>
      </c>
      <c r="H8" s="1086">
        <v>1382016.6093269999</v>
      </c>
      <c r="I8" s="1086">
        <v>100734.56878499998</v>
      </c>
      <c r="J8" s="1086">
        <v>75796.26170399999</v>
      </c>
      <c r="K8" s="1087" t="s">
        <v>1070</v>
      </c>
      <c r="L8" s="1088">
        <v>94328</v>
      </c>
      <c r="M8" s="1088">
        <v>100065</v>
      </c>
      <c r="N8" s="1089">
        <v>21894.904761904763</v>
      </c>
      <c r="O8" s="1090">
        <v>6511.2129392857123</v>
      </c>
      <c r="P8" s="751"/>
      <c r="Q8" s="1079"/>
      <c r="R8" s="1079"/>
    </row>
    <row r="9" spans="1:29">
      <c r="A9" s="2166"/>
      <c r="B9" s="2169"/>
      <c r="C9" s="1609" t="s">
        <v>1014</v>
      </c>
      <c r="D9" s="1613" t="s">
        <v>1046</v>
      </c>
      <c r="E9" s="1086">
        <v>12574280</v>
      </c>
      <c r="F9" s="1086">
        <v>839479</v>
      </c>
      <c r="G9" s="1086">
        <v>705689</v>
      </c>
      <c r="H9" s="1086">
        <v>566788.91915750003</v>
      </c>
      <c r="I9" s="1086">
        <v>40346.984242999999</v>
      </c>
      <c r="J9" s="1086">
        <v>34985.548379499996</v>
      </c>
      <c r="K9" s="1087" t="s">
        <v>1070</v>
      </c>
      <c r="L9" s="1088">
        <v>94412</v>
      </c>
      <c r="M9" s="1088">
        <v>100005</v>
      </c>
      <c r="N9" s="1089">
        <v>32062.952380952382</v>
      </c>
      <c r="O9" s="1090">
        <v>1595.0384992380953</v>
      </c>
      <c r="P9" s="751"/>
      <c r="Q9" s="1079"/>
      <c r="R9" s="1079"/>
    </row>
    <row r="10" spans="1:29">
      <c r="A10" s="2166"/>
      <c r="B10" s="2169"/>
      <c r="C10" s="1609" t="s">
        <v>1015</v>
      </c>
      <c r="D10" s="1613" t="s">
        <v>1047</v>
      </c>
      <c r="E10" s="1086">
        <v>43743198</v>
      </c>
      <c r="F10" s="1086">
        <v>2963110</v>
      </c>
      <c r="G10" s="1086">
        <v>2667198</v>
      </c>
      <c r="H10" s="1086">
        <v>395488.35319419997</v>
      </c>
      <c r="I10" s="1086">
        <v>28541.594833399999</v>
      </c>
      <c r="J10" s="1086">
        <v>26497.7738942</v>
      </c>
      <c r="K10" s="1087" t="s">
        <v>1070</v>
      </c>
      <c r="L10" s="1088">
        <v>94440</v>
      </c>
      <c r="M10" s="1088">
        <v>100006</v>
      </c>
      <c r="N10" s="1089">
        <v>114052.19047619047</v>
      </c>
      <c r="O10" s="1090">
        <v>1138.3307232857144</v>
      </c>
      <c r="P10" s="751"/>
      <c r="Q10" s="1079"/>
      <c r="R10" s="1079"/>
    </row>
    <row r="11" spans="1:29">
      <c r="A11" s="2166"/>
      <c r="B11" s="2170"/>
      <c r="C11" s="1610" t="s">
        <v>1016</v>
      </c>
      <c r="D11" s="1614"/>
      <c r="E11" s="1091">
        <v>82606336</v>
      </c>
      <c r="F11" s="1091">
        <v>6661022</v>
      </c>
      <c r="G11" s="1091">
        <v>5764874</v>
      </c>
      <c r="H11" s="1091">
        <v>4524165.6260345997</v>
      </c>
      <c r="I11" s="1091">
        <v>394416.78427309991</v>
      </c>
      <c r="J11" s="1091">
        <v>379989.46644199995</v>
      </c>
      <c r="K11" s="1092"/>
      <c r="L11" s="1092"/>
      <c r="M11" s="1092"/>
      <c r="N11" s="1093"/>
      <c r="O11" s="1094"/>
      <c r="P11" s="751"/>
      <c r="Q11" s="1079"/>
      <c r="R11" s="1079"/>
    </row>
    <row r="12" spans="1:29">
      <c r="A12" s="2166"/>
      <c r="B12" s="2171" t="s">
        <v>1017</v>
      </c>
      <c r="C12" s="1609" t="s">
        <v>1018</v>
      </c>
      <c r="D12" s="1615" t="s">
        <v>1048</v>
      </c>
      <c r="E12" s="1086">
        <v>638137</v>
      </c>
      <c r="F12" s="1086">
        <v>41758</v>
      </c>
      <c r="G12" s="1086">
        <v>37766</v>
      </c>
      <c r="H12" s="1086">
        <v>76033.004249999998</v>
      </c>
      <c r="I12" s="1086">
        <v>5392.3380000000016</v>
      </c>
      <c r="J12" s="1086">
        <v>4886.5005499999988</v>
      </c>
      <c r="K12" s="1087" t="s">
        <v>1070</v>
      </c>
      <c r="L12" s="1088">
        <v>257.25</v>
      </c>
      <c r="M12" s="1088">
        <v>246.3</v>
      </c>
      <c r="N12" s="1089">
        <v>3820.4285714285716</v>
      </c>
      <c r="O12" s="1090">
        <v>495.40993690476199</v>
      </c>
      <c r="P12" s="1095"/>
      <c r="Q12" s="1079"/>
      <c r="R12" s="1079"/>
    </row>
    <row r="13" spans="1:29">
      <c r="A13" s="2166"/>
      <c r="B13" s="2172"/>
      <c r="C13" s="1609" t="s">
        <v>1019</v>
      </c>
      <c r="D13" s="1615" t="s">
        <v>1049</v>
      </c>
      <c r="E13" s="1086">
        <v>776611</v>
      </c>
      <c r="F13" s="1086">
        <v>45431</v>
      </c>
      <c r="G13" s="1086">
        <v>36920</v>
      </c>
      <c r="H13" s="1086">
        <v>18534.248305000001</v>
      </c>
      <c r="I13" s="1086">
        <v>1172.411175</v>
      </c>
      <c r="J13" s="1086">
        <v>958.54098499999986</v>
      </c>
      <c r="K13" s="1087" t="s">
        <v>1070</v>
      </c>
      <c r="L13" s="1088">
        <v>257.45</v>
      </c>
      <c r="M13" s="1088">
        <v>246.9</v>
      </c>
      <c r="N13" s="1089">
        <v>1373.5714285714287</v>
      </c>
      <c r="O13" s="1090">
        <v>35.558905714285721</v>
      </c>
      <c r="P13" s="1095"/>
      <c r="Q13" s="1079"/>
      <c r="R13" s="1079"/>
    </row>
    <row r="14" spans="1:29">
      <c r="A14" s="2166"/>
      <c r="B14" s="2172"/>
      <c r="C14" s="1609" t="s">
        <v>1020</v>
      </c>
      <c r="D14" s="1615" t="s">
        <v>1050</v>
      </c>
      <c r="E14" s="1086">
        <v>2362064</v>
      </c>
      <c r="F14" s="1086">
        <v>139240</v>
      </c>
      <c r="G14" s="1086">
        <v>173117</v>
      </c>
      <c r="H14" s="1086">
        <v>494847.29658749996</v>
      </c>
      <c r="I14" s="1086">
        <v>29976.7379</v>
      </c>
      <c r="J14" s="1086">
        <v>38735.341837500004</v>
      </c>
      <c r="K14" s="1087" t="s">
        <v>1070</v>
      </c>
      <c r="L14" s="1088">
        <v>861.6</v>
      </c>
      <c r="M14" s="1088">
        <v>891.35</v>
      </c>
      <c r="N14" s="1089">
        <v>8676.8571428571431</v>
      </c>
      <c r="O14" s="1090">
        <v>1945.121539880952</v>
      </c>
      <c r="P14" s="1095"/>
      <c r="Q14" s="1079"/>
      <c r="R14" s="1079"/>
    </row>
    <row r="15" spans="1:29">
      <c r="A15" s="2166"/>
      <c r="B15" s="2172"/>
      <c r="C15" s="1609" t="s">
        <v>1021</v>
      </c>
      <c r="D15" s="1615" t="s">
        <v>1048</v>
      </c>
      <c r="E15" s="1086">
        <v>187223</v>
      </c>
      <c r="F15" s="1086">
        <v>12944</v>
      </c>
      <c r="G15" s="1086">
        <v>10878</v>
      </c>
      <c r="H15" s="1086">
        <v>17249.209674999998</v>
      </c>
      <c r="I15" s="1086">
        <v>1165.9103</v>
      </c>
      <c r="J15" s="1086">
        <v>990.28742499999998</v>
      </c>
      <c r="K15" s="1087" t="s">
        <v>1070</v>
      </c>
      <c r="L15" s="1088">
        <v>180.4</v>
      </c>
      <c r="M15" s="1088">
        <v>179.35</v>
      </c>
      <c r="N15" s="1089">
        <v>586.76190476190482</v>
      </c>
      <c r="O15" s="1090">
        <v>53.376608333333337</v>
      </c>
      <c r="P15" s="1095"/>
      <c r="Q15" s="1079"/>
      <c r="R15" s="1079"/>
    </row>
    <row r="16" spans="1:29">
      <c r="A16" s="2166"/>
      <c r="B16" s="2172"/>
      <c r="C16" s="1609" t="s">
        <v>1022</v>
      </c>
      <c r="D16" s="1615" t="s">
        <v>1049</v>
      </c>
      <c r="E16" s="1086">
        <v>190976</v>
      </c>
      <c r="F16" s="1086">
        <v>10664</v>
      </c>
      <c r="G16" s="1086">
        <v>10005</v>
      </c>
      <c r="H16" s="1086">
        <v>3525.892965</v>
      </c>
      <c r="I16" s="1086">
        <v>192.13656499999999</v>
      </c>
      <c r="J16" s="1086">
        <v>182.16701</v>
      </c>
      <c r="K16" s="1087" t="s">
        <v>1070</v>
      </c>
      <c r="L16" s="1088">
        <v>180.85</v>
      </c>
      <c r="M16" s="1088">
        <v>179.65</v>
      </c>
      <c r="N16" s="1089">
        <v>518.52380952380952</v>
      </c>
      <c r="O16" s="1090">
        <v>9.4463357142857163</v>
      </c>
      <c r="P16" s="1095"/>
      <c r="Q16" s="1079"/>
      <c r="R16" s="1079"/>
    </row>
    <row r="17" spans="1:18">
      <c r="A17" s="2166"/>
      <c r="B17" s="2172"/>
      <c r="C17" s="1609" t="s">
        <v>1023</v>
      </c>
      <c r="D17" s="1615" t="s">
        <v>1051</v>
      </c>
      <c r="E17" s="1086">
        <v>0</v>
      </c>
      <c r="F17" s="1096">
        <v>0</v>
      </c>
      <c r="G17" s="1096">
        <v>0</v>
      </c>
      <c r="H17" s="1086">
        <v>0</v>
      </c>
      <c r="I17" s="1096">
        <v>0</v>
      </c>
      <c r="J17" s="1096">
        <v>0</v>
      </c>
      <c r="K17" s="1087" t="s">
        <v>1070</v>
      </c>
      <c r="L17" s="1088">
        <v>1378.1</v>
      </c>
      <c r="M17" s="1088">
        <v>1415.2</v>
      </c>
      <c r="N17" s="1089">
        <v>0</v>
      </c>
      <c r="O17" s="1090">
        <v>0</v>
      </c>
      <c r="P17" s="1095"/>
      <c r="Q17" s="1079"/>
      <c r="R17" s="1079"/>
    </row>
    <row r="18" spans="1:18">
      <c r="A18" s="2166"/>
      <c r="B18" s="2172"/>
      <c r="C18" s="1609" t="s">
        <v>1024</v>
      </c>
      <c r="D18" s="1615" t="s">
        <v>1048</v>
      </c>
      <c r="E18" s="1086">
        <v>0</v>
      </c>
      <c r="F18" s="1096">
        <v>0</v>
      </c>
      <c r="G18" s="1096">
        <v>0</v>
      </c>
      <c r="H18" s="1086">
        <v>0</v>
      </c>
      <c r="I18" s="1096">
        <v>0</v>
      </c>
      <c r="J18" s="1097">
        <v>0</v>
      </c>
      <c r="K18" s="1087" t="s">
        <v>1071</v>
      </c>
      <c r="L18" s="1088">
        <v>80020</v>
      </c>
      <c r="M18" s="1088">
        <v>82720</v>
      </c>
      <c r="N18" s="1089">
        <v>0</v>
      </c>
      <c r="O18" s="1098">
        <v>0</v>
      </c>
      <c r="P18" s="1095"/>
      <c r="Q18" s="1079"/>
      <c r="R18" s="1079"/>
    </row>
    <row r="19" spans="1:18">
      <c r="A19" s="2166"/>
      <c r="B19" s="2172"/>
      <c r="C19" s="1609" t="s">
        <v>1025</v>
      </c>
      <c r="D19" s="1615" t="s">
        <v>1048</v>
      </c>
      <c r="E19" s="1086">
        <v>1137831</v>
      </c>
      <c r="F19" s="1086">
        <v>65191</v>
      </c>
      <c r="G19" s="1086">
        <v>66860</v>
      </c>
      <c r="H19" s="1086">
        <v>152733.24935</v>
      </c>
      <c r="I19" s="1086">
        <v>8755.7798750000002</v>
      </c>
      <c r="J19" s="1086">
        <v>9192.5302249999986</v>
      </c>
      <c r="K19" s="1087" t="s">
        <v>1070</v>
      </c>
      <c r="L19" s="1088">
        <v>266.7</v>
      </c>
      <c r="M19" s="1088">
        <v>269.8</v>
      </c>
      <c r="N19" s="1089">
        <v>2616.2380952380954</v>
      </c>
      <c r="O19" s="1090">
        <v>359.73263690476188</v>
      </c>
      <c r="P19" s="1099"/>
      <c r="Q19" s="1079"/>
      <c r="R19" s="1079"/>
    </row>
    <row r="20" spans="1:18">
      <c r="A20" s="2166"/>
      <c r="B20" s="2172"/>
      <c r="C20" s="1609" t="s">
        <v>1026</v>
      </c>
      <c r="D20" s="1615" t="s">
        <v>1049</v>
      </c>
      <c r="E20" s="1086">
        <v>1632639</v>
      </c>
      <c r="F20" s="1086">
        <v>95322</v>
      </c>
      <c r="G20" s="1086">
        <v>88718</v>
      </c>
      <c r="H20" s="1086">
        <v>43850.207884999996</v>
      </c>
      <c r="I20" s="1086">
        <v>2559.7550999999994</v>
      </c>
      <c r="J20" s="1086">
        <v>2437.9055749999998</v>
      </c>
      <c r="K20" s="1087" t="s">
        <v>1070</v>
      </c>
      <c r="L20" s="1088">
        <v>266.8</v>
      </c>
      <c r="M20" s="1088">
        <v>269.89999999999998</v>
      </c>
      <c r="N20" s="1089">
        <v>2242.9523809523807</v>
      </c>
      <c r="O20" s="1090">
        <v>61.653205714285711</v>
      </c>
      <c r="P20" s="1095"/>
      <c r="Q20" s="1079"/>
      <c r="R20" s="1079"/>
    </row>
    <row r="21" spans="1:18">
      <c r="A21" s="2166"/>
      <c r="B21" s="2173"/>
      <c r="C21" s="1610" t="s">
        <v>1027</v>
      </c>
      <c r="D21" s="1616"/>
      <c r="E21" s="1091">
        <v>6925481</v>
      </c>
      <c r="F21" s="1091">
        <v>410550</v>
      </c>
      <c r="G21" s="1091">
        <v>424264</v>
      </c>
      <c r="H21" s="1091">
        <v>806773.10901750007</v>
      </c>
      <c r="I21" s="1091">
        <v>49215.068915000011</v>
      </c>
      <c r="J21" s="1091">
        <v>57383.273607499999</v>
      </c>
      <c r="K21" s="1100"/>
      <c r="L21" s="1092"/>
      <c r="M21" s="1092"/>
      <c r="N21" s="1093"/>
      <c r="O21" s="1094"/>
      <c r="P21" s="1101"/>
      <c r="Q21" s="1079"/>
      <c r="R21" s="1079"/>
    </row>
    <row r="22" spans="1:18" ht="32.25" customHeight="1">
      <c r="A22" s="2166"/>
      <c r="B22" s="2171" t="s">
        <v>1028</v>
      </c>
      <c r="C22" s="1611" t="s">
        <v>1029</v>
      </c>
      <c r="D22" s="1617" t="s">
        <v>1052</v>
      </c>
      <c r="E22" s="1086">
        <v>6852</v>
      </c>
      <c r="F22" s="1102">
        <v>134</v>
      </c>
      <c r="G22" s="1102">
        <v>674</v>
      </c>
      <c r="H22" s="1102">
        <v>1126.9109759999999</v>
      </c>
      <c r="I22" s="1102">
        <v>8.6535840000000022</v>
      </c>
      <c r="J22" s="1102">
        <v>43.133472000000005</v>
      </c>
      <c r="K22" s="1621" t="s">
        <v>1072</v>
      </c>
      <c r="L22" s="1103">
        <v>53130</v>
      </c>
      <c r="M22" s="1103">
        <v>54200</v>
      </c>
      <c r="N22" s="1104">
        <v>248.52380952380952</v>
      </c>
      <c r="O22" s="1105">
        <v>15.867471428571429</v>
      </c>
      <c r="P22" s="751"/>
    </row>
    <row r="23" spans="1:18" ht="17.25" customHeight="1">
      <c r="A23" s="2166"/>
      <c r="B23" s="2172"/>
      <c r="C23" s="1611" t="s">
        <v>1030</v>
      </c>
      <c r="D23" s="1613" t="s">
        <v>1048</v>
      </c>
      <c r="E23" s="1086">
        <v>478</v>
      </c>
      <c r="F23" s="1086">
        <v>0</v>
      </c>
      <c r="G23" s="1086">
        <v>0</v>
      </c>
      <c r="H23" s="1086">
        <v>28.29616</v>
      </c>
      <c r="I23" s="1086">
        <v>0</v>
      </c>
      <c r="J23" s="1086">
        <v>0</v>
      </c>
      <c r="K23" s="1087"/>
      <c r="L23" s="1088">
        <v>1220</v>
      </c>
      <c r="M23" s="1088">
        <v>1220</v>
      </c>
      <c r="N23" s="1106">
        <v>0</v>
      </c>
      <c r="O23" s="1107">
        <v>0</v>
      </c>
      <c r="P23" s="751"/>
    </row>
    <row r="24" spans="1:18">
      <c r="A24" s="2166"/>
      <c r="B24" s="2172"/>
      <c r="C24" s="1611" t="s">
        <v>1031</v>
      </c>
      <c r="D24" s="1613" t="s">
        <v>1053</v>
      </c>
      <c r="E24" s="1086">
        <v>43592</v>
      </c>
      <c r="F24" s="1086">
        <v>1367</v>
      </c>
      <c r="G24" s="1086">
        <v>1780</v>
      </c>
      <c r="H24" s="1086">
        <v>1480.8829896000002</v>
      </c>
      <c r="I24" s="1086">
        <v>45.498308399999999</v>
      </c>
      <c r="J24" s="1086">
        <v>59.929426800000002</v>
      </c>
      <c r="K24" s="1621" t="s">
        <v>1063</v>
      </c>
      <c r="L24" s="1088">
        <v>923.8</v>
      </c>
      <c r="M24" s="1088">
        <v>935.4</v>
      </c>
      <c r="N24" s="1089">
        <v>244.1904761904762</v>
      </c>
      <c r="O24" s="1090">
        <v>8.2246806857142847</v>
      </c>
      <c r="P24" s="751"/>
    </row>
    <row r="25" spans="1:18">
      <c r="A25" s="2166"/>
      <c r="B25" s="2172"/>
      <c r="C25" s="1611" t="s">
        <v>1032</v>
      </c>
      <c r="D25" s="1613" t="s">
        <v>1054</v>
      </c>
      <c r="E25" s="1086">
        <v>3</v>
      </c>
      <c r="F25" s="1086">
        <v>0</v>
      </c>
      <c r="G25" s="1086">
        <v>0</v>
      </c>
      <c r="H25" s="1086">
        <v>9.7350000000000006E-2</v>
      </c>
      <c r="I25" s="1108">
        <v>0</v>
      </c>
      <c r="J25" s="1108">
        <v>0</v>
      </c>
      <c r="K25" s="1621" t="s">
        <v>1066</v>
      </c>
      <c r="L25" s="1088">
        <v>1480</v>
      </c>
      <c r="M25" s="1088">
        <v>1455</v>
      </c>
      <c r="N25" s="1109">
        <v>0</v>
      </c>
      <c r="O25" s="1098">
        <v>0</v>
      </c>
      <c r="P25" s="751"/>
    </row>
    <row r="26" spans="1:18">
      <c r="A26" s="2166"/>
      <c r="B26" s="2174"/>
      <c r="C26" s="1610" t="s">
        <v>1033</v>
      </c>
      <c r="D26" s="1616"/>
      <c r="E26" s="1091">
        <v>50925</v>
      </c>
      <c r="F26" s="1091">
        <v>1501</v>
      </c>
      <c r="G26" s="1091">
        <v>2454</v>
      </c>
      <c r="H26" s="1091">
        <v>2636.1874756000002</v>
      </c>
      <c r="I26" s="1091">
        <v>54.151892400000001</v>
      </c>
      <c r="J26" s="1091">
        <v>103.0628988</v>
      </c>
      <c r="K26" s="1622"/>
      <c r="L26" s="1092"/>
      <c r="M26" s="1092"/>
      <c r="N26" s="1093"/>
      <c r="O26" s="1094"/>
      <c r="P26" s="751"/>
    </row>
    <row r="27" spans="1:18">
      <c r="A27" s="2166"/>
      <c r="B27" s="2175" t="s">
        <v>280</v>
      </c>
      <c r="C27" s="1609" t="s">
        <v>1034</v>
      </c>
      <c r="D27" s="1615" t="s">
        <v>1055</v>
      </c>
      <c r="E27" s="1086">
        <v>6559343</v>
      </c>
      <c r="F27" s="1086">
        <v>376963</v>
      </c>
      <c r="G27" s="1086">
        <v>391584</v>
      </c>
      <c r="H27" s="1086">
        <v>409157.26349000004</v>
      </c>
      <c r="I27" s="1086">
        <v>23524.288639999995</v>
      </c>
      <c r="J27" s="1086">
        <v>23042.304529999998</v>
      </c>
      <c r="K27" s="1621" t="s">
        <v>1064</v>
      </c>
      <c r="L27" s="1088">
        <v>6118</v>
      </c>
      <c r="M27" s="1088">
        <v>6124</v>
      </c>
      <c r="N27" s="1089">
        <v>8216.6190476190477</v>
      </c>
      <c r="O27" s="1090">
        <v>482.60493238095233</v>
      </c>
      <c r="P27" s="751"/>
      <c r="Q27" s="1079"/>
      <c r="R27" s="1079"/>
    </row>
    <row r="28" spans="1:18">
      <c r="A28" s="2166"/>
      <c r="B28" s="2172"/>
      <c r="C28" s="1609" t="s">
        <v>1035</v>
      </c>
      <c r="D28" s="1615" t="s">
        <v>1056</v>
      </c>
      <c r="E28" s="1086">
        <v>8118198</v>
      </c>
      <c r="F28" s="1086">
        <v>488810</v>
      </c>
      <c r="G28" s="1086">
        <v>523099</v>
      </c>
      <c r="H28" s="1086">
        <v>50408.499897000002</v>
      </c>
      <c r="I28" s="1086">
        <v>3051.9216400000005</v>
      </c>
      <c r="J28" s="1086">
        <v>3080.7852580000003</v>
      </c>
      <c r="K28" s="1621" t="s">
        <v>1064</v>
      </c>
      <c r="L28" s="1088">
        <v>6120</v>
      </c>
      <c r="M28" s="1088">
        <v>6125</v>
      </c>
      <c r="N28" s="1089">
        <v>14431.666666666666</v>
      </c>
      <c r="O28" s="1090">
        <v>84.723653904761903</v>
      </c>
      <c r="P28" s="751"/>
      <c r="Q28" s="1079"/>
      <c r="R28" s="1079"/>
    </row>
    <row r="29" spans="1:18">
      <c r="A29" s="2166"/>
      <c r="B29" s="2172"/>
      <c r="C29" s="1609" t="s">
        <v>1036</v>
      </c>
      <c r="D29" s="1615" t="s">
        <v>1057</v>
      </c>
      <c r="E29" s="1086">
        <v>34708941</v>
      </c>
      <c r="F29" s="1086">
        <v>2401181</v>
      </c>
      <c r="G29" s="1086">
        <v>2534861</v>
      </c>
      <c r="H29" s="1086">
        <v>1065951.9110874999</v>
      </c>
      <c r="I29" s="1086">
        <v>97709.665775000001</v>
      </c>
      <c r="J29" s="1086">
        <v>114879.89297500001</v>
      </c>
      <c r="K29" s="1621" t="s">
        <v>1065</v>
      </c>
      <c r="L29" s="1088">
        <v>338.8</v>
      </c>
      <c r="M29" s="1088">
        <v>351.3</v>
      </c>
      <c r="N29" s="1089">
        <v>19029.952380952382</v>
      </c>
      <c r="O29" s="1090">
        <v>861.4734267857142</v>
      </c>
      <c r="P29" s="751"/>
      <c r="Q29" s="1079"/>
      <c r="R29" s="1079"/>
    </row>
    <row r="30" spans="1:18">
      <c r="A30" s="2166"/>
      <c r="B30" s="2172"/>
      <c r="C30" s="1609" t="s">
        <v>1037</v>
      </c>
      <c r="D30" s="1615" t="s">
        <v>1058</v>
      </c>
      <c r="E30" s="1086">
        <v>22255188</v>
      </c>
      <c r="F30" s="1086">
        <v>2019911</v>
      </c>
      <c r="G30" s="1086">
        <v>2190175</v>
      </c>
      <c r="H30" s="1086">
        <v>143739.80784749999</v>
      </c>
      <c r="I30" s="1086">
        <v>16389.805110000001</v>
      </c>
      <c r="J30" s="1086">
        <v>19843.838787500001</v>
      </c>
      <c r="K30" s="1621" t="s">
        <v>1065</v>
      </c>
      <c r="L30" s="1088">
        <v>338.6</v>
      </c>
      <c r="M30" s="1088">
        <v>351.2</v>
      </c>
      <c r="N30" s="1089">
        <v>19637</v>
      </c>
      <c r="O30" s="1090">
        <v>178.17288619047622</v>
      </c>
      <c r="P30" s="751"/>
      <c r="Q30" s="1079"/>
      <c r="R30" s="1079"/>
    </row>
    <row r="31" spans="1:18">
      <c r="A31" s="2166"/>
      <c r="B31" s="2173"/>
      <c r="C31" s="1610" t="s">
        <v>1038</v>
      </c>
      <c r="D31" s="1616"/>
      <c r="E31" s="1091">
        <v>71641670</v>
      </c>
      <c r="F31" s="1091">
        <v>5286865</v>
      </c>
      <c r="G31" s="1091">
        <v>5639719</v>
      </c>
      <c r="H31" s="1091">
        <v>1669257.4823220002</v>
      </c>
      <c r="I31" s="1091">
        <v>140675.68116500002</v>
      </c>
      <c r="J31" s="1091">
        <v>160846.8215505</v>
      </c>
      <c r="K31" s="1622"/>
      <c r="L31" s="1092"/>
      <c r="M31" s="1092"/>
      <c r="N31" s="1093"/>
      <c r="O31" s="1094"/>
      <c r="P31" s="751"/>
      <c r="Q31" s="1079"/>
      <c r="R31" s="1079"/>
    </row>
    <row r="32" spans="1:18">
      <c r="A32" s="2166"/>
      <c r="B32" s="2171" t="s">
        <v>633</v>
      </c>
      <c r="C32" s="1609" t="s">
        <v>968</v>
      </c>
      <c r="D32" s="1613">
        <v>50</v>
      </c>
      <c r="E32" s="1086">
        <v>28717</v>
      </c>
      <c r="F32" s="1086">
        <v>913</v>
      </c>
      <c r="G32" s="1086">
        <v>746</v>
      </c>
      <c r="H32" s="1086">
        <v>2652.233749</v>
      </c>
      <c r="I32" s="1086">
        <v>92.827714999999998</v>
      </c>
      <c r="J32" s="1086">
        <v>67.452694000000008</v>
      </c>
      <c r="K32" s="1621" t="s">
        <v>1067</v>
      </c>
      <c r="L32" s="1088">
        <v>20076</v>
      </c>
      <c r="M32" s="1088">
        <v>21335</v>
      </c>
      <c r="N32" s="1089">
        <v>103.38095238095238</v>
      </c>
      <c r="O32" s="1090">
        <v>9.6825958571428572</v>
      </c>
      <c r="P32" s="751"/>
      <c r="Q32" s="1079"/>
      <c r="R32" s="1079"/>
    </row>
    <row r="33" spans="1:18">
      <c r="A33" s="2166"/>
      <c r="B33" s="2172"/>
      <c r="C33" s="1609" t="s">
        <v>970</v>
      </c>
      <c r="D33" s="1613">
        <v>50</v>
      </c>
      <c r="E33" s="1086">
        <v>0</v>
      </c>
      <c r="F33" s="1110">
        <v>0</v>
      </c>
      <c r="G33" s="1110">
        <v>0</v>
      </c>
      <c r="H33" s="1086">
        <v>0</v>
      </c>
      <c r="I33" s="1110">
        <v>0</v>
      </c>
      <c r="J33" s="1110">
        <v>0</v>
      </c>
      <c r="K33" s="1621" t="s">
        <v>1067</v>
      </c>
      <c r="L33" s="1088">
        <v>17869</v>
      </c>
      <c r="M33" s="1088">
        <v>17920</v>
      </c>
      <c r="N33" s="1089">
        <v>0</v>
      </c>
      <c r="O33" s="1090">
        <v>0</v>
      </c>
      <c r="P33" s="751"/>
      <c r="Q33" s="1079"/>
      <c r="R33" s="1079"/>
    </row>
    <row r="34" spans="1:18">
      <c r="A34" s="2166"/>
      <c r="B34" s="2174"/>
      <c r="C34" s="1610" t="s">
        <v>1039</v>
      </c>
      <c r="D34" s="1614"/>
      <c r="E34" s="1111">
        <v>28717</v>
      </c>
      <c r="F34" s="1111">
        <v>913</v>
      </c>
      <c r="G34" s="1111">
        <v>746</v>
      </c>
      <c r="H34" s="1111">
        <v>2652.233749</v>
      </c>
      <c r="I34" s="1111">
        <v>92.827714999999998</v>
      </c>
      <c r="J34" s="1111">
        <v>67.452694000000008</v>
      </c>
      <c r="K34" s="1100"/>
      <c r="L34" s="1092"/>
      <c r="M34" s="1092"/>
      <c r="N34" s="1093"/>
      <c r="O34" s="1094"/>
      <c r="P34" s="751"/>
      <c r="Q34" s="1079"/>
      <c r="R34" s="1079"/>
    </row>
    <row r="35" spans="1:18" ht="15.75" thickBot="1">
      <c r="A35" s="2167"/>
      <c r="B35" s="2176" t="s">
        <v>1040</v>
      </c>
      <c r="C35" s="2177"/>
      <c r="D35" s="1618"/>
      <c r="E35" s="1112">
        <v>161253129</v>
      </c>
      <c r="F35" s="1112">
        <v>12360851</v>
      </c>
      <c r="G35" s="1112">
        <v>11832057</v>
      </c>
      <c r="H35" s="1112">
        <v>7005484.6385987001</v>
      </c>
      <c r="I35" s="1112">
        <v>584454.5139604999</v>
      </c>
      <c r="J35" s="1112">
        <v>598390.07719279989</v>
      </c>
      <c r="K35" s="1113"/>
      <c r="L35" s="1114"/>
      <c r="M35" s="1114"/>
      <c r="N35" s="1115"/>
      <c r="O35" s="1116"/>
      <c r="P35" s="751"/>
      <c r="Q35" s="1079"/>
      <c r="R35" s="1079"/>
    </row>
    <row r="36" spans="1:18" ht="15.75" thickBot="1">
      <c r="A36" s="1117"/>
      <c r="B36" s="1118"/>
      <c r="C36" s="1118"/>
      <c r="D36" s="1119"/>
      <c r="E36" s="1120"/>
      <c r="F36" s="1120"/>
      <c r="G36" s="1120"/>
      <c r="H36" s="1120"/>
      <c r="I36" s="1120"/>
      <c r="J36" s="1120"/>
      <c r="K36" s="1121"/>
      <c r="L36" s="1122"/>
      <c r="M36" s="1122"/>
      <c r="N36" s="1123"/>
      <c r="O36" s="1123"/>
      <c r="P36" s="751"/>
      <c r="Q36" s="1079"/>
      <c r="R36" s="1079"/>
    </row>
    <row r="37" spans="1:18">
      <c r="A37" s="2187" t="s">
        <v>1059</v>
      </c>
      <c r="B37" s="2168" t="s">
        <v>944</v>
      </c>
      <c r="C37" s="1608" t="s">
        <v>1009</v>
      </c>
      <c r="D37" s="1612" t="s">
        <v>1041</v>
      </c>
      <c r="E37" s="1082">
        <v>7235025</v>
      </c>
      <c r="F37" s="1082">
        <v>1204792</v>
      </c>
      <c r="G37" s="1082">
        <v>1095926</v>
      </c>
      <c r="H37" s="1082">
        <v>5692898.8996749995</v>
      </c>
      <c r="I37" s="1082">
        <v>1025327.1436199999</v>
      </c>
      <c r="J37" s="1082">
        <v>960473.87852000003</v>
      </c>
      <c r="K37" s="1620" t="s">
        <v>1062</v>
      </c>
      <c r="L37" s="1124"/>
      <c r="M37" s="1124"/>
      <c r="N37" s="1084">
        <v>11046.952380952382</v>
      </c>
      <c r="O37" s="1085">
        <v>9563.1718328571442</v>
      </c>
      <c r="P37" s="751"/>
      <c r="Q37" s="1079"/>
      <c r="R37" s="1079"/>
    </row>
    <row r="38" spans="1:18">
      <c r="A38" s="2188"/>
      <c r="B38" s="2169"/>
      <c r="C38" s="1609" t="s">
        <v>1010</v>
      </c>
      <c r="D38" s="1613" t="s">
        <v>1042</v>
      </c>
      <c r="E38" s="1086">
        <v>20102768</v>
      </c>
      <c r="F38" s="1086">
        <v>2880533</v>
      </c>
      <c r="G38" s="1086">
        <v>2157933</v>
      </c>
      <c r="H38" s="1086">
        <v>1569309.493123</v>
      </c>
      <c r="I38" s="1086">
        <v>245732.53090050002</v>
      </c>
      <c r="J38" s="1086">
        <v>189464.02197800006</v>
      </c>
      <c r="K38" s="1621" t="s">
        <v>1062</v>
      </c>
      <c r="L38" s="1125"/>
      <c r="M38" s="1125"/>
      <c r="N38" s="1089">
        <v>26083.571428571428</v>
      </c>
      <c r="O38" s="1090">
        <v>2263.066718</v>
      </c>
      <c r="P38" s="895"/>
      <c r="Q38" s="1079"/>
      <c r="R38" s="1079"/>
    </row>
    <row r="39" spans="1:18">
      <c r="A39" s="2188"/>
      <c r="B39" s="2169"/>
      <c r="C39" s="1609" t="s">
        <v>1060</v>
      </c>
      <c r="D39" s="1613" t="s">
        <v>1045</v>
      </c>
      <c r="E39" s="1086">
        <v>5940277</v>
      </c>
      <c r="F39" s="1086">
        <v>690775</v>
      </c>
      <c r="G39" s="1086">
        <v>222957</v>
      </c>
      <c r="H39" s="1086">
        <v>1605232.5854674999</v>
      </c>
      <c r="I39" s="1086">
        <v>200350.13017050002</v>
      </c>
      <c r="J39" s="1086">
        <v>68012.119880999991</v>
      </c>
      <c r="K39" s="1621" t="s">
        <v>1063</v>
      </c>
      <c r="L39" s="1125"/>
      <c r="M39" s="1125"/>
      <c r="N39" s="1089">
        <v>8390.1428571428569</v>
      </c>
      <c r="O39" s="1090">
        <v>2538.7011656428567</v>
      </c>
      <c r="P39" s="751"/>
      <c r="Q39" s="1079"/>
      <c r="R39" s="1079"/>
    </row>
    <row r="40" spans="1:18">
      <c r="A40" s="2188"/>
      <c r="B40" s="2169"/>
      <c r="C40" s="1609" t="s">
        <v>1014</v>
      </c>
      <c r="D40" s="1613" t="s">
        <v>1046</v>
      </c>
      <c r="E40" s="1086">
        <v>8630327</v>
      </c>
      <c r="F40" s="1086">
        <v>1313451</v>
      </c>
      <c r="G40" s="1086">
        <v>370516</v>
      </c>
      <c r="H40" s="1086">
        <v>395814.45174299995</v>
      </c>
      <c r="I40" s="1086">
        <v>63247.811439000012</v>
      </c>
      <c r="J40" s="1086">
        <v>18725.292255250002</v>
      </c>
      <c r="K40" s="1621" t="s">
        <v>1063</v>
      </c>
      <c r="L40" s="1125"/>
      <c r="M40" s="1125"/>
      <c r="N40" s="1089">
        <v>13501.571428571429</v>
      </c>
      <c r="O40" s="1090">
        <v>674.35871688095233</v>
      </c>
      <c r="P40" s="751"/>
      <c r="Q40" s="1079"/>
      <c r="R40" s="1079"/>
    </row>
    <row r="41" spans="1:18">
      <c r="A41" s="2188"/>
      <c r="B41" s="2170"/>
      <c r="C41" s="1610" t="s">
        <v>1016</v>
      </c>
      <c r="D41" s="1616"/>
      <c r="E41" s="1091">
        <v>41908397</v>
      </c>
      <c r="F41" s="1091">
        <v>6089551</v>
      </c>
      <c r="G41" s="1091">
        <v>3847332</v>
      </c>
      <c r="H41" s="1091">
        <v>9263255.430008499</v>
      </c>
      <c r="I41" s="1091">
        <v>1534657.61613</v>
      </c>
      <c r="J41" s="1091">
        <v>1236675.3126342499</v>
      </c>
      <c r="K41" s="1622"/>
      <c r="L41" s="1092"/>
      <c r="M41" s="1092"/>
      <c r="N41" s="1093"/>
      <c r="O41" s="1094"/>
      <c r="P41" s="751"/>
      <c r="Q41" s="1079"/>
      <c r="R41" s="1079"/>
    </row>
    <row r="42" spans="1:18">
      <c r="A42" s="2188"/>
      <c r="B42" s="2171" t="s">
        <v>1017</v>
      </c>
      <c r="C42" s="1619" t="s">
        <v>1020</v>
      </c>
      <c r="D42" s="1615" t="s">
        <v>1050</v>
      </c>
      <c r="E42" s="1086">
        <v>231363</v>
      </c>
      <c r="F42" s="1086">
        <v>23195</v>
      </c>
      <c r="G42" s="1086">
        <v>36427</v>
      </c>
      <c r="H42" s="1086">
        <v>49043.044077500002</v>
      </c>
      <c r="I42" s="1086">
        <v>5011.5694125</v>
      </c>
      <c r="J42" s="1086">
        <v>8182.2061199999989</v>
      </c>
      <c r="K42" s="1621" t="s">
        <v>1063</v>
      </c>
      <c r="L42" s="1126"/>
      <c r="M42" s="1126"/>
      <c r="N42" s="1089">
        <v>1299.7619047619048</v>
      </c>
      <c r="O42" s="1090">
        <v>289.58813833333335</v>
      </c>
      <c r="P42" s="751"/>
      <c r="Q42" s="1079"/>
      <c r="R42" s="1079"/>
    </row>
    <row r="43" spans="1:18">
      <c r="A43" s="2188"/>
      <c r="B43" s="2172"/>
      <c r="C43" s="1609" t="s">
        <v>1023</v>
      </c>
      <c r="D43" s="1615" t="s">
        <v>1051</v>
      </c>
      <c r="E43" s="1086">
        <v>0</v>
      </c>
      <c r="F43" s="1110">
        <v>0</v>
      </c>
      <c r="G43" s="1110">
        <v>0</v>
      </c>
      <c r="H43" s="1086">
        <v>0</v>
      </c>
      <c r="I43" s="1110">
        <v>0</v>
      </c>
      <c r="J43" s="1110">
        <v>0</v>
      </c>
      <c r="K43" s="1621" t="s">
        <v>1063</v>
      </c>
      <c r="L43" s="1126"/>
      <c r="M43" s="1126"/>
      <c r="N43" s="1089">
        <v>0</v>
      </c>
      <c r="O43" s="1090">
        <v>0</v>
      </c>
      <c r="P43" s="751"/>
      <c r="Q43" s="1079"/>
      <c r="R43" s="1079"/>
    </row>
    <row r="44" spans="1:18">
      <c r="A44" s="2188"/>
      <c r="B44" s="2172"/>
      <c r="C44" s="1619" t="s">
        <v>1025</v>
      </c>
      <c r="D44" s="1615" t="s">
        <v>1048</v>
      </c>
      <c r="E44" s="1086">
        <v>28268</v>
      </c>
      <c r="F44" s="1086">
        <v>3661</v>
      </c>
      <c r="G44" s="1086">
        <v>3225</v>
      </c>
      <c r="H44" s="1086">
        <v>3934.5710600000002</v>
      </c>
      <c r="I44" s="1086">
        <v>497.30990499999996</v>
      </c>
      <c r="J44" s="1086">
        <v>448.74500999999998</v>
      </c>
      <c r="K44" s="1621" t="s">
        <v>1063</v>
      </c>
      <c r="L44" s="1126"/>
      <c r="M44" s="1126"/>
      <c r="N44" s="1089">
        <v>231.1904761904762</v>
      </c>
      <c r="O44" s="1090">
        <v>32.021770952380948</v>
      </c>
      <c r="P44" s="751"/>
      <c r="Q44" s="1079"/>
      <c r="R44" s="1079"/>
    </row>
    <row r="45" spans="1:18">
      <c r="A45" s="2188"/>
      <c r="B45" s="2173"/>
      <c r="C45" s="1610" t="s">
        <v>1027</v>
      </c>
      <c r="D45" s="1616"/>
      <c r="E45" s="1091">
        <v>259631</v>
      </c>
      <c r="F45" s="1091">
        <v>26856</v>
      </c>
      <c r="G45" s="1091">
        <v>39652</v>
      </c>
      <c r="H45" s="1091">
        <v>52977.615137500004</v>
      </c>
      <c r="I45" s="1091">
        <v>5508.8793175000001</v>
      </c>
      <c r="J45" s="1091">
        <v>8630.9511299999995</v>
      </c>
      <c r="K45" s="1622"/>
      <c r="L45" s="1092"/>
      <c r="M45" s="1092"/>
      <c r="N45" s="1093"/>
      <c r="O45" s="1094"/>
      <c r="P45" s="751"/>
      <c r="Q45" s="1079"/>
      <c r="R45" s="1079"/>
    </row>
    <row r="46" spans="1:18">
      <c r="A46" s="2188"/>
      <c r="B46" s="2171" t="s">
        <v>280</v>
      </c>
      <c r="C46" s="1619" t="s">
        <v>1034</v>
      </c>
      <c r="D46" s="1615" t="s">
        <v>1055</v>
      </c>
      <c r="E46" s="1086">
        <v>528899729</v>
      </c>
      <c r="F46" s="1086">
        <v>39311136</v>
      </c>
      <c r="G46" s="1086">
        <v>37103591</v>
      </c>
      <c r="H46" s="1086">
        <v>33646049.533101</v>
      </c>
      <c r="I46" s="1086">
        <v>2491511.5595999998</v>
      </c>
      <c r="J46" s="1086">
        <v>2216809.6198149994</v>
      </c>
      <c r="K46" s="1621" t="s">
        <v>1064</v>
      </c>
      <c r="L46" s="1126"/>
      <c r="M46" s="1126"/>
      <c r="N46" s="1089">
        <v>130015.42857142857</v>
      </c>
      <c r="O46" s="1090">
        <v>7882.7151412857156</v>
      </c>
      <c r="P46" s="751"/>
      <c r="Q46" s="1079"/>
      <c r="R46" s="1079"/>
    </row>
    <row r="47" spans="1:18">
      <c r="A47" s="2188"/>
      <c r="B47" s="2172"/>
      <c r="C47" s="1619" t="s">
        <v>1035</v>
      </c>
      <c r="D47" s="1615" t="s">
        <v>1056</v>
      </c>
      <c r="E47" s="1086">
        <v>40997507</v>
      </c>
      <c r="F47" s="1086">
        <v>4761374</v>
      </c>
      <c r="G47" s="1086">
        <v>4531534</v>
      </c>
      <c r="H47" s="1086">
        <v>255871.8359333</v>
      </c>
      <c r="I47" s="1086">
        <v>30093.697827349999</v>
      </c>
      <c r="J47" s="1086">
        <v>27360.145875400001</v>
      </c>
      <c r="K47" s="1621" t="s">
        <v>1064</v>
      </c>
      <c r="L47" s="1126"/>
      <c r="M47" s="1126"/>
      <c r="N47" s="1089">
        <v>30086.809523809523</v>
      </c>
      <c r="O47" s="1090">
        <v>184.26019579999999</v>
      </c>
      <c r="P47" s="751"/>
      <c r="Q47" s="1079"/>
      <c r="R47" s="1079"/>
    </row>
    <row r="48" spans="1:18">
      <c r="A48" s="2188"/>
      <c r="B48" s="2172"/>
      <c r="C48" s="1609" t="s">
        <v>1036</v>
      </c>
      <c r="D48" s="1615" t="s">
        <v>1057</v>
      </c>
      <c r="E48" s="1086">
        <v>189921918</v>
      </c>
      <c r="F48" s="1086">
        <v>17102927</v>
      </c>
      <c r="G48" s="1086">
        <v>19741608</v>
      </c>
      <c r="H48" s="1086">
        <v>6195594.8317687502</v>
      </c>
      <c r="I48" s="1086">
        <v>731018.15839999996</v>
      </c>
      <c r="J48" s="1086">
        <v>912764.88833750004</v>
      </c>
      <c r="K48" s="1621" t="s">
        <v>1065</v>
      </c>
      <c r="L48" s="1126"/>
      <c r="M48" s="1126"/>
      <c r="N48" s="1089">
        <v>161813</v>
      </c>
      <c r="O48" s="1090">
        <v>7275.9072488095235</v>
      </c>
      <c r="P48" s="751"/>
      <c r="Q48" s="1079"/>
      <c r="R48" s="1079"/>
    </row>
    <row r="49" spans="1:34">
      <c r="A49" s="2188"/>
      <c r="B49" s="2172"/>
      <c r="C49" s="1609" t="s">
        <v>1037</v>
      </c>
      <c r="D49" s="1615" t="s">
        <v>1058</v>
      </c>
      <c r="E49" s="1086">
        <v>13331069</v>
      </c>
      <c r="F49" s="1086">
        <v>1844309</v>
      </c>
      <c r="G49" s="1086">
        <v>2784433</v>
      </c>
      <c r="H49" s="1086">
        <v>98943.019967500004</v>
      </c>
      <c r="I49" s="1086">
        <v>15691.307097500003</v>
      </c>
      <c r="J49" s="1086">
        <v>25579.8391175</v>
      </c>
      <c r="K49" s="1621" t="s">
        <v>1065</v>
      </c>
      <c r="L49" s="1126"/>
      <c r="M49" s="1126"/>
      <c r="N49" s="1089">
        <v>29440.190476190477</v>
      </c>
      <c r="O49" s="1090">
        <v>265.06736630952383</v>
      </c>
      <c r="P49" s="751"/>
      <c r="Q49" s="1079"/>
      <c r="R49" s="1079"/>
    </row>
    <row r="50" spans="1:34">
      <c r="A50" s="2188"/>
      <c r="B50" s="2174"/>
      <c r="C50" s="1610" t="s">
        <v>1038</v>
      </c>
      <c r="D50" s="1616"/>
      <c r="E50" s="1091">
        <v>773150223</v>
      </c>
      <c r="F50" s="1091">
        <v>63019746</v>
      </c>
      <c r="G50" s="1091">
        <v>64161166</v>
      </c>
      <c r="H50" s="1091">
        <v>40196459.220770545</v>
      </c>
      <c r="I50" s="1091">
        <v>3268314.7229248499</v>
      </c>
      <c r="J50" s="1091">
        <v>3182514.4931453993</v>
      </c>
      <c r="K50" s="1100"/>
      <c r="L50" s="1092"/>
      <c r="M50" s="1092"/>
      <c r="N50" s="1093"/>
      <c r="O50" s="1094"/>
      <c r="P50" s="751"/>
      <c r="Q50" s="1079"/>
      <c r="R50" s="1079"/>
    </row>
    <row r="51" spans="1:34" s="1132" customFormat="1" ht="14.25" customHeight="1" thickBot="1">
      <c r="A51" s="2189"/>
      <c r="B51" s="2190" t="s">
        <v>1061</v>
      </c>
      <c r="C51" s="2191"/>
      <c r="D51" s="1618"/>
      <c r="E51" s="1112">
        <v>815318251</v>
      </c>
      <c r="F51" s="1112">
        <v>69136153</v>
      </c>
      <c r="G51" s="1112">
        <v>68048150</v>
      </c>
      <c r="H51" s="1112">
        <v>49512692.265916541</v>
      </c>
      <c r="I51" s="1112">
        <v>4808481.2183723496</v>
      </c>
      <c r="J51" s="1112">
        <v>4427820.7569096489</v>
      </c>
      <c r="K51" s="1127"/>
      <c r="L51" s="1128"/>
      <c r="M51" s="1128"/>
      <c r="N51" s="1128"/>
      <c r="O51" s="1129"/>
      <c r="P51" s="875"/>
      <c r="Q51" s="1130"/>
      <c r="R51" s="1130"/>
      <c r="S51" s="1131"/>
      <c r="AD51" s="1131"/>
      <c r="AE51" s="1131"/>
      <c r="AF51" s="1131"/>
      <c r="AG51" s="1131"/>
      <c r="AH51" s="1131"/>
    </row>
    <row r="52" spans="1:34">
      <c r="A52" s="1118"/>
      <c r="B52" s="1118"/>
      <c r="C52" s="1118"/>
      <c r="D52" s="1119"/>
      <c r="E52" s="1133"/>
      <c r="F52" s="1133"/>
      <c r="G52" s="1133"/>
      <c r="H52" s="1133"/>
      <c r="I52" s="1133"/>
      <c r="J52" s="1133"/>
      <c r="K52" s="1121"/>
      <c r="L52" s="1134"/>
      <c r="M52" s="1134"/>
      <c r="N52" s="1134"/>
      <c r="O52" s="1134"/>
      <c r="P52" s="751"/>
      <c r="Q52" s="1079"/>
      <c r="R52" s="1079"/>
    </row>
    <row r="53" spans="1:34" ht="12.6" customHeight="1">
      <c r="A53" s="371"/>
      <c r="B53" s="751"/>
      <c r="C53" s="1135"/>
      <c r="D53" s="1136"/>
      <c r="E53" s="1135"/>
      <c r="F53" s="1135"/>
      <c r="G53" s="1135"/>
      <c r="H53" s="1135"/>
      <c r="I53" s="1135"/>
      <c r="J53" s="1135"/>
      <c r="K53" s="1135"/>
      <c r="L53" s="1135"/>
      <c r="M53" s="1135"/>
      <c r="N53" s="1135"/>
      <c r="O53" s="1135"/>
      <c r="P53" s="751"/>
      <c r="Q53" s="1079"/>
      <c r="R53" s="1079"/>
    </row>
    <row r="54" spans="1:34" ht="12.6" customHeight="1">
      <c r="A54" s="1623" t="s">
        <v>1073</v>
      </c>
      <c r="B54" s="1624"/>
      <c r="C54" s="1624"/>
      <c r="D54" s="1625"/>
      <c r="E54" s="1624"/>
      <c r="F54" s="1624"/>
      <c r="G54" s="1624"/>
      <c r="H54" s="1624"/>
      <c r="I54" s="1624"/>
      <c r="J54" s="1624"/>
      <c r="K54" s="1624"/>
      <c r="L54" s="1137"/>
      <c r="M54" s="1137"/>
      <c r="N54" s="1137"/>
      <c r="O54" s="1137"/>
      <c r="P54" s="751"/>
      <c r="Q54" s="1079"/>
      <c r="R54" s="1079"/>
    </row>
    <row r="55" spans="1:34">
      <c r="A55" s="2186" t="s">
        <v>1074</v>
      </c>
      <c r="B55" s="2186"/>
      <c r="C55" s="2186"/>
      <c r="D55" s="1625"/>
      <c r="E55" s="1624"/>
      <c r="F55" s="1624"/>
      <c r="G55" s="1624"/>
      <c r="H55" s="1624"/>
      <c r="I55" s="1624"/>
      <c r="J55" s="1624"/>
      <c r="K55" s="1624"/>
      <c r="L55" s="1137"/>
      <c r="M55" s="1137"/>
      <c r="N55" s="1137"/>
      <c r="O55" s="1137"/>
      <c r="P55" s="751"/>
      <c r="Q55" s="1079"/>
      <c r="R55" s="1079"/>
    </row>
    <row r="56" spans="1:34">
      <c r="A56" s="2186" t="s">
        <v>1075</v>
      </c>
      <c r="B56" s="2186"/>
      <c r="C56" s="2186"/>
      <c r="D56" s="2186"/>
      <c r="E56" s="1624"/>
      <c r="F56" s="1624"/>
      <c r="G56" s="1624"/>
      <c r="H56" s="1624"/>
      <c r="I56" s="1624"/>
      <c r="J56" s="1624"/>
      <c r="K56" s="1624"/>
      <c r="L56" s="1137"/>
      <c r="M56" s="1137"/>
      <c r="N56" s="1137"/>
      <c r="O56" s="1137"/>
      <c r="P56" s="751"/>
      <c r="Q56" s="1079"/>
      <c r="R56" s="1079"/>
    </row>
    <row r="57" spans="1:34">
      <c r="A57" s="2186" t="s">
        <v>1076</v>
      </c>
      <c r="B57" s="2186"/>
      <c r="C57" s="2186"/>
      <c r="D57" s="2186"/>
      <c r="E57" s="2186"/>
      <c r="F57" s="2186"/>
      <c r="G57" s="2186"/>
      <c r="H57" s="2186"/>
      <c r="I57" s="2186"/>
      <c r="J57" s="2186"/>
      <c r="K57" s="2186"/>
      <c r="L57" s="1137"/>
      <c r="M57" s="1137"/>
      <c r="N57" s="1137"/>
      <c r="O57" s="1137"/>
      <c r="P57" s="751"/>
      <c r="Q57" s="1079"/>
      <c r="R57" s="1079"/>
    </row>
    <row r="58" spans="1:34">
      <c r="A58" s="2186" t="s">
        <v>1077</v>
      </c>
      <c r="B58" s="2186"/>
      <c r="C58" s="2186"/>
      <c r="D58" s="1625"/>
      <c r="E58" s="1624"/>
      <c r="F58" s="1624"/>
      <c r="G58" s="1624"/>
      <c r="H58" s="1624"/>
      <c r="I58" s="1624"/>
      <c r="J58" s="1624"/>
      <c r="K58" s="1624"/>
      <c r="L58" s="1137"/>
      <c r="M58" s="1137"/>
      <c r="N58" s="1137"/>
      <c r="O58" s="1137"/>
      <c r="P58" s="751"/>
      <c r="Q58" s="1079"/>
      <c r="R58" s="1079"/>
    </row>
    <row r="59" spans="1:34">
      <c r="A59" s="1595" t="s">
        <v>965</v>
      </c>
      <c r="B59" s="1603"/>
      <c r="C59" s="1626"/>
      <c r="D59" s="1627"/>
      <c r="E59" s="1626"/>
      <c r="F59" s="1626"/>
      <c r="G59" s="1626"/>
      <c r="H59" s="1626"/>
      <c r="I59" s="1626"/>
      <c r="J59" s="1626"/>
      <c r="K59" s="1626"/>
      <c r="L59" s="1079"/>
      <c r="M59" s="1079"/>
      <c r="N59" s="1079"/>
      <c r="O59" s="1079"/>
      <c r="P59" s="751"/>
      <c r="Q59" s="1079"/>
      <c r="R59" s="1079"/>
    </row>
    <row r="60" spans="1:34">
      <c r="A60" s="217"/>
      <c r="B60" s="1137"/>
      <c r="C60" s="1137"/>
      <c r="D60" s="1138"/>
      <c r="E60" s="1137"/>
      <c r="F60" s="1137"/>
      <c r="G60" s="1137"/>
      <c r="H60" s="1137"/>
      <c r="I60" s="1137"/>
      <c r="J60" s="1137"/>
      <c r="K60" s="1137"/>
      <c r="L60" s="1137"/>
      <c r="M60" s="1137"/>
      <c r="N60" s="1137"/>
      <c r="O60" s="1137"/>
      <c r="P60" s="751"/>
      <c r="Q60" s="1079"/>
      <c r="R60" s="1079"/>
    </row>
    <row r="61" spans="1:34">
      <c r="A61" s="217"/>
      <c r="B61" s="1137"/>
      <c r="C61" s="1137"/>
      <c r="D61" s="1138"/>
      <c r="E61" s="1137"/>
      <c r="F61" s="1137"/>
      <c r="G61" s="1137"/>
      <c r="H61" s="1137"/>
      <c r="I61" s="1137"/>
      <c r="J61" s="1137"/>
      <c r="K61" s="1137"/>
      <c r="L61" s="1137"/>
      <c r="M61" s="1137"/>
      <c r="N61" s="1137"/>
      <c r="O61" s="1137"/>
      <c r="P61" s="751"/>
      <c r="Q61" s="1079"/>
      <c r="R61" s="1079"/>
    </row>
    <row r="62" spans="1:34">
      <c r="A62" s="217"/>
      <c r="B62" s="1137"/>
      <c r="C62" s="1137"/>
      <c r="D62" s="1138"/>
      <c r="E62" s="1137"/>
      <c r="F62" s="1137"/>
      <c r="G62" s="1137"/>
      <c r="H62" s="1137"/>
      <c r="I62" s="1137"/>
      <c r="J62" s="1137"/>
      <c r="K62" s="1137"/>
      <c r="L62" s="1137"/>
      <c r="M62" s="1137"/>
      <c r="N62" s="1137"/>
      <c r="O62" s="1137"/>
      <c r="P62" s="1101"/>
      <c r="Q62" s="1139"/>
      <c r="R62" s="1079"/>
    </row>
    <row r="63" spans="1:34">
      <c r="A63" s="217"/>
      <c r="B63" s="961"/>
      <c r="C63" s="751"/>
      <c r="D63" s="1138"/>
      <c r="E63" s="751"/>
      <c r="F63" s="751"/>
      <c r="G63" s="751"/>
      <c r="H63" s="751"/>
      <c r="I63" s="751"/>
      <c r="J63" s="751"/>
      <c r="K63" s="751"/>
      <c r="L63" s="751"/>
      <c r="M63" s="751"/>
      <c r="N63" s="751"/>
      <c r="O63" s="751"/>
      <c r="P63" s="1101"/>
      <c r="Q63" s="1139"/>
      <c r="R63" s="1079"/>
    </row>
  </sheetData>
  <mergeCells count="26">
    <mergeCell ref="A1:C1"/>
    <mergeCell ref="A55:C55"/>
    <mergeCell ref="A56:D56"/>
    <mergeCell ref="A57:K57"/>
    <mergeCell ref="A58:C58"/>
    <mergeCell ref="K2:K3"/>
    <mergeCell ref="A37:A51"/>
    <mergeCell ref="B37:B41"/>
    <mergeCell ref="B42:B45"/>
    <mergeCell ref="B46:B50"/>
    <mergeCell ref="B51:C51"/>
    <mergeCell ref="L2:M2"/>
    <mergeCell ref="N2:O2"/>
    <mergeCell ref="A4:A35"/>
    <mergeCell ref="B4:B11"/>
    <mergeCell ref="B12:B21"/>
    <mergeCell ref="B22:B26"/>
    <mergeCell ref="B27:B31"/>
    <mergeCell ref="B32:B34"/>
    <mergeCell ref="B35:C35"/>
    <mergeCell ref="A2:A3"/>
    <mergeCell ref="B2:B3"/>
    <mergeCell ref="C2:C3"/>
    <mergeCell ref="D2:D3"/>
    <mergeCell ref="E2:G2"/>
    <mergeCell ref="H2:J2"/>
  </mergeCells>
  <printOptions horizontalCentered="1"/>
  <pageMargins left="0.70866141732283472" right="0.70866141732283472" top="0.74803149606299213" bottom="0.74803149606299213" header="0.31496062992125984" footer="0.31496062992125984"/>
  <pageSetup paperSize="9" scale="61" fitToHeight="0" orientation="landscape" r:id="rId1"/>
  <rowBreaks count="1" manualBreakCount="1">
    <brk id="35" max="14"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56"/>
  <sheetViews>
    <sheetView zoomScale="70" zoomScaleNormal="70" zoomScaleSheetLayoutView="25" workbookViewId="0">
      <selection activeCell="J12" sqref="J12"/>
    </sheetView>
  </sheetViews>
  <sheetFormatPr defaultColWidth="9.140625" defaultRowHeight="11.25"/>
  <cols>
    <col min="1" max="1" width="11.140625" style="1141" customWidth="1"/>
    <col min="2" max="2" width="11.85546875" style="1141" customWidth="1"/>
    <col min="3" max="3" width="21.28515625" style="1141" customWidth="1"/>
    <col min="4" max="4" width="15.42578125" style="1141" bestFit="1" customWidth="1"/>
    <col min="5" max="5" width="11.5703125" style="1141" customWidth="1"/>
    <col min="6" max="6" width="10.7109375" style="1141" customWidth="1"/>
    <col min="7" max="8" width="10.5703125" style="1141" customWidth="1"/>
    <col min="9" max="9" width="11.7109375" style="1165" bestFit="1" customWidth="1"/>
    <col min="10" max="11" width="10.140625" style="1165" bestFit="1" customWidth="1"/>
    <col min="12" max="12" width="14.140625" style="1141" customWidth="1"/>
    <col min="13" max="14" width="10" style="1141" bestFit="1" customWidth="1"/>
    <col min="15" max="15" width="10.28515625" style="1141" customWidth="1"/>
    <col min="16" max="16" width="18.5703125" style="1141" customWidth="1"/>
    <col min="17" max="19" width="9.140625" style="1141"/>
    <col min="20" max="20" width="10.7109375" style="1141" bestFit="1" customWidth="1"/>
    <col min="21" max="16384" width="9.140625" style="1141"/>
  </cols>
  <sheetData>
    <row r="1" spans="1:30" ht="18" customHeight="1">
      <c r="A1" s="2202" t="s">
        <v>1258</v>
      </c>
      <c r="B1" s="2202"/>
      <c r="C1" s="2202"/>
      <c r="D1" s="2202"/>
      <c r="E1" s="2202"/>
      <c r="F1" s="2202"/>
      <c r="G1" s="2202"/>
      <c r="H1" s="2202"/>
      <c r="I1" s="2202"/>
      <c r="J1" s="2202"/>
      <c r="K1" s="2202"/>
      <c r="L1" s="2202"/>
      <c r="M1" s="2202"/>
      <c r="N1" s="2202"/>
      <c r="O1" s="2202"/>
      <c r="P1" s="2202"/>
    </row>
    <row r="2" spans="1:30" ht="15" customHeight="1">
      <c r="A2" s="2203" t="s">
        <v>1000</v>
      </c>
      <c r="B2" s="2203" t="s">
        <v>1001</v>
      </c>
      <c r="C2" s="2203" t="s">
        <v>1002</v>
      </c>
      <c r="D2" s="2203" t="s">
        <v>1078</v>
      </c>
      <c r="E2" s="2203" t="s">
        <v>1003</v>
      </c>
      <c r="F2" s="1993" t="s">
        <v>988</v>
      </c>
      <c r="G2" s="2182"/>
      <c r="H2" s="2183"/>
      <c r="I2" s="2206" t="s">
        <v>649</v>
      </c>
      <c r="J2" s="2207"/>
      <c r="K2" s="2208"/>
      <c r="L2" s="2203" t="s">
        <v>1004</v>
      </c>
      <c r="M2" s="2209"/>
      <c r="N2" s="2210"/>
      <c r="O2" s="2211" t="s">
        <v>1079</v>
      </c>
      <c r="P2" s="2212"/>
    </row>
    <row r="3" spans="1:30" ht="30" customHeight="1">
      <c r="A3" s="2204"/>
      <c r="B3" s="2204"/>
      <c r="C3" s="2204"/>
      <c r="D3" s="2205"/>
      <c r="E3" s="2205"/>
      <c r="F3" s="1628" t="s">
        <v>11</v>
      </c>
      <c r="G3" s="1081" t="s">
        <v>230</v>
      </c>
      <c r="H3" s="1081" t="s">
        <v>231</v>
      </c>
      <c r="I3" s="1629" t="s">
        <v>11</v>
      </c>
      <c r="J3" s="1081" t="s">
        <v>230</v>
      </c>
      <c r="K3" s="1081" t="s">
        <v>231</v>
      </c>
      <c r="L3" s="2205"/>
      <c r="M3" s="1081" t="s">
        <v>230</v>
      </c>
      <c r="N3" s="1081" t="s">
        <v>231</v>
      </c>
      <c r="O3" s="1628" t="s">
        <v>641</v>
      </c>
      <c r="P3" s="1628" t="s">
        <v>1007</v>
      </c>
      <c r="U3" s="1142"/>
      <c r="V3" s="1142"/>
    </row>
    <row r="4" spans="1:30" ht="15.75" customHeight="1">
      <c r="A4" s="2199" t="s">
        <v>1080</v>
      </c>
      <c r="B4" s="2199" t="s">
        <v>1028</v>
      </c>
      <c r="C4" s="1630" t="s">
        <v>1081</v>
      </c>
      <c r="D4" s="1631" t="s">
        <v>1081</v>
      </c>
      <c r="E4" s="1634" t="s">
        <v>1130</v>
      </c>
      <c r="F4" s="1143">
        <v>0</v>
      </c>
      <c r="G4" s="1143">
        <v>0</v>
      </c>
      <c r="H4" s="1143">
        <v>0</v>
      </c>
      <c r="I4" s="1144">
        <v>0</v>
      </c>
      <c r="J4" s="1144">
        <v>0</v>
      </c>
      <c r="K4" s="1144">
        <v>0</v>
      </c>
      <c r="L4" s="1638" t="s">
        <v>1134</v>
      </c>
      <c r="M4" s="1144">
        <v>2470</v>
      </c>
      <c r="N4" s="1144">
        <v>2438</v>
      </c>
      <c r="O4" s="1144">
        <v>0</v>
      </c>
      <c r="P4" s="1144">
        <v>0</v>
      </c>
      <c r="Q4" s="1145"/>
      <c r="AD4" s="1146"/>
    </row>
    <row r="5" spans="1:30" ht="15.75">
      <c r="A5" s="2196"/>
      <c r="B5" s="2196"/>
      <c r="C5" s="1630" t="s">
        <v>1082</v>
      </c>
      <c r="D5" s="1631" t="s">
        <v>1083</v>
      </c>
      <c r="E5" s="1634" t="s">
        <v>1130</v>
      </c>
      <c r="F5" s="1143">
        <v>3</v>
      </c>
      <c r="G5" s="1143">
        <v>0</v>
      </c>
      <c r="H5" s="1143">
        <v>0</v>
      </c>
      <c r="I5" s="1144">
        <v>0.06</v>
      </c>
      <c r="J5" s="1144">
        <v>0</v>
      </c>
      <c r="K5" s="1144">
        <v>0</v>
      </c>
      <c r="L5" s="1638" t="s">
        <v>1134</v>
      </c>
      <c r="M5" s="1144">
        <v>2100</v>
      </c>
      <c r="N5" s="1144">
        <v>2171</v>
      </c>
      <c r="O5" s="1144">
        <v>0</v>
      </c>
      <c r="P5" s="1144">
        <v>0</v>
      </c>
      <c r="Q5" s="1145"/>
      <c r="AD5" s="1146"/>
    </row>
    <row r="6" spans="1:30" ht="15.75">
      <c r="A6" s="2196"/>
      <c r="B6" s="2196"/>
      <c r="C6" s="1630" t="s">
        <v>1084</v>
      </c>
      <c r="D6" s="1631" t="s">
        <v>1084</v>
      </c>
      <c r="E6" s="1634" t="s">
        <v>1131</v>
      </c>
      <c r="F6" s="1143">
        <v>0</v>
      </c>
      <c r="G6" s="1143">
        <v>0</v>
      </c>
      <c r="H6" s="1143">
        <v>0</v>
      </c>
      <c r="I6" s="1144">
        <v>0</v>
      </c>
      <c r="J6" s="1144">
        <v>0</v>
      </c>
      <c r="K6" s="1144">
        <v>0</v>
      </c>
      <c r="L6" s="1638" t="s">
        <v>1135</v>
      </c>
      <c r="M6" s="1144">
        <v>1316</v>
      </c>
      <c r="N6" s="1144">
        <v>1300</v>
      </c>
      <c r="O6" s="1144">
        <v>0</v>
      </c>
      <c r="P6" s="1144">
        <v>0</v>
      </c>
      <c r="Q6" s="1145"/>
      <c r="AD6" s="1146"/>
    </row>
    <row r="7" spans="1:30" ht="15">
      <c r="A7" s="2196"/>
      <c r="B7" s="2196"/>
      <c r="C7" s="1630" t="s">
        <v>1085</v>
      </c>
      <c r="D7" s="1631" t="s">
        <v>1086</v>
      </c>
      <c r="E7" s="1634" t="s">
        <v>1048</v>
      </c>
      <c r="F7" s="1143">
        <v>482392</v>
      </c>
      <c r="G7" s="1143">
        <v>27255</v>
      </c>
      <c r="H7" s="1143">
        <v>31813</v>
      </c>
      <c r="I7" s="1144">
        <v>15159.78</v>
      </c>
      <c r="J7" s="1144">
        <v>872.84</v>
      </c>
      <c r="K7" s="1144">
        <v>997.41</v>
      </c>
      <c r="L7" s="1638" t="s">
        <v>1134</v>
      </c>
      <c r="M7" s="1144">
        <v>6336</v>
      </c>
      <c r="N7" s="1144">
        <v>6277</v>
      </c>
      <c r="O7" s="1144">
        <v>6451</v>
      </c>
      <c r="P7" s="1144">
        <v>203</v>
      </c>
      <c r="Q7" s="1145"/>
    </row>
    <row r="8" spans="1:30" ht="15">
      <c r="A8" s="2196"/>
      <c r="B8" s="2196"/>
      <c r="C8" s="1630" t="s">
        <v>1087</v>
      </c>
      <c r="D8" s="1631" t="s">
        <v>1087</v>
      </c>
      <c r="E8" s="1634" t="s">
        <v>1130</v>
      </c>
      <c r="F8" s="1143">
        <v>0</v>
      </c>
      <c r="G8" s="1143">
        <v>0</v>
      </c>
      <c r="H8" s="1143">
        <v>0</v>
      </c>
      <c r="I8" s="1144">
        <v>0</v>
      </c>
      <c r="J8" s="1144" t="s">
        <v>2</v>
      </c>
      <c r="K8" s="1144" t="s">
        <v>2</v>
      </c>
      <c r="L8" s="1638" t="s">
        <v>1134</v>
      </c>
      <c r="M8" s="1144" t="s">
        <v>2</v>
      </c>
      <c r="N8" s="1144" t="s">
        <v>2</v>
      </c>
      <c r="O8" s="1144" t="s">
        <v>2</v>
      </c>
      <c r="P8" s="1144" t="s">
        <v>2</v>
      </c>
      <c r="Q8" s="1145"/>
    </row>
    <row r="9" spans="1:30" ht="15">
      <c r="A9" s="2196"/>
      <c r="B9" s="2196"/>
      <c r="C9" s="1630" t="s">
        <v>1088</v>
      </c>
      <c r="D9" s="1631" t="s">
        <v>1088</v>
      </c>
      <c r="E9" s="1634" t="s">
        <v>1049</v>
      </c>
      <c r="F9" s="1143">
        <v>0</v>
      </c>
      <c r="G9" s="1143">
        <v>0</v>
      </c>
      <c r="H9" s="1143">
        <v>0</v>
      </c>
      <c r="I9" s="1144">
        <v>0</v>
      </c>
      <c r="J9" s="1144" t="s">
        <v>2</v>
      </c>
      <c r="K9" s="1144" t="s">
        <v>2</v>
      </c>
      <c r="L9" s="1638" t="s">
        <v>1134</v>
      </c>
      <c r="M9" s="1144" t="s">
        <v>2</v>
      </c>
      <c r="N9" s="1144" t="s">
        <v>2</v>
      </c>
      <c r="O9" s="1144" t="s">
        <v>2</v>
      </c>
      <c r="P9" s="1144" t="s">
        <v>2</v>
      </c>
      <c r="Q9" s="1145"/>
    </row>
    <row r="10" spans="1:30" ht="15.75">
      <c r="A10" s="2196"/>
      <c r="B10" s="2196"/>
      <c r="C10" s="1630" t="s">
        <v>1089</v>
      </c>
      <c r="D10" s="1631" t="s">
        <v>1089</v>
      </c>
      <c r="E10" s="1634" t="s">
        <v>1048</v>
      </c>
      <c r="F10" s="1143">
        <v>266087</v>
      </c>
      <c r="G10" s="1143">
        <v>3869</v>
      </c>
      <c r="H10" s="1143">
        <v>9730</v>
      </c>
      <c r="I10" s="1144">
        <v>9965.9200000000019</v>
      </c>
      <c r="J10" s="1144">
        <v>158.66999999999999</v>
      </c>
      <c r="K10" s="1144">
        <v>385.44</v>
      </c>
      <c r="L10" s="1638" t="s">
        <v>1134</v>
      </c>
      <c r="M10" s="1144">
        <v>8056</v>
      </c>
      <c r="N10" s="1144">
        <v>7816</v>
      </c>
      <c r="O10" s="1144">
        <v>4625</v>
      </c>
      <c r="P10" s="1144">
        <v>183</v>
      </c>
      <c r="Q10" s="1145"/>
      <c r="AD10" s="1146"/>
    </row>
    <row r="11" spans="1:30" ht="15.75">
      <c r="A11" s="2196"/>
      <c r="B11" s="2196"/>
      <c r="C11" s="1630" t="s">
        <v>1090</v>
      </c>
      <c r="D11" s="1631" t="s">
        <v>1090</v>
      </c>
      <c r="E11" s="1634" t="s">
        <v>1049</v>
      </c>
      <c r="F11" s="1143">
        <v>0</v>
      </c>
      <c r="G11" s="1143">
        <v>0</v>
      </c>
      <c r="H11" s="1143">
        <v>0</v>
      </c>
      <c r="I11" s="1144">
        <v>0</v>
      </c>
      <c r="J11" s="1144">
        <v>0</v>
      </c>
      <c r="K11" s="1144">
        <v>0</v>
      </c>
      <c r="L11" s="1638" t="s">
        <v>1136</v>
      </c>
      <c r="M11" s="1144">
        <v>25580</v>
      </c>
      <c r="N11" s="1144">
        <v>25560</v>
      </c>
      <c r="O11" s="1144">
        <v>0</v>
      </c>
      <c r="P11" s="1144">
        <v>0</v>
      </c>
      <c r="Q11" s="1145"/>
      <c r="AD11" s="1146"/>
    </row>
    <row r="12" spans="1:30" ht="15.75">
      <c r="A12" s="2196"/>
      <c r="B12" s="2196"/>
      <c r="C12" s="1630" t="s">
        <v>1091</v>
      </c>
      <c r="D12" s="1631" t="s">
        <v>1091</v>
      </c>
      <c r="E12" s="1634"/>
      <c r="F12" s="1143">
        <v>1473</v>
      </c>
      <c r="G12" s="1143">
        <v>11</v>
      </c>
      <c r="H12" s="1143">
        <v>4</v>
      </c>
      <c r="I12" s="1144">
        <v>85.56</v>
      </c>
      <c r="J12" s="1144">
        <v>0.69</v>
      </c>
      <c r="K12" s="1144">
        <v>0.26</v>
      </c>
      <c r="L12" s="1638" t="s">
        <v>1134</v>
      </c>
      <c r="M12" s="1144">
        <v>1304</v>
      </c>
      <c r="N12" s="1144">
        <v>1298</v>
      </c>
      <c r="O12" s="1144">
        <v>2</v>
      </c>
      <c r="P12" s="1144">
        <v>0</v>
      </c>
      <c r="Q12" s="1145"/>
      <c r="AD12" s="1146"/>
    </row>
    <row r="13" spans="1:30" ht="15">
      <c r="A13" s="2196"/>
      <c r="B13" s="2196"/>
      <c r="C13" s="1630" t="s">
        <v>1092</v>
      </c>
      <c r="D13" s="1631" t="s">
        <v>1093</v>
      </c>
      <c r="E13" s="1634" t="s">
        <v>1130</v>
      </c>
      <c r="F13" s="1143">
        <v>595555</v>
      </c>
      <c r="G13" s="1143">
        <v>38350</v>
      </c>
      <c r="H13" s="1143">
        <v>55749</v>
      </c>
      <c r="I13" s="1144">
        <v>16699.960000000003</v>
      </c>
      <c r="J13" s="1144">
        <v>1031.78</v>
      </c>
      <c r="K13" s="1144">
        <v>1506.95</v>
      </c>
      <c r="L13" s="1638" t="s">
        <v>1135</v>
      </c>
      <c r="M13" s="1144">
        <v>2644</v>
      </c>
      <c r="N13" s="1144">
        <v>2818</v>
      </c>
      <c r="O13" s="1144">
        <v>9552</v>
      </c>
      <c r="P13" s="1144">
        <v>260</v>
      </c>
      <c r="Q13" s="1145"/>
    </row>
    <row r="14" spans="1:30" ht="15">
      <c r="A14" s="2196"/>
      <c r="B14" s="2196"/>
      <c r="C14" s="1630" t="s">
        <v>1094</v>
      </c>
      <c r="D14" s="1631" t="s">
        <v>1094</v>
      </c>
      <c r="E14" s="1634" t="s">
        <v>1130</v>
      </c>
      <c r="F14" s="1143">
        <v>0</v>
      </c>
      <c r="G14" s="1143">
        <v>0</v>
      </c>
      <c r="H14" s="1143">
        <v>0</v>
      </c>
      <c r="I14" s="1144">
        <v>0</v>
      </c>
      <c r="J14" s="1144" t="s">
        <v>2</v>
      </c>
      <c r="K14" s="1144" t="s">
        <v>2</v>
      </c>
      <c r="L14" s="1638" t="s">
        <v>1134</v>
      </c>
      <c r="M14" s="1144" t="s">
        <v>2</v>
      </c>
      <c r="N14" s="1144" t="s">
        <v>2</v>
      </c>
      <c r="O14" s="1144" t="s">
        <v>2</v>
      </c>
      <c r="P14" s="1144" t="s">
        <v>2</v>
      </c>
      <c r="Q14" s="1145"/>
    </row>
    <row r="15" spans="1:30" ht="15">
      <c r="A15" s="2196"/>
      <c r="B15" s="2196"/>
      <c r="C15" s="1630" t="s">
        <v>1095</v>
      </c>
      <c r="D15" s="1631" t="s">
        <v>1096</v>
      </c>
      <c r="E15" s="1634" t="s">
        <v>1130</v>
      </c>
      <c r="F15" s="1143">
        <v>1233291</v>
      </c>
      <c r="G15" s="1143">
        <v>77223</v>
      </c>
      <c r="H15" s="1143">
        <v>80377</v>
      </c>
      <c r="I15" s="1144">
        <v>33269.01</v>
      </c>
      <c r="J15" s="1144">
        <v>2060.3200000000002</v>
      </c>
      <c r="K15" s="1144">
        <v>2139.3200000000002</v>
      </c>
      <c r="L15" s="1638" t="s">
        <v>1134</v>
      </c>
      <c r="M15" s="1144">
        <v>5263</v>
      </c>
      <c r="N15" s="1144">
        <v>5331</v>
      </c>
      <c r="O15" s="1144">
        <v>13743</v>
      </c>
      <c r="P15" s="1144">
        <v>366</v>
      </c>
      <c r="Q15" s="1145"/>
    </row>
    <row r="16" spans="1:30" ht="15">
      <c r="A16" s="2196"/>
      <c r="B16" s="2196"/>
      <c r="C16" s="1630" t="s">
        <v>1097</v>
      </c>
      <c r="D16" s="1631" t="s">
        <v>1098</v>
      </c>
      <c r="E16" s="1634" t="s">
        <v>1048</v>
      </c>
      <c r="F16" s="1143">
        <v>619827</v>
      </c>
      <c r="G16" s="1143">
        <v>43127</v>
      </c>
      <c r="H16" s="1143">
        <v>43943</v>
      </c>
      <c r="I16" s="1144">
        <v>32920.379999999997</v>
      </c>
      <c r="J16" s="1144">
        <v>2182.94</v>
      </c>
      <c r="K16" s="1144">
        <v>2255.4299999999998</v>
      </c>
      <c r="L16" s="1638" t="s">
        <v>1134</v>
      </c>
      <c r="M16" s="1144">
        <v>10015</v>
      </c>
      <c r="N16" s="1144">
        <v>10298</v>
      </c>
      <c r="O16" s="1144">
        <v>11618</v>
      </c>
      <c r="P16" s="1144">
        <v>596</v>
      </c>
      <c r="Q16" s="1145"/>
    </row>
    <row r="17" spans="1:17" ht="15">
      <c r="A17" s="2196"/>
      <c r="B17" s="2196"/>
      <c r="C17" s="1630" t="s">
        <v>1099</v>
      </c>
      <c r="D17" s="1631" t="s">
        <v>1099</v>
      </c>
      <c r="E17" s="1634" t="s">
        <v>1048</v>
      </c>
      <c r="F17" s="1143">
        <v>0</v>
      </c>
      <c r="G17" s="1143">
        <v>0</v>
      </c>
      <c r="H17" s="1143">
        <v>0</v>
      </c>
      <c r="I17" s="1144">
        <v>0</v>
      </c>
      <c r="J17" s="1144">
        <v>0</v>
      </c>
      <c r="K17" s="1144">
        <v>0</v>
      </c>
      <c r="L17" s="1638" t="s">
        <v>1137</v>
      </c>
      <c r="M17" s="1144">
        <v>5146</v>
      </c>
      <c r="N17" s="1144">
        <v>5160</v>
      </c>
      <c r="O17" s="1144">
        <v>0</v>
      </c>
      <c r="P17" s="1144">
        <v>0</v>
      </c>
      <c r="Q17" s="1145"/>
    </row>
    <row r="18" spans="1:17" ht="15">
      <c r="A18" s="2196"/>
      <c r="B18" s="2196"/>
      <c r="C18" s="1630" t="s">
        <v>1100</v>
      </c>
      <c r="D18" s="1631" t="s">
        <v>1100</v>
      </c>
      <c r="E18" s="1634" t="s">
        <v>1130</v>
      </c>
      <c r="F18" s="1143">
        <v>0</v>
      </c>
      <c r="G18" s="1143">
        <v>0</v>
      </c>
      <c r="H18" s="1143">
        <v>0</v>
      </c>
      <c r="I18" s="1144">
        <v>0</v>
      </c>
      <c r="J18" s="1144">
        <v>0</v>
      </c>
      <c r="K18" s="1144">
        <v>0</v>
      </c>
      <c r="L18" s="1638" t="s">
        <v>1134</v>
      </c>
      <c r="M18" s="1144" t="s">
        <v>2</v>
      </c>
      <c r="N18" s="1144" t="s">
        <v>2</v>
      </c>
      <c r="O18" s="1144" t="s">
        <v>2</v>
      </c>
      <c r="P18" s="1144" t="s">
        <v>2</v>
      </c>
      <c r="Q18" s="1145"/>
    </row>
    <row r="19" spans="1:17" ht="15">
      <c r="A19" s="2196"/>
      <c r="B19" s="2196"/>
      <c r="C19" s="1630" t="s">
        <v>1101</v>
      </c>
      <c r="D19" s="1631" t="s">
        <v>1101</v>
      </c>
      <c r="E19" s="1634" t="s">
        <v>1132</v>
      </c>
      <c r="F19" s="1143">
        <v>0</v>
      </c>
      <c r="G19" s="1143">
        <v>0</v>
      </c>
      <c r="H19" s="1143">
        <v>0</v>
      </c>
      <c r="I19" s="1144">
        <v>0</v>
      </c>
      <c r="J19" s="1144">
        <v>0</v>
      </c>
      <c r="K19" s="1144">
        <v>0</v>
      </c>
      <c r="L19" s="1638"/>
      <c r="M19" s="1144">
        <v>12000</v>
      </c>
      <c r="N19" s="1144">
        <v>12000</v>
      </c>
      <c r="O19" s="1144">
        <v>0</v>
      </c>
      <c r="P19" s="1144">
        <v>0</v>
      </c>
      <c r="Q19" s="1145"/>
    </row>
    <row r="20" spans="1:17" ht="15">
      <c r="A20" s="2196"/>
      <c r="B20" s="2196"/>
      <c r="C20" s="1630" t="s">
        <v>1102</v>
      </c>
      <c r="D20" s="1631" t="s">
        <v>1103</v>
      </c>
      <c r="E20" s="1634"/>
      <c r="F20" s="1143">
        <v>21</v>
      </c>
      <c r="G20" s="1143">
        <v>0</v>
      </c>
      <c r="H20" s="1143">
        <v>0</v>
      </c>
      <c r="I20" s="1144">
        <v>0.49</v>
      </c>
      <c r="J20" s="1144">
        <v>0</v>
      </c>
      <c r="K20" s="1144">
        <v>0</v>
      </c>
      <c r="L20" s="1638" t="s">
        <v>1134</v>
      </c>
      <c r="M20" s="1144">
        <v>21415</v>
      </c>
      <c r="N20" s="1144">
        <v>22080</v>
      </c>
      <c r="O20" s="1144">
        <v>0</v>
      </c>
      <c r="P20" s="1144">
        <v>0</v>
      </c>
      <c r="Q20" s="1145"/>
    </row>
    <row r="21" spans="1:17" ht="15">
      <c r="A21" s="2196"/>
      <c r="B21" s="2196"/>
      <c r="C21" s="1630" t="s">
        <v>1102</v>
      </c>
      <c r="D21" s="1631" t="s">
        <v>1104</v>
      </c>
      <c r="E21" s="1634" t="s">
        <v>1132</v>
      </c>
      <c r="F21" s="1143">
        <v>117360</v>
      </c>
      <c r="G21" s="1143">
        <v>6544</v>
      </c>
      <c r="H21" s="1143">
        <v>11291</v>
      </c>
      <c r="I21" s="1144">
        <v>8860.7100000000009</v>
      </c>
      <c r="J21" s="1144">
        <v>408.02</v>
      </c>
      <c r="K21" s="1144">
        <v>732.64</v>
      </c>
      <c r="L21" s="1638" t="s">
        <v>1138</v>
      </c>
      <c r="M21" s="1144">
        <v>21335</v>
      </c>
      <c r="N21" s="1144">
        <v>22510</v>
      </c>
      <c r="O21" s="1144">
        <v>1580</v>
      </c>
      <c r="P21" s="1144">
        <v>102</v>
      </c>
      <c r="Q21" s="1145"/>
    </row>
    <row r="22" spans="1:17" ht="15">
      <c r="A22" s="2196"/>
      <c r="B22" s="2196"/>
      <c r="C22" s="1630" t="s">
        <v>1032</v>
      </c>
      <c r="D22" s="1631" t="s">
        <v>1032</v>
      </c>
      <c r="E22" s="1634" t="s">
        <v>1054</v>
      </c>
      <c r="F22" s="1143">
        <v>45129</v>
      </c>
      <c r="G22" s="1143">
        <v>2819</v>
      </c>
      <c r="H22" s="1143">
        <v>2224</v>
      </c>
      <c r="I22" s="1144">
        <v>1395.1400000000003</v>
      </c>
      <c r="J22" s="1144">
        <v>82.95</v>
      </c>
      <c r="K22" s="1144">
        <v>64.430000000000007</v>
      </c>
      <c r="L22" s="1638" t="s">
        <v>1134</v>
      </c>
      <c r="M22" s="1144">
        <v>1408</v>
      </c>
      <c r="N22" s="1144">
        <v>1456</v>
      </c>
      <c r="O22" s="1144">
        <v>2538</v>
      </c>
      <c r="P22" s="1144">
        <v>74</v>
      </c>
      <c r="Q22" s="1145"/>
    </row>
    <row r="23" spans="1:17" ht="15">
      <c r="A23" s="2196"/>
      <c r="B23" s="2196"/>
      <c r="C23" s="1630" t="s">
        <v>1105</v>
      </c>
      <c r="D23" s="1631" t="s">
        <v>1105</v>
      </c>
      <c r="E23" s="1634" t="s">
        <v>1130</v>
      </c>
      <c r="F23" s="1143">
        <v>28</v>
      </c>
      <c r="G23" s="1143">
        <v>17</v>
      </c>
      <c r="H23" s="1143">
        <v>0</v>
      </c>
      <c r="I23" s="1144">
        <v>0.67</v>
      </c>
      <c r="J23" s="1144">
        <v>0.4</v>
      </c>
      <c r="K23" s="1144">
        <v>0</v>
      </c>
      <c r="L23" s="1638" t="s">
        <v>1135</v>
      </c>
      <c r="M23" s="1144">
        <v>2309</v>
      </c>
      <c r="N23" s="1144">
        <v>2259</v>
      </c>
      <c r="O23" s="1144">
        <v>0</v>
      </c>
      <c r="P23" s="1144">
        <v>0</v>
      </c>
      <c r="Q23" s="1145"/>
    </row>
    <row r="24" spans="1:17" ht="15">
      <c r="A24" s="2196"/>
      <c r="B24" s="2196"/>
      <c r="C24" s="1630" t="s">
        <v>1106</v>
      </c>
      <c r="D24" s="1631" t="s">
        <v>1107</v>
      </c>
      <c r="E24" s="1634" t="s">
        <v>1048</v>
      </c>
      <c r="F24" s="1143">
        <v>0</v>
      </c>
      <c r="G24" s="1143">
        <v>0</v>
      </c>
      <c r="H24" s="1143">
        <v>0</v>
      </c>
      <c r="I24" s="1144">
        <v>0</v>
      </c>
      <c r="J24" s="1144" t="s">
        <v>2</v>
      </c>
      <c r="K24" s="1144" t="s">
        <v>2</v>
      </c>
      <c r="L24" s="1638" t="s">
        <v>1134</v>
      </c>
      <c r="M24" s="1144" t="s">
        <v>2</v>
      </c>
      <c r="N24" s="1144" t="s">
        <v>2</v>
      </c>
      <c r="O24" s="1144" t="s">
        <v>2</v>
      </c>
      <c r="P24" s="1144" t="s">
        <v>2</v>
      </c>
      <c r="Q24" s="1145"/>
    </row>
    <row r="25" spans="1:17" ht="15">
      <c r="A25" s="2196"/>
      <c r="B25" s="2196"/>
      <c r="C25" s="1630" t="s">
        <v>1108</v>
      </c>
      <c r="D25" s="1631" t="s">
        <v>1109</v>
      </c>
      <c r="E25" s="1634" t="s">
        <v>1130</v>
      </c>
      <c r="F25" s="1143">
        <v>0</v>
      </c>
      <c r="G25" s="1143">
        <v>0</v>
      </c>
      <c r="H25" s="1143">
        <v>0</v>
      </c>
      <c r="I25" s="1144">
        <v>0</v>
      </c>
      <c r="J25" s="1144" t="s">
        <v>2</v>
      </c>
      <c r="K25" s="1144" t="s">
        <v>2</v>
      </c>
      <c r="L25" s="1638" t="s">
        <v>1134</v>
      </c>
      <c r="M25" s="1144" t="s">
        <v>2</v>
      </c>
      <c r="N25" s="1144" t="s">
        <v>2</v>
      </c>
      <c r="O25" s="1144" t="s">
        <v>2</v>
      </c>
      <c r="P25" s="1144" t="s">
        <v>2</v>
      </c>
      <c r="Q25" s="1145"/>
    </row>
    <row r="26" spans="1:17" ht="15">
      <c r="A26" s="2196"/>
      <c r="B26" s="2196"/>
      <c r="C26" s="1630" t="s">
        <v>1110</v>
      </c>
      <c r="D26" s="1631" t="s">
        <v>1109</v>
      </c>
      <c r="E26" s="1634" t="s">
        <v>1048</v>
      </c>
      <c r="F26" s="1143">
        <v>0</v>
      </c>
      <c r="G26" s="1143">
        <v>0</v>
      </c>
      <c r="H26" s="1143">
        <v>0</v>
      </c>
      <c r="I26" s="1144">
        <v>0</v>
      </c>
      <c r="J26" s="1144">
        <v>0</v>
      </c>
      <c r="K26" s="1144">
        <v>0</v>
      </c>
      <c r="L26" s="1638" t="s">
        <v>1134</v>
      </c>
      <c r="M26" s="1144">
        <v>12650</v>
      </c>
      <c r="N26" s="1144">
        <v>12450</v>
      </c>
      <c r="O26" s="1144">
        <v>0</v>
      </c>
      <c r="P26" s="1144">
        <v>0</v>
      </c>
      <c r="Q26" s="1145"/>
    </row>
    <row r="27" spans="1:17" ht="15">
      <c r="A27" s="2196"/>
      <c r="B27" s="2196"/>
      <c r="C27" s="1630" t="s">
        <v>1111</v>
      </c>
      <c r="D27" s="1631" t="s">
        <v>1112</v>
      </c>
      <c r="E27" s="1634" t="s">
        <v>1048</v>
      </c>
      <c r="F27" s="1143">
        <v>0</v>
      </c>
      <c r="G27" s="1143">
        <v>0</v>
      </c>
      <c r="H27" s="1143">
        <v>0</v>
      </c>
      <c r="I27" s="1144">
        <v>0</v>
      </c>
      <c r="J27" s="1144" t="s">
        <v>2</v>
      </c>
      <c r="K27" s="1144" t="s">
        <v>2</v>
      </c>
      <c r="L27" s="1638" t="s">
        <v>1139</v>
      </c>
      <c r="M27" s="1144" t="s">
        <v>2</v>
      </c>
      <c r="N27" s="1144" t="s">
        <v>2</v>
      </c>
      <c r="O27" s="1144" t="s">
        <v>2</v>
      </c>
      <c r="P27" s="1144" t="s">
        <v>2</v>
      </c>
      <c r="Q27" s="1145"/>
    </row>
    <row r="28" spans="1:17" ht="15">
      <c r="A28" s="2196"/>
      <c r="B28" s="2196"/>
      <c r="C28" s="1630" t="s">
        <v>1113</v>
      </c>
      <c r="D28" s="1631" t="s">
        <v>1114</v>
      </c>
      <c r="E28" s="1634" t="s">
        <v>1130</v>
      </c>
      <c r="F28" s="1143">
        <v>0</v>
      </c>
      <c r="G28" s="1143">
        <v>0</v>
      </c>
      <c r="H28" s="1143">
        <v>0</v>
      </c>
      <c r="I28" s="1144">
        <v>0</v>
      </c>
      <c r="J28" s="1144" t="s">
        <v>2</v>
      </c>
      <c r="K28" s="1144" t="s">
        <v>2</v>
      </c>
      <c r="L28" s="1638"/>
      <c r="M28" s="1144" t="s">
        <v>2</v>
      </c>
      <c r="N28" s="1144" t="s">
        <v>2</v>
      </c>
      <c r="O28" s="1144" t="s">
        <v>2</v>
      </c>
      <c r="P28" s="1144" t="s">
        <v>2</v>
      </c>
      <c r="Q28" s="1145"/>
    </row>
    <row r="29" spans="1:17" ht="15">
      <c r="A29" s="2196"/>
      <c r="B29" s="2196"/>
      <c r="C29" s="1630" t="s">
        <v>1115</v>
      </c>
      <c r="D29" s="1631" t="s">
        <v>1116</v>
      </c>
      <c r="E29" s="1634" t="s">
        <v>1048</v>
      </c>
      <c r="F29" s="1143">
        <v>3984</v>
      </c>
      <c r="G29" s="1143">
        <v>0</v>
      </c>
      <c r="H29" s="1143">
        <v>0</v>
      </c>
      <c r="I29" s="1144">
        <v>186.84</v>
      </c>
      <c r="J29" s="1144">
        <v>0</v>
      </c>
      <c r="K29" s="1144">
        <v>0</v>
      </c>
      <c r="L29" s="1638" t="s">
        <v>1134</v>
      </c>
      <c r="M29" s="1144">
        <v>1376</v>
      </c>
      <c r="N29" s="1144">
        <v>1319</v>
      </c>
      <c r="O29" s="1144">
        <v>0</v>
      </c>
      <c r="P29" s="1144">
        <v>0</v>
      </c>
      <c r="Q29" s="1145"/>
    </row>
    <row r="30" spans="1:17" ht="15">
      <c r="A30" s="2196"/>
      <c r="B30" s="2196"/>
      <c r="C30" s="1630" t="s">
        <v>1117</v>
      </c>
      <c r="D30" s="1631" t="s">
        <v>1118</v>
      </c>
      <c r="E30" s="1634" t="s">
        <v>1048</v>
      </c>
      <c r="F30" s="1143">
        <v>220277</v>
      </c>
      <c r="G30" s="1143">
        <v>8401</v>
      </c>
      <c r="H30" s="1143">
        <v>20384</v>
      </c>
      <c r="I30" s="1144">
        <v>17072.850000000002</v>
      </c>
      <c r="J30" s="1144">
        <v>541.20000000000005</v>
      </c>
      <c r="K30" s="1144">
        <v>1297.04</v>
      </c>
      <c r="L30" s="1638"/>
      <c r="M30" s="1144">
        <v>12450</v>
      </c>
      <c r="N30" s="1144">
        <v>13278</v>
      </c>
      <c r="O30" s="1144">
        <v>3132</v>
      </c>
      <c r="P30" s="1144">
        <v>195</v>
      </c>
      <c r="Q30" s="1145"/>
    </row>
    <row r="31" spans="1:17" ht="15">
      <c r="A31" s="2196"/>
      <c r="B31" s="2196"/>
      <c r="C31" s="1630" t="s">
        <v>1119</v>
      </c>
      <c r="D31" s="1631" t="s">
        <v>1120</v>
      </c>
      <c r="E31" s="1634" t="s">
        <v>1130</v>
      </c>
      <c r="F31" s="1143">
        <v>0</v>
      </c>
      <c r="G31" s="1143">
        <v>0</v>
      </c>
      <c r="H31" s="1143">
        <v>0</v>
      </c>
      <c r="I31" s="1144">
        <v>0</v>
      </c>
      <c r="J31" s="1144" t="s">
        <v>2</v>
      </c>
      <c r="K31" s="1144" t="s">
        <v>2</v>
      </c>
      <c r="L31" s="1638"/>
      <c r="M31" s="1144" t="s">
        <v>2</v>
      </c>
      <c r="N31" s="1144" t="s">
        <v>2</v>
      </c>
      <c r="O31" s="1144" t="s">
        <v>2</v>
      </c>
      <c r="P31" s="1144" t="s">
        <v>2</v>
      </c>
      <c r="Q31" s="1145"/>
    </row>
    <row r="32" spans="1:17" ht="15">
      <c r="A32" s="2196"/>
      <c r="B32" s="2196"/>
      <c r="C32" s="1630" t="s">
        <v>1121</v>
      </c>
      <c r="D32" s="1631" t="s">
        <v>1122</v>
      </c>
      <c r="E32" s="1634" t="s">
        <v>1048</v>
      </c>
      <c r="F32" s="1143">
        <v>173</v>
      </c>
      <c r="G32" s="1143">
        <v>0</v>
      </c>
      <c r="H32" s="1143">
        <v>0</v>
      </c>
      <c r="I32" s="1144">
        <v>3.19</v>
      </c>
      <c r="J32" s="1144">
        <v>0</v>
      </c>
      <c r="K32" s="1144">
        <v>0</v>
      </c>
      <c r="L32" s="1638" t="s">
        <v>1134</v>
      </c>
      <c r="M32" s="1144">
        <v>4165</v>
      </c>
      <c r="N32" s="1144">
        <v>3665</v>
      </c>
      <c r="O32" s="1144">
        <v>0</v>
      </c>
      <c r="P32" s="1144">
        <v>0</v>
      </c>
      <c r="Q32" s="1145"/>
    </row>
    <row r="33" spans="1:18" s="1149" customFormat="1" ht="15">
      <c r="A33" s="2196"/>
      <c r="B33" s="2197"/>
      <c r="C33" s="1632" t="s">
        <v>1033</v>
      </c>
      <c r="D33" s="1632"/>
      <c r="E33" s="1635"/>
      <c r="F33" s="1147">
        <v>3585600</v>
      </c>
      <c r="G33" s="1147">
        <v>207616</v>
      </c>
      <c r="H33" s="1147">
        <v>255515</v>
      </c>
      <c r="I33" s="1148">
        <v>135620.56</v>
      </c>
      <c r="J33" s="1148">
        <v>7339.8099999999995</v>
      </c>
      <c r="K33" s="1148">
        <v>9378.92</v>
      </c>
      <c r="L33" s="1635"/>
      <c r="M33" s="1148"/>
      <c r="N33" s="1148"/>
      <c r="O33" s="1148">
        <v>53240</v>
      </c>
      <c r="P33" s="1148">
        <v>1979</v>
      </c>
      <c r="Q33" s="1141"/>
      <c r="R33" s="1141"/>
    </row>
    <row r="34" spans="1:18" ht="15">
      <c r="A34" s="2196"/>
      <c r="B34" s="2192" t="s">
        <v>967</v>
      </c>
      <c r="C34" s="1630" t="s">
        <v>1123</v>
      </c>
      <c r="D34" s="1631" t="s">
        <v>1124</v>
      </c>
      <c r="E34" s="1634" t="s">
        <v>1130</v>
      </c>
      <c r="F34" s="1143">
        <v>16</v>
      </c>
      <c r="G34" s="1143">
        <v>0</v>
      </c>
      <c r="H34" s="1143">
        <v>0</v>
      </c>
      <c r="I34" s="1144">
        <v>0.68</v>
      </c>
      <c r="J34" s="1144">
        <v>0</v>
      </c>
      <c r="K34" s="1144">
        <v>0</v>
      </c>
      <c r="L34" s="1638" t="s">
        <v>1139</v>
      </c>
      <c r="M34" s="1144">
        <v>42570</v>
      </c>
      <c r="N34" s="1144">
        <v>43580</v>
      </c>
      <c r="O34" s="1144">
        <v>0</v>
      </c>
      <c r="P34" s="1144">
        <v>0</v>
      </c>
    </row>
    <row r="35" spans="1:18" s="1149" customFormat="1" ht="15">
      <c r="A35" s="2196"/>
      <c r="B35" s="2194"/>
      <c r="C35" s="1632" t="s">
        <v>1125</v>
      </c>
      <c r="D35" s="1632"/>
      <c r="E35" s="1636"/>
      <c r="F35" s="1150">
        <v>16</v>
      </c>
      <c r="G35" s="1147">
        <v>0</v>
      </c>
      <c r="H35" s="1147">
        <v>0</v>
      </c>
      <c r="I35" s="1148">
        <v>0.68</v>
      </c>
      <c r="J35" s="1148">
        <v>0</v>
      </c>
      <c r="K35" s="1148">
        <v>0</v>
      </c>
      <c r="L35" s="1639"/>
      <c r="M35" s="1151"/>
      <c r="N35" s="1151"/>
      <c r="O35" s="1151"/>
      <c r="P35" s="1151"/>
      <c r="Q35" s="1141"/>
      <c r="R35" s="1141"/>
    </row>
    <row r="36" spans="1:18" ht="15">
      <c r="A36" s="2196"/>
      <c r="B36" s="2192" t="s">
        <v>946</v>
      </c>
      <c r="C36" s="1631" t="s">
        <v>1126</v>
      </c>
      <c r="D36" s="1631" t="s">
        <v>1126</v>
      </c>
      <c r="E36" s="1637" t="s">
        <v>1133</v>
      </c>
      <c r="F36" s="1143">
        <v>0</v>
      </c>
      <c r="G36" s="1143">
        <v>0</v>
      </c>
      <c r="H36" s="1143">
        <v>0</v>
      </c>
      <c r="I36" s="1144">
        <v>0</v>
      </c>
      <c r="J36" s="1144">
        <v>0</v>
      </c>
      <c r="K36" s="1144">
        <v>0</v>
      </c>
      <c r="L36" s="1640" t="s">
        <v>1067</v>
      </c>
      <c r="M36" s="1144">
        <v>0</v>
      </c>
      <c r="N36" s="1144">
        <v>0</v>
      </c>
      <c r="O36" s="1144">
        <v>0</v>
      </c>
      <c r="P36" s="1144">
        <v>0</v>
      </c>
    </row>
    <row r="37" spans="1:18" ht="15">
      <c r="A37" s="2196"/>
      <c r="B37" s="2193"/>
      <c r="C37" s="1631" t="s">
        <v>1127</v>
      </c>
      <c r="D37" s="1631" t="s">
        <v>1127</v>
      </c>
      <c r="E37" s="1637" t="s">
        <v>1133</v>
      </c>
      <c r="F37" s="1143">
        <v>0</v>
      </c>
      <c r="G37" s="1143">
        <v>0</v>
      </c>
      <c r="H37" s="1143">
        <v>0</v>
      </c>
      <c r="I37" s="1144">
        <v>0</v>
      </c>
      <c r="J37" s="1144">
        <v>0</v>
      </c>
      <c r="K37" s="1144">
        <v>0</v>
      </c>
      <c r="L37" s="1640" t="s">
        <v>1067</v>
      </c>
      <c r="M37" s="1144">
        <v>0</v>
      </c>
      <c r="N37" s="1144">
        <v>0</v>
      </c>
      <c r="O37" s="1144">
        <v>0</v>
      </c>
      <c r="P37" s="1144">
        <v>0</v>
      </c>
    </row>
    <row r="38" spans="1:18" ht="15">
      <c r="A38" s="2196"/>
      <c r="B38" s="2193"/>
      <c r="C38" s="1631" t="s">
        <v>1128</v>
      </c>
      <c r="D38" s="1631" t="s">
        <v>1128</v>
      </c>
      <c r="E38" s="1637" t="s">
        <v>1133</v>
      </c>
      <c r="F38" s="1143">
        <v>0</v>
      </c>
      <c r="G38" s="1143">
        <v>0</v>
      </c>
      <c r="H38" s="1143">
        <v>0</v>
      </c>
      <c r="I38" s="1144">
        <v>0</v>
      </c>
      <c r="J38" s="1144">
        <v>0</v>
      </c>
      <c r="K38" s="1144">
        <v>0</v>
      </c>
      <c r="L38" s="1640" t="s">
        <v>1067</v>
      </c>
      <c r="M38" s="1144">
        <v>0</v>
      </c>
      <c r="N38" s="1144">
        <v>0</v>
      </c>
      <c r="O38" s="1144">
        <v>0</v>
      </c>
      <c r="P38" s="1144">
        <v>0</v>
      </c>
    </row>
    <row r="39" spans="1:18" s="1149" customFormat="1" ht="15">
      <c r="A39" s="2196"/>
      <c r="B39" s="2194"/>
      <c r="C39" s="1632" t="s">
        <v>1039</v>
      </c>
      <c r="D39" s="1632"/>
      <c r="E39" s="1636"/>
      <c r="F39" s="1150">
        <v>0</v>
      </c>
      <c r="G39" s="1147">
        <v>0</v>
      </c>
      <c r="H39" s="1147">
        <v>0</v>
      </c>
      <c r="I39" s="1148">
        <v>0</v>
      </c>
      <c r="J39" s="1148">
        <v>0</v>
      </c>
      <c r="K39" s="1148">
        <v>0</v>
      </c>
      <c r="L39" s="1635"/>
      <c r="M39" s="1148"/>
      <c r="N39" s="1148"/>
      <c r="O39" s="1148">
        <v>0</v>
      </c>
      <c r="P39" s="1148">
        <v>0</v>
      </c>
      <c r="Q39" s="1141"/>
      <c r="R39" s="1141"/>
    </row>
    <row r="40" spans="1:18" s="1149" customFormat="1" ht="45">
      <c r="A40" s="2197"/>
      <c r="B40" s="1633" t="s">
        <v>1129</v>
      </c>
      <c r="C40" s="1632" t="s">
        <v>1129</v>
      </c>
      <c r="D40" s="1632"/>
      <c r="E40" s="1635"/>
      <c r="F40" s="1147">
        <v>3585616</v>
      </c>
      <c r="G40" s="1147">
        <v>207616</v>
      </c>
      <c r="H40" s="1147">
        <v>255515</v>
      </c>
      <c r="I40" s="1148">
        <v>135621.24</v>
      </c>
      <c r="J40" s="1148">
        <v>7339.8099999999995</v>
      </c>
      <c r="K40" s="1148">
        <v>9378.92</v>
      </c>
      <c r="L40" s="1635"/>
      <c r="M40" s="1148"/>
      <c r="N40" s="1148"/>
      <c r="O40" s="1148">
        <v>53240</v>
      </c>
      <c r="P40" s="1148">
        <v>1979</v>
      </c>
      <c r="Q40" s="1141"/>
      <c r="R40" s="1141"/>
    </row>
    <row r="41" spans="1:18" ht="15" customHeight="1">
      <c r="A41" s="2195" t="s">
        <v>1140</v>
      </c>
      <c r="B41" s="2198" t="s">
        <v>1028</v>
      </c>
      <c r="C41" s="1630" t="s">
        <v>1087</v>
      </c>
      <c r="D41" s="1631" t="s">
        <v>1087</v>
      </c>
      <c r="E41" s="1634" t="s">
        <v>1130</v>
      </c>
      <c r="F41" s="1143">
        <v>0</v>
      </c>
      <c r="G41" s="1152">
        <v>0</v>
      </c>
      <c r="H41" s="1152">
        <v>0</v>
      </c>
      <c r="I41" s="1144">
        <v>0</v>
      </c>
      <c r="J41" s="1144">
        <v>0</v>
      </c>
      <c r="K41" s="1144">
        <v>0</v>
      </c>
      <c r="L41" s="1638" t="s">
        <v>1134</v>
      </c>
      <c r="M41" s="1144">
        <v>0</v>
      </c>
      <c r="N41" s="1144">
        <v>0</v>
      </c>
      <c r="O41" s="1144" t="s">
        <v>2</v>
      </c>
      <c r="P41" s="1144" t="s">
        <v>2</v>
      </c>
    </row>
    <row r="42" spans="1:18" ht="15">
      <c r="A42" s="2196"/>
      <c r="B42" s="2193"/>
      <c r="C42" s="1630" t="s">
        <v>1141</v>
      </c>
      <c r="D42" s="1631" t="s">
        <v>1141</v>
      </c>
      <c r="E42" s="1634" t="s">
        <v>1048</v>
      </c>
      <c r="F42" s="1143">
        <v>9.1999999999999993</v>
      </c>
      <c r="G42" s="1152">
        <v>2.04</v>
      </c>
      <c r="H42" s="1152">
        <v>3.18</v>
      </c>
      <c r="I42" s="1144">
        <v>81.8</v>
      </c>
      <c r="J42" s="1144">
        <v>18.11</v>
      </c>
      <c r="K42" s="1144">
        <v>28.07</v>
      </c>
      <c r="L42" s="1638" t="s">
        <v>1134</v>
      </c>
      <c r="M42" s="1144">
        <v>0</v>
      </c>
      <c r="N42" s="1144">
        <v>0</v>
      </c>
      <c r="O42" s="1144">
        <v>758</v>
      </c>
      <c r="P42" s="1144">
        <v>2</v>
      </c>
    </row>
    <row r="43" spans="1:18" ht="15">
      <c r="A43" s="2196"/>
      <c r="B43" s="2193"/>
      <c r="C43" s="1630" t="s">
        <v>1142</v>
      </c>
      <c r="D43" s="1631" t="s">
        <v>1143</v>
      </c>
      <c r="E43" s="1634" t="s">
        <v>1048</v>
      </c>
      <c r="F43" s="1143">
        <v>209.1</v>
      </c>
      <c r="G43" s="1152">
        <v>55.41</v>
      </c>
      <c r="H43" s="1152">
        <v>51.47</v>
      </c>
      <c r="I43" s="1144">
        <v>2193.27</v>
      </c>
      <c r="J43" s="1144">
        <v>569.77</v>
      </c>
      <c r="K43" s="1144">
        <v>535.38</v>
      </c>
      <c r="L43" s="1638" t="s">
        <v>1134</v>
      </c>
      <c r="M43" s="1144">
        <v>0</v>
      </c>
      <c r="N43" s="1144">
        <v>0</v>
      </c>
      <c r="O43" s="1144">
        <v>914</v>
      </c>
      <c r="P43" s="1144">
        <v>1</v>
      </c>
    </row>
    <row r="44" spans="1:18" ht="15">
      <c r="A44" s="2196"/>
      <c r="B44" s="2193"/>
      <c r="C44" s="1630" t="s">
        <v>1144</v>
      </c>
      <c r="D44" s="1631" t="s">
        <v>1096</v>
      </c>
      <c r="E44" s="1634" t="s">
        <v>1048</v>
      </c>
      <c r="F44" s="1143">
        <v>1891.01</v>
      </c>
      <c r="G44" s="1152">
        <v>175.86</v>
      </c>
      <c r="H44" s="1152">
        <v>289.22000000000003</v>
      </c>
      <c r="I44" s="1144">
        <v>10081.92</v>
      </c>
      <c r="J44" s="1144">
        <v>923.25</v>
      </c>
      <c r="K44" s="1144">
        <v>1495.32</v>
      </c>
      <c r="L44" s="1638" t="s">
        <v>1134</v>
      </c>
      <c r="M44" s="1144">
        <v>0</v>
      </c>
      <c r="N44" s="1144">
        <v>0</v>
      </c>
      <c r="O44" s="1144">
        <v>1980</v>
      </c>
      <c r="P44" s="1144">
        <v>0</v>
      </c>
    </row>
    <row r="45" spans="1:18" ht="15">
      <c r="A45" s="2196"/>
      <c r="B45" s="2193"/>
      <c r="C45" s="1630" t="s">
        <v>1102</v>
      </c>
      <c r="D45" s="1631" t="s">
        <v>1104</v>
      </c>
      <c r="E45" s="1634" t="s">
        <v>1132</v>
      </c>
      <c r="F45" s="1143">
        <v>1.21</v>
      </c>
      <c r="G45" s="1152">
        <v>0.54</v>
      </c>
      <c r="H45" s="1152">
        <v>0.35</v>
      </c>
      <c r="I45" s="1144">
        <v>27.169999999999998</v>
      </c>
      <c r="J45" s="1144">
        <v>11.88</v>
      </c>
      <c r="K45" s="1144">
        <v>7.7</v>
      </c>
      <c r="L45" s="1638" t="s">
        <v>1134</v>
      </c>
      <c r="M45" s="1144">
        <v>0</v>
      </c>
      <c r="N45" s="1144">
        <v>0</v>
      </c>
      <c r="O45" s="1144">
        <v>198</v>
      </c>
      <c r="P45" s="1144">
        <v>0</v>
      </c>
    </row>
    <row r="46" spans="1:18" ht="15">
      <c r="A46" s="2196"/>
      <c r="B46" s="2193"/>
      <c r="C46" s="1630" t="s">
        <v>1145</v>
      </c>
      <c r="D46" s="1631" t="s">
        <v>1112</v>
      </c>
      <c r="E46" s="1634" t="s">
        <v>1048</v>
      </c>
      <c r="F46" s="1143">
        <v>0</v>
      </c>
      <c r="G46" s="1152">
        <v>0</v>
      </c>
      <c r="H46" s="1152">
        <v>0</v>
      </c>
      <c r="I46" s="1144">
        <v>0</v>
      </c>
      <c r="J46" s="1144">
        <v>0</v>
      </c>
      <c r="K46" s="1144">
        <v>0</v>
      </c>
      <c r="L46" s="1638" t="s">
        <v>1134</v>
      </c>
      <c r="M46" s="1144">
        <v>0</v>
      </c>
      <c r="N46" s="1144">
        <v>0</v>
      </c>
      <c r="O46" s="1144" t="s">
        <v>2</v>
      </c>
      <c r="P46" s="1144" t="s">
        <v>2</v>
      </c>
    </row>
    <row r="47" spans="1:18" ht="15">
      <c r="A47" s="2196"/>
      <c r="B47" s="2193"/>
      <c r="C47" s="1630" t="s">
        <v>1105</v>
      </c>
      <c r="D47" s="1631" t="s">
        <v>1146</v>
      </c>
      <c r="E47" s="1634" t="s">
        <v>1130</v>
      </c>
      <c r="F47" s="1143">
        <v>0</v>
      </c>
      <c r="G47" s="1152">
        <v>0</v>
      </c>
      <c r="H47" s="1152">
        <v>0</v>
      </c>
      <c r="I47" s="1144">
        <v>0</v>
      </c>
      <c r="J47" s="1144">
        <v>0</v>
      </c>
      <c r="K47" s="1144">
        <v>0</v>
      </c>
      <c r="L47" s="1638" t="s">
        <v>1134</v>
      </c>
      <c r="M47" s="1144">
        <v>0</v>
      </c>
      <c r="N47" s="1144">
        <v>0</v>
      </c>
      <c r="O47" s="1144">
        <v>0</v>
      </c>
      <c r="P47" s="1144">
        <v>0</v>
      </c>
    </row>
    <row r="48" spans="1:18" ht="15">
      <c r="A48" s="2196"/>
      <c r="B48" s="2193"/>
      <c r="C48" s="1630" t="s">
        <v>1108</v>
      </c>
      <c r="D48" s="1631" t="s">
        <v>1109</v>
      </c>
      <c r="E48" s="1634" t="s">
        <v>1130</v>
      </c>
      <c r="F48" s="1143">
        <v>0</v>
      </c>
      <c r="G48" s="1152">
        <v>0</v>
      </c>
      <c r="H48" s="1152">
        <v>0</v>
      </c>
      <c r="I48" s="1144">
        <v>0</v>
      </c>
      <c r="J48" s="1144">
        <v>0</v>
      </c>
      <c r="K48" s="1144">
        <v>0</v>
      </c>
      <c r="L48" s="1638" t="s">
        <v>1134</v>
      </c>
      <c r="M48" s="1144">
        <v>0</v>
      </c>
      <c r="N48" s="1144">
        <v>0</v>
      </c>
      <c r="O48" s="1144" t="s">
        <v>2</v>
      </c>
      <c r="P48" s="1144" t="s">
        <v>2</v>
      </c>
    </row>
    <row r="49" spans="1:17" ht="15">
      <c r="A49" s="2196"/>
      <c r="B49" s="2193"/>
      <c r="C49" s="1630" t="s">
        <v>1119</v>
      </c>
      <c r="D49" s="1631" t="s">
        <v>1120</v>
      </c>
      <c r="E49" s="1634" t="s">
        <v>1130</v>
      </c>
      <c r="F49" s="1143">
        <v>0</v>
      </c>
      <c r="G49" s="1152">
        <v>0</v>
      </c>
      <c r="H49" s="1152">
        <v>0</v>
      </c>
      <c r="I49" s="1144">
        <v>0</v>
      </c>
      <c r="J49" s="1144">
        <v>0</v>
      </c>
      <c r="K49" s="1144">
        <v>0</v>
      </c>
      <c r="L49" s="1638" t="s">
        <v>1134</v>
      </c>
      <c r="M49" s="1144">
        <v>0</v>
      </c>
      <c r="N49" s="1144">
        <v>0</v>
      </c>
      <c r="O49" s="1144" t="s">
        <v>2</v>
      </c>
      <c r="P49" s="1144" t="s">
        <v>2</v>
      </c>
    </row>
    <row r="50" spans="1:17" ht="15">
      <c r="A50" s="2196"/>
      <c r="B50" s="2194"/>
      <c r="C50" s="1630" t="s">
        <v>1117</v>
      </c>
      <c r="D50" s="1631" t="s">
        <v>1118</v>
      </c>
      <c r="E50" s="1634" t="s">
        <v>1048</v>
      </c>
      <c r="F50" s="1143">
        <v>2.91</v>
      </c>
      <c r="G50" s="1152">
        <v>0.61</v>
      </c>
      <c r="H50" s="1152">
        <v>1.35</v>
      </c>
      <c r="I50" s="1144">
        <v>42.400000000000006</v>
      </c>
      <c r="J50" s="1144">
        <v>8.69</v>
      </c>
      <c r="K50" s="1144">
        <v>19.760000000000002</v>
      </c>
      <c r="L50" s="1638" t="s">
        <v>1134</v>
      </c>
      <c r="M50" s="1144">
        <v>0</v>
      </c>
      <c r="N50" s="1144">
        <v>0</v>
      </c>
      <c r="O50" s="1144">
        <v>245</v>
      </c>
      <c r="P50" s="1144">
        <v>2</v>
      </c>
    </row>
    <row r="51" spans="1:17" s="1149" customFormat="1" ht="45">
      <c r="A51" s="2197"/>
      <c r="B51" s="1633" t="s">
        <v>1147</v>
      </c>
      <c r="C51" s="1632" t="s">
        <v>1147</v>
      </c>
      <c r="D51" s="1632"/>
      <c r="E51" s="1635"/>
      <c r="F51" s="1147">
        <v>2113.4299999999998</v>
      </c>
      <c r="G51" s="1153">
        <v>234.46</v>
      </c>
      <c r="H51" s="1153">
        <v>345.57000000000005</v>
      </c>
      <c r="I51" s="1154">
        <v>12426.560000000001</v>
      </c>
      <c r="J51" s="1154">
        <v>1531.7000000000003</v>
      </c>
      <c r="K51" s="1154">
        <v>2086.23</v>
      </c>
      <c r="L51" s="1635"/>
      <c r="M51" s="1148">
        <v>0</v>
      </c>
      <c r="N51" s="1148">
        <v>0</v>
      </c>
      <c r="O51" s="1148">
        <v>4095</v>
      </c>
      <c r="P51" s="1148">
        <v>4</v>
      </c>
      <c r="Q51" s="1141"/>
    </row>
    <row r="52" spans="1:17" s="1149" customFormat="1" ht="15">
      <c r="A52" s="1155"/>
      <c r="B52" s="1156"/>
      <c r="C52" s="1157"/>
      <c r="D52" s="1157"/>
      <c r="E52" s="1158"/>
      <c r="F52" s="1159"/>
      <c r="G52" s="1159"/>
      <c r="H52" s="1159"/>
      <c r="I52" s="1160"/>
      <c r="J52" s="1160"/>
      <c r="K52" s="1160"/>
      <c r="L52" s="1158"/>
      <c r="M52" s="1161"/>
      <c r="N52" s="1161"/>
      <c r="O52" s="1161"/>
      <c r="P52" s="1161"/>
      <c r="Q52" s="1141"/>
    </row>
    <row r="53" spans="1:17" ht="15">
      <c r="A53" s="371"/>
      <c r="B53" s="875"/>
      <c r="C53" s="877"/>
      <c r="D53" s="877"/>
      <c r="E53" s="877"/>
      <c r="F53" s="877"/>
      <c r="G53" s="877"/>
      <c r="H53" s="877"/>
      <c r="I53" s="1162"/>
      <c r="J53" s="1162"/>
      <c r="K53" s="1162"/>
      <c r="L53" s="877"/>
      <c r="M53" s="877"/>
      <c r="N53" s="877"/>
      <c r="O53" s="875"/>
      <c r="P53" s="875"/>
    </row>
    <row r="54" spans="1:17" ht="15">
      <c r="A54" s="2200" t="s">
        <v>1148</v>
      </c>
      <c r="B54" s="2200"/>
      <c r="C54" s="2200"/>
      <c r="D54" s="2200"/>
      <c r="E54" s="2200"/>
      <c r="F54" s="2200"/>
      <c r="G54" s="877"/>
      <c r="H54" s="877"/>
      <c r="I54" s="1162"/>
      <c r="J54" s="1162"/>
      <c r="K54" s="1162"/>
      <c r="L54" s="877"/>
      <c r="M54" s="877"/>
      <c r="N54" s="877"/>
      <c r="O54" s="875"/>
      <c r="P54" s="875"/>
    </row>
    <row r="55" spans="1:17" ht="15">
      <c r="A55" s="2200" t="s">
        <v>1149</v>
      </c>
      <c r="B55" s="2200"/>
      <c r="C55" s="2200"/>
      <c r="D55" s="1641"/>
      <c r="E55" s="1641"/>
      <c r="F55" s="1641"/>
      <c r="G55" s="875"/>
      <c r="H55" s="875"/>
      <c r="I55" s="1162"/>
      <c r="J55" s="1163"/>
      <c r="K55" s="1163"/>
      <c r="L55" s="875"/>
      <c r="M55" s="875"/>
      <c r="N55" s="875"/>
      <c r="O55" s="875"/>
      <c r="P55" s="875"/>
    </row>
    <row r="56" spans="1:17" ht="15">
      <c r="A56" s="2201" t="s">
        <v>983</v>
      </c>
      <c r="B56" s="2201"/>
      <c r="C56" s="1641"/>
      <c r="D56" s="1641"/>
      <c r="E56" s="1641"/>
      <c r="F56" s="1641"/>
      <c r="G56" s="875"/>
      <c r="H56" s="875"/>
      <c r="I56" s="1162"/>
      <c r="J56" s="1163"/>
      <c r="K56" s="1163"/>
      <c r="L56" s="875"/>
      <c r="M56" s="875"/>
      <c r="N56" s="875"/>
      <c r="O56" s="875"/>
      <c r="P56" s="875"/>
      <c r="Q56" s="1164"/>
    </row>
  </sheetData>
  <mergeCells count="20">
    <mergeCell ref="A55:C55"/>
    <mergeCell ref="A56:B56"/>
    <mergeCell ref="A1:P1"/>
    <mergeCell ref="A2:A3"/>
    <mergeCell ref="B2:B3"/>
    <mergeCell ref="C2:C3"/>
    <mergeCell ref="D2:D3"/>
    <mergeCell ref="E2:E3"/>
    <mergeCell ref="F2:H2"/>
    <mergeCell ref="I2:K2"/>
    <mergeCell ref="L2:L3"/>
    <mergeCell ref="M2:N2"/>
    <mergeCell ref="O2:P2"/>
    <mergeCell ref="B4:B33"/>
    <mergeCell ref="B34:B35"/>
    <mergeCell ref="B36:B39"/>
    <mergeCell ref="A41:A51"/>
    <mergeCell ref="B41:B50"/>
    <mergeCell ref="A4:A40"/>
    <mergeCell ref="A54:F54"/>
  </mergeCells>
  <printOptions horizontalCentered="1"/>
  <pageMargins left="0.7" right="0.7" top="0.75" bottom="0.75" header="0.3" footer="0.3"/>
  <pageSetup paperSize="9" scale="66" fitToHeight="0"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72"/>
  <sheetViews>
    <sheetView topLeftCell="E1" zoomScale="130" zoomScaleNormal="130" zoomScaleSheetLayoutView="85" workbookViewId="0">
      <selection activeCell="J4" sqref="J4"/>
    </sheetView>
  </sheetViews>
  <sheetFormatPr defaultColWidth="9.140625" defaultRowHeight="12.75"/>
  <cols>
    <col min="1" max="1" width="11.140625" style="1275" customWidth="1"/>
    <col min="2" max="2" width="17.42578125" style="1268" bestFit="1" customWidth="1"/>
    <col min="3" max="3" width="27.7109375" style="1080" customWidth="1"/>
    <col min="4" max="4" width="32.28515625" style="1268" customWidth="1"/>
    <col min="5" max="5" width="12.42578125" style="1080" customWidth="1"/>
    <col min="6" max="6" width="11.7109375" style="1272" customWidth="1"/>
    <col min="7" max="7" width="11.5703125" style="1272" customWidth="1"/>
    <col min="8" max="8" width="11.42578125" style="1272" customWidth="1"/>
    <col min="9" max="9" width="10.7109375" style="1272" customWidth="1"/>
    <col min="10" max="10" width="10" style="1272" bestFit="1" customWidth="1"/>
    <col min="11" max="11" width="12.7109375" style="1273" customWidth="1"/>
    <col min="12" max="12" width="10.140625" style="1080" customWidth="1"/>
    <col min="13" max="13" width="10.5703125" style="1080" customWidth="1"/>
    <col min="14" max="14" width="9.42578125" style="1080" customWidth="1"/>
    <col min="15" max="15" width="17.5703125" style="1080" customWidth="1"/>
    <col min="16" max="16384" width="9.140625" style="1080"/>
  </cols>
  <sheetData>
    <row r="1" spans="1:26" ht="20.25" customHeight="1" thickBot="1">
      <c r="A1" s="2229" t="s">
        <v>1150</v>
      </c>
      <c r="B1" s="2229"/>
      <c r="C1" s="2229"/>
      <c r="D1" s="2229"/>
      <c r="E1" s="2229"/>
      <c r="F1" s="2229"/>
      <c r="G1" s="2229"/>
      <c r="H1" s="2229"/>
      <c r="I1" s="2229"/>
      <c r="J1" s="2229"/>
      <c r="K1" s="2229"/>
      <c r="L1" s="2229"/>
      <c r="M1" s="2229"/>
      <c r="N1" s="2229"/>
      <c r="O1" s="2229"/>
    </row>
    <row r="2" spans="1:26" ht="40.5" customHeight="1">
      <c r="A2" s="2230" t="s">
        <v>1000</v>
      </c>
      <c r="B2" s="2232" t="s">
        <v>1001</v>
      </c>
      <c r="C2" s="2232" t="s">
        <v>1002</v>
      </c>
      <c r="D2" s="2232" t="s">
        <v>1003</v>
      </c>
      <c r="E2" s="2234" t="s">
        <v>988</v>
      </c>
      <c r="F2" s="2235"/>
      <c r="G2" s="2236"/>
      <c r="H2" s="2234" t="s">
        <v>649</v>
      </c>
      <c r="I2" s="2235"/>
      <c r="J2" s="2236"/>
      <c r="K2" s="2232" t="s">
        <v>1004</v>
      </c>
      <c r="L2" s="2234" t="s">
        <v>1005</v>
      </c>
      <c r="M2" s="2236"/>
      <c r="N2" s="2234" t="s">
        <v>1079</v>
      </c>
      <c r="O2" s="2237"/>
    </row>
    <row r="3" spans="1:26" ht="25.5" customHeight="1" thickBot="1">
      <c r="A3" s="2231"/>
      <c r="B3" s="2233"/>
      <c r="C3" s="2233"/>
      <c r="D3" s="2233"/>
      <c r="E3" s="1166" t="s">
        <v>14</v>
      </c>
      <c r="F3" s="1081" t="s">
        <v>230</v>
      </c>
      <c r="G3" s="1081" t="s">
        <v>231</v>
      </c>
      <c r="H3" s="1166" t="s">
        <v>14</v>
      </c>
      <c r="I3" s="1081" t="s">
        <v>230</v>
      </c>
      <c r="J3" s="1081" t="s">
        <v>231</v>
      </c>
      <c r="K3" s="2233"/>
      <c r="L3" s="1081" t="s">
        <v>230</v>
      </c>
      <c r="M3" s="1081" t="s">
        <v>231</v>
      </c>
      <c r="N3" s="1650" t="s">
        <v>641</v>
      </c>
      <c r="O3" s="1651" t="s">
        <v>1007</v>
      </c>
    </row>
    <row r="4" spans="1:26" ht="12.75" customHeight="1">
      <c r="A4" s="2213" t="s">
        <v>1151</v>
      </c>
      <c r="B4" s="2238" t="s">
        <v>944</v>
      </c>
      <c r="C4" s="1642" t="s">
        <v>1009</v>
      </c>
      <c r="D4" s="1642" t="s">
        <v>1152</v>
      </c>
      <c r="E4" s="1167">
        <v>0</v>
      </c>
      <c r="F4" s="1168"/>
      <c r="G4" s="1168"/>
      <c r="H4" s="1169">
        <v>0</v>
      </c>
      <c r="I4" s="1169"/>
      <c r="J4" s="1169"/>
      <c r="K4" s="1652" t="s">
        <v>1062</v>
      </c>
      <c r="L4" s="1168">
        <v>84964</v>
      </c>
      <c r="M4" s="1168">
        <v>90120</v>
      </c>
      <c r="N4" s="1170">
        <v>0</v>
      </c>
      <c r="O4" s="1171">
        <v>0</v>
      </c>
    </row>
    <row r="5" spans="1:26">
      <c r="A5" s="2214"/>
      <c r="B5" s="2217"/>
      <c r="C5" s="1642" t="s">
        <v>1013</v>
      </c>
      <c r="D5" s="1642" t="s">
        <v>1153</v>
      </c>
      <c r="E5" s="1173">
        <v>20</v>
      </c>
      <c r="F5" s="1174">
        <v>0</v>
      </c>
      <c r="G5" s="1174">
        <v>0</v>
      </c>
      <c r="H5" s="1175">
        <v>5.4018949999999997</v>
      </c>
      <c r="I5" s="1175">
        <v>0</v>
      </c>
      <c r="J5" s="1175">
        <v>0</v>
      </c>
      <c r="K5" s="1652" t="s">
        <v>1168</v>
      </c>
      <c r="L5" s="1174">
        <v>92887</v>
      </c>
      <c r="M5" s="1174">
        <v>100743</v>
      </c>
      <c r="N5" s="1177">
        <v>0</v>
      </c>
      <c r="O5" s="1178">
        <v>0</v>
      </c>
    </row>
    <row r="6" spans="1:26">
      <c r="A6" s="2214"/>
      <c r="B6" s="2217"/>
      <c r="C6" s="1642" t="s">
        <v>1154</v>
      </c>
      <c r="D6" s="1642" t="s">
        <v>1155</v>
      </c>
      <c r="E6" s="1173">
        <v>0</v>
      </c>
      <c r="F6" s="1174"/>
      <c r="G6" s="1174"/>
      <c r="H6" s="1179">
        <v>0</v>
      </c>
      <c r="I6" s="1179"/>
      <c r="J6" s="1179"/>
      <c r="K6" s="1652" t="s">
        <v>1062</v>
      </c>
      <c r="L6" s="1174">
        <v>84295</v>
      </c>
      <c r="M6" s="1174">
        <v>90138</v>
      </c>
      <c r="N6" s="1177">
        <v>0</v>
      </c>
      <c r="O6" s="1178">
        <v>0</v>
      </c>
    </row>
    <row r="7" spans="1:26">
      <c r="A7" s="2214"/>
      <c r="B7" s="2217"/>
      <c r="C7" s="1642" t="s">
        <v>1156</v>
      </c>
      <c r="D7" s="1642" t="s">
        <v>1157</v>
      </c>
      <c r="E7" s="1173">
        <v>0</v>
      </c>
      <c r="F7" s="1174"/>
      <c r="G7" s="1174"/>
      <c r="H7" s="1175">
        <v>0</v>
      </c>
      <c r="I7" s="1175"/>
      <c r="J7" s="1175"/>
      <c r="K7" s="1652" t="s">
        <v>1168</v>
      </c>
      <c r="L7" s="1174">
        <v>94595</v>
      </c>
      <c r="M7" s="1174">
        <v>100321</v>
      </c>
      <c r="N7" s="1177">
        <v>0</v>
      </c>
      <c r="O7" s="1178">
        <v>0</v>
      </c>
    </row>
    <row r="8" spans="1:26">
      <c r="A8" s="2214"/>
      <c r="B8" s="2217"/>
      <c r="C8" s="1642" t="s">
        <v>1158</v>
      </c>
      <c r="D8" s="1642" t="s">
        <v>1152</v>
      </c>
      <c r="E8" s="1173">
        <v>0</v>
      </c>
      <c r="F8" s="1174"/>
      <c r="G8" s="1174"/>
      <c r="H8" s="1175">
        <v>0</v>
      </c>
      <c r="I8" s="1175"/>
      <c r="J8" s="1175"/>
      <c r="K8" s="1652" t="s">
        <v>1168</v>
      </c>
      <c r="L8" s="1174">
        <v>94595</v>
      </c>
      <c r="M8" s="1174">
        <v>100321</v>
      </c>
      <c r="N8" s="1177">
        <v>0</v>
      </c>
      <c r="O8" s="1178">
        <v>0</v>
      </c>
    </row>
    <row r="9" spans="1:26">
      <c r="A9" s="2214"/>
      <c r="B9" s="2218"/>
      <c r="C9" s="1643" t="s">
        <v>1016</v>
      </c>
      <c r="D9" s="1643"/>
      <c r="E9" s="1181">
        <v>20</v>
      </c>
      <c r="F9" s="1182">
        <v>0</v>
      </c>
      <c r="G9" s="1182">
        <v>0</v>
      </c>
      <c r="H9" s="1183">
        <v>5.4018949999999997</v>
      </c>
      <c r="I9" s="1183">
        <v>0</v>
      </c>
      <c r="J9" s="1183">
        <v>0</v>
      </c>
      <c r="K9" s="1184"/>
      <c r="L9" s="1181">
        <v>451336</v>
      </c>
      <c r="M9" s="1181">
        <v>481643</v>
      </c>
      <c r="N9" s="1181">
        <v>0</v>
      </c>
      <c r="O9" s="1185">
        <v>0</v>
      </c>
    </row>
    <row r="10" spans="1:26" ht="12.75" customHeight="1">
      <c r="A10" s="2214"/>
      <c r="B10" s="2219" t="s">
        <v>1028</v>
      </c>
      <c r="C10" s="1642" t="s">
        <v>1095</v>
      </c>
      <c r="D10" s="1642"/>
      <c r="E10" s="1176">
        <v>0</v>
      </c>
      <c r="F10" s="1174"/>
      <c r="G10" s="1174"/>
      <c r="H10" s="1186">
        <v>0</v>
      </c>
      <c r="I10" s="1186"/>
      <c r="J10" s="1186"/>
      <c r="K10" s="1176"/>
      <c r="L10" s="1176"/>
      <c r="M10" s="1176"/>
      <c r="N10" s="1177">
        <v>0</v>
      </c>
      <c r="O10" s="1187" t="s">
        <v>2</v>
      </c>
      <c r="Y10" s="1080" t="s">
        <v>2</v>
      </c>
      <c r="Z10" s="1080" t="s">
        <v>2</v>
      </c>
    </row>
    <row r="11" spans="1:26">
      <c r="A11" s="2214"/>
      <c r="B11" s="2217"/>
      <c r="C11" s="1642" t="s">
        <v>1117</v>
      </c>
      <c r="D11" s="1642" t="s">
        <v>1130</v>
      </c>
      <c r="E11" s="1173">
        <v>0</v>
      </c>
      <c r="F11" s="1174"/>
      <c r="G11" s="1174"/>
      <c r="H11" s="1179">
        <v>0</v>
      </c>
      <c r="I11" s="1179"/>
      <c r="J11" s="1179"/>
      <c r="K11" s="1652" t="s">
        <v>1134</v>
      </c>
      <c r="L11" s="1173"/>
      <c r="M11" s="1173"/>
      <c r="N11" s="1188">
        <v>0</v>
      </c>
      <c r="O11" s="1189" t="s">
        <v>2</v>
      </c>
    </row>
    <row r="12" spans="1:26">
      <c r="A12" s="2214"/>
      <c r="B12" s="2217"/>
      <c r="C12" s="1642" t="s">
        <v>1159</v>
      </c>
      <c r="D12" s="1644"/>
      <c r="E12" s="1173">
        <v>0</v>
      </c>
      <c r="F12" s="1174"/>
      <c r="G12" s="1174"/>
      <c r="H12" s="1179">
        <v>0</v>
      </c>
      <c r="I12" s="1179"/>
      <c r="J12" s="1179"/>
      <c r="K12" s="1176"/>
      <c r="L12" s="1173"/>
      <c r="M12" s="1173"/>
      <c r="N12" s="1188">
        <v>0</v>
      </c>
      <c r="O12" s="1189" t="s">
        <v>2</v>
      </c>
    </row>
    <row r="13" spans="1:26">
      <c r="A13" s="2214"/>
      <c r="B13" s="2217"/>
      <c r="C13" s="1642" t="s">
        <v>1160</v>
      </c>
      <c r="D13" s="1645" t="s">
        <v>1161</v>
      </c>
      <c r="E13" s="1173">
        <v>0</v>
      </c>
      <c r="F13" s="1174"/>
      <c r="G13" s="1174"/>
      <c r="H13" s="1179">
        <v>0</v>
      </c>
      <c r="I13" s="1179"/>
      <c r="J13" s="1179"/>
      <c r="K13" s="1652" t="s">
        <v>1168</v>
      </c>
      <c r="L13" s="1190">
        <v>466.2</v>
      </c>
      <c r="M13" s="1190">
        <v>485.2</v>
      </c>
      <c r="N13" s="1188">
        <v>0</v>
      </c>
      <c r="O13" s="1191">
        <v>0</v>
      </c>
    </row>
    <row r="14" spans="1:26">
      <c r="A14" s="2214"/>
      <c r="B14" s="2217"/>
      <c r="C14" s="1642" t="s">
        <v>1162</v>
      </c>
      <c r="D14" s="1646" t="s">
        <v>1163</v>
      </c>
      <c r="E14" s="1173">
        <v>0</v>
      </c>
      <c r="F14" s="1174"/>
      <c r="G14" s="1174"/>
      <c r="H14" s="1179">
        <v>0</v>
      </c>
      <c r="I14" s="1179"/>
      <c r="J14" s="1179"/>
      <c r="K14" s="1652" t="s">
        <v>1136</v>
      </c>
      <c r="L14" s="1173"/>
      <c r="M14" s="1173"/>
      <c r="N14" s="1188">
        <v>0</v>
      </c>
      <c r="O14" s="1191">
        <v>0</v>
      </c>
    </row>
    <row r="15" spans="1:26">
      <c r="A15" s="2214"/>
      <c r="B15" s="2218"/>
      <c r="C15" s="1643" t="s">
        <v>1033</v>
      </c>
      <c r="D15" s="1643"/>
      <c r="E15" s="1181">
        <v>0</v>
      </c>
      <c r="F15" s="1182">
        <v>0</v>
      </c>
      <c r="G15" s="1182">
        <v>0</v>
      </c>
      <c r="H15" s="1183">
        <v>0</v>
      </c>
      <c r="I15" s="1183">
        <v>0</v>
      </c>
      <c r="J15" s="1183">
        <v>0</v>
      </c>
      <c r="K15" s="1184"/>
      <c r="L15" s="1181">
        <v>466.2</v>
      </c>
      <c r="M15" s="1181">
        <v>485.2</v>
      </c>
      <c r="N15" s="1181">
        <v>0</v>
      </c>
      <c r="O15" s="1185">
        <v>0</v>
      </c>
    </row>
    <row r="16" spans="1:26" ht="12.75" customHeight="1">
      <c r="A16" s="2214"/>
      <c r="B16" s="2219" t="s">
        <v>981</v>
      </c>
      <c r="C16" s="1647" t="s">
        <v>1164</v>
      </c>
      <c r="D16" s="1642" t="s">
        <v>1130</v>
      </c>
      <c r="E16" s="1173">
        <v>0</v>
      </c>
      <c r="F16" s="1174"/>
      <c r="G16" s="1174"/>
      <c r="H16" s="1179">
        <v>0</v>
      </c>
      <c r="I16" s="1179"/>
      <c r="J16" s="1179"/>
      <c r="K16" s="1176" t="s">
        <v>1296</v>
      </c>
      <c r="L16" s="1174">
        <v>41590</v>
      </c>
      <c r="M16" s="1174">
        <v>43120</v>
      </c>
      <c r="N16" s="1176">
        <v>0</v>
      </c>
      <c r="O16" s="1187">
        <v>0</v>
      </c>
    </row>
    <row r="17" spans="1:16">
      <c r="A17" s="2214"/>
      <c r="B17" s="2217"/>
      <c r="C17" s="1642" t="s">
        <v>1020</v>
      </c>
      <c r="D17" s="1642" t="s">
        <v>1050</v>
      </c>
      <c r="E17" s="1192">
        <v>0</v>
      </c>
      <c r="F17" s="1174"/>
      <c r="G17" s="1174"/>
      <c r="H17" s="1175">
        <v>0</v>
      </c>
      <c r="I17" s="1175"/>
      <c r="J17" s="1175"/>
      <c r="K17" s="1652" t="s">
        <v>1168</v>
      </c>
      <c r="L17" s="1174"/>
      <c r="M17" s="1174"/>
      <c r="N17" s="1176">
        <v>0</v>
      </c>
      <c r="O17" s="1187">
        <v>0</v>
      </c>
    </row>
    <row r="18" spans="1:16">
      <c r="A18" s="2214"/>
      <c r="B18" s="2217"/>
      <c r="C18" s="1642" t="s">
        <v>1018</v>
      </c>
      <c r="D18" s="1642" t="s">
        <v>1048</v>
      </c>
      <c r="E18" s="1192">
        <v>0</v>
      </c>
      <c r="F18" s="1174"/>
      <c r="G18" s="1174"/>
      <c r="H18" s="1175">
        <v>0</v>
      </c>
      <c r="I18" s="1175"/>
      <c r="J18" s="1175"/>
      <c r="K18" s="1176"/>
      <c r="L18" s="1174"/>
      <c r="M18" s="1174"/>
      <c r="N18" s="1176">
        <v>0</v>
      </c>
      <c r="O18" s="1187">
        <v>0</v>
      </c>
    </row>
    <row r="19" spans="1:16">
      <c r="A19" s="2214"/>
      <c r="B19" s="2217"/>
      <c r="C19" s="1642" t="s">
        <v>1025</v>
      </c>
      <c r="D19" s="1642" t="s">
        <v>1048</v>
      </c>
      <c r="E19" s="1192">
        <v>0</v>
      </c>
      <c r="F19" s="1174"/>
      <c r="G19" s="1174"/>
      <c r="H19" s="1175">
        <v>0</v>
      </c>
      <c r="I19" s="1175"/>
      <c r="J19" s="1175"/>
      <c r="K19" s="1176"/>
      <c r="L19" s="1174"/>
      <c r="M19" s="1174"/>
      <c r="N19" s="1176">
        <v>0</v>
      </c>
      <c r="O19" s="1187">
        <v>0</v>
      </c>
    </row>
    <row r="20" spans="1:16">
      <c r="A20" s="2214"/>
      <c r="B20" s="2218"/>
      <c r="C20" s="1643" t="s">
        <v>1125</v>
      </c>
      <c r="D20" s="1643"/>
      <c r="E20" s="1181">
        <v>0</v>
      </c>
      <c r="F20" s="1182">
        <v>0</v>
      </c>
      <c r="G20" s="1182">
        <v>0</v>
      </c>
      <c r="H20" s="1193">
        <v>0</v>
      </c>
      <c r="I20" s="1193">
        <v>0</v>
      </c>
      <c r="J20" s="1193">
        <v>0</v>
      </c>
      <c r="K20" s="1184"/>
      <c r="L20" s="1181">
        <v>41590</v>
      </c>
      <c r="M20" s="1181">
        <v>43120</v>
      </c>
      <c r="N20" s="1181">
        <v>0</v>
      </c>
      <c r="O20" s="1194">
        <v>0</v>
      </c>
    </row>
    <row r="21" spans="1:16" ht="12.75" customHeight="1">
      <c r="A21" s="2214"/>
      <c r="B21" s="2219" t="s">
        <v>280</v>
      </c>
      <c r="C21" s="1642" t="s">
        <v>1165</v>
      </c>
      <c r="D21" s="1642"/>
      <c r="E21" s="1192">
        <v>0</v>
      </c>
      <c r="F21" s="1174"/>
      <c r="G21" s="1174"/>
      <c r="H21" s="1175">
        <v>0</v>
      </c>
      <c r="I21" s="1175"/>
      <c r="J21" s="1175"/>
      <c r="K21" s="1176" t="s">
        <v>2</v>
      </c>
      <c r="L21" s="1174">
        <v>6403</v>
      </c>
      <c r="M21" s="1174">
        <v>6147</v>
      </c>
      <c r="N21" s="1176" t="s">
        <v>2</v>
      </c>
      <c r="O21" s="1195" t="s">
        <v>2</v>
      </c>
    </row>
    <row r="22" spans="1:16">
      <c r="A22" s="2214"/>
      <c r="B22" s="2217"/>
      <c r="C22" s="1642" t="s">
        <v>1166</v>
      </c>
      <c r="D22" s="1642"/>
      <c r="E22" s="1192">
        <v>0</v>
      </c>
      <c r="F22" s="1174"/>
      <c r="G22" s="1174"/>
      <c r="H22" s="1175">
        <v>0</v>
      </c>
      <c r="I22" s="1196"/>
      <c r="J22" s="1196"/>
      <c r="K22" s="1176"/>
      <c r="L22" s="1174">
        <v>6158</v>
      </c>
      <c r="M22" s="1174">
        <v>6396</v>
      </c>
      <c r="N22" s="1176"/>
      <c r="O22" s="1195"/>
    </row>
    <row r="23" spans="1:16">
      <c r="A23" s="2214"/>
      <c r="B23" s="2218"/>
      <c r="C23" s="1643" t="s">
        <v>1038</v>
      </c>
      <c r="D23" s="1643"/>
      <c r="E23" s="1181">
        <v>0</v>
      </c>
      <c r="F23" s="1182">
        <v>0</v>
      </c>
      <c r="G23" s="1182">
        <v>0</v>
      </c>
      <c r="H23" s="1193">
        <v>0</v>
      </c>
      <c r="I23" s="1193">
        <v>0</v>
      </c>
      <c r="J23" s="1193"/>
      <c r="K23" s="1184"/>
      <c r="L23" s="1181">
        <v>12561</v>
      </c>
      <c r="M23" s="1181">
        <v>12543</v>
      </c>
      <c r="N23" s="1181">
        <v>0</v>
      </c>
      <c r="O23" s="1197">
        <v>0</v>
      </c>
    </row>
    <row r="24" spans="1:16" ht="13.5" thickBot="1">
      <c r="A24" s="2215"/>
      <c r="B24" s="1648" t="s">
        <v>1167</v>
      </c>
      <c r="C24" s="1649"/>
      <c r="D24" s="1649"/>
      <c r="E24" s="1198">
        <v>20</v>
      </c>
      <c r="F24" s="1199">
        <v>0</v>
      </c>
      <c r="G24" s="1199">
        <v>0</v>
      </c>
      <c r="H24" s="1199">
        <v>5.4018949999999997</v>
      </c>
      <c r="I24" s="1199">
        <v>0</v>
      </c>
      <c r="J24" s="1199"/>
      <c r="K24" s="1198"/>
      <c r="L24" s="1198">
        <v>505953.2</v>
      </c>
      <c r="M24" s="1198">
        <v>537791.19999999995</v>
      </c>
      <c r="N24" s="1198">
        <v>0</v>
      </c>
      <c r="O24" s="1200">
        <v>0</v>
      </c>
    </row>
    <row r="25" spans="1:16" ht="12.75" customHeight="1">
      <c r="A25" s="2213" t="s">
        <v>1196</v>
      </c>
      <c r="B25" s="2216" t="s">
        <v>944</v>
      </c>
      <c r="C25" s="1670" t="s">
        <v>1009</v>
      </c>
      <c r="D25" s="1670" t="s">
        <v>1152</v>
      </c>
      <c r="E25" s="1201">
        <v>56</v>
      </c>
      <c r="F25" s="1168">
        <v>0</v>
      </c>
      <c r="G25" s="1168">
        <v>0</v>
      </c>
      <c r="H25" s="1169">
        <v>39.884219999999999</v>
      </c>
      <c r="I25" s="1169">
        <v>0</v>
      </c>
      <c r="J25" s="1169">
        <v>0</v>
      </c>
      <c r="K25" s="1202" t="s">
        <v>1062</v>
      </c>
      <c r="L25" s="1167"/>
      <c r="M25" s="1167"/>
      <c r="N25" s="1203" t="s">
        <v>2</v>
      </c>
      <c r="O25" s="1204" t="s">
        <v>2</v>
      </c>
    </row>
    <row r="26" spans="1:16">
      <c r="A26" s="2214"/>
      <c r="B26" s="2217"/>
      <c r="C26" s="1642" t="s">
        <v>1013</v>
      </c>
      <c r="D26" s="1646" t="s">
        <v>1153</v>
      </c>
      <c r="E26" s="1192">
        <v>830</v>
      </c>
      <c r="F26" s="1174">
        <v>0</v>
      </c>
      <c r="G26" s="1174">
        <v>0</v>
      </c>
      <c r="H26" s="1175">
        <v>217.68997050000002</v>
      </c>
      <c r="I26" s="1175">
        <v>0</v>
      </c>
      <c r="J26" s="1175">
        <v>0</v>
      </c>
      <c r="K26" s="1205" t="s">
        <v>1169</v>
      </c>
      <c r="L26" s="1173"/>
      <c r="M26" s="1173"/>
      <c r="N26" s="1188">
        <v>5.33</v>
      </c>
      <c r="O26" s="1191">
        <v>1.54</v>
      </c>
    </row>
    <row r="27" spans="1:16">
      <c r="A27" s="2214"/>
      <c r="B27" s="2217"/>
      <c r="C27" s="1642" t="s">
        <v>1194</v>
      </c>
      <c r="D27" s="1676" t="s">
        <v>1152</v>
      </c>
      <c r="E27" s="1192">
        <v>0</v>
      </c>
      <c r="F27" s="1174"/>
      <c r="G27" s="1174"/>
      <c r="H27" s="1175">
        <v>0</v>
      </c>
      <c r="I27" s="1175"/>
      <c r="J27" s="1175"/>
      <c r="K27" s="1205" t="s">
        <v>1169</v>
      </c>
      <c r="L27" s="1173"/>
      <c r="M27" s="1173"/>
      <c r="N27" s="1188">
        <v>0</v>
      </c>
      <c r="O27" s="1191">
        <v>0</v>
      </c>
    </row>
    <row r="28" spans="1:16">
      <c r="A28" s="2214"/>
      <c r="B28" s="2217"/>
      <c r="C28" s="1642" t="s">
        <v>1154</v>
      </c>
      <c r="D28" s="1645" t="s">
        <v>1155</v>
      </c>
      <c r="E28" s="1173">
        <v>0</v>
      </c>
      <c r="F28" s="1174"/>
      <c r="G28" s="1174"/>
      <c r="H28" s="1179">
        <v>0</v>
      </c>
      <c r="I28" s="1179"/>
      <c r="J28" s="1179"/>
      <c r="K28" s="1205" t="s">
        <v>1062</v>
      </c>
      <c r="L28" s="1173"/>
      <c r="M28" s="1173"/>
      <c r="N28" s="1188">
        <v>0</v>
      </c>
      <c r="O28" s="1191">
        <v>0</v>
      </c>
      <c r="P28" s="1206"/>
    </row>
    <row r="29" spans="1:16">
      <c r="A29" s="2214"/>
      <c r="B29" s="2218"/>
      <c r="C29" s="1674" t="s">
        <v>1016</v>
      </c>
      <c r="D29" s="1207"/>
      <c r="E29" s="1208">
        <v>886</v>
      </c>
      <c r="F29" s="1209">
        <v>0</v>
      </c>
      <c r="G29" s="1209">
        <v>0</v>
      </c>
      <c r="H29" s="1210">
        <v>257.57419049999999</v>
      </c>
      <c r="I29" s="1210">
        <v>0</v>
      </c>
      <c r="J29" s="1210">
        <v>0</v>
      </c>
      <c r="K29" s="1211"/>
      <c r="L29" s="1208">
        <v>0</v>
      </c>
      <c r="M29" s="1208">
        <v>0</v>
      </c>
      <c r="N29" s="1208">
        <v>5.33</v>
      </c>
      <c r="O29" s="1212">
        <v>1.54</v>
      </c>
      <c r="P29" s="1206"/>
    </row>
    <row r="30" spans="1:16">
      <c r="A30" s="2214"/>
      <c r="B30" s="2219" t="s">
        <v>280</v>
      </c>
      <c r="C30" s="1642" t="s">
        <v>1165</v>
      </c>
      <c r="D30" s="1172"/>
      <c r="E30" s="1192">
        <v>191</v>
      </c>
      <c r="F30" s="1174">
        <v>0</v>
      </c>
      <c r="G30" s="1174">
        <v>0</v>
      </c>
      <c r="H30" s="1175">
        <v>13.771009999999999</v>
      </c>
      <c r="I30" s="1175">
        <v>0</v>
      </c>
      <c r="J30" s="1175">
        <v>0</v>
      </c>
      <c r="K30" s="1205" t="s">
        <v>1170</v>
      </c>
      <c r="L30" s="1173"/>
      <c r="M30" s="1173"/>
      <c r="N30" s="1176">
        <v>0</v>
      </c>
      <c r="O30" s="1187">
        <v>0</v>
      </c>
      <c r="P30" s="1206"/>
    </row>
    <row r="31" spans="1:16">
      <c r="A31" s="2214"/>
      <c r="B31" s="2217"/>
      <c r="C31" s="1642" t="s">
        <v>1166</v>
      </c>
      <c r="D31" s="1172"/>
      <c r="E31" s="1192">
        <v>60</v>
      </c>
      <c r="F31" s="1174">
        <v>0</v>
      </c>
      <c r="G31" s="1174">
        <v>0</v>
      </c>
      <c r="H31" s="1175">
        <v>4.03</v>
      </c>
      <c r="I31" s="1175">
        <v>0</v>
      </c>
      <c r="J31" s="1175">
        <v>0</v>
      </c>
      <c r="K31" s="1205" t="s">
        <v>1170</v>
      </c>
      <c r="L31" s="1173"/>
      <c r="M31" s="1173"/>
      <c r="N31" s="1176">
        <v>0</v>
      </c>
      <c r="O31" s="1187">
        <v>0</v>
      </c>
      <c r="P31" s="1206"/>
    </row>
    <row r="32" spans="1:16">
      <c r="A32" s="2214"/>
      <c r="B32" s="2220"/>
      <c r="C32" s="1671" t="s">
        <v>1038</v>
      </c>
      <c r="D32" s="1213"/>
      <c r="E32" s="1173">
        <v>251</v>
      </c>
      <c r="F32" s="1214">
        <v>0</v>
      </c>
      <c r="G32" s="1214">
        <v>0</v>
      </c>
      <c r="H32" s="1179">
        <v>17.801009999999998</v>
      </c>
      <c r="I32" s="1215">
        <v>0</v>
      </c>
      <c r="J32" s="1215">
        <v>0</v>
      </c>
      <c r="K32" s="1176"/>
      <c r="L32" s="1173">
        <v>0</v>
      </c>
      <c r="M32" s="1173">
        <v>0</v>
      </c>
      <c r="N32" s="1216">
        <v>0</v>
      </c>
      <c r="O32" s="1217">
        <v>0</v>
      </c>
      <c r="P32" s="1206"/>
    </row>
    <row r="33" spans="1:26">
      <c r="A33" s="2214"/>
      <c r="B33" s="2228" t="s">
        <v>981</v>
      </c>
      <c r="C33" s="1642" t="s">
        <v>1020</v>
      </c>
      <c r="D33" s="1642" t="s">
        <v>1050</v>
      </c>
      <c r="E33" s="1192">
        <v>0</v>
      </c>
      <c r="F33" s="1174"/>
      <c r="G33" s="1174"/>
      <c r="H33" s="1175">
        <v>0</v>
      </c>
      <c r="I33" s="1175"/>
      <c r="J33" s="1175"/>
      <c r="K33" s="1205" t="s">
        <v>1169</v>
      </c>
      <c r="L33" s="1173"/>
      <c r="M33" s="1173"/>
      <c r="N33" s="1216" t="s">
        <v>2</v>
      </c>
      <c r="O33" s="1218" t="s">
        <v>2</v>
      </c>
      <c r="P33" s="1206"/>
    </row>
    <row r="34" spans="1:26">
      <c r="A34" s="2214"/>
      <c r="B34" s="2218"/>
      <c r="C34" s="1643" t="s">
        <v>1125</v>
      </c>
      <c r="D34" s="1180"/>
      <c r="E34" s="1219">
        <v>0</v>
      </c>
      <c r="F34" s="1220">
        <v>0</v>
      </c>
      <c r="G34" s="1220">
        <v>0</v>
      </c>
      <c r="H34" s="1221">
        <v>0</v>
      </c>
      <c r="I34" s="1221"/>
      <c r="J34" s="1221"/>
      <c r="K34" s="1222"/>
      <c r="L34" s="1219">
        <v>0</v>
      </c>
      <c r="M34" s="1219">
        <v>0</v>
      </c>
      <c r="N34" s="1223">
        <v>0</v>
      </c>
      <c r="O34" s="1224">
        <v>0</v>
      </c>
      <c r="P34" s="1206"/>
    </row>
    <row r="35" spans="1:26" ht="13.5" thickBot="1">
      <c r="A35" s="2215"/>
      <c r="B35" s="1675" t="s">
        <v>1195</v>
      </c>
      <c r="C35" s="1225"/>
      <c r="D35" s="1225"/>
      <c r="E35" s="1226">
        <v>1137</v>
      </c>
      <c r="F35" s="1227">
        <v>0</v>
      </c>
      <c r="G35" s="1227">
        <v>0</v>
      </c>
      <c r="H35" s="1228">
        <v>275.37520050000001</v>
      </c>
      <c r="I35" s="1229">
        <v>0</v>
      </c>
      <c r="J35" s="1229">
        <v>0</v>
      </c>
      <c r="K35" s="1230"/>
      <c r="L35" s="1231">
        <v>0</v>
      </c>
      <c r="M35" s="1231">
        <v>0</v>
      </c>
      <c r="N35" s="1232">
        <v>5.33</v>
      </c>
      <c r="O35" s="1233">
        <v>1.54</v>
      </c>
      <c r="P35" s="1206"/>
    </row>
    <row r="36" spans="1:26" s="2226" customFormat="1" ht="13.5" thickBot="1">
      <c r="A36" s="2225"/>
      <c r="B36" s="2225"/>
      <c r="C36" s="2225"/>
      <c r="D36" s="2225"/>
      <c r="E36" s="2225"/>
      <c r="F36" s="2225"/>
      <c r="G36" s="2225"/>
      <c r="H36" s="2225"/>
      <c r="I36" s="2225"/>
      <c r="J36" s="2225"/>
      <c r="K36" s="2225"/>
      <c r="L36" s="2225"/>
      <c r="M36" s="2225"/>
      <c r="N36" s="2225"/>
      <c r="O36" s="2225"/>
      <c r="P36" s="2225"/>
      <c r="Q36" s="2225"/>
      <c r="R36" s="2225"/>
      <c r="S36" s="2225"/>
      <c r="T36" s="2225"/>
      <c r="U36" s="2225"/>
      <c r="V36" s="2225"/>
      <c r="W36" s="2225"/>
      <c r="X36" s="2225"/>
      <c r="Y36" s="2225"/>
      <c r="Z36" s="2225"/>
    </row>
    <row r="37" spans="1:26" ht="12.75" customHeight="1">
      <c r="A37" s="2227" t="s">
        <v>1197</v>
      </c>
      <c r="B37" s="2216" t="s">
        <v>944</v>
      </c>
      <c r="C37" s="1670" t="s">
        <v>1009</v>
      </c>
      <c r="D37" s="1670" t="s">
        <v>1152</v>
      </c>
      <c r="E37" s="1234">
        <v>0</v>
      </c>
      <c r="F37" s="1234">
        <v>0</v>
      </c>
      <c r="G37" s="1234">
        <v>0</v>
      </c>
      <c r="H37" s="1234">
        <v>0</v>
      </c>
      <c r="I37" s="1234">
        <v>0</v>
      </c>
      <c r="J37" s="1234">
        <v>0</v>
      </c>
      <c r="K37" s="1653" t="s">
        <v>1062</v>
      </c>
      <c r="L37" s="1661" t="s">
        <v>407</v>
      </c>
      <c r="M37" s="1661" t="s">
        <v>407</v>
      </c>
      <c r="N37" s="1235">
        <v>0</v>
      </c>
      <c r="O37" s="1236">
        <v>0</v>
      </c>
      <c r="P37" s="1206"/>
    </row>
    <row r="38" spans="1:26">
      <c r="A38" s="2214"/>
      <c r="B38" s="2217"/>
      <c r="C38" s="1642" t="s">
        <v>1010</v>
      </c>
      <c r="D38" s="1642" t="s">
        <v>1155</v>
      </c>
      <c r="E38" s="1237">
        <v>0</v>
      </c>
      <c r="F38" s="1237">
        <v>0</v>
      </c>
      <c r="G38" s="1237">
        <v>0</v>
      </c>
      <c r="H38" s="1237">
        <v>0</v>
      </c>
      <c r="I38" s="1237">
        <v>0</v>
      </c>
      <c r="J38" s="1237">
        <v>0</v>
      </c>
      <c r="K38" s="1652" t="s">
        <v>1062</v>
      </c>
      <c r="L38" s="1661" t="s">
        <v>407</v>
      </c>
      <c r="M38" s="1661" t="s">
        <v>407</v>
      </c>
      <c r="N38" s="1238">
        <v>0</v>
      </c>
      <c r="O38" s="1239">
        <v>0</v>
      </c>
      <c r="P38" s="1206"/>
    </row>
    <row r="39" spans="1:26">
      <c r="A39" s="2214"/>
      <c r="B39" s="2217"/>
      <c r="C39" s="1642" t="s">
        <v>1191</v>
      </c>
      <c r="D39" s="1642" t="s">
        <v>1180</v>
      </c>
      <c r="E39" s="1237">
        <v>0</v>
      </c>
      <c r="F39" s="1237">
        <v>0</v>
      </c>
      <c r="G39" s="1237">
        <v>0</v>
      </c>
      <c r="H39" s="1237">
        <v>0</v>
      </c>
      <c r="I39" s="1237">
        <v>0</v>
      </c>
      <c r="J39" s="1237">
        <v>0</v>
      </c>
      <c r="K39" s="1652" t="s">
        <v>1171</v>
      </c>
      <c r="L39" s="1661" t="s">
        <v>407</v>
      </c>
      <c r="M39" s="1661" t="s">
        <v>407</v>
      </c>
      <c r="N39" s="1238">
        <v>0</v>
      </c>
      <c r="O39" s="1239">
        <v>0</v>
      </c>
      <c r="P39" s="1206"/>
    </row>
    <row r="40" spans="1:26">
      <c r="A40" s="2214"/>
      <c r="B40" s="2217"/>
      <c r="C40" s="1642" t="s">
        <v>1013</v>
      </c>
      <c r="D40" s="1642" t="s">
        <v>1153</v>
      </c>
      <c r="E40" s="1237">
        <v>173</v>
      </c>
      <c r="F40" s="1237">
        <v>11</v>
      </c>
      <c r="G40" s="1237">
        <v>15</v>
      </c>
      <c r="H40" s="1237">
        <v>47.25</v>
      </c>
      <c r="I40" s="1237">
        <v>3.16</v>
      </c>
      <c r="J40" s="1237">
        <v>4.45</v>
      </c>
      <c r="K40" s="1652" t="s">
        <v>1168</v>
      </c>
      <c r="L40" s="1173">
        <v>94356</v>
      </c>
      <c r="M40" s="1173">
        <v>100485</v>
      </c>
      <c r="N40" s="1240">
        <v>0.48</v>
      </c>
      <c r="O40" s="1241">
        <v>0.14000000000000001</v>
      </c>
      <c r="P40" s="1206"/>
    </row>
    <row r="41" spans="1:26">
      <c r="A41" s="2214"/>
      <c r="B41" s="2217"/>
      <c r="C41" s="1642" t="s">
        <v>1158</v>
      </c>
      <c r="D41" s="1642" t="s">
        <v>1176</v>
      </c>
      <c r="E41" s="1237">
        <v>0</v>
      </c>
      <c r="F41" s="1237">
        <v>0</v>
      </c>
      <c r="G41" s="1237">
        <v>0</v>
      </c>
      <c r="H41" s="1237">
        <v>0</v>
      </c>
      <c r="I41" s="1237">
        <v>0</v>
      </c>
      <c r="J41" s="1237">
        <v>0</v>
      </c>
      <c r="K41" s="1652" t="s">
        <v>1168</v>
      </c>
      <c r="L41" s="1661" t="s">
        <v>407</v>
      </c>
      <c r="M41" s="1661" t="s">
        <v>407</v>
      </c>
      <c r="N41" s="1238">
        <v>0</v>
      </c>
      <c r="O41" s="1239">
        <v>0</v>
      </c>
      <c r="P41" s="1206"/>
    </row>
    <row r="42" spans="1:26">
      <c r="A42" s="2214"/>
      <c r="B42" s="2217"/>
      <c r="C42" s="1642" t="s">
        <v>1192</v>
      </c>
      <c r="D42" s="1642" t="s">
        <v>1152</v>
      </c>
      <c r="E42" s="1237">
        <v>0</v>
      </c>
      <c r="F42" s="1237">
        <v>0</v>
      </c>
      <c r="G42" s="1237">
        <v>0</v>
      </c>
      <c r="H42" s="1237">
        <v>0</v>
      </c>
      <c r="I42" s="1237">
        <v>0</v>
      </c>
      <c r="J42" s="1237">
        <v>0</v>
      </c>
      <c r="K42" s="1652" t="s">
        <v>1168</v>
      </c>
      <c r="L42" s="1661" t="s">
        <v>407</v>
      </c>
      <c r="M42" s="1661" t="s">
        <v>407</v>
      </c>
      <c r="N42" s="1238">
        <v>0</v>
      </c>
      <c r="O42" s="1239">
        <v>0</v>
      </c>
      <c r="P42" s="1206"/>
    </row>
    <row r="43" spans="1:26">
      <c r="A43" s="2214"/>
      <c r="B43" s="2217"/>
      <c r="C43" s="1642" t="s">
        <v>1193</v>
      </c>
      <c r="D43" s="1642" t="s">
        <v>1181</v>
      </c>
      <c r="E43" s="1237">
        <v>24</v>
      </c>
      <c r="F43" s="1237">
        <v>0</v>
      </c>
      <c r="G43" s="1237">
        <v>0</v>
      </c>
      <c r="H43" s="1237">
        <v>0.15</v>
      </c>
      <c r="I43" s="1237">
        <v>0</v>
      </c>
      <c r="J43" s="1237">
        <v>0</v>
      </c>
      <c r="K43" s="1654" t="s">
        <v>1068</v>
      </c>
      <c r="L43" s="1661" t="s">
        <v>407</v>
      </c>
      <c r="M43" s="1661" t="s">
        <v>407</v>
      </c>
      <c r="N43" s="1238">
        <v>0</v>
      </c>
      <c r="O43" s="1239">
        <v>0</v>
      </c>
      <c r="P43" s="1206"/>
    </row>
    <row r="44" spans="1:26">
      <c r="A44" s="2214"/>
      <c r="B44" s="2218"/>
      <c r="C44" s="1643" t="s">
        <v>1016</v>
      </c>
      <c r="D44" s="1180"/>
      <c r="E44" s="1242">
        <v>197</v>
      </c>
      <c r="F44" s="1242">
        <v>11</v>
      </c>
      <c r="G44" s="1242">
        <v>15</v>
      </c>
      <c r="H44" s="1242">
        <v>47.4</v>
      </c>
      <c r="I44" s="1242">
        <v>3.16</v>
      </c>
      <c r="J44" s="1242">
        <v>4.45</v>
      </c>
      <c r="K44" s="1655"/>
      <c r="L44" s="1243"/>
      <c r="M44" s="1243"/>
      <c r="N44" s="1243">
        <v>0.48</v>
      </c>
      <c r="O44" s="1224">
        <v>0.14000000000000001</v>
      </c>
      <c r="P44" s="1206"/>
    </row>
    <row r="45" spans="1:26">
      <c r="A45" s="2214"/>
      <c r="B45" s="2219" t="s">
        <v>280</v>
      </c>
      <c r="C45" s="1642" t="s">
        <v>1187</v>
      </c>
      <c r="D45" s="1642" t="s">
        <v>1055</v>
      </c>
      <c r="E45" s="1237">
        <v>0</v>
      </c>
      <c r="F45" s="1237">
        <v>0</v>
      </c>
      <c r="G45" s="1237">
        <v>0</v>
      </c>
      <c r="H45" s="1237">
        <v>0</v>
      </c>
      <c r="I45" s="1237">
        <v>0</v>
      </c>
      <c r="J45" s="1237">
        <v>0</v>
      </c>
      <c r="K45" s="1652" t="s">
        <v>1064</v>
      </c>
      <c r="L45" s="1661" t="s">
        <v>407</v>
      </c>
      <c r="M45" s="1661" t="s">
        <v>407</v>
      </c>
      <c r="N45" s="1238">
        <v>0</v>
      </c>
      <c r="O45" s="1239">
        <v>0</v>
      </c>
      <c r="P45" s="1206"/>
    </row>
    <row r="46" spans="1:26">
      <c r="A46" s="2214"/>
      <c r="B46" s="2217"/>
      <c r="C46" s="1642" t="s">
        <v>1188</v>
      </c>
      <c r="D46" s="1642" t="s">
        <v>1056</v>
      </c>
      <c r="E46" s="1237">
        <v>0</v>
      </c>
      <c r="F46" s="1237">
        <v>0</v>
      </c>
      <c r="G46" s="1237">
        <v>0</v>
      </c>
      <c r="H46" s="1237">
        <v>0</v>
      </c>
      <c r="I46" s="1237">
        <v>0</v>
      </c>
      <c r="J46" s="1237">
        <v>0</v>
      </c>
      <c r="K46" s="1652" t="s">
        <v>1064</v>
      </c>
      <c r="L46" s="1661" t="s">
        <v>407</v>
      </c>
      <c r="M46" s="1661" t="s">
        <v>407</v>
      </c>
      <c r="N46" s="1238">
        <v>0</v>
      </c>
      <c r="O46" s="1239">
        <v>0</v>
      </c>
      <c r="P46" s="1206"/>
    </row>
    <row r="47" spans="1:26">
      <c r="A47" s="2214"/>
      <c r="B47" s="2217"/>
      <c r="C47" s="1642" t="s">
        <v>1036</v>
      </c>
      <c r="D47" s="1642" t="s">
        <v>1057</v>
      </c>
      <c r="E47" s="1237">
        <v>755</v>
      </c>
      <c r="F47" s="1237">
        <v>2</v>
      </c>
      <c r="G47" s="1237">
        <v>37</v>
      </c>
      <c r="H47" s="1237">
        <v>20.190000000000001</v>
      </c>
      <c r="I47" s="1237">
        <v>0.09</v>
      </c>
      <c r="J47" s="1237">
        <v>1.67</v>
      </c>
      <c r="K47" s="1652" t="s">
        <v>1065</v>
      </c>
      <c r="L47" s="1661" t="s">
        <v>407</v>
      </c>
      <c r="M47" s="1661" t="s">
        <v>407</v>
      </c>
      <c r="N47" s="1240">
        <v>1.24</v>
      </c>
      <c r="O47" s="1241">
        <v>0.05</v>
      </c>
      <c r="P47" s="1206"/>
    </row>
    <row r="48" spans="1:26">
      <c r="A48" s="2214"/>
      <c r="B48" s="2217"/>
      <c r="C48" s="1642" t="s">
        <v>1166</v>
      </c>
      <c r="D48" s="1642" t="s">
        <v>1055</v>
      </c>
      <c r="E48" s="1237">
        <v>2892</v>
      </c>
      <c r="F48" s="1237">
        <v>398</v>
      </c>
      <c r="G48" s="1237">
        <v>401</v>
      </c>
      <c r="H48" s="1237">
        <v>182.48</v>
      </c>
      <c r="I48" s="1237">
        <v>24.87</v>
      </c>
      <c r="J48" s="1237">
        <v>23.6</v>
      </c>
      <c r="K48" s="1652" t="s">
        <v>1064</v>
      </c>
      <c r="L48" s="1173">
        <v>6105</v>
      </c>
      <c r="M48" s="1661" t="s">
        <v>407</v>
      </c>
      <c r="N48" s="1240">
        <v>46.05</v>
      </c>
      <c r="O48" s="1241">
        <v>2.69</v>
      </c>
      <c r="P48" s="1206"/>
    </row>
    <row r="49" spans="1:16">
      <c r="A49" s="2214"/>
      <c r="B49" s="2217"/>
      <c r="C49" s="1642" t="s">
        <v>1189</v>
      </c>
      <c r="D49" s="1642" t="s">
        <v>1056</v>
      </c>
      <c r="E49" s="1237">
        <v>0</v>
      </c>
      <c r="F49" s="1237">
        <v>0</v>
      </c>
      <c r="G49" s="1237">
        <v>0</v>
      </c>
      <c r="H49" s="1237">
        <v>0</v>
      </c>
      <c r="I49" s="1237">
        <v>0</v>
      </c>
      <c r="J49" s="1237">
        <v>0</v>
      </c>
      <c r="K49" s="1652" t="s">
        <v>1064</v>
      </c>
      <c r="L49" s="1661" t="s">
        <v>407</v>
      </c>
      <c r="M49" s="1661" t="s">
        <v>407</v>
      </c>
      <c r="N49" s="1240">
        <v>0</v>
      </c>
      <c r="O49" s="1241">
        <v>0</v>
      </c>
      <c r="P49" s="1206"/>
    </row>
    <row r="50" spans="1:16">
      <c r="A50" s="2214"/>
      <c r="B50" s="2217"/>
      <c r="C50" s="1642" t="s">
        <v>1190</v>
      </c>
      <c r="D50" s="1642" t="s">
        <v>1058</v>
      </c>
      <c r="E50" s="1237">
        <v>0</v>
      </c>
      <c r="F50" s="1237">
        <v>0</v>
      </c>
      <c r="G50" s="1237">
        <v>0</v>
      </c>
      <c r="H50" s="1237">
        <v>0</v>
      </c>
      <c r="I50" s="1237">
        <v>0</v>
      </c>
      <c r="J50" s="1237">
        <v>0</v>
      </c>
      <c r="K50" s="1652" t="s">
        <v>1064</v>
      </c>
      <c r="L50" s="1661" t="s">
        <v>407</v>
      </c>
      <c r="M50" s="1661" t="s">
        <v>407</v>
      </c>
      <c r="N50" s="1240">
        <v>0</v>
      </c>
      <c r="O50" s="1241">
        <v>0</v>
      </c>
      <c r="P50" s="1206"/>
    </row>
    <row r="51" spans="1:16">
      <c r="A51" s="2214"/>
      <c r="B51" s="2218"/>
      <c r="C51" s="1643" t="s">
        <v>1038</v>
      </c>
      <c r="D51" s="1180"/>
      <c r="E51" s="1244">
        <v>3647</v>
      </c>
      <c r="F51" s="1244">
        <v>400</v>
      </c>
      <c r="G51" s="1244">
        <v>438</v>
      </c>
      <c r="H51" s="1244">
        <v>202.67</v>
      </c>
      <c r="I51" s="1244">
        <v>24.96</v>
      </c>
      <c r="J51" s="1244">
        <v>25.27</v>
      </c>
      <c r="K51" s="1656"/>
      <c r="L51" s="1245"/>
      <c r="M51" s="1245"/>
      <c r="N51" s="1245">
        <v>47.29</v>
      </c>
      <c r="O51" s="1185">
        <v>2.75</v>
      </c>
      <c r="P51" s="1206"/>
    </row>
    <row r="52" spans="1:16">
      <c r="A52" s="2214"/>
      <c r="B52" s="2219" t="s">
        <v>1028</v>
      </c>
      <c r="C52" s="1664" t="s">
        <v>1186</v>
      </c>
      <c r="D52" s="1642" t="s">
        <v>1130</v>
      </c>
      <c r="E52" s="1237">
        <v>0</v>
      </c>
      <c r="F52" s="1237">
        <v>0</v>
      </c>
      <c r="G52" s="1237">
        <v>0</v>
      </c>
      <c r="H52" s="1237">
        <v>0</v>
      </c>
      <c r="I52" s="1237">
        <v>0</v>
      </c>
      <c r="J52" s="1237">
        <v>0</v>
      </c>
      <c r="K52" s="1657" t="s">
        <v>1172</v>
      </c>
      <c r="L52" s="1661" t="s">
        <v>407</v>
      </c>
      <c r="M52" s="1661" t="s">
        <v>407</v>
      </c>
      <c r="N52" s="1246">
        <v>0</v>
      </c>
      <c r="O52" s="1247">
        <v>0</v>
      </c>
      <c r="P52" s="1206"/>
    </row>
    <row r="53" spans="1:16">
      <c r="A53" s="2214"/>
      <c r="B53" s="2218"/>
      <c r="C53" s="1643" t="s">
        <v>1033</v>
      </c>
      <c r="D53" s="1180"/>
      <c r="E53" s="1242">
        <v>0</v>
      </c>
      <c r="F53" s="1242">
        <v>0</v>
      </c>
      <c r="G53" s="1242">
        <v>0</v>
      </c>
      <c r="H53" s="1242">
        <v>0</v>
      </c>
      <c r="I53" s="1242">
        <v>0</v>
      </c>
      <c r="J53" s="1242">
        <v>0</v>
      </c>
      <c r="K53" s="1655"/>
      <c r="L53" s="1243"/>
      <c r="M53" s="1243"/>
      <c r="N53" s="1243">
        <v>0</v>
      </c>
      <c r="O53" s="1224">
        <v>0</v>
      </c>
      <c r="P53" s="1206"/>
    </row>
    <row r="54" spans="1:16">
      <c r="A54" s="2214"/>
      <c r="B54" s="2219" t="s">
        <v>981</v>
      </c>
      <c r="C54" s="1642" t="s">
        <v>1020</v>
      </c>
      <c r="D54" s="1642" t="s">
        <v>1050</v>
      </c>
      <c r="E54" s="1237">
        <v>0</v>
      </c>
      <c r="F54" s="1237">
        <v>0</v>
      </c>
      <c r="G54" s="1237">
        <v>0</v>
      </c>
      <c r="H54" s="1237">
        <v>0</v>
      </c>
      <c r="I54" s="1237">
        <v>0</v>
      </c>
      <c r="J54" s="1237">
        <v>0</v>
      </c>
      <c r="K54" s="1652" t="s">
        <v>1168</v>
      </c>
      <c r="L54" s="1661" t="s">
        <v>407</v>
      </c>
      <c r="M54" s="1661" t="s">
        <v>407</v>
      </c>
      <c r="N54" s="1238">
        <v>0</v>
      </c>
      <c r="O54" s="1239">
        <v>0</v>
      </c>
      <c r="P54" s="1206"/>
    </row>
    <row r="55" spans="1:16">
      <c r="A55" s="2214"/>
      <c r="B55" s="2217"/>
      <c r="C55" s="1642" t="s">
        <v>1182</v>
      </c>
      <c r="D55" s="1642" t="s">
        <v>1049</v>
      </c>
      <c r="E55" s="1237">
        <v>0</v>
      </c>
      <c r="F55" s="1237">
        <v>0</v>
      </c>
      <c r="G55" s="1237">
        <v>0</v>
      </c>
      <c r="H55" s="1237">
        <v>0</v>
      </c>
      <c r="I55" s="1237">
        <v>0</v>
      </c>
      <c r="J55" s="1237">
        <v>0</v>
      </c>
      <c r="K55" s="1652" t="s">
        <v>1168</v>
      </c>
      <c r="L55" s="1661" t="s">
        <v>407</v>
      </c>
      <c r="M55" s="1661" t="s">
        <v>407</v>
      </c>
      <c r="N55" s="1238">
        <v>0</v>
      </c>
      <c r="O55" s="1239">
        <v>0</v>
      </c>
      <c r="P55" s="1206"/>
    </row>
    <row r="56" spans="1:16">
      <c r="A56" s="2214"/>
      <c r="B56" s="2217"/>
      <c r="C56" s="1642" t="s">
        <v>1018</v>
      </c>
      <c r="D56" s="1642" t="s">
        <v>1048</v>
      </c>
      <c r="E56" s="1237">
        <v>0</v>
      </c>
      <c r="F56" s="1237">
        <v>0</v>
      </c>
      <c r="G56" s="1237">
        <v>0</v>
      </c>
      <c r="H56" s="1237">
        <v>0</v>
      </c>
      <c r="I56" s="1237">
        <v>0</v>
      </c>
      <c r="J56" s="1237">
        <v>0</v>
      </c>
      <c r="K56" s="1652" t="s">
        <v>1168</v>
      </c>
      <c r="L56" s="1661" t="s">
        <v>407</v>
      </c>
      <c r="M56" s="1661" t="s">
        <v>407</v>
      </c>
      <c r="N56" s="1238">
        <v>0</v>
      </c>
      <c r="O56" s="1239">
        <v>0</v>
      </c>
      <c r="P56" s="1206"/>
    </row>
    <row r="57" spans="1:16">
      <c r="A57" s="2214"/>
      <c r="B57" s="2217"/>
      <c r="C57" s="1642" t="s">
        <v>1021</v>
      </c>
      <c r="D57" s="1642" t="s">
        <v>1048</v>
      </c>
      <c r="E57" s="1237">
        <v>0</v>
      </c>
      <c r="F57" s="1237">
        <v>0</v>
      </c>
      <c r="G57" s="1237">
        <v>0</v>
      </c>
      <c r="H57" s="1237">
        <v>0</v>
      </c>
      <c r="I57" s="1237">
        <v>0</v>
      </c>
      <c r="J57" s="1237">
        <v>0</v>
      </c>
      <c r="K57" s="1652" t="s">
        <v>1168</v>
      </c>
      <c r="L57" s="1661" t="s">
        <v>407</v>
      </c>
      <c r="M57" s="1661" t="s">
        <v>407</v>
      </c>
      <c r="N57" s="1238">
        <v>0</v>
      </c>
      <c r="O57" s="1239">
        <v>0</v>
      </c>
      <c r="P57" s="1206"/>
    </row>
    <row r="58" spans="1:16">
      <c r="A58" s="2214"/>
      <c r="B58" s="2217"/>
      <c r="C58" s="1642" t="s">
        <v>1183</v>
      </c>
      <c r="D58" s="1642" t="s">
        <v>1049</v>
      </c>
      <c r="E58" s="1237">
        <v>0</v>
      </c>
      <c r="F58" s="1237">
        <v>0</v>
      </c>
      <c r="G58" s="1237">
        <v>0</v>
      </c>
      <c r="H58" s="1237">
        <v>0</v>
      </c>
      <c r="I58" s="1237">
        <v>0</v>
      </c>
      <c r="J58" s="1237">
        <v>0</v>
      </c>
      <c r="K58" s="1652" t="s">
        <v>1168</v>
      </c>
      <c r="L58" s="1661" t="s">
        <v>407</v>
      </c>
      <c r="M58" s="1661" t="s">
        <v>407</v>
      </c>
      <c r="N58" s="1238">
        <v>0</v>
      </c>
      <c r="O58" s="1239">
        <v>0</v>
      </c>
      <c r="P58" s="1206"/>
    </row>
    <row r="59" spans="1:16">
      <c r="A59" s="2214"/>
      <c r="B59" s="2217"/>
      <c r="C59" s="1642" t="s">
        <v>1023</v>
      </c>
      <c r="D59" s="1642" t="s">
        <v>1179</v>
      </c>
      <c r="E59" s="1237">
        <v>0</v>
      </c>
      <c r="F59" s="1237">
        <v>0</v>
      </c>
      <c r="G59" s="1237">
        <v>0</v>
      </c>
      <c r="H59" s="1237">
        <v>0</v>
      </c>
      <c r="I59" s="1237">
        <v>0</v>
      </c>
      <c r="J59" s="1237">
        <v>0</v>
      </c>
      <c r="K59" s="1652" t="s">
        <v>1168</v>
      </c>
      <c r="L59" s="1661" t="s">
        <v>407</v>
      </c>
      <c r="M59" s="1661" t="s">
        <v>407</v>
      </c>
      <c r="N59" s="1238">
        <v>0</v>
      </c>
      <c r="O59" s="1239">
        <v>0</v>
      </c>
      <c r="P59" s="1206"/>
    </row>
    <row r="60" spans="1:16">
      <c r="A60" s="2214"/>
      <c r="B60" s="2217"/>
      <c r="C60" s="1642" t="s">
        <v>1025</v>
      </c>
      <c r="D60" s="1642" t="s">
        <v>1048</v>
      </c>
      <c r="E60" s="1237">
        <v>0</v>
      </c>
      <c r="F60" s="1237">
        <v>0</v>
      </c>
      <c r="G60" s="1237">
        <v>0</v>
      </c>
      <c r="H60" s="1237">
        <v>0</v>
      </c>
      <c r="I60" s="1237">
        <v>0</v>
      </c>
      <c r="J60" s="1237">
        <v>0</v>
      </c>
      <c r="K60" s="1652" t="s">
        <v>1168</v>
      </c>
      <c r="L60" s="1661" t="s">
        <v>407</v>
      </c>
      <c r="M60" s="1661" t="s">
        <v>407</v>
      </c>
      <c r="N60" s="1238">
        <v>0</v>
      </c>
      <c r="O60" s="1239">
        <v>0</v>
      </c>
      <c r="P60" s="1206"/>
    </row>
    <row r="61" spans="1:16">
      <c r="A61" s="2214"/>
      <c r="B61" s="2217"/>
      <c r="C61" s="1642" t="s">
        <v>1184</v>
      </c>
      <c r="D61" s="1642" t="s">
        <v>1049</v>
      </c>
      <c r="E61" s="1237">
        <v>0</v>
      </c>
      <c r="F61" s="1237">
        <v>0</v>
      </c>
      <c r="G61" s="1237">
        <v>0</v>
      </c>
      <c r="H61" s="1237">
        <v>0</v>
      </c>
      <c r="I61" s="1237">
        <v>0</v>
      </c>
      <c r="J61" s="1237">
        <v>0</v>
      </c>
      <c r="K61" s="1652" t="s">
        <v>1168</v>
      </c>
      <c r="L61" s="1661" t="s">
        <v>407</v>
      </c>
      <c r="M61" s="1661" t="s">
        <v>407</v>
      </c>
      <c r="N61" s="1238">
        <v>0</v>
      </c>
      <c r="O61" s="1239">
        <v>0</v>
      </c>
      <c r="P61" s="1206"/>
    </row>
    <row r="62" spans="1:16">
      <c r="A62" s="2214"/>
      <c r="B62" s="2218"/>
      <c r="C62" s="1671" t="s">
        <v>1027</v>
      </c>
      <c r="D62" s="1213"/>
      <c r="E62" s="1237">
        <v>0</v>
      </c>
      <c r="F62" s="1237">
        <v>0</v>
      </c>
      <c r="G62" s="1237">
        <v>0</v>
      </c>
      <c r="H62" s="1237">
        <v>0</v>
      </c>
      <c r="I62" s="1237">
        <v>0</v>
      </c>
      <c r="J62" s="1237">
        <v>0</v>
      </c>
      <c r="K62" s="1652"/>
      <c r="L62" s="1248"/>
      <c r="M62" s="1248"/>
      <c r="N62" s="1240">
        <v>0</v>
      </c>
      <c r="O62" s="1241">
        <v>0</v>
      </c>
      <c r="P62" s="1206"/>
    </row>
    <row r="63" spans="1:16" ht="13.5" thickBot="1">
      <c r="A63" s="2215"/>
      <c r="B63" s="1672" t="s">
        <v>1185</v>
      </c>
      <c r="C63" s="1673" t="s">
        <v>1185</v>
      </c>
      <c r="D63" s="1249"/>
      <c r="E63" s="1250">
        <v>3844</v>
      </c>
      <c r="F63" s="1250">
        <v>411</v>
      </c>
      <c r="G63" s="1250">
        <v>453</v>
      </c>
      <c r="H63" s="1250">
        <v>250.07</v>
      </c>
      <c r="I63" s="1250">
        <v>28.12</v>
      </c>
      <c r="J63" s="1250">
        <v>29.72</v>
      </c>
      <c r="K63" s="1658"/>
      <c r="L63" s="1251"/>
      <c r="M63" s="1251"/>
      <c r="N63" s="1251">
        <v>47.76</v>
      </c>
      <c r="O63" s="1252">
        <v>2.89</v>
      </c>
      <c r="P63" s="1206"/>
    </row>
    <row r="64" spans="1:16" ht="12.75" customHeight="1">
      <c r="A64" s="2213" t="s">
        <v>1173</v>
      </c>
      <c r="B64" s="2221" t="s">
        <v>944</v>
      </c>
      <c r="C64" s="1642" t="s">
        <v>1010</v>
      </c>
      <c r="D64" s="1665" t="s">
        <v>1155</v>
      </c>
      <c r="E64" s="1253">
        <v>0</v>
      </c>
      <c r="F64" s="1253">
        <v>0</v>
      </c>
      <c r="G64" s="1253">
        <v>0</v>
      </c>
      <c r="H64" s="1253">
        <v>0</v>
      </c>
      <c r="I64" s="1253">
        <v>0</v>
      </c>
      <c r="J64" s="1253">
        <v>0</v>
      </c>
      <c r="K64" s="1657" t="s">
        <v>1062</v>
      </c>
      <c r="L64" s="1661" t="s">
        <v>407</v>
      </c>
      <c r="M64" s="1661" t="s">
        <v>407</v>
      </c>
      <c r="N64" s="1254">
        <v>0</v>
      </c>
      <c r="O64" s="1255">
        <v>0</v>
      </c>
      <c r="P64" s="1206"/>
    </row>
    <row r="65" spans="1:16">
      <c r="A65" s="2214"/>
      <c r="B65" s="2222"/>
      <c r="C65" s="1642" t="s">
        <v>1013</v>
      </c>
      <c r="D65" s="1665" t="s">
        <v>1153</v>
      </c>
      <c r="E65" s="1237">
        <v>79894</v>
      </c>
      <c r="F65" s="1237">
        <v>12570</v>
      </c>
      <c r="G65" s="1237">
        <v>10306</v>
      </c>
      <c r="H65" s="1237">
        <v>22205.19</v>
      </c>
      <c r="I65" s="1237">
        <v>3635.98</v>
      </c>
      <c r="J65" s="1237">
        <v>3106.64</v>
      </c>
      <c r="K65" s="1652" t="s">
        <v>1168</v>
      </c>
      <c r="L65" s="1661" t="s">
        <v>407</v>
      </c>
      <c r="M65" s="1661" t="s">
        <v>407</v>
      </c>
      <c r="N65" s="1238">
        <v>31.48</v>
      </c>
      <c r="O65" s="1239">
        <v>9.26</v>
      </c>
      <c r="P65" s="1206"/>
    </row>
    <row r="66" spans="1:16">
      <c r="A66" s="2214"/>
      <c r="B66" s="2222"/>
      <c r="C66" s="1642" t="s">
        <v>1009</v>
      </c>
      <c r="D66" s="1665" t="s">
        <v>1152</v>
      </c>
      <c r="E66" s="1237">
        <v>0</v>
      </c>
      <c r="F66" s="1237">
        <v>0</v>
      </c>
      <c r="G66" s="1237">
        <v>0</v>
      </c>
      <c r="H66" s="1237">
        <v>0</v>
      </c>
      <c r="I66" s="1237">
        <v>0</v>
      </c>
      <c r="J66" s="1237">
        <v>0</v>
      </c>
      <c r="K66" s="1657" t="s">
        <v>1062</v>
      </c>
      <c r="L66" s="1661" t="s">
        <v>407</v>
      </c>
      <c r="M66" s="1661" t="s">
        <v>407</v>
      </c>
      <c r="N66" s="1238">
        <v>0</v>
      </c>
      <c r="O66" s="1239">
        <v>0</v>
      </c>
      <c r="P66" s="1206"/>
    </row>
    <row r="67" spans="1:16">
      <c r="A67" s="2214"/>
      <c r="B67" s="2223"/>
      <c r="C67" s="1642" t="s">
        <v>1158</v>
      </c>
      <c r="D67" s="1665" t="s">
        <v>1176</v>
      </c>
      <c r="E67" s="1237">
        <v>0</v>
      </c>
      <c r="F67" s="1237">
        <v>0</v>
      </c>
      <c r="G67" s="1237">
        <v>0</v>
      </c>
      <c r="H67" s="1237">
        <v>0</v>
      </c>
      <c r="I67" s="1237">
        <v>0</v>
      </c>
      <c r="J67" s="1237">
        <v>0</v>
      </c>
      <c r="K67" s="1652" t="s">
        <v>1168</v>
      </c>
      <c r="L67" s="1661" t="s">
        <v>407</v>
      </c>
      <c r="M67" s="1661" t="s">
        <v>407</v>
      </c>
      <c r="N67" s="1238">
        <v>0</v>
      </c>
      <c r="O67" s="1239">
        <v>0</v>
      </c>
      <c r="P67" s="1206"/>
    </row>
    <row r="68" spans="1:16">
      <c r="A68" s="2214"/>
      <c r="B68" s="2224" t="s">
        <v>280</v>
      </c>
      <c r="C68" s="1642" t="s">
        <v>1036</v>
      </c>
      <c r="D68" s="1666" t="s">
        <v>1177</v>
      </c>
      <c r="E68" s="1237">
        <v>8515</v>
      </c>
      <c r="F68" s="1237">
        <v>28</v>
      </c>
      <c r="G68" s="1237">
        <v>492</v>
      </c>
      <c r="H68" s="1237">
        <v>220.12</v>
      </c>
      <c r="I68" s="1237">
        <v>1.29</v>
      </c>
      <c r="J68" s="1237">
        <v>22.21</v>
      </c>
      <c r="K68" s="1657" t="s">
        <v>1065</v>
      </c>
      <c r="L68" s="1661" t="s">
        <v>407</v>
      </c>
      <c r="M68" s="1661" t="s">
        <v>407</v>
      </c>
      <c r="N68" s="1238">
        <v>7.38</v>
      </c>
      <c r="O68" s="1239">
        <v>0.33</v>
      </c>
      <c r="P68" s="1206"/>
    </row>
    <row r="69" spans="1:16">
      <c r="A69" s="2214"/>
      <c r="B69" s="2223"/>
      <c r="C69" s="1642" t="s">
        <v>1166</v>
      </c>
      <c r="D69" s="1667" t="s">
        <v>1178</v>
      </c>
      <c r="E69" s="1216">
        <v>20025205</v>
      </c>
      <c r="F69" s="1216">
        <v>2889134</v>
      </c>
      <c r="G69" s="1216">
        <v>3488081</v>
      </c>
      <c r="H69" s="1216">
        <v>1282780.3400000001</v>
      </c>
      <c r="I69" s="1216">
        <v>186738.52</v>
      </c>
      <c r="J69" s="1216">
        <v>214583.47</v>
      </c>
      <c r="K69" s="1659" t="s">
        <v>1064</v>
      </c>
      <c r="L69" s="1661" t="s">
        <v>407</v>
      </c>
      <c r="M69" s="1661" t="s">
        <v>407</v>
      </c>
      <c r="N69" s="1238">
        <v>4802.71</v>
      </c>
      <c r="O69" s="1239">
        <v>288.01</v>
      </c>
      <c r="P69" s="1206"/>
    </row>
    <row r="70" spans="1:16">
      <c r="A70" s="2214"/>
      <c r="B70" s="2224" t="s">
        <v>981</v>
      </c>
      <c r="C70" s="1642" t="s">
        <v>1020</v>
      </c>
      <c r="D70" s="1668" t="s">
        <v>1050</v>
      </c>
      <c r="E70" s="1237">
        <v>0</v>
      </c>
      <c r="F70" s="1237">
        <v>0</v>
      </c>
      <c r="G70" s="1237">
        <v>0</v>
      </c>
      <c r="H70" s="1237">
        <v>0</v>
      </c>
      <c r="I70" s="1237">
        <v>0</v>
      </c>
      <c r="J70" s="1237">
        <v>0</v>
      </c>
      <c r="K70" s="1652" t="s">
        <v>1168</v>
      </c>
      <c r="L70" s="1661" t="s">
        <v>407</v>
      </c>
      <c r="M70" s="1661" t="s">
        <v>407</v>
      </c>
      <c r="N70" s="1238">
        <v>0</v>
      </c>
      <c r="O70" s="1239">
        <v>0</v>
      </c>
      <c r="P70" s="1206"/>
    </row>
    <row r="71" spans="1:16">
      <c r="A71" s="2214"/>
      <c r="B71" s="2223"/>
      <c r="C71" s="1642" t="s">
        <v>1025</v>
      </c>
      <c r="D71" s="1668" t="s">
        <v>1048</v>
      </c>
      <c r="E71" s="1237">
        <v>0</v>
      </c>
      <c r="F71" s="1237">
        <v>0</v>
      </c>
      <c r="G71" s="1237">
        <v>0</v>
      </c>
      <c r="H71" s="1237">
        <v>0</v>
      </c>
      <c r="I71" s="1237">
        <v>0</v>
      </c>
      <c r="J71" s="1237">
        <v>0</v>
      </c>
      <c r="K71" s="1652" t="s">
        <v>1168</v>
      </c>
      <c r="L71" s="1661" t="s">
        <v>407</v>
      </c>
      <c r="M71" s="1661" t="s">
        <v>407</v>
      </c>
      <c r="N71" s="1238">
        <v>0</v>
      </c>
      <c r="O71" s="1239">
        <v>0</v>
      </c>
      <c r="P71" s="1206"/>
    </row>
    <row r="72" spans="1:16" ht="13.5" thickBot="1">
      <c r="A72" s="2215"/>
      <c r="B72" s="1662" t="s">
        <v>1174</v>
      </c>
      <c r="C72" s="1663" t="s">
        <v>1175</v>
      </c>
      <c r="D72" s="1669"/>
      <c r="E72" s="1231">
        <v>20113614</v>
      </c>
      <c r="F72" s="1256">
        <v>2901732</v>
      </c>
      <c r="G72" s="1256">
        <v>3498879</v>
      </c>
      <c r="H72" s="1256">
        <v>1305205.6499999999</v>
      </c>
      <c r="I72" s="1256">
        <v>190375.79</v>
      </c>
      <c r="J72" s="1256">
        <v>217712.32</v>
      </c>
      <c r="K72" s="1660"/>
      <c r="L72" s="1257"/>
      <c r="M72" s="1257"/>
      <c r="N72" s="1257">
        <v>4841.57</v>
      </c>
      <c r="O72" s="1258">
        <v>297.60000000000002</v>
      </c>
      <c r="P72" s="1206"/>
    </row>
    <row r="73" spans="1:16">
      <c r="A73" s="1259"/>
      <c r="B73" s="1260"/>
      <c r="C73" s="1261"/>
      <c r="D73" s="1262"/>
      <c r="E73" s="1263"/>
      <c r="F73" s="1264"/>
      <c r="G73" s="1264"/>
      <c r="H73" s="1265"/>
      <c r="I73" s="1265"/>
      <c r="J73" s="1265"/>
      <c r="K73" s="1266"/>
      <c r="L73" s="1267"/>
      <c r="M73" s="1267"/>
      <c r="N73" s="1267"/>
      <c r="O73" s="1267"/>
      <c r="P73" s="1206"/>
    </row>
    <row r="74" spans="1:16" ht="14.25" customHeight="1">
      <c r="A74" s="1269" t="s">
        <v>364</v>
      </c>
      <c r="B74" s="1270"/>
      <c r="C74" s="1270"/>
      <c r="D74" s="1270"/>
      <c r="E74" s="1270"/>
      <c r="F74" s="1271"/>
      <c r="G74" s="1271"/>
      <c r="H74" s="1271"/>
      <c r="I74" s="1271"/>
      <c r="L74" s="1274"/>
      <c r="M74" s="1274"/>
      <c r="N74" s="1274"/>
      <c r="O74" s="1274"/>
    </row>
    <row r="75" spans="1:16">
      <c r="K75" s="1080"/>
    </row>
    <row r="76" spans="1:16">
      <c r="K76" s="1080"/>
    </row>
    <row r="77" spans="1:16">
      <c r="K77" s="1080"/>
    </row>
    <row r="78" spans="1:16">
      <c r="K78" s="1080"/>
    </row>
    <row r="79" spans="1:16">
      <c r="K79" s="1080"/>
    </row>
    <row r="80" spans="1:16">
      <c r="K80" s="1080"/>
    </row>
    <row r="81" spans="11:11">
      <c r="K81" s="1080"/>
    </row>
    <row r="82" spans="11:11">
      <c r="K82" s="1080"/>
    </row>
    <row r="83" spans="11:11">
      <c r="K83" s="1080"/>
    </row>
    <row r="84" spans="11:11">
      <c r="K84" s="1080"/>
    </row>
    <row r="85" spans="11:11">
      <c r="K85" s="1080"/>
    </row>
    <row r="86" spans="11:11">
      <c r="K86" s="1080"/>
    </row>
    <row r="87" spans="11:11">
      <c r="K87" s="1080"/>
    </row>
    <row r="88" spans="11:11">
      <c r="K88" s="1080"/>
    </row>
    <row r="89" spans="11:11">
      <c r="K89" s="1080"/>
    </row>
    <row r="90" spans="11:11">
      <c r="K90" s="1080"/>
    </row>
    <row r="91" spans="11:11">
      <c r="K91" s="1080"/>
    </row>
    <row r="92" spans="11:11">
      <c r="K92" s="1080"/>
    </row>
    <row r="93" spans="11:11">
      <c r="K93" s="1080"/>
    </row>
    <row r="94" spans="11:11">
      <c r="K94" s="1080"/>
    </row>
    <row r="95" spans="11:11">
      <c r="K95" s="1080"/>
    </row>
    <row r="96" spans="11:11">
      <c r="K96" s="1080"/>
    </row>
    <row r="97" spans="11:11">
      <c r="K97" s="1080"/>
    </row>
    <row r="98" spans="11:11">
      <c r="K98" s="1080"/>
    </row>
    <row r="99" spans="11:11">
      <c r="K99" s="1080"/>
    </row>
    <row r="100" spans="11:11">
      <c r="K100" s="1080"/>
    </row>
    <row r="101" spans="11:11">
      <c r="K101" s="1080"/>
    </row>
    <row r="102" spans="11:11">
      <c r="K102" s="1080"/>
    </row>
    <row r="103" spans="11:11">
      <c r="K103" s="1080"/>
    </row>
    <row r="104" spans="11:11">
      <c r="K104" s="1080"/>
    </row>
    <row r="105" spans="11:11">
      <c r="K105" s="1080"/>
    </row>
    <row r="106" spans="11:11">
      <c r="K106" s="1080"/>
    </row>
    <row r="107" spans="11:11">
      <c r="K107" s="1080"/>
    </row>
    <row r="108" spans="11:11">
      <c r="K108" s="1080"/>
    </row>
    <row r="109" spans="11:11">
      <c r="K109" s="1080"/>
    </row>
    <row r="110" spans="11:11">
      <c r="K110" s="1080"/>
    </row>
    <row r="111" spans="11:11">
      <c r="K111" s="1080"/>
    </row>
    <row r="112" spans="11:11">
      <c r="K112" s="1080"/>
    </row>
    <row r="113" spans="11:11">
      <c r="K113" s="1080"/>
    </row>
    <row r="114" spans="11:11">
      <c r="K114" s="1080"/>
    </row>
    <row r="115" spans="11:11">
      <c r="K115" s="1080"/>
    </row>
    <row r="116" spans="11:11">
      <c r="K116" s="1080"/>
    </row>
    <row r="117" spans="11:11">
      <c r="K117" s="1080"/>
    </row>
    <row r="118" spans="11:11">
      <c r="K118" s="1080"/>
    </row>
    <row r="119" spans="11:11">
      <c r="K119" s="1080"/>
    </row>
    <row r="120" spans="11:11">
      <c r="K120" s="1080"/>
    </row>
    <row r="121" spans="11:11">
      <c r="K121" s="1080"/>
    </row>
    <row r="122" spans="11:11">
      <c r="K122" s="1080"/>
    </row>
    <row r="123" spans="11:11">
      <c r="K123" s="1080"/>
    </row>
    <row r="124" spans="11:11">
      <c r="K124" s="1080"/>
    </row>
    <row r="125" spans="11:11">
      <c r="K125" s="1080"/>
    </row>
    <row r="126" spans="11:11">
      <c r="K126" s="1080"/>
    </row>
    <row r="127" spans="11:11">
      <c r="K127" s="1080"/>
    </row>
    <row r="128" spans="11:11">
      <c r="K128" s="1080"/>
    </row>
    <row r="129" spans="11:11">
      <c r="K129" s="1080"/>
    </row>
    <row r="130" spans="11:11">
      <c r="K130" s="1080"/>
    </row>
    <row r="131" spans="11:11">
      <c r="K131" s="1080"/>
    </row>
    <row r="132" spans="11:11">
      <c r="K132" s="1080"/>
    </row>
    <row r="133" spans="11:11">
      <c r="K133" s="1080"/>
    </row>
    <row r="134" spans="11:11">
      <c r="K134" s="1080"/>
    </row>
    <row r="135" spans="11:11">
      <c r="K135" s="1080"/>
    </row>
    <row r="136" spans="11:11">
      <c r="K136" s="1080"/>
    </row>
    <row r="137" spans="11:11">
      <c r="K137" s="1080"/>
    </row>
    <row r="138" spans="11:11">
      <c r="K138" s="1080"/>
    </row>
    <row r="139" spans="11:11">
      <c r="K139" s="1080"/>
    </row>
    <row r="140" spans="11:11">
      <c r="K140" s="1080"/>
    </row>
    <row r="141" spans="11:11">
      <c r="K141" s="1080"/>
    </row>
    <row r="142" spans="11:11">
      <c r="K142" s="1080"/>
    </row>
    <row r="143" spans="11:11">
      <c r="K143" s="1080"/>
    </row>
    <row r="144" spans="11:11">
      <c r="K144" s="1080"/>
    </row>
    <row r="145" spans="11:11">
      <c r="K145" s="1080"/>
    </row>
    <row r="146" spans="11:11">
      <c r="K146" s="1080"/>
    </row>
    <row r="147" spans="11:11">
      <c r="K147" s="1080"/>
    </row>
    <row r="148" spans="11:11">
      <c r="K148" s="1080"/>
    </row>
    <row r="149" spans="11:11">
      <c r="K149" s="1080"/>
    </row>
    <row r="150" spans="11:11">
      <c r="K150" s="1080"/>
    </row>
    <row r="151" spans="11:11">
      <c r="K151" s="1080"/>
    </row>
    <row r="152" spans="11:11">
      <c r="K152" s="1080"/>
    </row>
    <row r="153" spans="11:11">
      <c r="K153" s="1080"/>
    </row>
    <row r="154" spans="11:11">
      <c r="K154" s="1080"/>
    </row>
    <row r="155" spans="11:11">
      <c r="K155" s="1080"/>
    </row>
    <row r="156" spans="11:11">
      <c r="K156" s="1080"/>
    </row>
    <row r="157" spans="11:11">
      <c r="K157" s="1080"/>
    </row>
    <row r="158" spans="11:11">
      <c r="K158" s="1080"/>
    </row>
    <row r="159" spans="11:11">
      <c r="K159" s="1080"/>
    </row>
    <row r="160" spans="11:11">
      <c r="K160" s="1080"/>
    </row>
    <row r="161" spans="11:11">
      <c r="K161" s="1080"/>
    </row>
    <row r="162" spans="11:11">
      <c r="K162" s="1080"/>
    </row>
    <row r="163" spans="11:11">
      <c r="K163" s="1080"/>
    </row>
    <row r="164" spans="11:11">
      <c r="K164" s="1080"/>
    </row>
    <row r="165" spans="11:11">
      <c r="K165" s="1080"/>
    </row>
    <row r="166" spans="11:11">
      <c r="K166" s="1080"/>
    </row>
    <row r="167" spans="11:11">
      <c r="K167" s="1080"/>
    </row>
    <row r="168" spans="11:11">
      <c r="K168" s="1080"/>
    </row>
    <row r="169" spans="11:11">
      <c r="K169" s="1080"/>
    </row>
    <row r="170" spans="11:11">
      <c r="K170" s="1080"/>
    </row>
    <row r="171" spans="11:11">
      <c r="K171" s="1080"/>
    </row>
    <row r="172" spans="11:11">
      <c r="K172" s="1080"/>
    </row>
  </sheetData>
  <mergeCells count="29">
    <mergeCell ref="A4:A24"/>
    <mergeCell ref="B4:B9"/>
    <mergeCell ref="B10:B15"/>
    <mergeCell ref="B16:B20"/>
    <mergeCell ref="B21:B23"/>
    <mergeCell ref="A1:O1"/>
    <mergeCell ref="A2:A3"/>
    <mergeCell ref="B2:B3"/>
    <mergeCell ref="C2:C3"/>
    <mergeCell ref="D2:D3"/>
    <mergeCell ref="E2:G2"/>
    <mergeCell ref="H2:J2"/>
    <mergeCell ref="K2:K3"/>
    <mergeCell ref="L2:M2"/>
    <mergeCell ref="N2:O2"/>
    <mergeCell ref="A25:A35"/>
    <mergeCell ref="B25:B29"/>
    <mergeCell ref="B30:B32"/>
    <mergeCell ref="A64:A72"/>
    <mergeCell ref="B64:B67"/>
    <mergeCell ref="B68:B69"/>
    <mergeCell ref="B70:B71"/>
    <mergeCell ref="A36:XFD36"/>
    <mergeCell ref="A37:A63"/>
    <mergeCell ref="B37:B44"/>
    <mergeCell ref="B45:B51"/>
    <mergeCell ref="B52:B53"/>
    <mergeCell ref="B54:B62"/>
    <mergeCell ref="B33:B34"/>
  </mergeCells>
  <printOptions horizontalCentered="1"/>
  <pageMargins left="0.7" right="0.7" top="0.75" bottom="0.75" header="0.3" footer="0.3"/>
  <pageSetup paperSize="9" scale="60" fitToHeight="0" orientation="landscape" r:id="rId1"/>
  <rowBreaks count="1" manualBreakCount="1">
    <brk id="36" max="14"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7"/>
  <sheetViews>
    <sheetView topLeftCell="A19" zoomScaleNormal="100" workbookViewId="0">
      <pane xSplit="1" topLeftCell="B1" activePane="topRight" state="frozen"/>
      <selection activeCell="M11" sqref="M11"/>
      <selection pane="topRight" activeCell="A3" sqref="A3"/>
    </sheetView>
  </sheetViews>
  <sheetFormatPr defaultRowHeight="15"/>
  <cols>
    <col min="1" max="1" width="73" style="217" bestFit="1" customWidth="1"/>
    <col min="2" max="2" width="12.5703125" style="217" customWidth="1"/>
    <col min="3" max="3" width="12.42578125" style="217" customWidth="1"/>
    <col min="4" max="4" width="10.85546875" style="217" customWidth="1"/>
    <col min="5" max="6" width="10.7109375" style="217" bestFit="1" customWidth="1"/>
    <col min="7" max="8" width="11.42578125" style="217" bestFit="1" customWidth="1"/>
    <col min="9" max="9" width="10.5703125" style="217" customWidth="1"/>
    <col min="10" max="11" width="11" style="217" customWidth="1"/>
    <col min="12" max="13" width="13.5703125" style="217" customWidth="1"/>
    <col min="14" max="16384" width="9.140625" style="217"/>
  </cols>
  <sheetData>
    <row r="1" spans="1:15">
      <c r="A1" s="2239" t="s">
        <v>1297</v>
      </c>
      <c r="B1" s="2239"/>
      <c r="C1" s="2239"/>
      <c r="E1" s="1276"/>
    </row>
    <row r="2" spans="1:15" ht="30">
      <c r="A2" s="1352" t="s">
        <v>1298</v>
      </c>
      <c r="B2" s="1353">
        <v>33103215</v>
      </c>
      <c r="C2" s="800"/>
      <c r="D2" s="1277"/>
    </row>
    <row r="3" spans="1:15">
      <c r="A3" s="1679" t="s">
        <v>1299</v>
      </c>
      <c r="B3" s="1354">
        <v>6.5000000000000002E-2</v>
      </c>
      <c r="C3" s="800"/>
      <c r="D3" s="1278"/>
    </row>
    <row r="4" spans="1:15">
      <c r="A4" s="1679" t="s">
        <v>1300</v>
      </c>
      <c r="B4" s="1354">
        <v>9.9000000000000005E-2</v>
      </c>
      <c r="C4" s="800"/>
      <c r="D4" s="1278"/>
    </row>
    <row r="5" spans="1:15" ht="30">
      <c r="A5" s="1679" t="s">
        <v>1198</v>
      </c>
      <c r="B5" s="1354">
        <v>0.30299999999999999</v>
      </c>
      <c r="C5" s="800"/>
      <c r="D5" s="1278"/>
    </row>
    <row r="6" spans="1:15">
      <c r="A6" s="1679" t="s">
        <v>1199</v>
      </c>
      <c r="B6" s="1354">
        <f>9801025/33103215</f>
        <v>0.29607471660985196</v>
      </c>
      <c r="C6" s="800"/>
      <c r="D6" s="1278"/>
      <c r="E6" s="1279"/>
    </row>
    <row r="7" spans="1:15">
      <c r="A7" s="1680" t="s">
        <v>1200</v>
      </c>
      <c r="B7" s="1677" t="s">
        <v>220</v>
      </c>
      <c r="C7" s="1678" t="s">
        <v>221</v>
      </c>
      <c r="D7" s="1678" t="s">
        <v>222</v>
      </c>
      <c r="E7" s="1678" t="s">
        <v>223</v>
      </c>
      <c r="F7" s="1678" t="s">
        <v>224</v>
      </c>
      <c r="G7" s="1678" t="s">
        <v>225</v>
      </c>
      <c r="H7" s="1678" t="s">
        <v>226</v>
      </c>
      <c r="I7" s="1678" t="s">
        <v>227</v>
      </c>
      <c r="J7" s="1678" t="s">
        <v>228</v>
      </c>
      <c r="K7" s="1678" t="s">
        <v>229</v>
      </c>
      <c r="L7" s="1280" t="s">
        <v>230</v>
      </c>
      <c r="M7" s="1280" t="s">
        <v>231</v>
      </c>
    </row>
    <row r="8" spans="1:15">
      <c r="A8" s="1681" t="s">
        <v>1201</v>
      </c>
      <c r="B8" s="1281">
        <v>4.5</v>
      </c>
      <c r="C8" s="1281">
        <v>4.5</v>
      </c>
      <c r="D8" s="1281">
        <v>4.5</v>
      </c>
      <c r="E8" s="1281">
        <v>4.5</v>
      </c>
      <c r="F8" s="1281">
        <v>4.5</v>
      </c>
      <c r="G8" s="1281">
        <v>4.5</v>
      </c>
      <c r="H8" s="1281">
        <v>4.5</v>
      </c>
      <c r="I8" s="1281">
        <v>4.5</v>
      </c>
      <c r="J8" s="1281">
        <v>4.25</v>
      </c>
      <c r="K8" s="1281">
        <v>4</v>
      </c>
      <c r="L8" s="1281">
        <v>4</v>
      </c>
      <c r="M8" s="1281">
        <v>4</v>
      </c>
      <c r="O8" s="1282" t="s">
        <v>34</v>
      </c>
    </row>
    <row r="9" spans="1:15">
      <c r="A9" s="1681" t="s">
        <v>1202</v>
      </c>
      <c r="B9" s="1281">
        <v>6.5</v>
      </c>
      <c r="C9" s="1281">
        <v>6.5</v>
      </c>
      <c r="D9" s="1281">
        <v>6.5</v>
      </c>
      <c r="E9" s="1281">
        <v>6.5</v>
      </c>
      <c r="F9" s="1281">
        <v>6.5</v>
      </c>
      <c r="G9" s="1281">
        <v>6.5</v>
      </c>
      <c r="H9" s="1281">
        <v>6.5</v>
      </c>
      <c r="I9" s="1281">
        <v>6.5</v>
      </c>
      <c r="J9" s="1283">
        <v>6.5</v>
      </c>
      <c r="K9" s="1283">
        <v>6.5</v>
      </c>
      <c r="L9" s="1283">
        <v>6.25</v>
      </c>
      <c r="M9" s="1283">
        <v>6.25</v>
      </c>
      <c r="O9" s="1282" t="s">
        <v>34</v>
      </c>
    </row>
    <row r="10" spans="1:15">
      <c r="A10" s="1682" t="s">
        <v>1203</v>
      </c>
      <c r="B10" s="1284">
        <v>253583.37</v>
      </c>
      <c r="C10" s="1284">
        <v>248313.84</v>
      </c>
      <c r="D10" s="1284">
        <v>253518.89</v>
      </c>
      <c r="E10" s="1284">
        <v>255897.78</v>
      </c>
      <c r="F10" s="1284">
        <v>257027.47</v>
      </c>
      <c r="G10" s="1284">
        <f>25878742/100</f>
        <v>258787.42</v>
      </c>
      <c r="H10" s="1285">
        <v>262159</v>
      </c>
      <c r="I10" s="1285">
        <v>262904</v>
      </c>
      <c r="J10" s="1285">
        <v>265131</v>
      </c>
      <c r="K10" s="1285">
        <v>266311</v>
      </c>
      <c r="L10" s="1285">
        <v>268516</v>
      </c>
      <c r="M10" s="1285" t="s">
        <v>35</v>
      </c>
      <c r="O10" s="1282" t="s">
        <v>36</v>
      </c>
    </row>
    <row r="11" spans="1:15">
      <c r="A11" s="1681" t="s">
        <v>1204</v>
      </c>
      <c r="B11" s="1284">
        <v>209361.42</v>
      </c>
      <c r="C11" s="1284">
        <v>210876</v>
      </c>
      <c r="D11" s="1284">
        <v>209029.2</v>
      </c>
      <c r="E11" s="1284">
        <v>211937.41</v>
      </c>
      <c r="F11" s="1284">
        <v>213242.06</v>
      </c>
      <c r="G11" s="1284">
        <f>21505561/100</f>
        <v>215055.61</v>
      </c>
      <c r="H11" s="1286">
        <v>218076</v>
      </c>
      <c r="I11" s="1286">
        <v>218540</v>
      </c>
      <c r="J11" s="1286">
        <v>220631</v>
      </c>
      <c r="K11" s="1286">
        <v>221289</v>
      </c>
      <c r="L11" s="1286">
        <v>222844</v>
      </c>
      <c r="M11" s="1286" t="s">
        <v>37</v>
      </c>
      <c r="O11" s="1282" t="s">
        <v>38</v>
      </c>
    </row>
    <row r="12" spans="1:15" ht="15.75" customHeight="1">
      <c r="A12" s="1681" t="s">
        <v>1205</v>
      </c>
      <c r="B12" s="1284">
        <v>166311.9</v>
      </c>
      <c r="C12" s="1284">
        <v>167814</v>
      </c>
      <c r="D12" s="1284">
        <v>167107.97</v>
      </c>
      <c r="E12" s="1284">
        <v>168147.92</v>
      </c>
      <c r="F12" s="1284">
        <v>169451.62</v>
      </c>
      <c r="G12" s="1284">
        <f>17125371/100</f>
        <v>171253.71</v>
      </c>
      <c r="H12" s="1285">
        <v>172383</v>
      </c>
      <c r="I12" s="1285">
        <v>173623</v>
      </c>
      <c r="J12" s="1285">
        <v>177429</v>
      </c>
      <c r="K12" s="1285">
        <v>178748</v>
      </c>
      <c r="L12" s="1285">
        <v>179900</v>
      </c>
      <c r="M12" s="1285" t="s">
        <v>39</v>
      </c>
      <c r="O12" s="1282" t="s">
        <v>38</v>
      </c>
    </row>
    <row r="13" spans="1:15">
      <c r="A13" s="1679" t="s">
        <v>1206</v>
      </c>
      <c r="B13" s="1287"/>
      <c r="C13" s="1288"/>
      <c r="E13" s="1281"/>
    </row>
    <row r="14" spans="1:15">
      <c r="A14" s="1681" t="s">
        <v>1207</v>
      </c>
      <c r="B14" s="1289">
        <v>6.65</v>
      </c>
      <c r="C14" s="1289" t="s">
        <v>40</v>
      </c>
      <c r="D14" s="1289">
        <v>6.67</v>
      </c>
      <c r="E14" s="1281">
        <v>6.5</v>
      </c>
      <c r="F14" s="1281">
        <v>6.59</v>
      </c>
      <c r="G14" s="1281">
        <v>6.61</v>
      </c>
      <c r="H14" s="1290">
        <v>6.5</v>
      </c>
      <c r="I14" s="1281">
        <v>6.5</v>
      </c>
      <c r="J14" s="1281">
        <v>6.71</v>
      </c>
      <c r="K14" s="1291">
        <v>6.57</v>
      </c>
      <c r="L14" s="1291">
        <v>6.33</v>
      </c>
      <c r="M14" s="1291">
        <v>6.35</v>
      </c>
      <c r="O14" s="1282" t="s">
        <v>34</v>
      </c>
    </row>
    <row r="15" spans="1:15">
      <c r="A15" s="1681" t="s">
        <v>1208</v>
      </c>
      <c r="B15" s="1289">
        <v>6.92</v>
      </c>
      <c r="C15" s="1289">
        <v>6.85</v>
      </c>
      <c r="D15" s="1289">
        <v>6.8</v>
      </c>
      <c r="E15" s="1281">
        <v>6.72</v>
      </c>
      <c r="F15" s="1281">
        <v>6.63</v>
      </c>
      <c r="G15" s="1281">
        <v>6.65</v>
      </c>
      <c r="H15" s="1290">
        <v>6.51</v>
      </c>
      <c r="I15" s="1281">
        <v>6.51</v>
      </c>
      <c r="J15" s="1281">
        <v>6.55</v>
      </c>
      <c r="K15" s="1291">
        <v>6.56</v>
      </c>
      <c r="L15" s="1290">
        <v>6.45</v>
      </c>
      <c r="M15" s="1290">
        <v>6.52</v>
      </c>
      <c r="O15" s="1282" t="s">
        <v>34</v>
      </c>
    </row>
    <row r="16" spans="1:15">
      <c r="A16" s="1683" t="s">
        <v>1209</v>
      </c>
      <c r="B16" s="1293" t="s">
        <v>41</v>
      </c>
      <c r="C16" s="1293" t="s">
        <v>41</v>
      </c>
      <c r="D16" s="1289" t="s">
        <v>42</v>
      </c>
      <c r="E16" s="1289" t="s">
        <v>42</v>
      </c>
      <c r="F16" s="1281" t="s">
        <v>42</v>
      </c>
      <c r="G16" s="1281" t="s">
        <v>42</v>
      </c>
      <c r="H16" s="1290" t="s">
        <v>42</v>
      </c>
      <c r="I16" s="1290" t="s">
        <v>42</v>
      </c>
      <c r="J16" s="1290" t="s">
        <v>42</v>
      </c>
      <c r="K16" s="1290" t="s">
        <v>42</v>
      </c>
      <c r="L16" s="1290" t="s">
        <v>42</v>
      </c>
      <c r="M16" s="1290" t="s">
        <v>42</v>
      </c>
      <c r="O16" s="1282" t="s">
        <v>34</v>
      </c>
    </row>
    <row r="17" spans="1:15">
      <c r="A17" s="1681" t="s">
        <v>1210</v>
      </c>
      <c r="B17" s="1289" t="s">
        <v>43</v>
      </c>
      <c r="C17" s="1289" t="s">
        <v>43</v>
      </c>
      <c r="D17" s="1289" t="s">
        <v>44</v>
      </c>
      <c r="E17" s="1290" t="s">
        <v>43</v>
      </c>
      <c r="F17" s="1290" t="s">
        <v>43</v>
      </c>
      <c r="G17" s="1290" t="s">
        <v>43</v>
      </c>
      <c r="H17" s="1290" t="s">
        <v>43</v>
      </c>
      <c r="I17" s="1290" t="s">
        <v>43</v>
      </c>
      <c r="J17" s="1290" t="s">
        <v>43</v>
      </c>
      <c r="K17" s="1290" t="s">
        <v>43</v>
      </c>
      <c r="L17" s="1291" t="s">
        <v>43</v>
      </c>
      <c r="M17" s="1291" t="s">
        <v>43</v>
      </c>
      <c r="O17" s="1282" t="s">
        <v>34</v>
      </c>
    </row>
    <row r="18" spans="1:15">
      <c r="A18" s="1684" t="s">
        <v>1211</v>
      </c>
      <c r="B18" s="1287"/>
      <c r="C18" s="1288"/>
      <c r="E18" s="1281"/>
    </row>
    <row r="19" spans="1:15">
      <c r="A19" s="1681" t="s">
        <v>1212</v>
      </c>
      <c r="B19" s="1294">
        <v>2272962.9500000002</v>
      </c>
      <c r="C19" s="1294">
        <v>2637533.6700000004</v>
      </c>
      <c r="D19" s="1294">
        <v>3132227.57</v>
      </c>
      <c r="E19" s="1294">
        <v>3296724.85</v>
      </c>
      <c r="F19" s="1294">
        <v>2847505</v>
      </c>
      <c r="G19" s="1294">
        <v>2740057.79</v>
      </c>
      <c r="H19" s="1294">
        <v>2514561.2602946409</v>
      </c>
      <c r="I19" s="1295">
        <v>2036475</v>
      </c>
      <c r="J19" s="1295">
        <v>2325707.7400000002</v>
      </c>
      <c r="K19" s="1295">
        <v>2343088.96</v>
      </c>
      <c r="L19" s="1295">
        <v>1932713.3499999999</v>
      </c>
      <c r="M19" s="1295">
        <v>1982197.3900000001</v>
      </c>
    </row>
    <row r="20" spans="1:15">
      <c r="A20" s="1681" t="s">
        <v>1213</v>
      </c>
      <c r="B20" s="1296">
        <v>40655851.939999998</v>
      </c>
      <c r="C20" s="1296">
        <v>41212881.140000001</v>
      </c>
      <c r="D20" s="1296">
        <v>43924743.630000003</v>
      </c>
      <c r="E20" s="1294">
        <v>46238008.350000001</v>
      </c>
      <c r="F20" s="1294">
        <v>46439993.770000003</v>
      </c>
      <c r="G20" s="1294">
        <v>47435137.149999999</v>
      </c>
      <c r="H20" s="1294">
        <v>44471429.920000002</v>
      </c>
      <c r="I20" s="1295">
        <v>44668650.359999999</v>
      </c>
      <c r="J20" s="1295">
        <v>44195106.439999998</v>
      </c>
      <c r="K20" s="1295">
        <v>42402091.539999999</v>
      </c>
      <c r="L20" s="1295">
        <v>38401411.859999999</v>
      </c>
      <c r="M20" s="1295">
        <v>41287646.5</v>
      </c>
    </row>
    <row r="21" spans="1:15">
      <c r="A21" s="1681" t="s">
        <v>1214</v>
      </c>
      <c r="B21" s="1296">
        <v>40304405.9649911</v>
      </c>
      <c r="C21" s="1296">
        <v>40880529.739361502</v>
      </c>
      <c r="D21" s="1296">
        <v>43573919</v>
      </c>
      <c r="E21" s="1294">
        <v>45865877.613030799</v>
      </c>
      <c r="F21" s="1294">
        <v>46109615.540309303</v>
      </c>
      <c r="G21" s="1294">
        <v>47064725.361702502</v>
      </c>
      <c r="H21" s="1294">
        <v>44137974.234856397</v>
      </c>
      <c r="I21" s="1295">
        <v>44320060</v>
      </c>
      <c r="J21" s="1295">
        <v>43893973.6096448</v>
      </c>
      <c r="K21" s="1295">
        <v>42122795.920828998</v>
      </c>
      <c r="L21" s="1295">
        <f>'[6]18'!$M$16</f>
        <v>38167414.236390501</v>
      </c>
      <c r="M21" s="1295">
        <v>41086929.005757503</v>
      </c>
    </row>
    <row r="22" spans="1:15">
      <c r="A22" s="1681" t="s">
        <v>1215</v>
      </c>
      <c r="B22" s="1297">
        <v>-8671</v>
      </c>
      <c r="C22" s="1297">
        <v>-25586</v>
      </c>
      <c r="D22" s="1297">
        <v>26565</v>
      </c>
      <c r="E22" s="1294">
        <v>32365</v>
      </c>
      <c r="F22" s="1294">
        <v>7322</v>
      </c>
      <c r="G22" s="1294">
        <v>57724</v>
      </c>
      <c r="H22" s="1294">
        <v>-94017</v>
      </c>
      <c r="I22" s="1295">
        <v>-21611.8</v>
      </c>
      <c r="J22" s="1295">
        <v>15446.5</v>
      </c>
      <c r="K22" s="1295">
        <v>-78027</v>
      </c>
      <c r="L22" s="1295">
        <v>-34574</v>
      </c>
      <c r="M22" s="1295">
        <v>-3972.61</v>
      </c>
    </row>
    <row r="23" spans="1:15">
      <c r="A23" s="1684" t="s">
        <v>1216</v>
      </c>
      <c r="B23" s="1287"/>
      <c r="C23" s="1288"/>
      <c r="E23" s="1281"/>
    </row>
    <row r="24" spans="1:15">
      <c r="A24" s="1681" t="s">
        <v>1217</v>
      </c>
      <c r="B24" s="1298">
        <v>641590</v>
      </c>
      <c r="C24" s="1298">
        <v>651510</v>
      </c>
      <c r="D24" s="1298">
        <v>651997</v>
      </c>
      <c r="E24" s="1298">
        <v>667386</v>
      </c>
      <c r="F24" s="1298">
        <v>689235</v>
      </c>
      <c r="G24" s="1298">
        <v>704885</v>
      </c>
      <c r="H24" s="1298">
        <v>682130</v>
      </c>
      <c r="I24" s="1298">
        <v>658091</v>
      </c>
      <c r="J24" s="1298">
        <v>640279</v>
      </c>
      <c r="K24" s="1299">
        <v>630607</v>
      </c>
      <c r="L24" s="1299">
        <v>638698</v>
      </c>
      <c r="M24" s="1299">
        <v>665396</v>
      </c>
      <c r="O24" s="1282" t="s">
        <v>45</v>
      </c>
    </row>
    <row r="25" spans="1:15">
      <c r="A25" s="1681" t="s">
        <v>1218</v>
      </c>
      <c r="B25" s="1289">
        <v>83.34</v>
      </c>
      <c r="C25" s="1289">
        <v>83.3</v>
      </c>
      <c r="D25" s="1298">
        <v>83.45</v>
      </c>
      <c r="E25" s="1281">
        <v>83.73</v>
      </c>
      <c r="F25" s="1281">
        <v>83.87</v>
      </c>
      <c r="G25" s="1281">
        <v>83.67</v>
      </c>
      <c r="H25" s="1281">
        <v>84.09</v>
      </c>
      <c r="I25" s="1281">
        <v>84.5</v>
      </c>
      <c r="J25" s="1281">
        <v>85.59</v>
      </c>
      <c r="K25" s="1281">
        <v>86.64</v>
      </c>
      <c r="L25" s="1281">
        <v>87.4</v>
      </c>
      <c r="M25" s="1281">
        <v>85.58</v>
      </c>
      <c r="O25" s="1282" t="s">
        <v>34</v>
      </c>
    </row>
    <row r="26" spans="1:15">
      <c r="A26" s="1681" t="s">
        <v>1219</v>
      </c>
      <c r="B26" s="1289">
        <v>89.43</v>
      </c>
      <c r="C26" s="1289">
        <v>90.12</v>
      </c>
      <c r="D26" s="1298">
        <v>89.25</v>
      </c>
      <c r="E26" s="1281">
        <v>90.32</v>
      </c>
      <c r="F26" s="1281">
        <v>92.91</v>
      </c>
      <c r="G26" s="1281">
        <v>93.46</v>
      </c>
      <c r="H26" s="1281">
        <v>91.25</v>
      </c>
      <c r="I26" s="1281">
        <v>89.36</v>
      </c>
      <c r="J26" s="1281">
        <v>89.11</v>
      </c>
      <c r="K26" s="1281">
        <v>90.01</v>
      </c>
      <c r="L26" s="1281">
        <v>90.78</v>
      </c>
      <c r="M26" s="1281">
        <v>92.32</v>
      </c>
      <c r="O26" s="1282" t="s">
        <v>34</v>
      </c>
    </row>
    <row r="27" spans="1:15">
      <c r="A27" s="1681" t="s">
        <v>1220</v>
      </c>
      <c r="B27" s="1290">
        <v>1.37</v>
      </c>
      <c r="C27" s="1290">
        <v>1.34</v>
      </c>
      <c r="D27" s="1300">
        <v>1.26</v>
      </c>
      <c r="E27" s="1281">
        <v>1.33</v>
      </c>
      <c r="F27" s="1281">
        <v>1.64</v>
      </c>
      <c r="G27" s="1281">
        <v>2.11</v>
      </c>
      <c r="H27" s="1283">
        <v>2</v>
      </c>
      <c r="I27" s="1283">
        <v>2.1800000000000002</v>
      </c>
      <c r="J27" s="1283">
        <v>2.91</v>
      </c>
      <c r="K27" s="1283">
        <v>2.2999999999999998</v>
      </c>
      <c r="L27" s="1283">
        <v>2.2000000000000002</v>
      </c>
      <c r="M27" s="1283">
        <v>2.2799999999999998</v>
      </c>
      <c r="O27" s="1282" t="s">
        <v>34</v>
      </c>
    </row>
    <row r="28" spans="1:15">
      <c r="A28" s="1684" t="s">
        <v>1221</v>
      </c>
      <c r="B28" s="1287"/>
      <c r="C28" s="1288"/>
      <c r="E28" s="1281"/>
    </row>
    <row r="29" spans="1:15">
      <c r="A29" s="1681" t="s">
        <v>1222</v>
      </c>
      <c r="B29" s="1298">
        <v>1240</v>
      </c>
      <c r="C29" s="1298">
        <f>232000/100</f>
        <v>2320</v>
      </c>
      <c r="D29" s="1298">
        <v>3410</v>
      </c>
      <c r="E29" s="1298">
        <v>4530</v>
      </c>
      <c r="F29" s="1298">
        <v>5936.97</v>
      </c>
      <c r="G29" s="1298">
        <f>705697/100</f>
        <v>7056.97</v>
      </c>
      <c r="H29" s="1299">
        <v>8406.9699999999993</v>
      </c>
      <c r="I29" s="1299">
        <v>9636.9699999999993</v>
      </c>
      <c r="J29" s="1299">
        <v>10897</v>
      </c>
      <c r="K29" s="1298">
        <v>12436.97</v>
      </c>
      <c r="L29" s="1298">
        <v>13686.97</v>
      </c>
      <c r="M29" s="1298">
        <v>14006.97</v>
      </c>
      <c r="O29" s="1282" t="s">
        <v>46</v>
      </c>
    </row>
    <row r="30" spans="1:15">
      <c r="A30" s="1681" t="s">
        <v>1223</v>
      </c>
      <c r="B30" s="1289">
        <v>1.26</v>
      </c>
      <c r="C30" s="1289">
        <v>2.6104417670682833</v>
      </c>
      <c r="D30" s="1289">
        <v>3.36</v>
      </c>
      <c r="E30" s="1281">
        <v>2.1</v>
      </c>
      <c r="F30" s="1281">
        <v>1.25</v>
      </c>
      <c r="G30" s="1281">
        <v>1.84</v>
      </c>
      <c r="H30" s="1292">
        <v>2.75</v>
      </c>
      <c r="I30" s="1292">
        <v>1.89</v>
      </c>
      <c r="J30" s="1292">
        <v>2.57</v>
      </c>
      <c r="K30" s="1292">
        <v>2.5099999999999998</v>
      </c>
      <c r="L30" s="1292">
        <v>2.38</v>
      </c>
      <c r="M30" s="1292">
        <v>2.0499999999999998</v>
      </c>
      <c r="O30" s="1282" t="s">
        <v>47</v>
      </c>
    </row>
    <row r="31" spans="1:15">
      <c r="A31" s="1681" t="s">
        <v>1224</v>
      </c>
      <c r="B31" s="1289">
        <v>4.83</v>
      </c>
      <c r="C31" s="1289">
        <v>4.8</v>
      </c>
      <c r="D31" s="1289">
        <v>5.08</v>
      </c>
      <c r="E31" s="1281">
        <v>3.54</v>
      </c>
      <c r="F31" s="1281">
        <v>3.65</v>
      </c>
      <c r="G31" s="1283">
        <v>5.49</v>
      </c>
      <c r="H31" s="1292">
        <v>6.21</v>
      </c>
      <c r="I31" s="1292">
        <v>5.48</v>
      </c>
      <c r="J31" s="1292">
        <v>5.22</v>
      </c>
      <c r="K31" s="1292">
        <v>4.26</v>
      </c>
      <c r="L31" s="1301">
        <v>3.61</v>
      </c>
      <c r="M31" s="1301">
        <v>3.34</v>
      </c>
      <c r="O31" s="1282" t="s">
        <v>48</v>
      </c>
    </row>
    <row r="32" spans="1:15">
      <c r="A32" s="1684" t="s">
        <v>1225</v>
      </c>
      <c r="B32" s="1288"/>
      <c r="C32" s="1288"/>
      <c r="E32" s="1281"/>
    </row>
    <row r="33" spans="1:15">
      <c r="A33" s="1681" t="s">
        <v>1226</v>
      </c>
      <c r="B33" s="1290">
        <v>148</v>
      </c>
      <c r="C33" s="1290">
        <v>154.69999999999999</v>
      </c>
      <c r="D33" s="1290">
        <v>151</v>
      </c>
      <c r="E33" s="1290">
        <v>149.4</v>
      </c>
      <c r="F33" s="1302">
        <v>145.69999999999999</v>
      </c>
      <c r="G33" s="1290">
        <v>146.69999999999999</v>
      </c>
      <c r="H33" s="1303">
        <v>149.9</v>
      </c>
      <c r="I33" s="1303">
        <v>148.1</v>
      </c>
      <c r="J33" s="1303">
        <v>157.19999999999999</v>
      </c>
      <c r="K33" s="1304">
        <v>153.6</v>
      </c>
      <c r="L33" s="1305">
        <v>147.1</v>
      </c>
      <c r="M33" s="1305">
        <v>160</v>
      </c>
      <c r="O33" s="1306" t="s">
        <v>49</v>
      </c>
    </row>
    <row r="34" spans="1:15">
      <c r="A34" s="1681" t="s">
        <v>1227</v>
      </c>
      <c r="B34" s="1290">
        <v>130.9</v>
      </c>
      <c r="C34" s="1290">
        <v>136.5</v>
      </c>
      <c r="D34" s="1290">
        <v>134.9</v>
      </c>
      <c r="E34" s="1290">
        <v>116.1</v>
      </c>
      <c r="F34" s="1302">
        <v>107.1</v>
      </c>
      <c r="G34" s="1290">
        <v>111.7</v>
      </c>
      <c r="H34" s="1303">
        <v>128.5</v>
      </c>
      <c r="I34" s="1303">
        <v>133.80000000000001</v>
      </c>
      <c r="J34" s="1303">
        <v>143.1</v>
      </c>
      <c r="K34" s="1304">
        <v>144.30000000000001</v>
      </c>
      <c r="L34" s="1305">
        <v>139.69999999999999</v>
      </c>
      <c r="M34" s="1305">
        <v>156.19999999999999</v>
      </c>
      <c r="O34" s="1307"/>
    </row>
    <row r="35" spans="1:15">
      <c r="A35" s="1681" t="s">
        <v>1228</v>
      </c>
      <c r="B35" s="1290">
        <v>144.6</v>
      </c>
      <c r="C35" s="1290">
        <v>150.4</v>
      </c>
      <c r="D35" s="1290">
        <v>146.6</v>
      </c>
      <c r="E35" s="1290">
        <v>148.30000000000001</v>
      </c>
      <c r="F35" s="1302">
        <v>146</v>
      </c>
      <c r="G35" s="1290">
        <v>147</v>
      </c>
      <c r="H35" s="1303">
        <v>147.9</v>
      </c>
      <c r="I35" s="1303">
        <v>147.4</v>
      </c>
      <c r="J35" s="1303">
        <v>156.19999999999999</v>
      </c>
      <c r="K35" s="1304">
        <v>150.80000000000001</v>
      </c>
      <c r="L35" s="1305">
        <v>144.4</v>
      </c>
      <c r="M35" s="1305">
        <v>156.19999999999999</v>
      </c>
      <c r="O35" s="1307"/>
    </row>
    <row r="36" spans="1:15">
      <c r="A36" s="1681" t="s">
        <v>1229</v>
      </c>
      <c r="B36" s="1290">
        <v>212</v>
      </c>
      <c r="C36" s="1290">
        <v>229.3</v>
      </c>
      <c r="D36" s="1290">
        <v>222.8</v>
      </c>
      <c r="E36" s="1290">
        <v>220.2</v>
      </c>
      <c r="F36" s="1302">
        <v>212.3</v>
      </c>
      <c r="G36" s="1290">
        <v>206.9</v>
      </c>
      <c r="H36" s="1303">
        <v>207.8</v>
      </c>
      <c r="I36" s="1303">
        <v>184.1</v>
      </c>
      <c r="J36" s="1303">
        <v>192.8</v>
      </c>
      <c r="K36" s="1304">
        <v>197.1</v>
      </c>
      <c r="L36" s="1305">
        <v>187.2</v>
      </c>
      <c r="M36" s="1305">
        <v>204.2</v>
      </c>
      <c r="O36" s="1307"/>
    </row>
    <row r="37" spans="1:15">
      <c r="A37" s="1684" t="s">
        <v>1230</v>
      </c>
      <c r="B37" s="1308"/>
      <c r="C37" s="1308"/>
      <c r="E37" s="1309"/>
      <c r="J37" s="800"/>
      <c r="K37" s="800"/>
      <c r="L37" s="800"/>
      <c r="M37" s="800"/>
    </row>
    <row r="38" spans="1:15" ht="15" customHeight="1">
      <c r="A38" s="1681" t="s">
        <v>1231</v>
      </c>
      <c r="B38" s="1310">
        <v>65.638280125999998</v>
      </c>
      <c r="C38" s="1310">
        <v>69.365133447000005</v>
      </c>
      <c r="D38" s="1311">
        <v>65.47</v>
      </c>
      <c r="E38" s="1312">
        <v>64.473539361000007</v>
      </c>
      <c r="F38" s="1312">
        <v>65.400000000000006</v>
      </c>
      <c r="G38" s="1311">
        <v>65.19</v>
      </c>
      <c r="H38" s="1303">
        <v>73.209999999999994</v>
      </c>
      <c r="I38" s="1303">
        <v>67.790000000000006</v>
      </c>
      <c r="J38" s="1303">
        <v>70.67</v>
      </c>
      <c r="K38" s="1313">
        <v>74.97</v>
      </c>
      <c r="L38" s="1313">
        <v>71.95</v>
      </c>
      <c r="M38" s="1313">
        <v>73.61</v>
      </c>
      <c r="O38" s="1306" t="s">
        <v>50</v>
      </c>
    </row>
    <row r="39" spans="1:15">
      <c r="A39" s="1681" t="s">
        <v>1232</v>
      </c>
      <c r="B39" s="1310">
        <v>71.314999999999998</v>
      </c>
      <c r="C39" s="1310">
        <v>78.863</v>
      </c>
      <c r="D39" s="1311">
        <v>73.47</v>
      </c>
      <c r="E39" s="1312">
        <v>73.379000000000005</v>
      </c>
      <c r="F39" s="1312">
        <v>80.06</v>
      </c>
      <c r="G39" s="1311">
        <v>71.680000000000007</v>
      </c>
      <c r="H39" s="1303">
        <v>83.33</v>
      </c>
      <c r="I39" s="1303">
        <v>87.63</v>
      </c>
      <c r="J39" s="1303">
        <v>77.44</v>
      </c>
      <c r="K39" s="1313">
        <v>77.64</v>
      </c>
      <c r="L39" s="1313">
        <v>67.52</v>
      </c>
      <c r="M39" s="1313">
        <v>77.23</v>
      </c>
      <c r="O39" s="1306"/>
    </row>
    <row r="40" spans="1:15">
      <c r="A40" s="1681" t="s">
        <v>1233</v>
      </c>
      <c r="B40" s="1290">
        <f>-B39+B38</f>
        <v>-5.6767198739999998</v>
      </c>
      <c r="C40" s="1290">
        <f>-C39+C38</f>
        <v>-9.4978665529999944</v>
      </c>
      <c r="D40" s="1290">
        <f>-D39+D38</f>
        <v>-8</v>
      </c>
      <c r="E40" s="1290">
        <f>-E39+E38</f>
        <v>-8.9054606389999975</v>
      </c>
      <c r="F40" s="1312">
        <f>-F39+F38</f>
        <v>-14.659999999999997</v>
      </c>
      <c r="G40" s="1311">
        <v>-6.49</v>
      </c>
      <c r="H40" s="1303">
        <v>-10.119999999999999</v>
      </c>
      <c r="I40" s="1303">
        <v>-19.84</v>
      </c>
      <c r="J40" s="1303">
        <v>-6.78</v>
      </c>
      <c r="K40" s="1313">
        <v>-2.67</v>
      </c>
      <c r="L40" s="1313">
        <v>4.43</v>
      </c>
      <c r="M40" s="1313">
        <v>-3.63</v>
      </c>
      <c r="O40" s="1306"/>
    </row>
    <row r="41" spans="1:15">
      <c r="A41" s="1685" t="s">
        <v>210</v>
      </c>
      <c r="B41" s="1686"/>
      <c r="C41" s="1686"/>
    </row>
    <row r="42" spans="1:15">
      <c r="A42" s="2240" t="s">
        <v>1234</v>
      </c>
      <c r="B42" s="2240"/>
      <c r="C42" s="1686"/>
    </row>
    <row r="43" spans="1:15">
      <c r="A43" s="2240" t="s">
        <v>1235</v>
      </c>
      <c r="B43" s="2240"/>
      <c r="C43" s="2240"/>
    </row>
    <row r="44" spans="1:15">
      <c r="A44" s="1687" t="s">
        <v>1236</v>
      </c>
      <c r="B44" s="1686"/>
      <c r="C44" s="1686"/>
    </row>
    <row r="45" spans="1:15">
      <c r="A45" s="2241" t="s">
        <v>1237</v>
      </c>
      <c r="B45" s="2241"/>
      <c r="C45" s="1686"/>
    </row>
    <row r="46" spans="1:15" ht="54" customHeight="1">
      <c r="A46" s="1314" t="s">
        <v>1238</v>
      </c>
    </row>
    <row r="47" spans="1:15">
      <c r="A47" s="1314"/>
    </row>
  </sheetData>
  <mergeCells count="4">
    <mergeCell ref="A1:C1"/>
    <mergeCell ref="A42:B42"/>
    <mergeCell ref="A43:C43"/>
    <mergeCell ref="A45:B45"/>
  </mergeCells>
  <hyperlinks>
    <hyperlink ref="A15" location="_edn3" display="_edn3"/>
    <hyperlink ref="O24" r:id="rId1"/>
    <hyperlink ref="O8" r:id="rId2"/>
    <hyperlink ref="O9" r:id="rId3"/>
    <hyperlink ref="O14" r:id="rId4"/>
    <hyperlink ref="O15" r:id="rId5"/>
    <hyperlink ref="O16" r:id="rId6"/>
    <hyperlink ref="O17" r:id="rId7"/>
    <hyperlink ref="O25" r:id="rId8"/>
    <hyperlink ref="O26" r:id="rId9"/>
    <hyperlink ref="O27" r:id="rId10"/>
    <hyperlink ref="O11" r:id="rId11"/>
    <hyperlink ref="O12" r:id="rId12"/>
    <hyperlink ref="O10" r:id="rId13"/>
    <hyperlink ref="O29" r:id="rId14"/>
    <hyperlink ref="O30" r:id="rId15"/>
    <hyperlink ref="O31" r:id="rId16"/>
    <hyperlink ref="O33" r:id="rId17"/>
    <hyperlink ref="O38" r:id="rId18"/>
  </hyperlinks>
  <printOptions horizontalCentered="1"/>
  <pageMargins left="0.70866141732283472" right="0.70866141732283472" top="0.74803149606299213" bottom="0.74803149606299213" header="0.31496062992125984" footer="0.31496062992125984"/>
  <pageSetup paperSize="9" scale="61" fitToWidth="0" orientation="landscape" r:id="rId19"/>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E66"/>
  <sheetViews>
    <sheetView view="pageBreakPreview" zoomScale="60" zoomScaleNormal="160" workbookViewId="0">
      <selection activeCell="N7" sqref="N7"/>
    </sheetView>
  </sheetViews>
  <sheetFormatPr defaultRowHeight="15"/>
  <cols>
    <col min="1" max="1" width="17.5703125" customWidth="1"/>
    <col min="2" max="2" width="19.42578125" customWidth="1"/>
    <col min="3" max="3" width="25.5703125" customWidth="1"/>
    <col min="4" max="4" width="10.5703125" customWidth="1"/>
    <col min="5" max="5" width="10.28515625" customWidth="1"/>
    <col min="6" max="6" width="10.28515625" style="10" customWidth="1"/>
    <col min="7" max="7" width="12.85546875" style="10" customWidth="1"/>
    <col min="10" max="10" width="10.140625" style="217" bestFit="1" customWidth="1"/>
    <col min="11" max="11" width="9.140625" style="217"/>
  </cols>
  <sheetData>
    <row r="1" spans="1:31" ht="15.75">
      <c r="A1" s="250" t="s">
        <v>245</v>
      </c>
      <c r="B1" s="250"/>
      <c r="C1" s="250"/>
      <c r="D1" s="250"/>
      <c r="E1" s="250"/>
      <c r="F1" s="250"/>
      <c r="G1" s="250"/>
    </row>
    <row r="2" spans="1:31" ht="15" customHeight="1">
      <c r="A2" s="1781" t="s">
        <v>246</v>
      </c>
      <c r="B2" s="1784" t="s">
        <v>247</v>
      </c>
      <c r="C2" s="1784" t="s">
        <v>248</v>
      </c>
      <c r="D2" s="1783" t="s">
        <v>10</v>
      </c>
      <c r="E2" s="1783"/>
      <c r="F2" s="1783" t="s">
        <v>14</v>
      </c>
      <c r="G2" s="1783"/>
      <c r="H2" s="1774" t="s">
        <v>220</v>
      </c>
      <c r="I2" s="1775"/>
      <c r="J2" s="1774" t="s">
        <v>221</v>
      </c>
      <c r="K2" s="1775"/>
      <c r="L2" s="1774" t="s">
        <v>222</v>
      </c>
      <c r="M2" s="1775"/>
      <c r="N2" s="1774" t="s">
        <v>223</v>
      </c>
      <c r="O2" s="1775"/>
      <c r="P2" s="1774" t="s">
        <v>224</v>
      </c>
      <c r="Q2" s="1775"/>
      <c r="R2" s="1774" t="s">
        <v>225</v>
      </c>
      <c r="S2" s="1775"/>
      <c r="T2" s="1774" t="s">
        <v>226</v>
      </c>
      <c r="U2" s="1775"/>
      <c r="V2" s="1774" t="s">
        <v>227</v>
      </c>
      <c r="W2" s="1775"/>
      <c r="X2" s="1774" t="s">
        <v>330</v>
      </c>
      <c r="Y2" s="1775"/>
      <c r="Z2" s="1774" t="s">
        <v>229</v>
      </c>
      <c r="AA2" s="1776"/>
      <c r="AB2" s="1774" t="s">
        <v>331</v>
      </c>
      <c r="AC2" s="1776"/>
      <c r="AD2" s="1774" t="s">
        <v>332</v>
      </c>
      <c r="AE2" s="1776"/>
    </row>
    <row r="3" spans="1:31" ht="25.5">
      <c r="A3" s="1782"/>
      <c r="B3" s="1785"/>
      <c r="C3" s="1785"/>
      <c r="D3" s="1422" t="s">
        <v>218</v>
      </c>
      <c r="E3" s="1422" t="s">
        <v>241</v>
      </c>
      <c r="F3" s="1422" t="s">
        <v>218</v>
      </c>
      <c r="G3" s="1422" t="s">
        <v>241</v>
      </c>
      <c r="H3" s="1422" t="s">
        <v>218</v>
      </c>
      <c r="I3" s="1422" t="s">
        <v>241</v>
      </c>
      <c r="J3" s="1422" t="s">
        <v>218</v>
      </c>
      <c r="K3" s="1422" t="s">
        <v>241</v>
      </c>
      <c r="L3" s="1422" t="s">
        <v>218</v>
      </c>
      <c r="M3" s="1422" t="s">
        <v>241</v>
      </c>
      <c r="N3" s="1422" t="s">
        <v>218</v>
      </c>
      <c r="O3" s="1422" t="s">
        <v>241</v>
      </c>
      <c r="P3" s="1422" t="s">
        <v>218</v>
      </c>
      <c r="Q3" s="1422" t="s">
        <v>241</v>
      </c>
      <c r="R3" s="1422" t="s">
        <v>218</v>
      </c>
      <c r="S3" s="1422" t="s">
        <v>241</v>
      </c>
      <c r="T3" s="1422" t="s">
        <v>218</v>
      </c>
      <c r="U3" s="1422" t="s">
        <v>241</v>
      </c>
      <c r="V3" s="1422" t="s">
        <v>218</v>
      </c>
      <c r="W3" s="1422" t="s">
        <v>241</v>
      </c>
      <c r="X3" s="1422" t="s">
        <v>218</v>
      </c>
      <c r="Y3" s="1422" t="s">
        <v>241</v>
      </c>
      <c r="Z3" s="1422" t="s">
        <v>218</v>
      </c>
      <c r="AA3" s="1422" t="s">
        <v>241</v>
      </c>
      <c r="AB3" s="1422" t="s">
        <v>218</v>
      </c>
      <c r="AC3" s="1422" t="s">
        <v>241</v>
      </c>
      <c r="AD3" s="1422" t="s">
        <v>218</v>
      </c>
      <c r="AE3" s="1422" t="s">
        <v>241</v>
      </c>
    </row>
    <row r="4" spans="1:31">
      <c r="A4" s="1777" t="s">
        <v>249</v>
      </c>
      <c r="B4" s="1777" t="s">
        <v>250</v>
      </c>
      <c r="C4" s="1413" t="s">
        <v>251</v>
      </c>
      <c r="D4" s="249">
        <v>7</v>
      </c>
      <c r="E4" s="128">
        <v>615.83574079999994</v>
      </c>
      <c r="F4" s="154">
        <f>H4+J4+L4+N4+P4+R4+T4+V4+X4+Z4+AB4+AD4</f>
        <v>18</v>
      </c>
      <c r="G4" s="154">
        <f>I4+K4+M4+O4+Q4+S4+U4+W4+Y4+AA4+AC4+AE4</f>
        <v>1045.01419863</v>
      </c>
      <c r="H4" s="128">
        <v>0</v>
      </c>
      <c r="I4" s="128">
        <v>0</v>
      </c>
      <c r="J4" s="404">
        <v>2</v>
      </c>
      <c r="K4" s="404">
        <v>60.491599999999998</v>
      </c>
      <c r="L4" s="128">
        <v>3</v>
      </c>
      <c r="M4" s="128">
        <v>149.28</v>
      </c>
      <c r="N4" s="128">
        <v>0</v>
      </c>
      <c r="O4" s="128">
        <v>0</v>
      </c>
      <c r="P4" s="128">
        <v>1</v>
      </c>
      <c r="Q4" s="128">
        <v>25.14744</v>
      </c>
      <c r="R4" s="128">
        <v>1</v>
      </c>
      <c r="S4" s="128">
        <v>67.36</v>
      </c>
      <c r="T4" s="128">
        <v>4</v>
      </c>
      <c r="U4" s="128">
        <v>201.99567862999999</v>
      </c>
      <c r="V4" s="128">
        <v>0</v>
      </c>
      <c r="W4" s="128">
        <v>0</v>
      </c>
      <c r="X4" s="128">
        <v>1</v>
      </c>
      <c r="Y4" s="128">
        <v>2.9424999999999999</v>
      </c>
      <c r="Z4" s="128">
        <v>4</v>
      </c>
      <c r="AA4" s="128">
        <v>253.18297999999999</v>
      </c>
      <c r="AB4" s="128">
        <v>1</v>
      </c>
      <c r="AC4" s="128">
        <v>224.68</v>
      </c>
      <c r="AD4" s="128">
        <v>1</v>
      </c>
      <c r="AE4" s="128">
        <v>59.933999999999997</v>
      </c>
    </row>
    <row r="5" spans="1:31">
      <c r="A5" s="1778"/>
      <c r="B5" s="1779"/>
      <c r="C5" s="1413" t="s">
        <v>252</v>
      </c>
      <c r="D5" s="249">
        <v>2</v>
      </c>
      <c r="E5" s="128">
        <v>170.5403</v>
      </c>
      <c r="F5" s="154">
        <f t="shared" ref="F5:F62" si="0">H5+J5+L5+N5+P5+R5+T5+V5+X5+Z5+AB5+AD5</f>
        <v>5</v>
      </c>
      <c r="G5" s="154">
        <f t="shared" ref="G5:G61" si="1">I5+K5+M5+O5+Q5+S5+U5+W5+Y5+AA5+AC5+AE5</f>
        <v>3565.5066440000001</v>
      </c>
      <c r="H5" s="128">
        <v>0</v>
      </c>
      <c r="I5" s="128">
        <v>0</v>
      </c>
      <c r="J5" s="404">
        <v>0</v>
      </c>
      <c r="K5" s="404">
        <v>0</v>
      </c>
      <c r="L5" s="128">
        <v>0</v>
      </c>
      <c r="M5" s="128">
        <v>0</v>
      </c>
      <c r="N5" s="128">
        <v>1</v>
      </c>
      <c r="O5" s="128">
        <v>44.676000000000002</v>
      </c>
      <c r="P5" s="128">
        <v>0</v>
      </c>
      <c r="Q5" s="128">
        <v>0</v>
      </c>
      <c r="R5" s="128">
        <v>0</v>
      </c>
      <c r="S5" s="128">
        <v>0</v>
      </c>
      <c r="T5" s="128">
        <v>0</v>
      </c>
      <c r="U5" s="128">
        <v>0</v>
      </c>
      <c r="V5" s="128">
        <v>0</v>
      </c>
      <c r="W5" s="128">
        <v>0</v>
      </c>
      <c r="X5" s="128">
        <v>1</v>
      </c>
      <c r="Y5" s="128">
        <v>3376.5346439999998</v>
      </c>
      <c r="Z5" s="128">
        <v>1</v>
      </c>
      <c r="AA5" s="128">
        <v>44.8</v>
      </c>
      <c r="AB5" s="128">
        <v>1</v>
      </c>
      <c r="AC5" s="128">
        <v>49.39</v>
      </c>
      <c r="AD5" s="128">
        <v>1</v>
      </c>
      <c r="AE5" s="128">
        <v>50.105999999999995</v>
      </c>
    </row>
    <row r="6" spans="1:31">
      <c r="A6" s="1778"/>
      <c r="B6" s="1777" t="s">
        <v>253</v>
      </c>
      <c r="C6" s="1413" t="s">
        <v>254</v>
      </c>
      <c r="D6" s="249">
        <v>2</v>
      </c>
      <c r="E6" s="128">
        <v>4447.0123926000006</v>
      </c>
      <c r="F6" s="154">
        <f t="shared" si="0"/>
        <v>1</v>
      </c>
      <c r="G6" s="154">
        <f t="shared" si="1"/>
        <v>400</v>
      </c>
      <c r="H6" s="128">
        <v>0</v>
      </c>
      <c r="I6" s="128">
        <v>0</v>
      </c>
      <c r="J6" s="404">
        <v>1</v>
      </c>
      <c r="K6" s="404">
        <v>400</v>
      </c>
      <c r="L6" s="128">
        <v>0</v>
      </c>
      <c r="M6" s="128">
        <v>0</v>
      </c>
      <c r="N6" s="128">
        <v>0</v>
      </c>
      <c r="O6" s="128">
        <v>0</v>
      </c>
      <c r="P6" s="128">
        <v>0</v>
      </c>
      <c r="Q6" s="128">
        <v>0</v>
      </c>
      <c r="R6" s="128">
        <v>0</v>
      </c>
      <c r="S6" s="128">
        <v>0</v>
      </c>
      <c r="T6" s="128">
        <v>0</v>
      </c>
      <c r="U6" s="128">
        <v>0</v>
      </c>
      <c r="V6" s="128">
        <v>0</v>
      </c>
      <c r="W6" s="128">
        <v>0</v>
      </c>
      <c r="X6" s="128">
        <v>0</v>
      </c>
      <c r="Y6" s="128">
        <v>0</v>
      </c>
      <c r="Z6" s="128">
        <v>0</v>
      </c>
      <c r="AA6" s="128">
        <v>0</v>
      </c>
      <c r="AB6" s="128">
        <v>0</v>
      </c>
      <c r="AC6" s="128">
        <v>0</v>
      </c>
      <c r="AD6" s="128">
        <v>0</v>
      </c>
      <c r="AE6" s="128">
        <v>0</v>
      </c>
    </row>
    <row r="7" spans="1:31">
      <c r="A7" s="1778"/>
      <c r="B7" s="1779"/>
      <c r="C7" s="1413" t="s">
        <v>255</v>
      </c>
      <c r="D7" s="249">
        <v>1</v>
      </c>
      <c r="E7" s="128">
        <v>49.98</v>
      </c>
      <c r="F7" s="154">
        <f t="shared" si="0"/>
        <v>0</v>
      </c>
      <c r="G7" s="154">
        <f t="shared" si="1"/>
        <v>0</v>
      </c>
      <c r="H7" s="128">
        <v>0</v>
      </c>
      <c r="I7" s="128">
        <v>0</v>
      </c>
      <c r="J7" s="404">
        <v>0</v>
      </c>
      <c r="K7" s="404">
        <v>0</v>
      </c>
      <c r="L7" s="128">
        <v>0</v>
      </c>
      <c r="M7" s="128">
        <v>0</v>
      </c>
      <c r="N7" s="128">
        <v>0</v>
      </c>
      <c r="O7" s="128">
        <v>0</v>
      </c>
      <c r="P7" s="128">
        <v>0</v>
      </c>
      <c r="Q7" s="128">
        <v>0</v>
      </c>
      <c r="R7" s="128">
        <v>0</v>
      </c>
      <c r="S7" s="128">
        <v>0</v>
      </c>
      <c r="T7" s="128">
        <v>0</v>
      </c>
      <c r="U7" s="128">
        <v>0</v>
      </c>
      <c r="V7" s="128">
        <v>0</v>
      </c>
      <c r="W7" s="128">
        <v>0</v>
      </c>
      <c r="X7" s="128">
        <v>0</v>
      </c>
      <c r="Y7" s="128">
        <v>0</v>
      </c>
      <c r="Z7" s="128">
        <v>0</v>
      </c>
      <c r="AA7" s="128">
        <v>0</v>
      </c>
      <c r="AB7" s="128">
        <v>0</v>
      </c>
      <c r="AC7" s="128">
        <v>0</v>
      </c>
      <c r="AD7" s="128">
        <v>0</v>
      </c>
      <c r="AE7" s="128">
        <v>0</v>
      </c>
    </row>
    <row r="8" spans="1:31">
      <c r="A8" s="1778"/>
      <c r="B8" s="1777" t="s">
        <v>256</v>
      </c>
      <c r="C8" s="1413" t="s">
        <v>257</v>
      </c>
      <c r="D8" s="249">
        <v>1</v>
      </c>
      <c r="E8" s="128">
        <v>42.692639999999997</v>
      </c>
      <c r="F8" s="154">
        <f t="shared" si="0"/>
        <v>2</v>
      </c>
      <c r="G8" s="154">
        <f t="shared" si="1"/>
        <v>195.06622830000001</v>
      </c>
      <c r="H8" s="128">
        <v>0</v>
      </c>
      <c r="I8" s="128">
        <v>0</v>
      </c>
      <c r="J8" s="404">
        <v>0</v>
      </c>
      <c r="K8" s="404">
        <v>0</v>
      </c>
      <c r="L8" s="128">
        <v>0</v>
      </c>
      <c r="M8" s="128">
        <v>0</v>
      </c>
      <c r="N8" s="128">
        <v>1</v>
      </c>
      <c r="O8" s="128">
        <v>170.99998830000001</v>
      </c>
      <c r="P8" s="128">
        <v>1</v>
      </c>
      <c r="Q8" s="128">
        <v>24.066240000000001</v>
      </c>
      <c r="R8" s="128">
        <v>0</v>
      </c>
      <c r="S8" s="128">
        <v>0</v>
      </c>
      <c r="T8" s="128">
        <v>0</v>
      </c>
      <c r="U8" s="128">
        <v>0</v>
      </c>
      <c r="V8" s="128">
        <v>0</v>
      </c>
      <c r="W8" s="128">
        <v>0</v>
      </c>
      <c r="X8" s="128">
        <v>0</v>
      </c>
      <c r="Y8" s="128">
        <v>0</v>
      </c>
      <c r="Z8" s="128">
        <v>0</v>
      </c>
      <c r="AA8" s="128">
        <v>0</v>
      </c>
      <c r="AB8" s="128">
        <v>0</v>
      </c>
      <c r="AC8" s="128">
        <v>0</v>
      </c>
      <c r="AD8" s="128">
        <v>0</v>
      </c>
      <c r="AE8" s="128">
        <v>0</v>
      </c>
    </row>
    <row r="9" spans="1:31">
      <c r="A9" s="1778"/>
      <c r="B9" s="1778"/>
      <c r="C9" s="1413" t="s">
        <v>258</v>
      </c>
      <c r="D9" s="249">
        <v>0</v>
      </c>
      <c r="E9" s="128">
        <v>0</v>
      </c>
      <c r="F9" s="154">
        <f t="shared" si="0"/>
        <v>0</v>
      </c>
      <c r="G9" s="154">
        <f t="shared" si="1"/>
        <v>0</v>
      </c>
      <c r="H9" s="128">
        <v>0</v>
      </c>
      <c r="I9" s="128">
        <v>0</v>
      </c>
      <c r="J9" s="404">
        <v>0</v>
      </c>
      <c r="K9" s="404">
        <v>0</v>
      </c>
      <c r="L9" s="128">
        <v>0</v>
      </c>
      <c r="M9" s="128">
        <v>0</v>
      </c>
      <c r="N9" s="128">
        <v>0</v>
      </c>
      <c r="O9" s="128">
        <v>0</v>
      </c>
      <c r="P9" s="128">
        <v>0</v>
      </c>
      <c r="Q9" s="128">
        <v>0</v>
      </c>
      <c r="R9" s="128">
        <v>0</v>
      </c>
      <c r="S9" s="128">
        <v>0</v>
      </c>
      <c r="T9" s="128">
        <v>0</v>
      </c>
      <c r="U9" s="128">
        <v>0</v>
      </c>
      <c r="V9" s="128">
        <v>0</v>
      </c>
      <c r="W9" s="128">
        <v>0</v>
      </c>
      <c r="X9" s="128">
        <v>0</v>
      </c>
      <c r="Y9" s="128">
        <v>0</v>
      </c>
      <c r="Z9" s="128">
        <v>0</v>
      </c>
      <c r="AA9" s="128">
        <v>0</v>
      </c>
      <c r="AB9" s="128">
        <v>0</v>
      </c>
      <c r="AC9" s="128">
        <v>0</v>
      </c>
      <c r="AD9" s="128">
        <v>0</v>
      </c>
      <c r="AE9" s="128">
        <v>0</v>
      </c>
    </row>
    <row r="10" spans="1:31">
      <c r="A10" s="1778"/>
      <c r="B10" s="1778"/>
      <c r="C10" s="1413" t="s">
        <v>259</v>
      </c>
      <c r="D10" s="249">
        <v>0</v>
      </c>
      <c r="E10" s="128">
        <v>0</v>
      </c>
      <c r="F10" s="154">
        <f t="shared" si="0"/>
        <v>1</v>
      </c>
      <c r="G10" s="154">
        <f t="shared" si="1"/>
        <v>34.24</v>
      </c>
      <c r="H10" s="128">
        <v>0</v>
      </c>
      <c r="I10" s="128">
        <v>0</v>
      </c>
      <c r="J10" s="404">
        <v>0</v>
      </c>
      <c r="K10" s="404">
        <v>0</v>
      </c>
      <c r="L10" s="128">
        <v>0</v>
      </c>
      <c r="M10" s="128">
        <v>0</v>
      </c>
      <c r="N10" s="128">
        <v>0</v>
      </c>
      <c r="O10" s="128">
        <v>0</v>
      </c>
      <c r="P10" s="128">
        <v>0</v>
      </c>
      <c r="Q10" s="128">
        <v>0</v>
      </c>
      <c r="R10" s="128">
        <v>1</v>
      </c>
      <c r="S10" s="128">
        <v>34.24</v>
      </c>
      <c r="T10" s="128">
        <v>0</v>
      </c>
      <c r="U10" s="128">
        <v>0</v>
      </c>
      <c r="V10" s="128">
        <v>0</v>
      </c>
      <c r="W10" s="128">
        <v>0</v>
      </c>
      <c r="X10" s="128">
        <v>0</v>
      </c>
      <c r="Y10" s="128">
        <v>0</v>
      </c>
      <c r="Z10" s="128">
        <v>0</v>
      </c>
      <c r="AA10" s="128">
        <v>0</v>
      </c>
      <c r="AB10" s="128">
        <v>0</v>
      </c>
      <c r="AC10" s="128">
        <v>0</v>
      </c>
      <c r="AD10" s="128">
        <v>0</v>
      </c>
      <c r="AE10" s="128">
        <v>0</v>
      </c>
    </row>
    <row r="11" spans="1:31">
      <c r="A11" s="1778"/>
      <c r="B11" s="1778"/>
      <c r="C11" s="1413" t="s">
        <v>260</v>
      </c>
      <c r="D11" s="249">
        <v>0</v>
      </c>
      <c r="E11" s="128">
        <v>0</v>
      </c>
      <c r="F11" s="154">
        <f t="shared" si="0"/>
        <v>1</v>
      </c>
      <c r="G11" s="154">
        <f>I11+K11+M11+O11+Q11+S11+U11+W11+Y11+AA11+AC11+AE11</f>
        <v>113.16096</v>
      </c>
      <c r="H11" s="128">
        <v>0</v>
      </c>
      <c r="I11" s="128">
        <v>0</v>
      </c>
      <c r="J11" s="404">
        <v>0</v>
      </c>
      <c r="K11" s="404">
        <v>0</v>
      </c>
      <c r="L11" s="128">
        <v>0</v>
      </c>
      <c r="M11" s="128">
        <v>0</v>
      </c>
      <c r="N11" s="128">
        <v>1</v>
      </c>
      <c r="O11" s="128">
        <v>113.16096</v>
      </c>
      <c r="P11" s="128">
        <v>0</v>
      </c>
      <c r="Q11" s="128">
        <v>0</v>
      </c>
      <c r="R11" s="128">
        <v>0</v>
      </c>
      <c r="S11" s="128">
        <v>0</v>
      </c>
      <c r="T11" s="128">
        <v>0</v>
      </c>
      <c r="U11" s="128">
        <v>0</v>
      </c>
      <c r="V11" s="128">
        <v>0</v>
      </c>
      <c r="W11" s="128">
        <v>0</v>
      </c>
      <c r="X11" s="128">
        <v>0</v>
      </c>
      <c r="Y11" s="128">
        <v>0</v>
      </c>
      <c r="Z11" s="128">
        <v>0</v>
      </c>
      <c r="AA11" s="128">
        <v>0</v>
      </c>
      <c r="AB11" s="128">
        <v>0</v>
      </c>
      <c r="AC11" s="128">
        <v>0</v>
      </c>
      <c r="AD11" s="128">
        <v>0</v>
      </c>
      <c r="AE11" s="128">
        <v>0</v>
      </c>
    </row>
    <row r="12" spans="1:31">
      <c r="A12" s="1778"/>
      <c r="B12" s="1780"/>
      <c r="C12" s="1413" t="s">
        <v>261</v>
      </c>
      <c r="D12" s="249">
        <v>1</v>
      </c>
      <c r="E12" s="128">
        <v>37.5335775</v>
      </c>
      <c r="F12" s="154">
        <f t="shared" si="0"/>
        <v>0</v>
      </c>
      <c r="G12" s="154">
        <f t="shared" si="1"/>
        <v>0</v>
      </c>
      <c r="H12" s="128">
        <v>0</v>
      </c>
      <c r="I12" s="128">
        <v>0</v>
      </c>
      <c r="J12" s="404">
        <v>0</v>
      </c>
      <c r="K12" s="404">
        <v>0</v>
      </c>
      <c r="L12" s="128">
        <v>0</v>
      </c>
      <c r="M12" s="128">
        <v>0</v>
      </c>
      <c r="N12" s="128">
        <v>0</v>
      </c>
      <c r="O12" s="128">
        <v>0</v>
      </c>
      <c r="P12" s="128">
        <v>0</v>
      </c>
      <c r="Q12" s="128">
        <v>0</v>
      </c>
      <c r="R12" s="128">
        <v>0</v>
      </c>
      <c r="S12" s="128">
        <v>0</v>
      </c>
      <c r="T12" s="128">
        <v>0</v>
      </c>
      <c r="U12" s="128">
        <v>0</v>
      </c>
      <c r="V12" s="128">
        <v>0</v>
      </c>
      <c r="W12" s="128">
        <v>0</v>
      </c>
      <c r="X12" s="128">
        <v>0</v>
      </c>
      <c r="Y12" s="128">
        <v>0</v>
      </c>
      <c r="Z12" s="128">
        <v>0</v>
      </c>
      <c r="AA12" s="128">
        <v>0</v>
      </c>
      <c r="AB12" s="128">
        <v>0</v>
      </c>
      <c r="AC12" s="128">
        <v>0</v>
      </c>
      <c r="AD12" s="128">
        <v>0</v>
      </c>
      <c r="AE12" s="128">
        <v>0</v>
      </c>
    </row>
    <row r="13" spans="1:31">
      <c r="A13" s="1779"/>
      <c r="B13" s="1414" t="s">
        <v>262</v>
      </c>
      <c r="C13" s="1413" t="s">
        <v>263</v>
      </c>
      <c r="D13" s="249">
        <v>2</v>
      </c>
      <c r="E13" s="128">
        <v>77.48</v>
      </c>
      <c r="F13" s="154">
        <f t="shared" si="0"/>
        <v>2</v>
      </c>
      <c r="G13" s="154">
        <f t="shared" si="1"/>
        <v>84.9273448</v>
      </c>
      <c r="H13" s="128">
        <v>0</v>
      </c>
      <c r="I13" s="128">
        <v>0</v>
      </c>
      <c r="J13" s="404">
        <v>1</v>
      </c>
      <c r="K13" s="404">
        <v>45.1073448</v>
      </c>
      <c r="L13" s="128">
        <v>0</v>
      </c>
      <c r="M13" s="128">
        <v>0</v>
      </c>
      <c r="N13" s="128">
        <v>1</v>
      </c>
      <c r="O13" s="128">
        <v>39.82</v>
      </c>
      <c r="P13" s="128">
        <v>0</v>
      </c>
      <c r="Q13" s="128">
        <v>0</v>
      </c>
      <c r="R13" s="128">
        <v>0</v>
      </c>
      <c r="S13" s="128">
        <v>0</v>
      </c>
      <c r="T13" s="128">
        <v>0</v>
      </c>
      <c r="U13" s="128">
        <v>0</v>
      </c>
      <c r="V13" s="128">
        <v>0</v>
      </c>
      <c r="W13" s="128">
        <v>0</v>
      </c>
      <c r="X13" s="128">
        <v>0</v>
      </c>
      <c r="Y13" s="128">
        <v>0</v>
      </c>
      <c r="Z13" s="128">
        <v>0</v>
      </c>
      <c r="AA13" s="128">
        <v>0</v>
      </c>
      <c r="AB13" s="128">
        <v>0</v>
      </c>
      <c r="AC13" s="128">
        <v>0</v>
      </c>
      <c r="AD13" s="128">
        <v>0</v>
      </c>
      <c r="AE13" s="128">
        <v>0</v>
      </c>
    </row>
    <row r="14" spans="1:31" ht="15" customHeight="1">
      <c r="A14" s="1777" t="s">
        <v>264</v>
      </c>
      <c r="B14" s="1777" t="s">
        <v>265</v>
      </c>
      <c r="C14" s="1413" t="s">
        <v>266</v>
      </c>
      <c r="D14" s="249">
        <v>1</v>
      </c>
      <c r="E14" s="128">
        <v>601.54999999999995</v>
      </c>
      <c r="F14" s="154">
        <f t="shared" si="0"/>
        <v>7</v>
      </c>
      <c r="G14" s="154">
        <f t="shared" si="1"/>
        <v>34280.959999999999</v>
      </c>
      <c r="H14" s="128">
        <v>0</v>
      </c>
      <c r="I14" s="128">
        <v>0</v>
      </c>
      <c r="J14" s="404">
        <v>0</v>
      </c>
      <c r="K14" s="404">
        <v>0</v>
      </c>
      <c r="L14" s="128">
        <v>0</v>
      </c>
      <c r="M14" s="128">
        <v>0</v>
      </c>
      <c r="N14" s="128">
        <v>1</v>
      </c>
      <c r="O14" s="128">
        <v>115.64</v>
      </c>
      <c r="P14" s="128">
        <v>3</v>
      </c>
      <c r="Q14" s="128">
        <v>6227.88</v>
      </c>
      <c r="R14" s="128">
        <v>1</v>
      </c>
      <c r="S14" s="128">
        <v>24.09</v>
      </c>
      <c r="T14" s="128">
        <v>1</v>
      </c>
      <c r="U14" s="128">
        <v>27858.75</v>
      </c>
      <c r="V14" s="128">
        <v>0</v>
      </c>
      <c r="W14" s="128">
        <v>0</v>
      </c>
      <c r="X14" s="128">
        <v>0</v>
      </c>
      <c r="Y14" s="128">
        <v>0</v>
      </c>
      <c r="Z14" s="128">
        <v>1</v>
      </c>
      <c r="AA14" s="128">
        <v>54.6</v>
      </c>
      <c r="AB14" s="128">
        <v>0</v>
      </c>
      <c r="AC14" s="128">
        <v>0</v>
      </c>
      <c r="AD14" s="128">
        <v>0</v>
      </c>
      <c r="AE14" s="128">
        <v>0</v>
      </c>
    </row>
    <row r="15" spans="1:31">
      <c r="A15" s="1778"/>
      <c r="B15" s="1780"/>
      <c r="C15" s="1413" t="s">
        <v>267</v>
      </c>
      <c r="D15" s="249">
        <v>3</v>
      </c>
      <c r="E15" s="128">
        <v>914.20791999999994</v>
      </c>
      <c r="F15" s="154">
        <f t="shared" si="0"/>
        <v>12</v>
      </c>
      <c r="G15" s="154">
        <f t="shared" si="1"/>
        <v>2377.5929000000001</v>
      </c>
      <c r="H15" s="128">
        <v>1</v>
      </c>
      <c r="I15" s="128">
        <v>53.89</v>
      </c>
      <c r="J15" s="404">
        <v>1</v>
      </c>
      <c r="K15" s="404">
        <v>25.2456</v>
      </c>
      <c r="L15" s="128">
        <v>0</v>
      </c>
      <c r="M15" s="128">
        <v>0</v>
      </c>
      <c r="N15" s="128">
        <v>0</v>
      </c>
      <c r="O15" s="128">
        <v>0</v>
      </c>
      <c r="P15" s="128">
        <v>0</v>
      </c>
      <c r="Q15" s="128">
        <v>0</v>
      </c>
      <c r="R15" s="128">
        <v>2</v>
      </c>
      <c r="S15" s="128">
        <v>730</v>
      </c>
      <c r="T15" s="128">
        <v>3</v>
      </c>
      <c r="U15" s="128">
        <v>123.32340000000001</v>
      </c>
      <c r="V15" s="128">
        <v>0</v>
      </c>
      <c r="W15" s="128">
        <v>0</v>
      </c>
      <c r="X15" s="128">
        <v>2</v>
      </c>
      <c r="Y15" s="128">
        <v>1299.26</v>
      </c>
      <c r="Z15" s="128">
        <v>1</v>
      </c>
      <c r="AA15" s="128">
        <v>72.3</v>
      </c>
      <c r="AB15" s="128">
        <v>1</v>
      </c>
      <c r="AC15" s="128">
        <v>54</v>
      </c>
      <c r="AD15" s="128">
        <v>1</v>
      </c>
      <c r="AE15" s="128">
        <v>19.573899999999998</v>
      </c>
    </row>
    <row r="16" spans="1:31">
      <c r="A16" s="1778"/>
      <c r="B16" s="1414" t="s">
        <v>268</v>
      </c>
      <c r="C16" s="1413" t="s">
        <v>268</v>
      </c>
      <c r="D16" s="249">
        <v>22</v>
      </c>
      <c r="E16" s="128">
        <v>4644.4648800999994</v>
      </c>
      <c r="F16" s="154">
        <f t="shared" si="0"/>
        <v>24</v>
      </c>
      <c r="G16" s="154">
        <f t="shared" si="1"/>
        <v>3127.9305164000002</v>
      </c>
      <c r="H16" s="128">
        <v>5</v>
      </c>
      <c r="I16" s="128">
        <v>141.13036500000001</v>
      </c>
      <c r="J16" s="404">
        <v>1</v>
      </c>
      <c r="K16" s="404">
        <v>15</v>
      </c>
      <c r="L16" s="128">
        <v>4</v>
      </c>
      <c r="M16" s="128">
        <v>633.55999999999995</v>
      </c>
      <c r="N16" s="128">
        <v>1</v>
      </c>
      <c r="O16" s="128">
        <v>28.05</v>
      </c>
      <c r="P16" s="128">
        <v>2</v>
      </c>
      <c r="Q16" s="128">
        <v>119.84800000000001</v>
      </c>
      <c r="R16" s="128">
        <v>2</v>
      </c>
      <c r="S16" s="128">
        <v>1149.1500000000001</v>
      </c>
      <c r="T16" s="128">
        <v>0</v>
      </c>
      <c r="U16" s="128">
        <v>0</v>
      </c>
      <c r="V16" s="128">
        <v>1</v>
      </c>
      <c r="W16" s="128">
        <v>61.2</v>
      </c>
      <c r="X16" s="128">
        <v>2</v>
      </c>
      <c r="Y16" s="128">
        <v>298.21395889999997</v>
      </c>
      <c r="Z16" s="128">
        <v>3</v>
      </c>
      <c r="AA16" s="128">
        <v>138.78</v>
      </c>
      <c r="AB16" s="128">
        <v>1</v>
      </c>
      <c r="AC16" s="128">
        <v>1.1598124999999999</v>
      </c>
      <c r="AD16" s="128">
        <v>2</v>
      </c>
      <c r="AE16" s="128">
        <v>541.83838000000003</v>
      </c>
    </row>
    <row r="17" spans="1:31">
      <c r="A17" s="1778"/>
      <c r="B17" s="1414" t="s">
        <v>269</v>
      </c>
      <c r="C17" s="1413" t="s">
        <v>270</v>
      </c>
      <c r="D17" s="249">
        <v>14</v>
      </c>
      <c r="E17" s="128">
        <v>279.06739999999996</v>
      </c>
      <c r="F17" s="154">
        <f t="shared" si="0"/>
        <v>29</v>
      </c>
      <c r="G17" s="154">
        <f t="shared" si="1"/>
        <v>1597.1997539660001</v>
      </c>
      <c r="H17" s="128">
        <v>1</v>
      </c>
      <c r="I17" s="128">
        <v>44.741307599999999</v>
      </c>
      <c r="J17" s="404">
        <v>2</v>
      </c>
      <c r="K17" s="404">
        <v>28.87</v>
      </c>
      <c r="L17" s="128">
        <v>3</v>
      </c>
      <c r="M17" s="128">
        <v>76.39</v>
      </c>
      <c r="N17" s="128">
        <v>1</v>
      </c>
      <c r="O17" s="128">
        <v>49.92</v>
      </c>
      <c r="P17" s="128">
        <v>4</v>
      </c>
      <c r="Q17" s="128">
        <v>261.39165596599997</v>
      </c>
      <c r="R17" s="128">
        <v>4</v>
      </c>
      <c r="S17" s="128">
        <v>158.14000000000001</v>
      </c>
      <c r="T17" s="128">
        <v>4</v>
      </c>
      <c r="U17" s="128">
        <v>151.18111039999999</v>
      </c>
      <c r="V17" s="128">
        <v>3</v>
      </c>
      <c r="W17" s="128">
        <v>92.503199999999993</v>
      </c>
      <c r="X17" s="128">
        <v>2</v>
      </c>
      <c r="Y17" s="128">
        <v>582.80999999999995</v>
      </c>
      <c r="Z17" s="128">
        <v>2</v>
      </c>
      <c r="AA17" s="128">
        <v>10.68</v>
      </c>
      <c r="AB17" s="128">
        <v>2</v>
      </c>
      <c r="AC17" s="128">
        <v>128.69247999999999</v>
      </c>
      <c r="AD17" s="128">
        <v>1</v>
      </c>
      <c r="AE17" s="128">
        <v>11.88</v>
      </c>
    </row>
    <row r="18" spans="1:31" ht="15" customHeight="1">
      <c r="A18" s="1778"/>
      <c r="B18" s="1777" t="s">
        <v>271</v>
      </c>
      <c r="C18" s="1413" t="s">
        <v>272</v>
      </c>
      <c r="D18" s="249">
        <v>5</v>
      </c>
      <c r="E18" s="128">
        <v>555.20499999999993</v>
      </c>
      <c r="F18" s="154">
        <f t="shared" si="0"/>
        <v>5</v>
      </c>
      <c r="G18" s="154">
        <f t="shared" si="1"/>
        <v>141.23779999999999</v>
      </c>
      <c r="H18" s="128">
        <v>0</v>
      </c>
      <c r="I18" s="128">
        <v>0</v>
      </c>
      <c r="J18" s="404">
        <v>1</v>
      </c>
      <c r="K18" s="404">
        <v>8.4816000000000003</v>
      </c>
      <c r="L18" s="128">
        <v>0</v>
      </c>
      <c r="M18" s="128">
        <v>0</v>
      </c>
      <c r="N18" s="128">
        <v>0</v>
      </c>
      <c r="O18" s="128">
        <v>0</v>
      </c>
      <c r="P18" s="128">
        <v>1</v>
      </c>
      <c r="Q18" s="128">
        <v>18.72</v>
      </c>
      <c r="R18" s="128">
        <v>1</v>
      </c>
      <c r="S18" s="128">
        <v>55.98</v>
      </c>
      <c r="T18" s="128">
        <v>0</v>
      </c>
      <c r="U18" s="128">
        <v>0</v>
      </c>
      <c r="V18" s="128">
        <v>0</v>
      </c>
      <c r="W18" s="128">
        <v>0</v>
      </c>
      <c r="X18" s="128">
        <v>2</v>
      </c>
      <c r="Y18" s="128">
        <v>58.056200000000004</v>
      </c>
      <c r="Z18" s="128">
        <v>0</v>
      </c>
      <c r="AA18" s="128">
        <v>0</v>
      </c>
      <c r="AB18" s="128">
        <v>0</v>
      </c>
      <c r="AC18" s="128">
        <v>0</v>
      </c>
      <c r="AD18" s="128">
        <v>0</v>
      </c>
      <c r="AE18" s="128">
        <v>0</v>
      </c>
    </row>
    <row r="19" spans="1:31">
      <c r="A19" s="1778"/>
      <c r="B19" s="1778"/>
      <c r="C19" s="1413" t="s">
        <v>273</v>
      </c>
      <c r="D19" s="249">
        <v>6</v>
      </c>
      <c r="E19" s="128">
        <v>240.97613100000001</v>
      </c>
      <c r="F19" s="154">
        <f t="shared" si="0"/>
        <v>2</v>
      </c>
      <c r="G19" s="154">
        <f t="shared" si="1"/>
        <v>34.201520000000002</v>
      </c>
      <c r="H19" s="128">
        <v>1</v>
      </c>
      <c r="I19" s="128">
        <v>14.251519999999999</v>
      </c>
      <c r="J19" s="404">
        <v>0</v>
      </c>
      <c r="K19" s="404">
        <v>0</v>
      </c>
      <c r="L19" s="128">
        <v>0</v>
      </c>
      <c r="M19" s="128">
        <v>0</v>
      </c>
      <c r="N19" s="128">
        <v>0</v>
      </c>
      <c r="O19" s="128">
        <v>0</v>
      </c>
      <c r="P19" s="128">
        <v>0</v>
      </c>
      <c r="Q19" s="128">
        <v>0</v>
      </c>
      <c r="R19" s="128">
        <v>0</v>
      </c>
      <c r="S19" s="128">
        <v>0</v>
      </c>
      <c r="T19" s="128">
        <v>0</v>
      </c>
      <c r="U19" s="128">
        <v>0</v>
      </c>
      <c r="V19" s="128">
        <v>0</v>
      </c>
      <c r="W19" s="128">
        <v>0</v>
      </c>
      <c r="X19" s="128">
        <v>1</v>
      </c>
      <c r="Y19" s="128">
        <v>19.95</v>
      </c>
      <c r="Z19" s="128">
        <v>0</v>
      </c>
      <c r="AA19" s="128">
        <v>0</v>
      </c>
      <c r="AB19" s="128">
        <v>0</v>
      </c>
      <c r="AC19" s="128">
        <v>0</v>
      </c>
      <c r="AD19" s="128">
        <v>0</v>
      </c>
      <c r="AE19" s="128">
        <v>0</v>
      </c>
    </row>
    <row r="20" spans="1:31">
      <c r="A20" s="1778"/>
      <c r="B20" s="1780"/>
      <c r="C20" s="1413" t="s">
        <v>274</v>
      </c>
      <c r="D20" s="249">
        <v>0</v>
      </c>
      <c r="E20" s="128">
        <v>0</v>
      </c>
      <c r="F20" s="154">
        <f t="shared" si="0"/>
        <v>1</v>
      </c>
      <c r="G20" s="154">
        <f t="shared" si="1"/>
        <v>45.9</v>
      </c>
      <c r="H20" s="128">
        <v>0</v>
      </c>
      <c r="I20" s="128">
        <v>0</v>
      </c>
      <c r="J20" s="404">
        <v>0</v>
      </c>
      <c r="K20" s="404">
        <v>0</v>
      </c>
      <c r="L20" s="128">
        <v>0</v>
      </c>
      <c r="M20" s="128">
        <v>0</v>
      </c>
      <c r="N20" s="128">
        <v>1</v>
      </c>
      <c r="O20" s="128">
        <v>45.9</v>
      </c>
      <c r="P20" s="128">
        <v>0</v>
      </c>
      <c r="Q20" s="128">
        <v>0</v>
      </c>
      <c r="R20" s="128">
        <v>0</v>
      </c>
      <c r="S20" s="128">
        <v>0</v>
      </c>
      <c r="T20" s="128">
        <v>0</v>
      </c>
      <c r="U20" s="128">
        <v>0</v>
      </c>
      <c r="V20" s="128">
        <v>0</v>
      </c>
      <c r="W20" s="128">
        <v>0</v>
      </c>
      <c r="X20" s="128">
        <v>0</v>
      </c>
      <c r="Y20" s="128">
        <v>0</v>
      </c>
      <c r="Z20" s="128">
        <v>0</v>
      </c>
      <c r="AA20" s="128">
        <v>0</v>
      </c>
      <c r="AB20" s="128">
        <v>0</v>
      </c>
      <c r="AC20" s="128">
        <v>0</v>
      </c>
      <c r="AD20" s="128">
        <v>0</v>
      </c>
      <c r="AE20" s="128">
        <v>0</v>
      </c>
    </row>
    <row r="21" spans="1:31">
      <c r="A21" s="1778"/>
      <c r="B21" s="1414" t="s">
        <v>275</v>
      </c>
      <c r="C21" s="1413" t="s">
        <v>275</v>
      </c>
      <c r="D21" s="249">
        <v>6</v>
      </c>
      <c r="E21" s="128">
        <v>1256.2571</v>
      </c>
      <c r="F21" s="154">
        <f t="shared" si="0"/>
        <v>8</v>
      </c>
      <c r="G21" s="154">
        <f t="shared" si="1"/>
        <v>2643.2559040000001</v>
      </c>
      <c r="H21" s="128">
        <v>0</v>
      </c>
      <c r="I21" s="128">
        <v>0</v>
      </c>
      <c r="J21" s="404">
        <v>0</v>
      </c>
      <c r="K21" s="404">
        <v>0</v>
      </c>
      <c r="L21" s="128">
        <v>0</v>
      </c>
      <c r="M21" s="128">
        <v>0</v>
      </c>
      <c r="N21" s="128">
        <v>2</v>
      </c>
      <c r="O21" s="128">
        <v>2029.4839999999999</v>
      </c>
      <c r="P21" s="128">
        <v>0</v>
      </c>
      <c r="Q21" s="128">
        <v>0</v>
      </c>
      <c r="R21" s="128">
        <v>2</v>
      </c>
      <c r="S21" s="128">
        <v>438.12</v>
      </c>
      <c r="T21" s="128">
        <v>1</v>
      </c>
      <c r="U21" s="128">
        <v>25.903500000000001</v>
      </c>
      <c r="V21" s="128">
        <v>1</v>
      </c>
      <c r="W21" s="128">
        <v>47.03</v>
      </c>
      <c r="X21" s="128">
        <v>0</v>
      </c>
      <c r="Y21" s="128">
        <v>0</v>
      </c>
      <c r="Z21" s="128">
        <v>0</v>
      </c>
      <c r="AA21" s="128">
        <v>0</v>
      </c>
      <c r="AB21" s="128">
        <v>0</v>
      </c>
      <c r="AC21" s="128">
        <v>0</v>
      </c>
      <c r="AD21" s="128">
        <v>2</v>
      </c>
      <c r="AE21" s="128">
        <v>102.71840399999999</v>
      </c>
    </row>
    <row r="22" spans="1:31">
      <c r="A22" s="1778"/>
      <c r="B22" s="1777" t="s">
        <v>276</v>
      </c>
      <c r="C22" s="1413" t="s">
        <v>277</v>
      </c>
      <c r="D22" s="249">
        <v>5</v>
      </c>
      <c r="E22" s="128">
        <v>4895.93</v>
      </c>
      <c r="F22" s="154">
        <f t="shared" si="0"/>
        <v>13</v>
      </c>
      <c r="G22" s="154">
        <f t="shared" si="1"/>
        <v>4169.6293759999999</v>
      </c>
      <c r="H22" s="128">
        <v>1</v>
      </c>
      <c r="I22" s="128">
        <v>16.473600000000001</v>
      </c>
      <c r="J22" s="404">
        <v>1</v>
      </c>
      <c r="K22" s="404">
        <v>1550.8093160000001</v>
      </c>
      <c r="L22" s="128">
        <v>2</v>
      </c>
      <c r="M22" s="128">
        <v>749.22800000000007</v>
      </c>
      <c r="N22" s="128">
        <v>0</v>
      </c>
      <c r="O22" s="128">
        <v>0</v>
      </c>
      <c r="P22" s="128">
        <v>0</v>
      </c>
      <c r="Q22" s="128">
        <v>0</v>
      </c>
      <c r="R22" s="128">
        <v>2</v>
      </c>
      <c r="S22" s="128">
        <v>19.27</v>
      </c>
      <c r="T22" s="128">
        <v>2</v>
      </c>
      <c r="U22" s="128">
        <v>40.140500000000003</v>
      </c>
      <c r="V22" s="128">
        <v>0</v>
      </c>
      <c r="W22" s="128">
        <v>0</v>
      </c>
      <c r="X22" s="128">
        <v>2</v>
      </c>
      <c r="Y22" s="128">
        <v>1629.42</v>
      </c>
      <c r="Z22" s="128">
        <v>2</v>
      </c>
      <c r="AA22" s="128">
        <v>89.83</v>
      </c>
      <c r="AB22" s="128">
        <v>0</v>
      </c>
      <c r="AC22" s="128">
        <v>0</v>
      </c>
      <c r="AD22" s="128">
        <v>1</v>
      </c>
      <c r="AE22" s="128">
        <v>74.45796</v>
      </c>
    </row>
    <row r="23" spans="1:31">
      <c r="A23" s="1778"/>
      <c r="B23" s="1778"/>
      <c r="C23" s="1413" t="s">
        <v>278</v>
      </c>
      <c r="D23" s="249">
        <v>7</v>
      </c>
      <c r="E23" s="128">
        <v>215.69183999999998</v>
      </c>
      <c r="F23" s="154">
        <f t="shared" si="0"/>
        <v>4</v>
      </c>
      <c r="G23" s="154">
        <f t="shared" si="1"/>
        <v>153.29760000000002</v>
      </c>
      <c r="H23" s="128">
        <v>0</v>
      </c>
      <c r="I23" s="128">
        <v>0</v>
      </c>
      <c r="J23" s="404">
        <v>0</v>
      </c>
      <c r="K23" s="404">
        <v>0</v>
      </c>
      <c r="L23" s="128">
        <v>1</v>
      </c>
      <c r="M23" s="128">
        <v>6.81</v>
      </c>
      <c r="N23" s="128">
        <v>0</v>
      </c>
      <c r="O23" s="128">
        <v>0</v>
      </c>
      <c r="P23" s="128">
        <v>0</v>
      </c>
      <c r="Q23" s="128">
        <v>0</v>
      </c>
      <c r="R23" s="128">
        <v>2</v>
      </c>
      <c r="S23" s="128">
        <v>131.4</v>
      </c>
      <c r="T23" s="128">
        <v>1</v>
      </c>
      <c r="U23" s="128">
        <v>15.0876</v>
      </c>
      <c r="V23" s="128">
        <v>0</v>
      </c>
      <c r="W23" s="128">
        <v>0</v>
      </c>
      <c r="X23" s="128">
        <v>0</v>
      </c>
      <c r="Y23" s="128">
        <v>0</v>
      </c>
      <c r="Z23" s="128">
        <v>0</v>
      </c>
      <c r="AA23" s="128">
        <v>0</v>
      </c>
      <c r="AB23" s="128">
        <v>0</v>
      </c>
      <c r="AC23" s="128">
        <v>0</v>
      </c>
      <c r="AD23" s="128">
        <v>0</v>
      </c>
      <c r="AE23" s="128">
        <v>0</v>
      </c>
    </row>
    <row r="24" spans="1:31">
      <c r="A24" s="1779"/>
      <c r="B24" s="1779"/>
      <c r="C24" s="1413" t="s">
        <v>279</v>
      </c>
      <c r="D24" s="249">
        <v>12</v>
      </c>
      <c r="E24" s="128">
        <v>3584.8555719999995</v>
      </c>
      <c r="F24" s="154">
        <f t="shared" si="0"/>
        <v>6</v>
      </c>
      <c r="G24" s="154">
        <f t="shared" si="1"/>
        <v>24373.39</v>
      </c>
      <c r="H24" s="128">
        <v>0</v>
      </c>
      <c r="I24" s="128">
        <v>0</v>
      </c>
      <c r="J24" s="404">
        <v>1</v>
      </c>
      <c r="K24" s="404">
        <v>13.53</v>
      </c>
      <c r="L24" s="128">
        <v>0</v>
      </c>
      <c r="M24" s="128">
        <v>0</v>
      </c>
      <c r="N24" s="128">
        <v>0</v>
      </c>
      <c r="O24" s="128">
        <v>0</v>
      </c>
      <c r="P24" s="128">
        <v>2</v>
      </c>
      <c r="Q24" s="128">
        <v>4197.75</v>
      </c>
      <c r="R24" s="128">
        <v>1</v>
      </c>
      <c r="S24" s="128">
        <v>834.68</v>
      </c>
      <c r="T24" s="128">
        <v>0</v>
      </c>
      <c r="U24" s="128">
        <v>0</v>
      </c>
      <c r="V24" s="128">
        <v>1</v>
      </c>
      <c r="W24" s="128">
        <v>11327.43</v>
      </c>
      <c r="X24" s="128">
        <v>1</v>
      </c>
      <c r="Y24" s="128">
        <v>8000</v>
      </c>
      <c r="Z24" s="128">
        <v>0</v>
      </c>
      <c r="AA24" s="128">
        <v>0</v>
      </c>
      <c r="AB24" s="128">
        <v>0</v>
      </c>
      <c r="AC24" s="128">
        <v>0</v>
      </c>
      <c r="AD24" s="128">
        <v>0</v>
      </c>
      <c r="AE24" s="128">
        <v>0</v>
      </c>
    </row>
    <row r="25" spans="1:31" ht="15" customHeight="1">
      <c r="A25" s="1777" t="s">
        <v>280</v>
      </c>
      <c r="B25" s="1777" t="s">
        <v>281</v>
      </c>
      <c r="C25" s="1413" t="s">
        <v>282</v>
      </c>
      <c r="D25" s="249">
        <v>2</v>
      </c>
      <c r="E25" s="128">
        <v>558.4</v>
      </c>
      <c r="F25" s="154">
        <f t="shared" si="0"/>
        <v>0</v>
      </c>
      <c r="G25" s="154">
        <f t="shared" si="1"/>
        <v>0</v>
      </c>
      <c r="H25" s="128">
        <v>0</v>
      </c>
      <c r="I25" s="128">
        <v>0</v>
      </c>
      <c r="J25" s="404">
        <v>0</v>
      </c>
      <c r="K25" s="404">
        <v>0</v>
      </c>
      <c r="L25" s="128">
        <v>0</v>
      </c>
      <c r="M25" s="128">
        <v>0</v>
      </c>
      <c r="N25" s="128">
        <v>0</v>
      </c>
      <c r="O25" s="128">
        <v>0</v>
      </c>
      <c r="P25" s="128">
        <v>0</v>
      </c>
      <c r="Q25" s="128">
        <v>0</v>
      </c>
      <c r="R25" s="128">
        <v>0</v>
      </c>
      <c r="S25" s="128">
        <v>0</v>
      </c>
      <c r="T25" s="128">
        <v>0</v>
      </c>
      <c r="U25" s="128">
        <v>0</v>
      </c>
      <c r="V25" s="128">
        <v>0</v>
      </c>
      <c r="W25" s="128">
        <v>0</v>
      </c>
      <c r="X25" s="128">
        <v>0</v>
      </c>
      <c r="Y25" s="128">
        <v>0</v>
      </c>
      <c r="Z25" s="128">
        <v>0</v>
      </c>
      <c r="AA25" s="128">
        <v>0</v>
      </c>
      <c r="AB25" s="128">
        <v>0</v>
      </c>
      <c r="AC25" s="128">
        <v>0</v>
      </c>
      <c r="AD25" s="128">
        <v>0</v>
      </c>
      <c r="AE25" s="128">
        <v>0</v>
      </c>
    </row>
    <row r="26" spans="1:31">
      <c r="A26" s="1778"/>
      <c r="B26" s="1778"/>
      <c r="C26" s="1413" t="s">
        <v>283</v>
      </c>
      <c r="D26" s="249">
        <v>0</v>
      </c>
      <c r="E26" s="128">
        <v>0</v>
      </c>
      <c r="F26" s="154">
        <f t="shared" si="0"/>
        <v>1</v>
      </c>
      <c r="G26" s="154">
        <f t="shared" si="1"/>
        <v>48.150987000000001</v>
      </c>
      <c r="H26" s="128">
        <v>0</v>
      </c>
      <c r="I26" s="128">
        <v>0</v>
      </c>
      <c r="J26" s="404">
        <v>0</v>
      </c>
      <c r="K26" s="404">
        <v>0</v>
      </c>
      <c r="L26" s="128">
        <v>0</v>
      </c>
      <c r="M26" s="128">
        <v>0</v>
      </c>
      <c r="N26" s="128">
        <v>0</v>
      </c>
      <c r="O26" s="128">
        <v>0</v>
      </c>
      <c r="P26" s="128">
        <v>0</v>
      </c>
      <c r="Q26" s="128">
        <v>0</v>
      </c>
      <c r="R26" s="128">
        <v>0</v>
      </c>
      <c r="S26" s="128">
        <v>0</v>
      </c>
      <c r="T26" s="128">
        <v>0</v>
      </c>
      <c r="U26" s="128">
        <v>0</v>
      </c>
      <c r="V26" s="128">
        <v>0</v>
      </c>
      <c r="W26" s="128">
        <v>0</v>
      </c>
      <c r="X26" s="128">
        <v>0</v>
      </c>
      <c r="Y26" s="128">
        <v>0</v>
      </c>
      <c r="Z26" s="128">
        <v>1</v>
      </c>
      <c r="AA26" s="128">
        <v>48.150987000000001</v>
      </c>
      <c r="AB26" s="128">
        <v>0</v>
      </c>
      <c r="AC26" s="128">
        <v>0</v>
      </c>
      <c r="AD26" s="128">
        <v>0</v>
      </c>
      <c r="AE26" s="128">
        <v>0</v>
      </c>
    </row>
    <row r="27" spans="1:31">
      <c r="A27" s="1778"/>
      <c r="B27" s="1778"/>
      <c r="C27" s="1413" t="s">
        <v>284</v>
      </c>
      <c r="D27" s="249">
        <v>2</v>
      </c>
      <c r="E27" s="128">
        <v>520.92999999999995</v>
      </c>
      <c r="F27" s="154">
        <f t="shared" si="0"/>
        <v>2</v>
      </c>
      <c r="G27" s="154">
        <f t="shared" si="1"/>
        <v>31</v>
      </c>
      <c r="H27" s="128">
        <v>1</v>
      </c>
      <c r="I27" s="128">
        <v>6.3</v>
      </c>
      <c r="J27" s="404">
        <v>0</v>
      </c>
      <c r="K27" s="404">
        <v>0</v>
      </c>
      <c r="L27" s="128">
        <v>0</v>
      </c>
      <c r="M27" s="128">
        <v>0</v>
      </c>
      <c r="N27" s="128">
        <v>0</v>
      </c>
      <c r="O27" s="128">
        <v>0</v>
      </c>
      <c r="P27" s="128">
        <v>0</v>
      </c>
      <c r="Q27" s="128">
        <v>0</v>
      </c>
      <c r="R27" s="128">
        <v>0</v>
      </c>
      <c r="S27" s="128">
        <v>0</v>
      </c>
      <c r="T27" s="128">
        <v>0</v>
      </c>
      <c r="U27" s="128">
        <v>0</v>
      </c>
      <c r="V27" s="128">
        <v>0</v>
      </c>
      <c r="W27" s="128">
        <v>0</v>
      </c>
      <c r="X27" s="128">
        <v>1</v>
      </c>
      <c r="Y27" s="128">
        <v>24.7</v>
      </c>
      <c r="Z27" s="128">
        <v>0</v>
      </c>
      <c r="AA27" s="128">
        <v>0</v>
      </c>
      <c r="AB27" s="128">
        <v>0</v>
      </c>
      <c r="AC27" s="128">
        <v>0</v>
      </c>
      <c r="AD27" s="128">
        <v>0</v>
      </c>
      <c r="AE27" s="128">
        <v>0</v>
      </c>
    </row>
    <row r="28" spans="1:31">
      <c r="A28" s="1779"/>
      <c r="B28" s="1779"/>
      <c r="C28" s="1413" t="s">
        <v>285</v>
      </c>
      <c r="D28" s="249">
        <v>0</v>
      </c>
      <c r="E28" s="128">
        <v>0</v>
      </c>
      <c r="F28" s="154">
        <f t="shared" si="0"/>
        <v>0</v>
      </c>
      <c r="G28" s="154">
        <f t="shared" si="1"/>
        <v>0</v>
      </c>
      <c r="H28" s="128">
        <v>0</v>
      </c>
      <c r="I28" s="128">
        <v>0</v>
      </c>
      <c r="J28" s="404">
        <v>0</v>
      </c>
      <c r="K28" s="404">
        <v>0</v>
      </c>
      <c r="L28" s="128">
        <v>0</v>
      </c>
      <c r="M28" s="128">
        <v>0</v>
      </c>
      <c r="N28" s="128">
        <v>0</v>
      </c>
      <c r="O28" s="128">
        <v>0</v>
      </c>
      <c r="P28" s="128">
        <v>0</v>
      </c>
      <c r="Q28" s="128">
        <v>0</v>
      </c>
      <c r="R28" s="128">
        <v>0</v>
      </c>
      <c r="S28" s="128">
        <v>0</v>
      </c>
      <c r="T28" s="128">
        <v>0</v>
      </c>
      <c r="U28" s="128">
        <v>0</v>
      </c>
      <c r="V28" s="128">
        <v>0</v>
      </c>
      <c r="W28" s="128">
        <v>0</v>
      </c>
      <c r="X28" s="128">
        <v>0</v>
      </c>
      <c r="Y28" s="128">
        <v>0</v>
      </c>
      <c r="Z28" s="128">
        <v>0</v>
      </c>
      <c r="AA28" s="128">
        <v>0</v>
      </c>
      <c r="AB28" s="128">
        <v>0</v>
      </c>
      <c r="AC28" s="128">
        <v>0</v>
      </c>
      <c r="AD28" s="128">
        <v>0</v>
      </c>
      <c r="AE28" s="128">
        <v>0</v>
      </c>
    </row>
    <row r="29" spans="1:31" ht="15" customHeight="1">
      <c r="A29" s="1786" t="s">
        <v>286</v>
      </c>
      <c r="B29" s="1786" t="s">
        <v>286</v>
      </c>
      <c r="C29" s="1413" t="s">
        <v>287</v>
      </c>
      <c r="D29" s="249">
        <v>8</v>
      </c>
      <c r="E29" s="128">
        <v>324.42033169999996</v>
      </c>
      <c r="F29" s="154">
        <f t="shared" si="0"/>
        <v>16</v>
      </c>
      <c r="G29" s="154">
        <f t="shared" si="1"/>
        <v>3939.4257290599999</v>
      </c>
      <c r="H29" s="128">
        <v>2</v>
      </c>
      <c r="I29" s="128">
        <v>76.065600000000003</v>
      </c>
      <c r="J29" s="404">
        <v>2</v>
      </c>
      <c r="K29" s="404">
        <v>54.699999999999996</v>
      </c>
      <c r="L29" s="128">
        <v>2</v>
      </c>
      <c r="M29" s="128">
        <v>86.129519999999999</v>
      </c>
      <c r="N29" s="128">
        <v>2</v>
      </c>
      <c r="O29" s="128">
        <v>561.15</v>
      </c>
      <c r="P29" s="128">
        <v>2</v>
      </c>
      <c r="Q29" s="128">
        <v>3010.8051332999999</v>
      </c>
      <c r="R29" s="128">
        <v>1</v>
      </c>
      <c r="S29" s="128">
        <v>48.97</v>
      </c>
      <c r="T29" s="128">
        <v>1</v>
      </c>
      <c r="U29" s="128">
        <v>12</v>
      </c>
      <c r="V29" s="128">
        <v>0</v>
      </c>
      <c r="W29" s="128">
        <v>0</v>
      </c>
      <c r="X29" s="128">
        <v>3</v>
      </c>
      <c r="Y29" s="128">
        <v>74.685475760000003</v>
      </c>
      <c r="Z29" s="128">
        <v>0</v>
      </c>
      <c r="AA29" s="128">
        <v>0</v>
      </c>
      <c r="AB29" s="128">
        <v>1</v>
      </c>
      <c r="AC29" s="128">
        <v>14.92</v>
      </c>
      <c r="AD29" s="128">
        <v>0</v>
      </c>
      <c r="AE29" s="128">
        <v>0</v>
      </c>
    </row>
    <row r="30" spans="1:31">
      <c r="A30" s="1787"/>
      <c r="B30" s="1787"/>
      <c r="C30" s="1413" t="s">
        <v>288</v>
      </c>
      <c r="D30" s="249">
        <v>1</v>
      </c>
      <c r="E30" s="128">
        <v>48.943300000000001</v>
      </c>
      <c r="F30" s="154">
        <f t="shared" si="0"/>
        <v>2</v>
      </c>
      <c r="G30" s="154">
        <f t="shared" si="1"/>
        <v>1521.78</v>
      </c>
      <c r="H30" s="128">
        <v>1</v>
      </c>
      <c r="I30" s="128">
        <v>21.78</v>
      </c>
      <c r="J30" s="404">
        <v>0</v>
      </c>
      <c r="K30" s="404">
        <v>0</v>
      </c>
      <c r="L30" s="128">
        <v>0</v>
      </c>
      <c r="M30" s="128">
        <v>0</v>
      </c>
      <c r="N30" s="128">
        <v>1</v>
      </c>
      <c r="O30" s="128">
        <v>1500</v>
      </c>
      <c r="P30" s="128">
        <v>0</v>
      </c>
      <c r="Q30" s="128">
        <v>0</v>
      </c>
      <c r="R30" s="128">
        <v>0</v>
      </c>
      <c r="S30" s="128">
        <v>0</v>
      </c>
      <c r="T30" s="128">
        <v>0</v>
      </c>
      <c r="U30" s="128">
        <v>0</v>
      </c>
      <c r="V30" s="128">
        <v>0</v>
      </c>
      <c r="W30" s="128">
        <v>0</v>
      </c>
      <c r="X30" s="128">
        <v>0</v>
      </c>
      <c r="Y30" s="128">
        <v>0</v>
      </c>
      <c r="Z30" s="128">
        <v>0</v>
      </c>
      <c r="AA30" s="128">
        <v>0</v>
      </c>
      <c r="AB30" s="128">
        <v>0</v>
      </c>
      <c r="AC30" s="128">
        <v>0</v>
      </c>
      <c r="AD30" s="128">
        <v>0</v>
      </c>
      <c r="AE30" s="128">
        <v>0</v>
      </c>
    </row>
    <row r="31" spans="1:31">
      <c r="A31" s="1787"/>
      <c r="B31" s="1787"/>
      <c r="C31" s="1413" t="s">
        <v>289</v>
      </c>
      <c r="D31" s="249">
        <v>1</v>
      </c>
      <c r="E31" s="128">
        <v>16.07</v>
      </c>
      <c r="F31" s="154">
        <f t="shared" si="0"/>
        <v>0</v>
      </c>
      <c r="G31" s="154">
        <f t="shared" si="1"/>
        <v>0</v>
      </c>
      <c r="H31" s="128">
        <v>0</v>
      </c>
      <c r="I31" s="128">
        <v>0</v>
      </c>
      <c r="J31" s="404">
        <v>0</v>
      </c>
      <c r="K31" s="404">
        <v>0</v>
      </c>
      <c r="L31" s="128">
        <v>0</v>
      </c>
      <c r="M31" s="128">
        <v>0</v>
      </c>
      <c r="N31" s="128">
        <v>0</v>
      </c>
      <c r="O31" s="128">
        <v>0</v>
      </c>
      <c r="P31" s="128">
        <v>0</v>
      </c>
      <c r="Q31" s="128">
        <v>0</v>
      </c>
      <c r="R31" s="128">
        <v>0</v>
      </c>
      <c r="S31" s="128">
        <v>0</v>
      </c>
      <c r="T31" s="128">
        <v>0</v>
      </c>
      <c r="U31" s="128">
        <v>0</v>
      </c>
      <c r="V31" s="128">
        <v>0</v>
      </c>
      <c r="W31" s="128">
        <v>0</v>
      </c>
      <c r="X31" s="128">
        <v>0</v>
      </c>
      <c r="Y31" s="128">
        <v>0</v>
      </c>
      <c r="Z31" s="128">
        <v>0</v>
      </c>
      <c r="AA31" s="128">
        <v>0</v>
      </c>
      <c r="AB31" s="128">
        <v>0</v>
      </c>
      <c r="AC31" s="128">
        <v>0</v>
      </c>
      <c r="AD31" s="128">
        <v>0</v>
      </c>
      <c r="AE31" s="128">
        <v>0</v>
      </c>
    </row>
    <row r="32" spans="1:31" s="217" customFormat="1">
      <c r="A32" s="1787"/>
      <c r="B32" s="1787"/>
      <c r="C32" s="1415" t="s">
        <v>290</v>
      </c>
      <c r="D32" s="419">
        <v>13</v>
      </c>
      <c r="E32" s="404">
        <v>1596.7931286</v>
      </c>
      <c r="F32" s="404">
        <f t="shared" si="0"/>
        <v>17</v>
      </c>
      <c r="G32" s="404">
        <f t="shared" si="1"/>
        <v>628.53712441999994</v>
      </c>
      <c r="H32" s="404">
        <v>2</v>
      </c>
      <c r="I32" s="404">
        <v>32.1</v>
      </c>
      <c r="J32" s="404">
        <v>3</v>
      </c>
      <c r="K32" s="404">
        <v>93.82</v>
      </c>
      <c r="L32" s="404">
        <v>2</v>
      </c>
      <c r="M32" s="404">
        <v>77.14</v>
      </c>
      <c r="N32" s="404">
        <v>1</v>
      </c>
      <c r="O32" s="404">
        <v>12.72</v>
      </c>
      <c r="P32" s="404">
        <v>1</v>
      </c>
      <c r="Q32" s="404">
        <v>48.183687499999998</v>
      </c>
      <c r="R32" s="404">
        <v>1</v>
      </c>
      <c r="S32" s="404">
        <v>81.94</v>
      </c>
      <c r="T32" s="404">
        <v>3</v>
      </c>
      <c r="U32" s="404">
        <v>136.96924749999999</v>
      </c>
      <c r="V32" s="128">
        <v>0</v>
      </c>
      <c r="W32" s="128">
        <v>0</v>
      </c>
      <c r="X32" s="128">
        <v>1</v>
      </c>
      <c r="Y32" s="128">
        <v>47.42</v>
      </c>
      <c r="Z32" s="128">
        <v>2</v>
      </c>
      <c r="AA32" s="128">
        <v>55.072000000000003</v>
      </c>
      <c r="AB32" s="128">
        <v>0</v>
      </c>
      <c r="AC32" s="128">
        <v>0</v>
      </c>
      <c r="AD32" s="128">
        <v>1</v>
      </c>
      <c r="AE32" s="128">
        <v>43.172189420000002</v>
      </c>
    </row>
    <row r="33" spans="1:31">
      <c r="A33" s="1787"/>
      <c r="B33" s="1787"/>
      <c r="C33" s="1413" t="s">
        <v>291</v>
      </c>
      <c r="D33" s="249">
        <v>1</v>
      </c>
      <c r="E33" s="128">
        <v>1701.44</v>
      </c>
      <c r="F33" s="154">
        <f t="shared" si="0"/>
        <v>1</v>
      </c>
      <c r="G33" s="154">
        <f t="shared" si="1"/>
        <v>19.463999999999999</v>
      </c>
      <c r="H33" s="128">
        <v>0</v>
      </c>
      <c r="I33" s="128">
        <v>0</v>
      </c>
      <c r="J33" s="404">
        <v>0</v>
      </c>
      <c r="K33" s="404">
        <v>0</v>
      </c>
      <c r="L33" s="128">
        <v>0</v>
      </c>
      <c r="M33" s="128">
        <v>0</v>
      </c>
      <c r="N33" s="128">
        <v>1</v>
      </c>
      <c r="O33" s="128">
        <v>19.463999999999999</v>
      </c>
      <c r="P33" s="128">
        <v>0</v>
      </c>
      <c r="Q33" s="128">
        <v>0</v>
      </c>
      <c r="R33" s="128">
        <v>0</v>
      </c>
      <c r="S33" s="128">
        <v>0</v>
      </c>
      <c r="T33" s="128">
        <v>0</v>
      </c>
      <c r="U33" s="128">
        <v>0</v>
      </c>
      <c r="V33" s="128">
        <v>0</v>
      </c>
      <c r="W33" s="128">
        <v>0</v>
      </c>
      <c r="X33" s="128">
        <v>0</v>
      </c>
      <c r="Y33" s="128">
        <v>0</v>
      </c>
      <c r="Z33" s="128">
        <v>0</v>
      </c>
      <c r="AA33" s="128">
        <v>0</v>
      </c>
      <c r="AB33" s="128">
        <v>0</v>
      </c>
      <c r="AC33" s="128">
        <v>0</v>
      </c>
      <c r="AD33" s="128">
        <v>0</v>
      </c>
      <c r="AE33" s="128">
        <v>0</v>
      </c>
    </row>
    <row r="34" spans="1:31">
      <c r="A34" s="1787"/>
      <c r="B34" s="1787"/>
      <c r="C34" s="1413" t="s">
        <v>292</v>
      </c>
      <c r="D34" s="249">
        <v>2</v>
      </c>
      <c r="E34" s="128">
        <v>1793</v>
      </c>
      <c r="F34" s="154">
        <f t="shared" si="0"/>
        <v>1</v>
      </c>
      <c r="G34" s="154">
        <f t="shared" si="1"/>
        <v>24.54</v>
      </c>
      <c r="H34" s="128">
        <v>0</v>
      </c>
      <c r="I34" s="128">
        <v>0</v>
      </c>
      <c r="J34" s="404">
        <v>0</v>
      </c>
      <c r="K34" s="404">
        <v>0</v>
      </c>
      <c r="L34" s="128">
        <v>0</v>
      </c>
      <c r="M34" s="128">
        <v>0</v>
      </c>
      <c r="N34" s="128">
        <v>1</v>
      </c>
      <c r="O34" s="128">
        <v>24.54</v>
      </c>
      <c r="P34" s="128">
        <v>0</v>
      </c>
      <c r="Q34" s="128">
        <v>0</v>
      </c>
      <c r="R34" s="128">
        <v>0</v>
      </c>
      <c r="S34" s="128">
        <v>0</v>
      </c>
      <c r="T34" s="128">
        <v>0</v>
      </c>
      <c r="U34" s="128">
        <v>0</v>
      </c>
      <c r="V34" s="128">
        <v>0</v>
      </c>
      <c r="W34" s="128">
        <v>0</v>
      </c>
      <c r="X34" s="128">
        <v>0</v>
      </c>
      <c r="Y34" s="128">
        <v>0</v>
      </c>
      <c r="Z34" s="128">
        <v>0</v>
      </c>
      <c r="AA34" s="128">
        <v>0</v>
      </c>
      <c r="AB34" s="128">
        <v>0</v>
      </c>
      <c r="AC34" s="128">
        <v>0</v>
      </c>
      <c r="AD34" s="128">
        <v>0</v>
      </c>
      <c r="AE34" s="128">
        <v>0</v>
      </c>
    </row>
    <row r="35" spans="1:31">
      <c r="A35" s="1788"/>
      <c r="B35" s="1788"/>
      <c r="C35" s="1413" t="s">
        <v>293</v>
      </c>
      <c r="D35" s="249">
        <v>0</v>
      </c>
      <c r="E35" s="128">
        <v>0</v>
      </c>
      <c r="F35" s="154">
        <f t="shared" si="0"/>
        <v>1</v>
      </c>
      <c r="G35" s="154">
        <f t="shared" si="1"/>
        <v>554.75</v>
      </c>
      <c r="H35" s="128">
        <v>0</v>
      </c>
      <c r="I35" s="128">
        <v>0</v>
      </c>
      <c r="J35" s="404">
        <v>0</v>
      </c>
      <c r="K35" s="404">
        <v>0</v>
      </c>
      <c r="L35" s="128">
        <v>0</v>
      </c>
      <c r="M35" s="128">
        <v>0</v>
      </c>
      <c r="N35" s="128">
        <v>0</v>
      </c>
      <c r="O35" s="128">
        <v>0</v>
      </c>
      <c r="P35" s="128">
        <v>0</v>
      </c>
      <c r="Q35" s="128">
        <v>0</v>
      </c>
      <c r="R35" s="128">
        <v>0</v>
      </c>
      <c r="S35" s="128">
        <v>0</v>
      </c>
      <c r="T35" s="128">
        <v>1</v>
      </c>
      <c r="U35" s="128">
        <v>554.75</v>
      </c>
      <c r="V35" s="128">
        <v>0</v>
      </c>
      <c r="W35" s="128">
        <v>0</v>
      </c>
      <c r="X35" s="128">
        <v>0</v>
      </c>
      <c r="Y35" s="128">
        <v>0</v>
      </c>
      <c r="Z35" s="128">
        <v>0</v>
      </c>
      <c r="AA35" s="128">
        <v>0</v>
      </c>
      <c r="AB35" s="128">
        <v>0</v>
      </c>
      <c r="AC35" s="128">
        <v>0</v>
      </c>
      <c r="AD35" s="128">
        <v>0</v>
      </c>
      <c r="AE35" s="128">
        <v>0</v>
      </c>
    </row>
    <row r="36" spans="1:31">
      <c r="A36" s="1777" t="s">
        <v>294</v>
      </c>
      <c r="B36" s="1777" t="s">
        <v>294</v>
      </c>
      <c r="C36" s="1413" t="s">
        <v>295</v>
      </c>
      <c r="D36" s="249">
        <v>12</v>
      </c>
      <c r="E36" s="128">
        <v>12826.930345999999</v>
      </c>
      <c r="F36" s="154">
        <f t="shared" si="0"/>
        <v>34</v>
      </c>
      <c r="G36" s="154">
        <f t="shared" si="1"/>
        <v>15958.982703170001</v>
      </c>
      <c r="H36" s="128">
        <v>1</v>
      </c>
      <c r="I36" s="128">
        <v>33.130000000000003</v>
      </c>
      <c r="J36" s="404">
        <v>2</v>
      </c>
      <c r="K36" s="404">
        <v>4271.8280999999997</v>
      </c>
      <c r="L36" s="128">
        <v>4</v>
      </c>
      <c r="M36" s="128">
        <v>255.05</v>
      </c>
      <c r="N36" s="128">
        <v>4</v>
      </c>
      <c r="O36" s="128">
        <v>150.92431999999999</v>
      </c>
      <c r="P36" s="128">
        <v>0</v>
      </c>
      <c r="Q36" s="128">
        <v>0</v>
      </c>
      <c r="R36" s="128">
        <v>10</v>
      </c>
      <c r="S36" s="128">
        <v>7788.43</v>
      </c>
      <c r="T36" s="128">
        <v>4</v>
      </c>
      <c r="U36" s="128">
        <v>237.38629491</v>
      </c>
      <c r="V36" s="128">
        <v>1</v>
      </c>
      <c r="W36" s="128">
        <v>2900</v>
      </c>
      <c r="X36" s="128">
        <v>3</v>
      </c>
      <c r="Y36" s="128">
        <v>207.17276476000001</v>
      </c>
      <c r="Z36" s="128">
        <v>4</v>
      </c>
      <c r="AA36" s="128">
        <v>102.0912235</v>
      </c>
      <c r="AB36" s="128">
        <v>1</v>
      </c>
      <c r="AC36" s="128">
        <v>12.97</v>
      </c>
      <c r="AD36" s="128">
        <v>0</v>
      </c>
      <c r="AE36" s="128">
        <v>0</v>
      </c>
    </row>
    <row r="37" spans="1:31">
      <c r="A37" s="1778"/>
      <c r="B37" s="1778"/>
      <c r="C37" s="1413" t="s">
        <v>296</v>
      </c>
      <c r="D37" s="249">
        <v>4</v>
      </c>
      <c r="E37" s="128">
        <v>2057.21</v>
      </c>
      <c r="F37" s="154">
        <f t="shared" si="0"/>
        <v>2</v>
      </c>
      <c r="G37" s="154">
        <f t="shared" si="1"/>
        <v>1448.54</v>
      </c>
      <c r="H37" s="128">
        <v>1</v>
      </c>
      <c r="I37" s="128">
        <v>1151</v>
      </c>
      <c r="J37" s="404">
        <v>0</v>
      </c>
      <c r="K37" s="404">
        <v>0</v>
      </c>
      <c r="L37" s="128">
        <v>0</v>
      </c>
      <c r="M37" s="128">
        <v>0</v>
      </c>
      <c r="N37" s="128">
        <v>0</v>
      </c>
      <c r="O37" s="128">
        <v>0</v>
      </c>
      <c r="P37" s="128">
        <v>0</v>
      </c>
      <c r="Q37" s="128">
        <v>0</v>
      </c>
      <c r="R37" s="128">
        <v>0</v>
      </c>
      <c r="S37" s="128">
        <v>0</v>
      </c>
      <c r="T37" s="128">
        <v>0</v>
      </c>
      <c r="U37" s="128">
        <v>0</v>
      </c>
      <c r="V37" s="128">
        <v>0</v>
      </c>
      <c r="W37" s="128">
        <v>0</v>
      </c>
      <c r="X37" s="128">
        <v>0</v>
      </c>
      <c r="Y37" s="128">
        <v>0</v>
      </c>
      <c r="Z37" s="128">
        <v>0</v>
      </c>
      <c r="AA37" s="128">
        <v>0</v>
      </c>
      <c r="AB37" s="128">
        <v>1</v>
      </c>
      <c r="AC37" s="128">
        <v>297.54000000000002</v>
      </c>
      <c r="AD37" s="128">
        <v>0</v>
      </c>
      <c r="AE37" s="128">
        <v>0</v>
      </c>
    </row>
    <row r="38" spans="1:31">
      <c r="A38" s="1778"/>
      <c r="B38" s="1778"/>
      <c r="C38" s="1413" t="s">
        <v>297</v>
      </c>
      <c r="D38" s="249">
        <v>4</v>
      </c>
      <c r="E38" s="128">
        <v>914.39506000000006</v>
      </c>
      <c r="F38" s="154">
        <f t="shared" si="0"/>
        <v>5</v>
      </c>
      <c r="G38" s="154">
        <f t="shared" si="1"/>
        <v>1189.03</v>
      </c>
      <c r="H38" s="128">
        <v>0</v>
      </c>
      <c r="I38" s="128">
        <v>0</v>
      </c>
      <c r="J38" s="404">
        <v>0</v>
      </c>
      <c r="K38" s="404">
        <v>0</v>
      </c>
      <c r="L38" s="128">
        <v>0</v>
      </c>
      <c r="M38" s="128">
        <v>0</v>
      </c>
      <c r="N38" s="128">
        <v>0</v>
      </c>
      <c r="O38" s="128">
        <v>0</v>
      </c>
      <c r="P38" s="128">
        <v>1</v>
      </c>
      <c r="Q38" s="128">
        <v>48.93</v>
      </c>
      <c r="R38" s="128">
        <v>0</v>
      </c>
      <c r="S38" s="128">
        <v>0</v>
      </c>
      <c r="T38" s="128">
        <v>0</v>
      </c>
      <c r="U38" s="128">
        <v>0</v>
      </c>
      <c r="V38" s="128">
        <v>1</v>
      </c>
      <c r="W38" s="128">
        <v>199.28</v>
      </c>
      <c r="X38" s="128">
        <v>1</v>
      </c>
      <c r="Y38" s="128">
        <v>840.25</v>
      </c>
      <c r="Z38" s="128">
        <v>1</v>
      </c>
      <c r="AA38" s="128">
        <v>88.82</v>
      </c>
      <c r="AB38" s="128">
        <v>1</v>
      </c>
      <c r="AC38" s="128">
        <v>11.75</v>
      </c>
      <c r="AD38" s="128">
        <v>0</v>
      </c>
      <c r="AE38" s="128">
        <v>0</v>
      </c>
    </row>
    <row r="39" spans="1:31">
      <c r="A39" s="1778"/>
      <c r="B39" s="1778"/>
      <c r="C39" s="1413" t="s">
        <v>298</v>
      </c>
      <c r="D39" s="249">
        <v>1</v>
      </c>
      <c r="E39" s="128">
        <v>1171.58</v>
      </c>
      <c r="F39" s="154">
        <f t="shared" si="0"/>
        <v>2</v>
      </c>
      <c r="G39" s="154">
        <f t="shared" si="1"/>
        <v>4814.6458591999999</v>
      </c>
      <c r="H39" s="128">
        <v>0</v>
      </c>
      <c r="I39" s="128">
        <v>0</v>
      </c>
      <c r="J39" s="404">
        <v>1</v>
      </c>
      <c r="K39" s="404">
        <v>2614.6458591999999</v>
      </c>
      <c r="L39" s="128">
        <v>0</v>
      </c>
      <c r="M39" s="128">
        <v>0</v>
      </c>
      <c r="N39" s="128">
        <v>0</v>
      </c>
      <c r="O39" s="128">
        <v>0</v>
      </c>
      <c r="P39" s="128">
        <v>0</v>
      </c>
      <c r="Q39" s="128">
        <v>0</v>
      </c>
      <c r="R39" s="128">
        <v>0</v>
      </c>
      <c r="S39" s="128">
        <v>0</v>
      </c>
      <c r="T39" s="128">
        <v>0</v>
      </c>
      <c r="U39" s="128">
        <v>0</v>
      </c>
      <c r="V39" s="128">
        <v>1</v>
      </c>
      <c r="W39" s="128">
        <v>2200</v>
      </c>
      <c r="X39" s="128">
        <v>0</v>
      </c>
      <c r="Y39" s="128">
        <v>0</v>
      </c>
      <c r="Z39" s="128">
        <v>0</v>
      </c>
      <c r="AA39" s="128">
        <v>0</v>
      </c>
      <c r="AB39" s="128">
        <v>0</v>
      </c>
      <c r="AC39" s="128">
        <v>0</v>
      </c>
      <c r="AD39" s="128">
        <v>0</v>
      </c>
      <c r="AE39" s="128">
        <v>0</v>
      </c>
    </row>
    <row r="40" spans="1:31">
      <c r="A40" s="1779"/>
      <c r="B40" s="1779"/>
      <c r="C40" s="1413" t="s">
        <v>299</v>
      </c>
      <c r="D40" s="249">
        <v>1</v>
      </c>
      <c r="E40" s="128">
        <v>49.965440000000001</v>
      </c>
      <c r="F40" s="154">
        <f t="shared" si="0"/>
        <v>1</v>
      </c>
      <c r="G40" s="154">
        <f t="shared" si="1"/>
        <v>572</v>
      </c>
      <c r="H40" s="128">
        <v>0</v>
      </c>
      <c r="I40" s="128">
        <v>0</v>
      </c>
      <c r="J40" s="404">
        <v>0</v>
      </c>
      <c r="K40" s="404">
        <v>0</v>
      </c>
      <c r="L40" s="128">
        <v>0</v>
      </c>
      <c r="M40" s="128">
        <v>0</v>
      </c>
      <c r="N40" s="128">
        <v>0</v>
      </c>
      <c r="O40" s="128">
        <v>0</v>
      </c>
      <c r="P40" s="128">
        <v>0</v>
      </c>
      <c r="Q40" s="128">
        <v>0</v>
      </c>
      <c r="R40" s="128">
        <v>0</v>
      </c>
      <c r="S40" s="128">
        <v>0</v>
      </c>
      <c r="T40" s="128">
        <v>0</v>
      </c>
      <c r="U40" s="128">
        <v>0</v>
      </c>
      <c r="V40" s="128">
        <v>0</v>
      </c>
      <c r="W40" s="128">
        <v>0</v>
      </c>
      <c r="X40" s="128">
        <v>1</v>
      </c>
      <c r="Y40" s="128">
        <v>572</v>
      </c>
      <c r="Z40" s="128">
        <v>0</v>
      </c>
      <c r="AA40" s="128">
        <v>0</v>
      </c>
      <c r="AB40" s="128">
        <v>0</v>
      </c>
      <c r="AC40" s="128">
        <v>0</v>
      </c>
      <c r="AD40" s="128">
        <v>0</v>
      </c>
      <c r="AE40" s="128">
        <v>0</v>
      </c>
    </row>
    <row r="41" spans="1:31">
      <c r="A41" s="1777" t="s">
        <v>300</v>
      </c>
      <c r="B41" s="1777" t="s">
        <v>300</v>
      </c>
      <c r="C41" s="1413" t="s">
        <v>301</v>
      </c>
      <c r="D41" s="249">
        <v>18</v>
      </c>
      <c r="E41" s="128">
        <v>8849.0514124000001</v>
      </c>
      <c r="F41" s="154">
        <f t="shared" si="0"/>
        <v>12</v>
      </c>
      <c r="G41" s="154">
        <f t="shared" si="1"/>
        <v>8118.8149077999997</v>
      </c>
      <c r="H41" s="128">
        <v>1</v>
      </c>
      <c r="I41" s="128">
        <v>12.07</v>
      </c>
      <c r="J41" s="404">
        <v>1</v>
      </c>
      <c r="K41" s="404">
        <v>43.161119999999997</v>
      </c>
      <c r="L41" s="128">
        <v>2</v>
      </c>
      <c r="M41" s="128">
        <v>460.49</v>
      </c>
      <c r="N41" s="128">
        <v>1</v>
      </c>
      <c r="O41" s="128">
        <v>1952.03</v>
      </c>
      <c r="P41" s="128">
        <v>1</v>
      </c>
      <c r="Q41" s="128">
        <v>1856.74</v>
      </c>
      <c r="R41" s="128">
        <v>0</v>
      </c>
      <c r="S41" s="128">
        <v>0</v>
      </c>
      <c r="T41" s="128">
        <v>0</v>
      </c>
      <c r="U41" s="128">
        <v>0</v>
      </c>
      <c r="V41" s="128">
        <v>1</v>
      </c>
      <c r="W41" s="128">
        <v>29.34</v>
      </c>
      <c r="X41" s="128">
        <v>2</v>
      </c>
      <c r="Y41" s="128">
        <v>3624.73</v>
      </c>
      <c r="Z41" s="128">
        <v>2</v>
      </c>
      <c r="AA41" s="128">
        <v>80.273787800000008</v>
      </c>
      <c r="AB41" s="128">
        <v>1</v>
      </c>
      <c r="AC41" s="128">
        <v>59.98</v>
      </c>
      <c r="AD41" s="128">
        <v>0</v>
      </c>
      <c r="AE41" s="128">
        <v>0</v>
      </c>
    </row>
    <row r="42" spans="1:31">
      <c r="A42" s="1778"/>
      <c r="B42" s="1778"/>
      <c r="C42" s="1413" t="s">
        <v>302</v>
      </c>
      <c r="D42" s="249">
        <v>3</v>
      </c>
      <c r="E42" s="128">
        <v>88.767200000000003</v>
      </c>
      <c r="F42" s="154">
        <f t="shared" si="0"/>
        <v>4</v>
      </c>
      <c r="G42" s="154">
        <f t="shared" si="1"/>
        <v>810.54998479999995</v>
      </c>
      <c r="H42" s="128">
        <v>0</v>
      </c>
      <c r="I42" s="128">
        <v>0</v>
      </c>
      <c r="J42" s="404">
        <v>1</v>
      </c>
      <c r="K42" s="404">
        <v>12.6</v>
      </c>
      <c r="L42" s="128">
        <v>0</v>
      </c>
      <c r="M42" s="128">
        <v>0</v>
      </c>
      <c r="N42" s="128">
        <v>0</v>
      </c>
      <c r="O42" s="128">
        <v>0</v>
      </c>
      <c r="P42" s="128">
        <v>1</v>
      </c>
      <c r="Q42" s="128">
        <v>29.231999999999999</v>
      </c>
      <c r="R42" s="128">
        <v>1</v>
      </c>
      <c r="S42" s="128">
        <v>70.66</v>
      </c>
      <c r="T42" s="128">
        <v>0</v>
      </c>
      <c r="U42" s="128">
        <v>0</v>
      </c>
      <c r="V42" s="128">
        <v>0</v>
      </c>
      <c r="W42" s="128">
        <v>0</v>
      </c>
      <c r="X42" s="128">
        <v>0</v>
      </c>
      <c r="Y42" s="128">
        <v>0</v>
      </c>
      <c r="Z42" s="128">
        <v>1</v>
      </c>
      <c r="AA42" s="128">
        <v>698.05798479999999</v>
      </c>
      <c r="AB42" s="128">
        <v>0</v>
      </c>
      <c r="AC42" s="128">
        <v>0</v>
      </c>
      <c r="AD42" s="128">
        <v>0</v>
      </c>
      <c r="AE42" s="128">
        <v>0</v>
      </c>
    </row>
    <row r="43" spans="1:31">
      <c r="A43" s="1779"/>
      <c r="B43" s="1780"/>
      <c r="C43" s="1413" t="s">
        <v>303</v>
      </c>
      <c r="D43" s="249">
        <v>10</v>
      </c>
      <c r="E43" s="128">
        <v>2250.5</v>
      </c>
      <c r="F43" s="154">
        <f t="shared" si="0"/>
        <v>7</v>
      </c>
      <c r="G43" s="154">
        <f t="shared" si="1"/>
        <v>5890.185794</v>
      </c>
      <c r="H43" s="128">
        <v>0</v>
      </c>
      <c r="I43" s="128">
        <v>0</v>
      </c>
      <c r="J43" s="404">
        <v>1</v>
      </c>
      <c r="K43" s="404">
        <v>1841.75</v>
      </c>
      <c r="L43" s="128">
        <v>0</v>
      </c>
      <c r="M43" s="128">
        <v>0</v>
      </c>
      <c r="N43" s="128">
        <v>1</v>
      </c>
      <c r="O43" s="128">
        <v>41.256</v>
      </c>
      <c r="P43" s="128">
        <v>1</v>
      </c>
      <c r="Q43" s="128">
        <v>5.78</v>
      </c>
      <c r="R43" s="128">
        <v>0</v>
      </c>
      <c r="S43" s="128">
        <v>0</v>
      </c>
      <c r="T43" s="128">
        <v>0</v>
      </c>
      <c r="U43" s="128">
        <v>0</v>
      </c>
      <c r="V43" s="128">
        <v>0</v>
      </c>
      <c r="W43" s="128">
        <v>0</v>
      </c>
      <c r="X43" s="128">
        <v>1</v>
      </c>
      <c r="Y43" s="128">
        <v>846.25</v>
      </c>
      <c r="Z43" s="128">
        <v>0</v>
      </c>
      <c r="AA43" s="128">
        <v>0</v>
      </c>
      <c r="AB43" s="128">
        <v>3</v>
      </c>
      <c r="AC43" s="128">
        <v>3155.1497939999999</v>
      </c>
      <c r="AD43" s="128">
        <v>0</v>
      </c>
      <c r="AE43" s="128">
        <v>0</v>
      </c>
    </row>
    <row r="44" spans="1:31">
      <c r="A44" s="1777" t="s">
        <v>304</v>
      </c>
      <c r="B44" s="1414" t="s">
        <v>305</v>
      </c>
      <c r="C44" s="1413" t="s">
        <v>305</v>
      </c>
      <c r="D44" s="249">
        <v>12</v>
      </c>
      <c r="E44" s="128">
        <v>770.89711699999998</v>
      </c>
      <c r="F44" s="154">
        <f t="shared" si="0"/>
        <v>27</v>
      </c>
      <c r="G44" s="154">
        <f t="shared" si="1"/>
        <v>9429.4128800000017</v>
      </c>
      <c r="H44" s="128">
        <v>4</v>
      </c>
      <c r="I44" s="128">
        <v>565.13648000000001</v>
      </c>
      <c r="J44" s="404">
        <v>1</v>
      </c>
      <c r="K44" s="404">
        <v>23.364000000000001</v>
      </c>
      <c r="L44" s="128">
        <v>0</v>
      </c>
      <c r="M44" s="128">
        <v>0</v>
      </c>
      <c r="N44" s="128">
        <v>4</v>
      </c>
      <c r="O44" s="128">
        <v>393.06100000000004</v>
      </c>
      <c r="P44" s="128">
        <v>4</v>
      </c>
      <c r="Q44" s="128">
        <v>1972.3532</v>
      </c>
      <c r="R44" s="128">
        <v>2</v>
      </c>
      <c r="S44" s="128">
        <v>24.35</v>
      </c>
      <c r="T44" s="128">
        <v>5</v>
      </c>
      <c r="U44" s="128">
        <v>656.90560000000005</v>
      </c>
      <c r="V44" s="128">
        <v>1</v>
      </c>
      <c r="W44" s="128">
        <v>5430</v>
      </c>
      <c r="X44" s="128">
        <v>2</v>
      </c>
      <c r="Y44" s="128">
        <v>108.59</v>
      </c>
      <c r="Z44" s="128">
        <v>2</v>
      </c>
      <c r="AA44" s="128">
        <v>112.94999999999999</v>
      </c>
      <c r="AB44" s="128">
        <v>2</v>
      </c>
      <c r="AC44" s="128">
        <v>142.70260000000002</v>
      </c>
      <c r="AD44" s="128">
        <v>0</v>
      </c>
      <c r="AE44" s="128">
        <v>0</v>
      </c>
    </row>
    <row r="45" spans="1:31">
      <c r="A45" s="1778"/>
      <c r="B45" s="1777" t="s">
        <v>306</v>
      </c>
      <c r="C45" s="1413" t="s">
        <v>307</v>
      </c>
      <c r="D45" s="249">
        <v>2</v>
      </c>
      <c r="E45" s="128">
        <v>653.04</v>
      </c>
      <c r="F45" s="154">
        <f t="shared" si="0"/>
        <v>4</v>
      </c>
      <c r="G45" s="154">
        <f t="shared" si="1"/>
        <v>640.54631999999992</v>
      </c>
      <c r="H45" s="128">
        <v>0</v>
      </c>
      <c r="I45" s="128">
        <v>0</v>
      </c>
      <c r="J45" s="404">
        <v>0</v>
      </c>
      <c r="K45" s="404">
        <v>0</v>
      </c>
      <c r="L45" s="128">
        <v>0</v>
      </c>
      <c r="M45" s="128">
        <v>0</v>
      </c>
      <c r="N45" s="128">
        <v>0</v>
      </c>
      <c r="O45" s="128">
        <v>0</v>
      </c>
      <c r="P45" s="128">
        <v>1</v>
      </c>
      <c r="Q45" s="128">
        <v>5.58</v>
      </c>
      <c r="R45" s="128">
        <v>0</v>
      </c>
      <c r="S45" s="128">
        <v>0</v>
      </c>
      <c r="T45" s="128">
        <v>1</v>
      </c>
      <c r="U45" s="128">
        <v>35.896320000000003</v>
      </c>
      <c r="V45" s="128">
        <v>0</v>
      </c>
      <c r="W45" s="128">
        <v>0</v>
      </c>
      <c r="X45" s="128">
        <v>2</v>
      </c>
      <c r="Y45" s="128">
        <v>599.06999999999994</v>
      </c>
      <c r="Z45" s="128">
        <v>0</v>
      </c>
      <c r="AA45" s="128">
        <v>0</v>
      </c>
      <c r="AB45" s="128">
        <v>0</v>
      </c>
      <c r="AC45" s="128">
        <v>0</v>
      </c>
      <c r="AD45" s="128">
        <v>0</v>
      </c>
      <c r="AE45" s="128">
        <v>0</v>
      </c>
    </row>
    <row r="46" spans="1:31" ht="15" customHeight="1">
      <c r="A46" s="1778"/>
      <c r="B46" s="1778"/>
      <c r="C46" s="1416" t="s">
        <v>308</v>
      </c>
      <c r="D46" s="249">
        <v>0</v>
      </c>
      <c r="E46" s="128">
        <v>0</v>
      </c>
      <c r="F46" s="154">
        <f t="shared" si="0"/>
        <v>3</v>
      </c>
      <c r="G46" s="154">
        <f t="shared" si="1"/>
        <v>1578.15</v>
      </c>
      <c r="H46" s="128">
        <v>0</v>
      </c>
      <c r="I46" s="128">
        <v>0</v>
      </c>
      <c r="J46" s="404">
        <v>0</v>
      </c>
      <c r="K46" s="404">
        <v>0</v>
      </c>
      <c r="L46" s="128">
        <v>1</v>
      </c>
      <c r="M46" s="128">
        <v>49.07</v>
      </c>
      <c r="N46" s="128">
        <v>0</v>
      </c>
      <c r="O46" s="128">
        <v>0</v>
      </c>
      <c r="P46" s="128">
        <v>0</v>
      </c>
      <c r="Q46" s="128">
        <v>0</v>
      </c>
      <c r="R46" s="128">
        <v>0</v>
      </c>
      <c r="S46" s="128">
        <v>0</v>
      </c>
      <c r="T46" s="128">
        <v>0</v>
      </c>
      <c r="U46" s="128">
        <v>0</v>
      </c>
      <c r="V46" s="128">
        <v>0</v>
      </c>
      <c r="W46" s="128">
        <v>0</v>
      </c>
      <c r="X46" s="128">
        <v>0</v>
      </c>
      <c r="Y46" s="128">
        <v>0</v>
      </c>
      <c r="Z46" s="128">
        <v>1</v>
      </c>
      <c r="AA46" s="128">
        <v>260.14999999999998</v>
      </c>
      <c r="AB46" s="128">
        <v>1</v>
      </c>
      <c r="AC46" s="128">
        <v>1268.93</v>
      </c>
      <c r="AD46" s="128">
        <v>0</v>
      </c>
      <c r="AE46" s="128">
        <v>0</v>
      </c>
    </row>
    <row r="47" spans="1:31">
      <c r="A47" s="1778"/>
      <c r="B47" s="1778"/>
      <c r="C47" s="1413" t="s">
        <v>309</v>
      </c>
      <c r="D47" s="249">
        <v>16</v>
      </c>
      <c r="E47" s="128">
        <v>3342.4780930000002</v>
      </c>
      <c r="F47" s="154">
        <f t="shared" si="0"/>
        <v>13</v>
      </c>
      <c r="G47" s="154">
        <f t="shared" si="1"/>
        <v>9988.7633793999994</v>
      </c>
      <c r="H47" s="128">
        <v>0</v>
      </c>
      <c r="I47" s="128">
        <v>0</v>
      </c>
      <c r="J47" s="404">
        <v>1</v>
      </c>
      <c r="K47" s="404">
        <v>174.63106500000001</v>
      </c>
      <c r="L47" s="128">
        <v>1</v>
      </c>
      <c r="M47" s="128">
        <v>30.7944</v>
      </c>
      <c r="N47" s="128">
        <v>2</v>
      </c>
      <c r="O47" s="128">
        <v>116.84</v>
      </c>
      <c r="P47" s="128">
        <v>1</v>
      </c>
      <c r="Q47" s="128">
        <v>31.3674</v>
      </c>
      <c r="R47" s="128">
        <v>2</v>
      </c>
      <c r="S47" s="128">
        <v>2848.4767999999999</v>
      </c>
      <c r="T47" s="128">
        <v>2</v>
      </c>
      <c r="U47" s="128">
        <v>4519.3439999999991</v>
      </c>
      <c r="V47" s="128">
        <v>0</v>
      </c>
      <c r="W47" s="128">
        <v>0</v>
      </c>
      <c r="X47" s="128">
        <v>2</v>
      </c>
      <c r="Y47" s="128">
        <v>948.92</v>
      </c>
      <c r="Z47" s="128">
        <v>0</v>
      </c>
      <c r="AA47" s="128">
        <v>0</v>
      </c>
      <c r="AB47" s="128">
        <v>1</v>
      </c>
      <c r="AC47" s="128">
        <v>858.69550000000004</v>
      </c>
      <c r="AD47" s="128">
        <v>1</v>
      </c>
      <c r="AE47" s="128">
        <v>459.69421440000002</v>
      </c>
    </row>
    <row r="48" spans="1:31">
      <c r="A48" s="1778"/>
      <c r="B48" s="1778"/>
      <c r="C48" s="1413" t="s">
        <v>310</v>
      </c>
      <c r="D48" s="249">
        <v>13</v>
      </c>
      <c r="E48" s="128">
        <v>2010.2531999999999</v>
      </c>
      <c r="F48" s="154">
        <f t="shared" si="0"/>
        <v>16</v>
      </c>
      <c r="G48" s="154">
        <f t="shared" si="1"/>
        <v>2190.0204485999998</v>
      </c>
      <c r="H48" s="128">
        <v>3</v>
      </c>
      <c r="I48" s="128">
        <v>666.32</v>
      </c>
      <c r="J48" s="404">
        <v>2</v>
      </c>
      <c r="K48" s="404">
        <v>51.0916</v>
      </c>
      <c r="L48" s="128">
        <v>2</v>
      </c>
      <c r="M48" s="128">
        <v>505.02728000000002</v>
      </c>
      <c r="N48" s="128">
        <v>3</v>
      </c>
      <c r="O48" s="128">
        <v>128.610848</v>
      </c>
      <c r="P48" s="128">
        <v>0</v>
      </c>
      <c r="Q48" s="128">
        <v>0</v>
      </c>
      <c r="R48" s="128">
        <v>2</v>
      </c>
      <c r="S48" s="128">
        <v>176.34</v>
      </c>
      <c r="T48" s="128">
        <v>1</v>
      </c>
      <c r="U48" s="128">
        <v>45.489582599999999</v>
      </c>
      <c r="V48" s="128">
        <v>0</v>
      </c>
      <c r="W48" s="128">
        <v>0</v>
      </c>
      <c r="X48" s="128">
        <v>1</v>
      </c>
      <c r="Y48" s="128">
        <v>179.35</v>
      </c>
      <c r="Z48" s="128">
        <v>2</v>
      </c>
      <c r="AA48" s="128">
        <v>437.79113799999999</v>
      </c>
      <c r="AB48" s="128">
        <v>0</v>
      </c>
      <c r="AC48" s="128">
        <v>0</v>
      </c>
      <c r="AD48" s="128">
        <v>0</v>
      </c>
      <c r="AE48" s="128">
        <v>0</v>
      </c>
    </row>
    <row r="49" spans="1:31">
      <c r="A49" s="1779"/>
      <c r="B49" s="1779"/>
      <c r="C49" s="1413" t="s">
        <v>311</v>
      </c>
      <c r="D49" s="249">
        <v>43</v>
      </c>
      <c r="E49" s="128">
        <v>6129.4286200000006</v>
      </c>
      <c r="F49" s="154">
        <f t="shared" si="0"/>
        <v>50</v>
      </c>
      <c r="G49" s="154">
        <f t="shared" si="1"/>
        <v>3729.9935901599997</v>
      </c>
      <c r="H49" s="128">
        <v>3</v>
      </c>
      <c r="I49" s="128">
        <v>134.09199999999998</v>
      </c>
      <c r="J49" s="404">
        <v>3</v>
      </c>
      <c r="K49" s="404">
        <v>59.557999999999993</v>
      </c>
      <c r="L49" s="128">
        <v>2</v>
      </c>
      <c r="M49" s="128">
        <v>100.35599999999999</v>
      </c>
      <c r="N49" s="128">
        <v>4</v>
      </c>
      <c r="O49" s="128">
        <v>801.15458719999992</v>
      </c>
      <c r="P49" s="128">
        <v>5</v>
      </c>
      <c r="Q49" s="128">
        <v>102.7811</v>
      </c>
      <c r="R49" s="128">
        <v>12</v>
      </c>
      <c r="S49" s="128">
        <v>565.38000000000011</v>
      </c>
      <c r="T49" s="128">
        <v>6</v>
      </c>
      <c r="U49" s="128">
        <v>855.68550000000005</v>
      </c>
      <c r="V49" s="128">
        <v>0</v>
      </c>
      <c r="W49" s="128">
        <v>0</v>
      </c>
      <c r="X49" s="128">
        <v>4</v>
      </c>
      <c r="Y49" s="128">
        <v>191.28659999999999</v>
      </c>
      <c r="Z49" s="128">
        <v>4</v>
      </c>
      <c r="AA49" s="128">
        <v>364.28800000000001</v>
      </c>
      <c r="AB49" s="128">
        <v>5</v>
      </c>
      <c r="AC49" s="128">
        <v>137.5</v>
      </c>
      <c r="AD49" s="128">
        <v>2</v>
      </c>
      <c r="AE49" s="128">
        <v>417.91180295999999</v>
      </c>
    </row>
    <row r="50" spans="1:31" ht="15" customHeight="1">
      <c r="A50" s="1777" t="s">
        <v>312</v>
      </c>
      <c r="B50" s="1777" t="s">
        <v>312</v>
      </c>
      <c r="C50" s="1413" t="s">
        <v>313</v>
      </c>
      <c r="D50" s="249">
        <v>10</v>
      </c>
      <c r="E50" s="128">
        <v>302.71300000000002</v>
      </c>
      <c r="F50" s="154">
        <f t="shared" si="0"/>
        <v>11</v>
      </c>
      <c r="G50" s="154">
        <f t="shared" si="1"/>
        <v>9519.1367765999985</v>
      </c>
      <c r="H50" s="128">
        <v>2</v>
      </c>
      <c r="I50" s="128">
        <v>93.441959999999995</v>
      </c>
      <c r="J50" s="404">
        <v>0</v>
      </c>
      <c r="K50" s="404">
        <v>0</v>
      </c>
      <c r="L50" s="128">
        <v>0</v>
      </c>
      <c r="M50" s="128">
        <v>0</v>
      </c>
      <c r="N50" s="128">
        <v>0</v>
      </c>
      <c r="O50" s="128">
        <v>0</v>
      </c>
      <c r="P50" s="128">
        <v>2</v>
      </c>
      <c r="Q50" s="128">
        <v>299.58192959999997</v>
      </c>
      <c r="R50" s="128">
        <v>1</v>
      </c>
      <c r="S50" s="128">
        <v>33.844799999999999</v>
      </c>
      <c r="T50" s="128">
        <v>0</v>
      </c>
      <c r="U50" s="128">
        <v>0</v>
      </c>
      <c r="V50" s="128">
        <v>0</v>
      </c>
      <c r="W50" s="128">
        <v>0</v>
      </c>
      <c r="X50" s="128">
        <v>1</v>
      </c>
      <c r="Y50" s="128">
        <v>26.79579</v>
      </c>
      <c r="Z50" s="128">
        <v>2</v>
      </c>
      <c r="AA50" s="128">
        <v>219.29000000000002</v>
      </c>
      <c r="AB50" s="128">
        <v>1</v>
      </c>
      <c r="AC50" s="128">
        <v>8749.99</v>
      </c>
      <c r="AD50" s="128">
        <v>2</v>
      </c>
      <c r="AE50" s="128">
        <v>96.192296999999996</v>
      </c>
    </row>
    <row r="51" spans="1:31">
      <c r="A51" s="1778"/>
      <c r="B51" s="1778"/>
      <c r="C51" s="1413" t="s">
        <v>314</v>
      </c>
      <c r="D51" s="249">
        <v>15</v>
      </c>
      <c r="E51" s="128">
        <v>4756.0068719999999</v>
      </c>
      <c r="F51" s="154">
        <f t="shared" si="0"/>
        <v>9</v>
      </c>
      <c r="G51" s="154">
        <f t="shared" si="1"/>
        <v>5011.9835164000006</v>
      </c>
      <c r="H51" s="128">
        <v>0</v>
      </c>
      <c r="I51" s="128">
        <v>0</v>
      </c>
      <c r="J51" s="404">
        <v>1</v>
      </c>
      <c r="K51" s="404">
        <v>49.4</v>
      </c>
      <c r="L51" s="128">
        <v>2</v>
      </c>
      <c r="M51" s="128">
        <v>33.22</v>
      </c>
      <c r="N51" s="128">
        <v>0</v>
      </c>
      <c r="O51" s="128">
        <v>0</v>
      </c>
      <c r="P51" s="128">
        <v>2</v>
      </c>
      <c r="Q51" s="128">
        <v>226.75998519999999</v>
      </c>
      <c r="R51" s="128">
        <v>0</v>
      </c>
      <c r="S51" s="128">
        <v>0</v>
      </c>
      <c r="T51" s="128">
        <v>0</v>
      </c>
      <c r="U51" s="128">
        <v>0</v>
      </c>
      <c r="V51" s="128">
        <v>2</v>
      </c>
      <c r="W51" s="128">
        <v>2155.2600000000002</v>
      </c>
      <c r="X51" s="128">
        <v>1</v>
      </c>
      <c r="Y51" s="128">
        <v>2497.92</v>
      </c>
      <c r="Z51" s="128">
        <v>1</v>
      </c>
      <c r="AA51" s="128">
        <v>49.423531199999999</v>
      </c>
      <c r="AB51" s="128">
        <v>0</v>
      </c>
      <c r="AC51" s="128">
        <v>0</v>
      </c>
      <c r="AD51" s="128">
        <v>0</v>
      </c>
      <c r="AE51" s="128">
        <v>0</v>
      </c>
    </row>
    <row r="52" spans="1:31">
      <c r="A52" s="1779"/>
      <c r="B52" s="1779"/>
      <c r="C52" s="1413" t="s">
        <v>315</v>
      </c>
      <c r="D52" s="249">
        <v>5</v>
      </c>
      <c r="E52" s="128">
        <v>1311.6339999999998</v>
      </c>
      <c r="F52" s="154">
        <f t="shared" si="0"/>
        <v>2</v>
      </c>
      <c r="G52" s="154">
        <f t="shared" si="1"/>
        <v>35.18</v>
      </c>
      <c r="H52" s="128">
        <v>0</v>
      </c>
      <c r="I52" s="128">
        <v>0</v>
      </c>
      <c r="J52" s="404">
        <v>2</v>
      </c>
      <c r="K52" s="404">
        <v>35.18</v>
      </c>
      <c r="L52" s="128">
        <v>0</v>
      </c>
      <c r="M52" s="128">
        <v>0</v>
      </c>
      <c r="N52" s="128">
        <v>0</v>
      </c>
      <c r="O52" s="128">
        <v>0</v>
      </c>
      <c r="P52" s="128">
        <v>0</v>
      </c>
      <c r="Q52" s="128">
        <v>0</v>
      </c>
      <c r="R52" s="128">
        <v>0</v>
      </c>
      <c r="S52" s="128">
        <v>0</v>
      </c>
      <c r="T52" s="128">
        <v>0</v>
      </c>
      <c r="U52" s="128">
        <v>0</v>
      </c>
      <c r="V52" s="128">
        <v>0</v>
      </c>
      <c r="W52" s="128">
        <v>0</v>
      </c>
      <c r="X52" s="128">
        <v>0</v>
      </c>
      <c r="Y52" s="128">
        <v>0</v>
      </c>
      <c r="Z52" s="128">
        <v>0</v>
      </c>
      <c r="AA52" s="128">
        <v>0</v>
      </c>
      <c r="AB52" s="128">
        <v>0</v>
      </c>
      <c r="AC52" s="128">
        <v>0</v>
      </c>
      <c r="AD52" s="128">
        <v>0</v>
      </c>
      <c r="AE52" s="128">
        <v>0</v>
      </c>
    </row>
    <row r="53" spans="1:31">
      <c r="A53" s="1777" t="s">
        <v>316</v>
      </c>
      <c r="B53" s="1777" t="s">
        <v>316</v>
      </c>
      <c r="C53" s="1413" t="s">
        <v>317</v>
      </c>
      <c r="D53" s="249">
        <v>0</v>
      </c>
      <c r="E53" s="128">
        <v>0</v>
      </c>
      <c r="F53" s="154">
        <f t="shared" si="0"/>
        <v>0</v>
      </c>
      <c r="G53" s="154">
        <f t="shared" si="1"/>
        <v>0</v>
      </c>
      <c r="H53" s="128">
        <v>0</v>
      </c>
      <c r="I53" s="128">
        <v>0</v>
      </c>
      <c r="J53" s="404">
        <v>0</v>
      </c>
      <c r="K53" s="404">
        <v>0</v>
      </c>
      <c r="L53" s="128">
        <v>0</v>
      </c>
      <c r="M53" s="128">
        <v>0</v>
      </c>
      <c r="N53" s="128">
        <v>0</v>
      </c>
      <c r="O53" s="128">
        <v>0</v>
      </c>
      <c r="P53" s="128">
        <v>0</v>
      </c>
      <c r="Q53" s="128">
        <v>0</v>
      </c>
      <c r="R53" s="128">
        <v>0</v>
      </c>
      <c r="S53" s="128">
        <v>0</v>
      </c>
      <c r="T53" s="128">
        <v>0</v>
      </c>
      <c r="U53" s="128">
        <v>0</v>
      </c>
      <c r="V53" s="128">
        <v>0</v>
      </c>
      <c r="W53" s="128">
        <v>0</v>
      </c>
      <c r="X53" s="128">
        <v>0</v>
      </c>
      <c r="Y53" s="128">
        <v>0</v>
      </c>
      <c r="Z53" s="128">
        <v>0</v>
      </c>
      <c r="AA53" s="128">
        <v>0</v>
      </c>
      <c r="AB53" s="128">
        <v>0</v>
      </c>
      <c r="AC53" s="128">
        <v>0</v>
      </c>
      <c r="AD53" s="128">
        <v>0</v>
      </c>
      <c r="AE53" s="128">
        <v>0</v>
      </c>
    </row>
    <row r="54" spans="1:31">
      <c r="A54" s="1778"/>
      <c r="B54" s="1778"/>
      <c r="C54" s="1413" t="s">
        <v>318</v>
      </c>
      <c r="D54" s="249">
        <v>13</v>
      </c>
      <c r="E54" s="128">
        <v>1336.1109836000001</v>
      </c>
      <c r="F54" s="154">
        <f t="shared" si="0"/>
        <v>17</v>
      </c>
      <c r="G54" s="154">
        <f t="shared" si="1"/>
        <v>2783.92994</v>
      </c>
      <c r="H54" s="128">
        <v>1</v>
      </c>
      <c r="I54" s="128">
        <v>5.6</v>
      </c>
      <c r="J54" s="404">
        <v>2</v>
      </c>
      <c r="K54" s="404">
        <v>136.64580000000001</v>
      </c>
      <c r="L54" s="128">
        <v>0</v>
      </c>
      <c r="M54" s="128">
        <v>0</v>
      </c>
      <c r="N54" s="128">
        <v>0</v>
      </c>
      <c r="O54" s="128">
        <v>0</v>
      </c>
      <c r="P54" s="128">
        <v>2</v>
      </c>
      <c r="Q54" s="128">
        <v>77.070400000000006</v>
      </c>
      <c r="R54" s="128">
        <v>3</v>
      </c>
      <c r="S54" s="128">
        <v>1159.1399999999999</v>
      </c>
      <c r="T54" s="128">
        <v>2</v>
      </c>
      <c r="U54" s="128">
        <v>31.471679999999999</v>
      </c>
      <c r="V54" s="128">
        <v>1</v>
      </c>
      <c r="W54" s="128">
        <v>1114.72</v>
      </c>
      <c r="X54" s="128">
        <v>0</v>
      </c>
      <c r="Y54" s="128">
        <v>0</v>
      </c>
      <c r="Z54" s="128">
        <v>1</v>
      </c>
      <c r="AA54" s="128">
        <v>25.06</v>
      </c>
      <c r="AB54" s="128">
        <v>2</v>
      </c>
      <c r="AC54" s="128">
        <v>132.84</v>
      </c>
      <c r="AD54" s="128">
        <v>3</v>
      </c>
      <c r="AE54" s="128">
        <v>101.38206000000001</v>
      </c>
    </row>
    <row r="55" spans="1:31">
      <c r="A55" s="1778"/>
      <c r="B55" s="1778"/>
      <c r="C55" s="1413" t="s">
        <v>319</v>
      </c>
      <c r="D55" s="249">
        <v>1</v>
      </c>
      <c r="E55" s="128">
        <v>2800</v>
      </c>
      <c r="F55" s="154">
        <f t="shared" si="0"/>
        <v>1</v>
      </c>
      <c r="G55" s="154">
        <f t="shared" si="1"/>
        <v>28</v>
      </c>
      <c r="H55" s="128">
        <v>0</v>
      </c>
      <c r="I55" s="128">
        <v>0</v>
      </c>
      <c r="J55" s="404">
        <v>1</v>
      </c>
      <c r="K55" s="404">
        <v>28</v>
      </c>
      <c r="L55" s="128">
        <v>0</v>
      </c>
      <c r="M55" s="128">
        <v>0</v>
      </c>
      <c r="N55" s="128">
        <v>0</v>
      </c>
      <c r="O55" s="128">
        <v>0</v>
      </c>
      <c r="P55" s="128">
        <v>0</v>
      </c>
      <c r="Q55" s="128">
        <v>0</v>
      </c>
      <c r="R55" s="128">
        <v>0</v>
      </c>
      <c r="S55" s="128">
        <v>0</v>
      </c>
      <c r="T55" s="128">
        <v>0</v>
      </c>
      <c r="U55" s="128">
        <v>0</v>
      </c>
      <c r="V55" s="128">
        <v>0</v>
      </c>
      <c r="W55" s="128">
        <v>0</v>
      </c>
      <c r="X55" s="128">
        <v>0</v>
      </c>
      <c r="Y55" s="128">
        <v>0</v>
      </c>
      <c r="Z55" s="128">
        <v>0</v>
      </c>
      <c r="AA55" s="128">
        <v>0</v>
      </c>
      <c r="AB55" s="128">
        <v>0</v>
      </c>
      <c r="AC55" s="128">
        <v>0</v>
      </c>
      <c r="AD55" s="128">
        <v>0</v>
      </c>
      <c r="AE55" s="128">
        <v>0</v>
      </c>
    </row>
    <row r="56" spans="1:31">
      <c r="A56" s="1778"/>
      <c r="B56" s="1778"/>
      <c r="C56" s="1413" t="s">
        <v>320</v>
      </c>
      <c r="D56" s="249">
        <v>19</v>
      </c>
      <c r="E56" s="128">
        <v>1437.8788473000002</v>
      </c>
      <c r="F56" s="154">
        <f t="shared" si="0"/>
        <v>43</v>
      </c>
      <c r="G56" s="154">
        <f t="shared" si="1"/>
        <v>6420.0724086399996</v>
      </c>
      <c r="H56" s="128">
        <v>2</v>
      </c>
      <c r="I56" s="128">
        <v>28.043999999999997</v>
      </c>
      <c r="J56" s="404">
        <v>4</v>
      </c>
      <c r="K56" s="404">
        <v>700.16846780000003</v>
      </c>
      <c r="L56" s="128">
        <v>4</v>
      </c>
      <c r="M56" s="128">
        <v>269.46960000000001</v>
      </c>
      <c r="N56" s="128">
        <v>3</v>
      </c>
      <c r="O56" s="128">
        <v>99.226189599999998</v>
      </c>
      <c r="P56" s="128">
        <v>4</v>
      </c>
      <c r="Q56" s="128">
        <v>177.17401133999999</v>
      </c>
      <c r="R56" s="128">
        <v>2</v>
      </c>
      <c r="S56" s="128">
        <v>142.24</v>
      </c>
      <c r="T56" s="128">
        <v>5</v>
      </c>
      <c r="U56" s="128">
        <v>150.95861499999998</v>
      </c>
      <c r="V56" s="128">
        <v>2</v>
      </c>
      <c r="W56" s="128">
        <v>58.44</v>
      </c>
      <c r="X56" s="128">
        <v>5</v>
      </c>
      <c r="Y56" s="128">
        <v>4375.9594328000003</v>
      </c>
      <c r="Z56" s="128">
        <v>4</v>
      </c>
      <c r="AA56" s="128">
        <v>146.2484121</v>
      </c>
      <c r="AB56" s="128">
        <v>5</v>
      </c>
      <c r="AC56" s="128">
        <v>212.21736000000001</v>
      </c>
      <c r="AD56" s="128">
        <v>3</v>
      </c>
      <c r="AE56" s="128">
        <v>59.926320000000004</v>
      </c>
    </row>
    <row r="57" spans="1:31">
      <c r="A57" s="1779"/>
      <c r="B57" s="1779"/>
      <c r="C57" s="1413" t="s">
        <v>321</v>
      </c>
      <c r="D57" s="249">
        <v>0</v>
      </c>
      <c r="E57" s="128">
        <v>0</v>
      </c>
      <c r="F57" s="154">
        <f t="shared" si="0"/>
        <v>0</v>
      </c>
      <c r="G57" s="154">
        <f t="shared" si="1"/>
        <v>0</v>
      </c>
      <c r="H57" s="128">
        <v>0</v>
      </c>
      <c r="I57" s="128">
        <v>0</v>
      </c>
      <c r="J57" s="404">
        <v>0</v>
      </c>
      <c r="K57" s="404">
        <v>0</v>
      </c>
      <c r="L57" s="128">
        <v>0</v>
      </c>
      <c r="M57" s="128">
        <v>0</v>
      </c>
      <c r="N57" s="128">
        <v>0</v>
      </c>
      <c r="O57" s="128">
        <v>0</v>
      </c>
      <c r="P57" s="128">
        <v>0</v>
      </c>
      <c r="Q57" s="128">
        <v>0</v>
      </c>
      <c r="R57" s="128">
        <v>0</v>
      </c>
      <c r="S57" s="128">
        <v>0</v>
      </c>
      <c r="T57" s="128">
        <v>0</v>
      </c>
      <c r="U57" s="128">
        <v>0</v>
      </c>
      <c r="V57" s="128">
        <v>0</v>
      </c>
      <c r="W57" s="128">
        <v>0</v>
      </c>
      <c r="X57" s="128">
        <v>0</v>
      </c>
      <c r="Y57" s="128">
        <v>0</v>
      </c>
      <c r="Z57" s="128">
        <v>0</v>
      </c>
      <c r="AA57" s="128">
        <v>0</v>
      </c>
      <c r="AB57" s="128">
        <v>0</v>
      </c>
      <c r="AC57" s="128">
        <v>0</v>
      </c>
      <c r="AD57" s="128">
        <v>0</v>
      </c>
      <c r="AE57" s="128">
        <v>0</v>
      </c>
    </row>
    <row r="58" spans="1:31">
      <c r="A58" s="1777" t="s">
        <v>322</v>
      </c>
      <c r="B58" s="1777" t="s">
        <v>322</v>
      </c>
      <c r="C58" s="1413" t="s">
        <v>323</v>
      </c>
      <c r="D58" s="249">
        <v>4</v>
      </c>
      <c r="E58" s="128">
        <v>134.93</v>
      </c>
      <c r="F58" s="154">
        <f t="shared" si="0"/>
        <v>4</v>
      </c>
      <c r="G58" s="154">
        <f t="shared" si="1"/>
        <v>22724.9899993</v>
      </c>
      <c r="H58" s="128">
        <v>2</v>
      </c>
      <c r="I58" s="128">
        <v>22274.999999299998</v>
      </c>
      <c r="J58" s="404">
        <v>0</v>
      </c>
      <c r="K58" s="404">
        <v>0</v>
      </c>
      <c r="L58" s="128">
        <v>0</v>
      </c>
      <c r="M58" s="128">
        <v>0</v>
      </c>
      <c r="N58" s="128">
        <v>2</v>
      </c>
      <c r="O58" s="128">
        <v>449.99</v>
      </c>
      <c r="P58" s="128">
        <v>0</v>
      </c>
      <c r="Q58" s="128">
        <v>0</v>
      </c>
      <c r="R58" s="128">
        <v>0</v>
      </c>
      <c r="S58" s="128">
        <v>0</v>
      </c>
      <c r="T58" s="128">
        <v>0</v>
      </c>
      <c r="U58" s="128">
        <v>0</v>
      </c>
      <c r="V58" s="128">
        <v>0</v>
      </c>
      <c r="W58" s="128">
        <v>0</v>
      </c>
      <c r="X58" s="128">
        <v>0</v>
      </c>
      <c r="Y58" s="128">
        <v>0</v>
      </c>
      <c r="Z58" s="128">
        <v>0</v>
      </c>
      <c r="AA58" s="128">
        <v>0</v>
      </c>
      <c r="AB58" s="128">
        <v>0</v>
      </c>
      <c r="AC58" s="128">
        <v>0</v>
      </c>
      <c r="AD58" s="128">
        <v>0</v>
      </c>
      <c r="AE58" s="128">
        <v>0</v>
      </c>
    </row>
    <row r="59" spans="1:31">
      <c r="A59" s="1779"/>
      <c r="B59" s="1780"/>
      <c r="C59" s="1413" t="s">
        <v>324</v>
      </c>
      <c r="D59" s="249">
        <v>0</v>
      </c>
      <c r="E59" s="128">
        <v>0</v>
      </c>
      <c r="F59" s="154">
        <f t="shared" si="0"/>
        <v>0</v>
      </c>
      <c r="G59" s="154">
        <f t="shared" si="1"/>
        <v>0</v>
      </c>
      <c r="H59" s="128">
        <v>0</v>
      </c>
      <c r="I59" s="128">
        <v>0</v>
      </c>
      <c r="J59" s="404">
        <v>0</v>
      </c>
      <c r="K59" s="404">
        <v>0</v>
      </c>
      <c r="L59" s="128">
        <v>0</v>
      </c>
      <c r="M59" s="128">
        <v>0</v>
      </c>
      <c r="N59" s="128">
        <v>0</v>
      </c>
      <c r="O59" s="128">
        <v>0</v>
      </c>
      <c r="P59" s="128">
        <v>0</v>
      </c>
      <c r="Q59" s="128">
        <v>0</v>
      </c>
      <c r="R59" s="128">
        <v>0</v>
      </c>
      <c r="S59" s="128">
        <v>0</v>
      </c>
      <c r="T59" s="128">
        <v>0</v>
      </c>
      <c r="U59" s="128">
        <v>0</v>
      </c>
      <c r="V59" s="128">
        <v>0</v>
      </c>
      <c r="W59" s="128">
        <v>0</v>
      </c>
      <c r="X59" s="128">
        <v>0</v>
      </c>
      <c r="Y59" s="128">
        <v>0</v>
      </c>
      <c r="Z59" s="128">
        <v>0</v>
      </c>
      <c r="AA59" s="128">
        <v>0</v>
      </c>
      <c r="AB59" s="128">
        <v>0</v>
      </c>
      <c r="AC59" s="128">
        <v>0</v>
      </c>
      <c r="AD59" s="128">
        <v>0</v>
      </c>
      <c r="AE59" s="128">
        <v>0</v>
      </c>
    </row>
    <row r="60" spans="1:31">
      <c r="A60" s="1777" t="s">
        <v>325</v>
      </c>
      <c r="B60" s="1414" t="s">
        <v>326</v>
      </c>
      <c r="C60" s="1413" t="s">
        <v>326</v>
      </c>
      <c r="D60" s="249">
        <v>3</v>
      </c>
      <c r="E60" s="128">
        <v>273.99879440000001</v>
      </c>
      <c r="F60" s="154">
        <f t="shared" si="0"/>
        <v>3</v>
      </c>
      <c r="G60" s="154">
        <f t="shared" si="1"/>
        <v>10298.300651</v>
      </c>
      <c r="H60" s="128">
        <v>0</v>
      </c>
      <c r="I60" s="128">
        <v>0</v>
      </c>
      <c r="J60" s="404">
        <v>0</v>
      </c>
      <c r="K60" s="404">
        <v>0</v>
      </c>
      <c r="L60" s="128">
        <v>0</v>
      </c>
      <c r="M60" s="128">
        <v>0</v>
      </c>
      <c r="N60" s="128">
        <v>0</v>
      </c>
      <c r="O60" s="128">
        <v>0</v>
      </c>
      <c r="P60" s="128">
        <v>1</v>
      </c>
      <c r="Q60" s="128">
        <v>48.300651000000002</v>
      </c>
      <c r="R60" s="128">
        <v>1</v>
      </c>
      <c r="S60" s="128">
        <v>250</v>
      </c>
      <c r="T60" s="128">
        <v>0</v>
      </c>
      <c r="U60" s="128">
        <v>0</v>
      </c>
      <c r="V60" s="128">
        <v>1</v>
      </c>
      <c r="W60" s="128">
        <v>10000</v>
      </c>
      <c r="X60" s="128">
        <v>0</v>
      </c>
      <c r="Y60" s="128">
        <v>0</v>
      </c>
      <c r="Z60" s="128">
        <v>0</v>
      </c>
      <c r="AA60" s="128">
        <v>0</v>
      </c>
      <c r="AB60" s="128">
        <v>0</v>
      </c>
      <c r="AC60" s="128">
        <v>0</v>
      </c>
      <c r="AD60" s="128">
        <v>0</v>
      </c>
      <c r="AE60" s="128">
        <v>0</v>
      </c>
    </row>
    <row r="61" spans="1:31">
      <c r="A61" s="1780"/>
      <c r="B61" s="1414" t="s">
        <v>325</v>
      </c>
      <c r="C61" s="1413" t="s">
        <v>327</v>
      </c>
      <c r="D61" s="249">
        <v>4</v>
      </c>
      <c r="E61" s="128">
        <v>435.47</v>
      </c>
      <c r="F61" s="154">
        <f t="shared" si="0"/>
        <v>10</v>
      </c>
      <c r="G61" s="154">
        <f t="shared" si="1"/>
        <v>1803.0361600000001</v>
      </c>
      <c r="H61" s="128">
        <v>0</v>
      </c>
      <c r="I61" s="128">
        <v>0</v>
      </c>
      <c r="J61" s="404">
        <v>0</v>
      </c>
      <c r="K61" s="404">
        <v>0</v>
      </c>
      <c r="L61" s="128">
        <v>2</v>
      </c>
      <c r="M61" s="128">
        <v>82.223199999999991</v>
      </c>
      <c r="N61" s="128">
        <v>2</v>
      </c>
      <c r="O61" s="128">
        <v>112.48295999999999</v>
      </c>
      <c r="P61" s="128">
        <v>0</v>
      </c>
      <c r="Q61" s="128">
        <v>0</v>
      </c>
      <c r="R61" s="128">
        <v>1</v>
      </c>
      <c r="S61" s="128">
        <v>51.2</v>
      </c>
      <c r="T61" s="128">
        <v>0</v>
      </c>
      <c r="U61" s="128">
        <v>0</v>
      </c>
      <c r="V61" s="128">
        <v>1</v>
      </c>
      <c r="W61" s="128">
        <v>650.29999999999995</v>
      </c>
      <c r="X61" s="128">
        <v>3</v>
      </c>
      <c r="Y61" s="128">
        <v>686.33</v>
      </c>
      <c r="Z61" s="128">
        <v>1</v>
      </c>
      <c r="AA61" s="128">
        <v>220.5</v>
      </c>
      <c r="AB61" s="128">
        <v>0</v>
      </c>
      <c r="AC61" s="128">
        <v>0</v>
      </c>
      <c r="AD61" s="128">
        <v>0</v>
      </c>
      <c r="AE61" s="128">
        <v>0</v>
      </c>
    </row>
    <row r="62" spans="1:31">
      <c r="A62" s="1417" t="s">
        <v>328</v>
      </c>
      <c r="B62" s="1414" t="s">
        <v>328</v>
      </c>
      <c r="C62" s="1413" t="s">
        <v>328</v>
      </c>
      <c r="D62" s="249">
        <v>0</v>
      </c>
      <c r="E62" s="128">
        <v>0</v>
      </c>
      <c r="F62" s="154">
        <f t="shared" si="0"/>
        <v>1</v>
      </c>
      <c r="G62" s="154">
        <f>I62+K62+M62+O62+Q62+S62+U62+W62+Y62+AA62+AC62+AE62</f>
        <v>6.96</v>
      </c>
      <c r="H62" s="128">
        <v>0</v>
      </c>
      <c r="I62" s="128">
        <v>0</v>
      </c>
      <c r="J62" s="404">
        <v>0</v>
      </c>
      <c r="K62" s="404">
        <v>0</v>
      </c>
      <c r="L62" s="128">
        <v>1</v>
      </c>
      <c r="M62" s="128">
        <v>6.96</v>
      </c>
      <c r="N62" s="128">
        <v>0</v>
      </c>
      <c r="O62" s="128">
        <v>0</v>
      </c>
      <c r="P62" s="128">
        <v>0</v>
      </c>
      <c r="Q62" s="128">
        <v>0</v>
      </c>
      <c r="R62" s="128">
        <v>0</v>
      </c>
      <c r="S62" s="128">
        <v>0</v>
      </c>
      <c r="T62" s="128">
        <v>0</v>
      </c>
      <c r="U62" s="128">
        <v>0</v>
      </c>
      <c r="V62" s="128">
        <v>0</v>
      </c>
      <c r="W62" s="128">
        <v>0</v>
      </c>
      <c r="X62" s="128">
        <v>0</v>
      </c>
      <c r="Y62" s="128">
        <v>0</v>
      </c>
      <c r="Z62" s="128">
        <v>0</v>
      </c>
      <c r="AA62" s="128">
        <v>0</v>
      </c>
      <c r="AB62" s="128">
        <v>0</v>
      </c>
      <c r="AC62" s="128">
        <v>0</v>
      </c>
      <c r="AD62" s="128">
        <v>0</v>
      </c>
      <c r="AE62" s="128">
        <v>0</v>
      </c>
    </row>
    <row r="63" spans="1:31">
      <c r="A63" s="1418"/>
      <c r="B63" s="1419"/>
      <c r="C63" s="1420" t="s">
        <v>132</v>
      </c>
      <c r="D63" s="260">
        <f>SUM(D4:D62)</f>
        <v>340</v>
      </c>
      <c r="E63" s="261">
        <f>SUM(E4:E62)</f>
        <v>83092.516240000012</v>
      </c>
      <c r="F63" s="261">
        <f>SUM(F4:F62)</f>
        <v>463</v>
      </c>
      <c r="G63" s="261">
        <f>SUM(G4:G62)</f>
        <v>210141.38390564598</v>
      </c>
      <c r="H63" s="261">
        <f>SUM(H4:H62)</f>
        <v>35</v>
      </c>
      <c r="I63" s="261">
        <f t="shared" ref="I63:AE63" si="2">SUM(I4:I62)</f>
        <v>25370.5668319</v>
      </c>
      <c r="J63" s="261">
        <f t="shared" si="2"/>
        <v>39</v>
      </c>
      <c r="K63" s="261">
        <f t="shared" si="2"/>
        <v>12338.079472799998</v>
      </c>
      <c r="L63" s="261">
        <f t="shared" si="2"/>
        <v>38</v>
      </c>
      <c r="M63" s="261">
        <f t="shared" si="2"/>
        <v>3571.1979999999999</v>
      </c>
      <c r="N63" s="261">
        <f t="shared" si="2"/>
        <v>42</v>
      </c>
      <c r="O63" s="261">
        <f t="shared" si="2"/>
        <v>9001.1008531000007</v>
      </c>
      <c r="P63" s="261">
        <f t="shared" si="2"/>
        <v>43</v>
      </c>
      <c r="Q63" s="261">
        <f t="shared" si="2"/>
        <v>18815.442833906007</v>
      </c>
      <c r="R63" s="261">
        <f t="shared" si="2"/>
        <v>58</v>
      </c>
      <c r="S63" s="261">
        <f t="shared" si="2"/>
        <v>16883.401600000005</v>
      </c>
      <c r="T63" s="261">
        <f t="shared" si="2"/>
        <v>47</v>
      </c>
      <c r="U63" s="261">
        <f>SUM(U4:U62)</f>
        <v>35653.238629040003</v>
      </c>
      <c r="V63" s="261">
        <f t="shared" si="2"/>
        <v>18</v>
      </c>
      <c r="W63" s="261">
        <f t="shared" si="2"/>
        <v>36265.503200000006</v>
      </c>
      <c r="X63" s="261">
        <f t="shared" si="2"/>
        <v>48</v>
      </c>
      <c r="Y63" s="261">
        <f t="shared" si="2"/>
        <v>31118.617366220002</v>
      </c>
      <c r="Z63" s="261">
        <f t="shared" si="2"/>
        <v>43</v>
      </c>
      <c r="AA63" s="261">
        <f t="shared" si="2"/>
        <v>3572.3400443999999</v>
      </c>
      <c r="AB63" s="261">
        <f t="shared" si="2"/>
        <v>31</v>
      </c>
      <c r="AC63" s="261">
        <f t="shared" si="2"/>
        <v>15513.107546500001</v>
      </c>
      <c r="AD63" s="261">
        <f t="shared" si="2"/>
        <v>21</v>
      </c>
      <c r="AE63" s="261">
        <f t="shared" si="2"/>
        <v>2038.7875277799999</v>
      </c>
    </row>
    <row r="64" spans="1:31" s="211" customFormat="1">
      <c r="A64" s="1"/>
      <c r="B64" s="1"/>
      <c r="C64" s="251"/>
      <c r="D64" s="252"/>
      <c r="E64" s="253"/>
      <c r="F64" s="291"/>
      <c r="G64" s="291"/>
      <c r="H64" s="253"/>
      <c r="I64" s="253"/>
      <c r="J64" s="217"/>
      <c r="K64" s="217"/>
    </row>
    <row r="65" spans="1:15" ht="15" customHeight="1">
      <c r="A65" s="1421" t="s">
        <v>329</v>
      </c>
      <c r="B65" s="1421"/>
      <c r="C65" s="1421"/>
      <c r="D65" s="247"/>
      <c r="E65" s="247"/>
      <c r="F65" s="292"/>
      <c r="G65" s="292"/>
      <c r="H65" s="247"/>
      <c r="I65" s="247"/>
      <c r="J65" s="418"/>
      <c r="K65" s="418"/>
      <c r="L65" s="247"/>
      <c r="M65" s="247"/>
      <c r="N65" s="247"/>
      <c r="O65" s="247"/>
    </row>
    <row r="66" spans="1:15">
      <c r="A66" s="1368" t="s">
        <v>139</v>
      </c>
      <c r="B66" s="1368"/>
      <c r="C66" s="211"/>
      <c r="H66" s="13"/>
      <c r="I66" s="13"/>
    </row>
  </sheetData>
  <sortState ref="A4:G26">
    <sortCondition ref="A4:A26"/>
  </sortState>
  <mergeCells count="42">
    <mergeCell ref="L2:M2"/>
    <mergeCell ref="A58:A59"/>
    <mergeCell ref="B58:B59"/>
    <mergeCell ref="A60:A61"/>
    <mergeCell ref="A44:A49"/>
    <mergeCell ref="B45:B49"/>
    <mergeCell ref="A50:A52"/>
    <mergeCell ref="B50:B52"/>
    <mergeCell ref="A53:A57"/>
    <mergeCell ref="B53:B57"/>
    <mergeCell ref="A29:A35"/>
    <mergeCell ref="B29:B35"/>
    <mergeCell ref="A36:A40"/>
    <mergeCell ref="B36:B40"/>
    <mergeCell ref="A41:A43"/>
    <mergeCell ref="B41:B43"/>
    <mergeCell ref="A25:A28"/>
    <mergeCell ref="B25:B28"/>
    <mergeCell ref="H2:I2"/>
    <mergeCell ref="A4:A13"/>
    <mergeCell ref="B4:B5"/>
    <mergeCell ref="B6:B7"/>
    <mergeCell ref="B8:B12"/>
    <mergeCell ref="A2:A3"/>
    <mergeCell ref="D2:E2"/>
    <mergeCell ref="F2:G2"/>
    <mergeCell ref="B2:B3"/>
    <mergeCell ref="C2:C3"/>
    <mergeCell ref="J2:K2"/>
    <mergeCell ref="A14:A24"/>
    <mergeCell ref="B14:B15"/>
    <mergeCell ref="B18:B20"/>
    <mergeCell ref="B22:B24"/>
    <mergeCell ref="X2:Y2"/>
    <mergeCell ref="Z2:AA2"/>
    <mergeCell ref="AB2:AC2"/>
    <mergeCell ref="AD2:AE2"/>
    <mergeCell ref="N2:O2"/>
    <mergeCell ref="P2:Q2"/>
    <mergeCell ref="R2:S2"/>
    <mergeCell ref="T2:U2"/>
    <mergeCell ref="V2:W2"/>
  </mergeCells>
  <printOptions horizontalCentered="1"/>
  <pageMargins left="0.7" right="0.7" top="0.75" bottom="0.75" header="0.3" footer="0.3"/>
  <pageSetup paperSize="9" scale="74"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U33"/>
  <sheetViews>
    <sheetView showGridLines="0" workbookViewId="0">
      <selection activeCell="F4" sqref="F4"/>
    </sheetView>
  </sheetViews>
  <sheetFormatPr defaultRowHeight="15"/>
  <cols>
    <col min="1" max="1" width="10" bestFit="1" customWidth="1"/>
  </cols>
  <sheetData>
    <row r="1" spans="1:21">
      <c r="A1" s="1792" t="s">
        <v>333</v>
      </c>
      <c r="B1" s="1793"/>
      <c r="C1" s="1793"/>
      <c r="D1" s="1793"/>
      <c r="E1" s="1793"/>
      <c r="F1" s="1793"/>
      <c r="G1" s="1793"/>
      <c r="H1" s="1793"/>
      <c r="I1" s="1793"/>
      <c r="J1" s="1793"/>
      <c r="K1" s="1793"/>
      <c r="L1" s="1793"/>
      <c r="M1" s="1793"/>
      <c r="N1" s="1793"/>
      <c r="O1" s="1793"/>
      <c r="P1" s="1793"/>
      <c r="Q1" s="1794"/>
      <c r="R1" s="46"/>
      <c r="S1" s="46"/>
    </row>
    <row r="2" spans="1:21" ht="15" customHeight="1">
      <c r="A2" s="1795" t="s">
        <v>334</v>
      </c>
      <c r="B2" s="1798" t="s">
        <v>132</v>
      </c>
      <c r="C2" s="1799"/>
      <c r="D2" s="1802" t="s">
        <v>335</v>
      </c>
      <c r="E2" s="1803"/>
      <c r="F2" s="1803"/>
      <c r="G2" s="1804"/>
      <c r="H2" s="1802" t="s">
        <v>336</v>
      </c>
      <c r="I2" s="1803"/>
      <c r="J2" s="1803"/>
      <c r="K2" s="1803"/>
      <c r="L2" s="1803"/>
      <c r="M2" s="1803"/>
      <c r="N2" s="1803"/>
      <c r="O2" s="1803"/>
      <c r="P2" s="1803"/>
      <c r="Q2" s="1804"/>
      <c r="R2" s="47"/>
      <c r="S2" s="47"/>
    </row>
    <row r="3" spans="1:21">
      <c r="A3" s="1796"/>
      <c r="B3" s="1800"/>
      <c r="C3" s="1801"/>
      <c r="D3" s="1802" t="s">
        <v>337</v>
      </c>
      <c r="E3" s="1804"/>
      <c r="F3" s="1802" t="s">
        <v>338</v>
      </c>
      <c r="G3" s="1804"/>
      <c r="H3" s="1802" t="s">
        <v>339</v>
      </c>
      <c r="I3" s="1804"/>
      <c r="J3" s="1802" t="s">
        <v>340</v>
      </c>
      <c r="K3" s="1804"/>
      <c r="L3" s="1802" t="s">
        <v>341</v>
      </c>
      <c r="M3" s="1804"/>
      <c r="N3" s="1802" t="s">
        <v>342</v>
      </c>
      <c r="O3" s="1804"/>
      <c r="P3" s="1802" t="s">
        <v>343</v>
      </c>
      <c r="Q3" s="1804"/>
      <c r="R3" s="47"/>
      <c r="S3" s="47"/>
    </row>
    <row r="4" spans="1:21" ht="30">
      <c r="A4" s="1797"/>
      <c r="B4" s="1409" t="s">
        <v>218</v>
      </c>
      <c r="C4" s="1409" t="s">
        <v>241</v>
      </c>
      <c r="D4" s="1409" t="s">
        <v>218</v>
      </c>
      <c r="E4" s="1409" t="s">
        <v>241</v>
      </c>
      <c r="F4" s="1409" t="s">
        <v>218</v>
      </c>
      <c r="G4" s="1409" t="s">
        <v>241</v>
      </c>
      <c r="H4" s="1409" t="s">
        <v>218</v>
      </c>
      <c r="I4" s="1409" t="s">
        <v>241</v>
      </c>
      <c r="J4" s="1409" t="s">
        <v>218</v>
      </c>
      <c r="K4" s="1409" t="s">
        <v>241</v>
      </c>
      <c r="L4" s="1409" t="s">
        <v>218</v>
      </c>
      <c r="M4" s="1409" t="s">
        <v>241</v>
      </c>
      <c r="N4" s="1409" t="s">
        <v>218</v>
      </c>
      <c r="O4" s="1409" t="s">
        <v>241</v>
      </c>
      <c r="P4" s="1409" t="s">
        <v>218</v>
      </c>
      <c r="Q4" s="1409" t="s">
        <v>241</v>
      </c>
      <c r="R4" s="48"/>
      <c r="S4" s="48"/>
    </row>
    <row r="5" spans="1:21">
      <c r="A5" s="259" t="s">
        <v>10</v>
      </c>
      <c r="B5" s="223">
        <v>340</v>
      </c>
      <c r="C5" s="223">
        <v>83091.975847599984</v>
      </c>
      <c r="D5" s="223">
        <v>337</v>
      </c>
      <c r="E5" s="223">
        <v>80426.091544199997</v>
      </c>
      <c r="F5" s="223">
        <v>2</v>
      </c>
      <c r="G5" s="223">
        <v>2639.41</v>
      </c>
      <c r="H5" s="223">
        <v>72</v>
      </c>
      <c r="I5" s="223">
        <v>32405.593709199999</v>
      </c>
      <c r="J5" s="223">
        <v>16</v>
      </c>
      <c r="K5" s="223">
        <v>2306.4180996999999</v>
      </c>
      <c r="L5" s="223">
        <v>195</v>
      </c>
      <c r="M5" s="223">
        <v>37193.107738699997</v>
      </c>
      <c r="N5" s="223">
        <v>50</v>
      </c>
      <c r="O5" s="223">
        <v>10340.569020000001</v>
      </c>
      <c r="P5" s="223">
        <v>7</v>
      </c>
      <c r="Q5" s="223">
        <v>846.28728000000001</v>
      </c>
      <c r="R5" s="49"/>
      <c r="S5" s="49"/>
    </row>
    <row r="6" spans="1:21">
      <c r="A6" s="449" t="s">
        <v>11</v>
      </c>
      <c r="B6" s="159">
        <f>SUM(H6,J6,L6,N6,P6)</f>
        <v>463</v>
      </c>
      <c r="C6" s="159">
        <f>SUM(I6,K6,M6,O6,Q6)</f>
        <v>210141.70726014601</v>
      </c>
      <c r="D6" s="160">
        <f>SUM(D7:D18)</f>
        <v>462</v>
      </c>
      <c r="E6" s="160">
        <f>SUM(E7:E18)</f>
        <v>200139.10350784595</v>
      </c>
      <c r="F6" s="160">
        <f t="shared" ref="F6:Q6" si="0">SUM(F7:F18)</f>
        <v>1</v>
      </c>
      <c r="G6" s="160">
        <f t="shared" si="0"/>
        <v>10000</v>
      </c>
      <c r="H6" s="160">
        <f t="shared" si="0"/>
        <v>103</v>
      </c>
      <c r="I6" s="160">
        <f t="shared" si="0"/>
        <v>41928.836882016003</v>
      </c>
      <c r="J6" s="160">
        <f t="shared" si="0"/>
        <v>35</v>
      </c>
      <c r="K6" s="160">
        <f t="shared" si="0"/>
        <v>7422.7317545599999</v>
      </c>
      <c r="L6" s="160">
        <f t="shared" si="0"/>
        <v>248</v>
      </c>
      <c r="M6" s="160">
        <f t="shared" si="0"/>
        <v>86735.245457509984</v>
      </c>
      <c r="N6" s="160">
        <f t="shared" si="0"/>
        <v>65</v>
      </c>
      <c r="O6" s="160">
        <f t="shared" si="0"/>
        <v>73204.802217760007</v>
      </c>
      <c r="P6" s="160">
        <f t="shared" si="0"/>
        <v>12</v>
      </c>
      <c r="Q6" s="160">
        <f t="shared" si="0"/>
        <v>850.09094829999992</v>
      </c>
      <c r="R6" s="50"/>
      <c r="S6" s="50"/>
    </row>
    <row r="7" spans="1:21">
      <c r="A7" s="1387">
        <v>45412</v>
      </c>
      <c r="B7" s="116">
        <f t="shared" ref="B7:C12" si="1">SUM(H7,J7,L7,N7,P7)</f>
        <v>35</v>
      </c>
      <c r="C7" s="116">
        <f t="shared" si="1"/>
        <v>25370.566831899996</v>
      </c>
      <c r="D7" s="116">
        <v>35</v>
      </c>
      <c r="E7" s="116">
        <v>25370.566831899996</v>
      </c>
      <c r="F7" s="116">
        <v>0</v>
      </c>
      <c r="G7" s="116">
        <v>0</v>
      </c>
      <c r="H7" s="116">
        <v>10</v>
      </c>
      <c r="I7" s="116">
        <v>4644.9488850000007</v>
      </c>
      <c r="J7" s="116">
        <v>0</v>
      </c>
      <c r="K7" s="116">
        <v>0</v>
      </c>
      <c r="L7" s="116">
        <v>22</v>
      </c>
      <c r="M7" s="116">
        <v>19527.236426899995</v>
      </c>
      <c r="N7" s="116">
        <v>3</v>
      </c>
      <c r="O7" s="116">
        <v>1198.3815200000001</v>
      </c>
      <c r="P7" s="116">
        <v>0</v>
      </c>
      <c r="Q7" s="116">
        <v>0</v>
      </c>
      <c r="R7" s="51"/>
      <c r="S7" s="51"/>
      <c r="T7" s="51"/>
      <c r="U7" s="51"/>
    </row>
    <row r="8" spans="1:21">
      <c r="A8" s="1387">
        <v>45443</v>
      </c>
      <c r="B8" s="116">
        <f t="shared" si="1"/>
        <v>39</v>
      </c>
      <c r="C8" s="116">
        <f t="shared" si="1"/>
        <v>12338.4028273</v>
      </c>
      <c r="D8" s="116">
        <v>39</v>
      </c>
      <c r="E8" s="116">
        <v>12338.4028273</v>
      </c>
      <c r="F8" s="116">
        <v>0</v>
      </c>
      <c r="G8" s="116">
        <v>0</v>
      </c>
      <c r="H8" s="116">
        <v>6</v>
      </c>
      <c r="I8" s="116">
        <v>2234.4149838000003</v>
      </c>
      <c r="J8" s="116">
        <v>3</v>
      </c>
      <c r="K8" s="116">
        <v>426.58800000000002</v>
      </c>
      <c r="L8" s="116">
        <v>23</v>
      </c>
      <c r="M8" s="116">
        <v>4608.0137235000002</v>
      </c>
      <c r="N8" s="116">
        <v>6</v>
      </c>
      <c r="O8" s="116">
        <v>5026.2249999999995</v>
      </c>
      <c r="P8" s="116">
        <v>1</v>
      </c>
      <c r="Q8" s="116">
        <v>43.161119999999997</v>
      </c>
      <c r="R8" s="51"/>
      <c r="S8" s="51"/>
      <c r="T8" s="112"/>
      <c r="U8" s="112"/>
    </row>
    <row r="9" spans="1:21">
      <c r="A9" s="1387">
        <v>45473</v>
      </c>
      <c r="B9" s="116">
        <f t="shared" si="1"/>
        <v>38</v>
      </c>
      <c r="C9" s="116">
        <f t="shared" si="1"/>
        <v>3571.1980000000003</v>
      </c>
      <c r="D9" s="116">
        <v>38</v>
      </c>
      <c r="E9" s="116">
        <v>3571.1980000000003</v>
      </c>
      <c r="F9" s="116">
        <v>0</v>
      </c>
      <c r="G9" s="116">
        <v>0</v>
      </c>
      <c r="H9" s="116">
        <v>7</v>
      </c>
      <c r="I9" s="116">
        <v>1299.5532000000001</v>
      </c>
      <c r="J9" s="116">
        <v>3</v>
      </c>
      <c r="K9" s="116">
        <v>87.91</v>
      </c>
      <c r="L9" s="116">
        <v>25</v>
      </c>
      <c r="M9" s="116">
        <v>1581.0903999999998</v>
      </c>
      <c r="N9" s="116">
        <v>2</v>
      </c>
      <c r="O9" s="116">
        <v>571.85</v>
      </c>
      <c r="P9" s="116">
        <v>1</v>
      </c>
      <c r="Q9" s="116">
        <v>30.7944</v>
      </c>
      <c r="R9" s="51"/>
      <c r="S9" s="51"/>
    </row>
    <row r="10" spans="1:21">
      <c r="A10" s="1387">
        <v>45504</v>
      </c>
      <c r="B10" s="116">
        <f t="shared" si="1"/>
        <v>42</v>
      </c>
      <c r="C10" s="116">
        <f t="shared" si="1"/>
        <v>9001.1008530999989</v>
      </c>
      <c r="D10" s="116">
        <v>42</v>
      </c>
      <c r="E10" s="116">
        <v>9001.1008530999989</v>
      </c>
      <c r="F10" s="116">
        <v>0</v>
      </c>
      <c r="G10" s="116">
        <v>0</v>
      </c>
      <c r="H10" s="116">
        <v>12</v>
      </c>
      <c r="I10" s="116">
        <v>1603.3992968</v>
      </c>
      <c r="J10" s="116">
        <v>4</v>
      </c>
      <c r="K10" s="116">
        <v>199.82195999999999</v>
      </c>
      <c r="L10" s="116">
        <v>19</v>
      </c>
      <c r="M10" s="116">
        <v>4648.3601679999992</v>
      </c>
      <c r="N10" s="116">
        <v>4</v>
      </c>
      <c r="O10" s="116">
        <v>2296.33</v>
      </c>
      <c r="P10" s="116">
        <v>3</v>
      </c>
      <c r="Q10" s="116">
        <v>253.1894283</v>
      </c>
      <c r="R10" s="51"/>
      <c r="S10" s="51"/>
    </row>
    <row r="11" spans="1:21">
      <c r="A11" s="1387">
        <v>45535</v>
      </c>
      <c r="B11" s="116">
        <f t="shared" si="1"/>
        <v>43</v>
      </c>
      <c r="C11" s="116">
        <f t="shared" si="1"/>
        <v>18815.442833906</v>
      </c>
      <c r="D11" s="116">
        <v>43</v>
      </c>
      <c r="E11" s="116">
        <v>18815.442833906</v>
      </c>
      <c r="F11" s="116">
        <v>0</v>
      </c>
      <c r="G11" s="116">
        <v>0</v>
      </c>
      <c r="H11" s="116">
        <v>12</v>
      </c>
      <c r="I11" s="116">
        <v>4205.4737630659993</v>
      </c>
      <c r="J11" s="116">
        <v>4</v>
      </c>
      <c r="K11" s="116">
        <v>3079.2996358</v>
      </c>
      <c r="L11" s="116">
        <v>20</v>
      </c>
      <c r="M11" s="116">
        <v>5101.5248965399996</v>
      </c>
      <c r="N11" s="116">
        <v>7</v>
      </c>
      <c r="O11" s="116">
        <v>6429.1445384999997</v>
      </c>
      <c r="P11" s="116">
        <v>0</v>
      </c>
      <c r="Q11" s="116">
        <v>0</v>
      </c>
      <c r="R11" s="51"/>
      <c r="S11" s="51"/>
    </row>
    <row r="12" spans="1:21">
      <c r="A12" s="1387">
        <v>45565</v>
      </c>
      <c r="B12" s="116">
        <f t="shared" si="1"/>
        <v>58</v>
      </c>
      <c r="C12" s="116">
        <f t="shared" si="1"/>
        <v>16883.401600000001</v>
      </c>
      <c r="D12" s="116">
        <v>58</v>
      </c>
      <c r="E12" s="116">
        <v>16883</v>
      </c>
      <c r="F12" s="116">
        <v>0</v>
      </c>
      <c r="G12" s="116">
        <v>0</v>
      </c>
      <c r="H12" s="116">
        <v>12</v>
      </c>
      <c r="I12" s="116">
        <v>1145.6599999999999</v>
      </c>
      <c r="J12" s="116">
        <v>8</v>
      </c>
      <c r="K12" s="116">
        <v>1936.9567999999999</v>
      </c>
      <c r="L12" s="116">
        <v>24</v>
      </c>
      <c r="M12" s="116">
        <v>9076.484800000002</v>
      </c>
      <c r="N12" s="116">
        <v>12</v>
      </c>
      <c r="O12" s="116">
        <v>4408.5099999999993</v>
      </c>
      <c r="P12" s="116">
        <v>2</v>
      </c>
      <c r="Q12" s="116">
        <v>315.78999999999996</v>
      </c>
      <c r="R12" s="51"/>
      <c r="S12" s="51"/>
    </row>
    <row r="13" spans="1:21">
      <c r="A13" s="1387">
        <v>45596</v>
      </c>
      <c r="B13" s="116">
        <f t="shared" ref="B13:C15" si="2">SUM(H13,J13,L13,N13,P13)</f>
        <v>47</v>
      </c>
      <c r="C13" s="116">
        <f t="shared" si="2"/>
        <v>35653.238629040003</v>
      </c>
      <c r="D13" s="116">
        <v>47</v>
      </c>
      <c r="E13" s="116">
        <v>35651.168629039996</v>
      </c>
      <c r="F13" s="116">
        <v>0</v>
      </c>
      <c r="G13" s="116">
        <v>0</v>
      </c>
      <c r="H13" s="116">
        <v>11</v>
      </c>
      <c r="I13" s="116">
        <v>1057.9405416499999</v>
      </c>
      <c r="J13" s="116">
        <v>1</v>
      </c>
      <c r="K13" s="116">
        <v>22.471679999999999</v>
      </c>
      <c r="L13" s="116">
        <v>30</v>
      </c>
      <c r="M13" s="116">
        <v>5965.2386873899995</v>
      </c>
      <c r="N13" s="116">
        <v>5</v>
      </c>
      <c r="O13" s="116">
        <v>28607.58772</v>
      </c>
      <c r="P13" s="116">
        <v>0</v>
      </c>
      <c r="Q13" s="116">
        <v>0</v>
      </c>
      <c r="R13" s="51"/>
      <c r="S13" s="51"/>
    </row>
    <row r="14" spans="1:21">
      <c r="A14" s="1387">
        <v>45626</v>
      </c>
      <c r="B14" s="116">
        <f t="shared" si="2"/>
        <v>18</v>
      </c>
      <c r="C14" s="116">
        <f t="shared" si="2"/>
        <v>36265.503199999999</v>
      </c>
      <c r="D14" s="116">
        <v>17</v>
      </c>
      <c r="E14" s="116">
        <v>26265.371047699999</v>
      </c>
      <c r="F14" s="116">
        <v>1</v>
      </c>
      <c r="G14" s="116">
        <v>10000</v>
      </c>
      <c r="H14" s="116">
        <v>5</v>
      </c>
      <c r="I14" s="116">
        <v>15779.64</v>
      </c>
      <c r="J14" s="116">
        <v>1</v>
      </c>
      <c r="K14" s="116">
        <v>42.22</v>
      </c>
      <c r="L14" s="116">
        <v>8</v>
      </c>
      <c r="M14" s="116">
        <v>5695.8131999999996</v>
      </c>
      <c r="N14" s="116">
        <v>4</v>
      </c>
      <c r="O14" s="116">
        <v>14747.83</v>
      </c>
      <c r="P14" s="116">
        <v>0</v>
      </c>
      <c r="Q14" s="116">
        <v>0</v>
      </c>
      <c r="R14" s="51"/>
      <c r="S14" s="51"/>
    </row>
    <row r="15" spans="1:21">
      <c r="A15" s="1387">
        <v>45657</v>
      </c>
      <c r="B15" s="116">
        <f t="shared" si="2"/>
        <v>48</v>
      </c>
      <c r="C15" s="116">
        <f t="shared" si="2"/>
        <v>31118.617366220002</v>
      </c>
      <c r="D15" s="116">
        <v>48</v>
      </c>
      <c r="E15" s="116">
        <v>31118.617366220002</v>
      </c>
      <c r="F15" s="116">
        <v>0</v>
      </c>
      <c r="G15" s="116">
        <v>0</v>
      </c>
      <c r="H15" s="116">
        <v>8</v>
      </c>
      <c r="I15" s="116">
        <v>8744.3659949000012</v>
      </c>
      <c r="J15" s="116">
        <v>4</v>
      </c>
      <c r="K15" s="116">
        <v>1238.5163187599999</v>
      </c>
      <c r="L15" s="116">
        <v>26</v>
      </c>
      <c r="M15" s="116">
        <v>17235.507186800001</v>
      </c>
      <c r="N15" s="116">
        <v>9</v>
      </c>
      <c r="O15" s="116">
        <v>3861.6878657600005</v>
      </c>
      <c r="P15" s="116">
        <v>1</v>
      </c>
      <c r="Q15" s="116">
        <v>38.54</v>
      </c>
      <c r="R15" s="51"/>
      <c r="S15" s="51"/>
    </row>
    <row r="16" spans="1:21">
      <c r="A16" s="1387">
        <v>45688</v>
      </c>
      <c r="B16" s="116">
        <f t="shared" ref="B16" si="3">SUM(H16,J16,L16,N16,P16)</f>
        <v>43</v>
      </c>
      <c r="C16" s="116">
        <f t="shared" ref="C16" si="4">SUM(I16,K16,M16,O16,Q16)</f>
        <v>3572.3400443999999</v>
      </c>
      <c r="D16" s="155">
        <v>43</v>
      </c>
      <c r="E16" s="116">
        <v>3572.3400444000004</v>
      </c>
      <c r="F16" s="116">
        <v>0</v>
      </c>
      <c r="G16" s="116">
        <v>0</v>
      </c>
      <c r="H16" s="116">
        <v>13</v>
      </c>
      <c r="I16" s="116">
        <v>841.8892128</v>
      </c>
      <c r="J16" s="116">
        <v>3</v>
      </c>
      <c r="K16" s="116">
        <v>234.11</v>
      </c>
      <c r="L16" s="116">
        <v>22</v>
      </c>
      <c r="M16" s="116">
        <v>1702.9024700999998</v>
      </c>
      <c r="N16" s="116">
        <v>4</v>
      </c>
      <c r="O16" s="116">
        <v>708.22836150000001</v>
      </c>
      <c r="P16" s="116">
        <v>1</v>
      </c>
      <c r="Q16" s="116">
        <v>85.21</v>
      </c>
      <c r="R16" s="51"/>
      <c r="S16" s="51"/>
    </row>
    <row r="17" spans="1:19">
      <c r="A17" s="1387">
        <v>45716</v>
      </c>
      <c r="B17" s="116">
        <f t="shared" ref="B17" si="5">SUM(H17,J17,L17,N17,P17)</f>
        <v>31</v>
      </c>
      <c r="C17" s="116">
        <f t="shared" ref="C17" si="6">SUM(I17,K17,M17,O17,Q17)</f>
        <v>15513.107546499999</v>
      </c>
      <c r="D17" s="116">
        <v>31</v>
      </c>
      <c r="E17" s="116">
        <v>15513.107546499999</v>
      </c>
      <c r="F17" s="116">
        <v>0</v>
      </c>
      <c r="G17" s="116">
        <v>0</v>
      </c>
      <c r="H17" s="116">
        <v>4</v>
      </c>
      <c r="I17" s="116">
        <v>295.39</v>
      </c>
      <c r="J17" s="116">
        <v>2</v>
      </c>
      <c r="K17" s="116">
        <v>41.92</v>
      </c>
      <c r="L17" s="116">
        <v>18</v>
      </c>
      <c r="M17" s="116">
        <v>10468.1677525</v>
      </c>
      <c r="N17" s="116">
        <v>5</v>
      </c>
      <c r="O17" s="116">
        <v>4674.3297940000002</v>
      </c>
      <c r="P17" s="116">
        <v>2</v>
      </c>
      <c r="Q17" s="116">
        <v>33.300000000000004</v>
      </c>
      <c r="R17" s="176"/>
      <c r="S17" s="176"/>
    </row>
    <row r="18" spans="1:19">
      <c r="A18" s="1387">
        <v>45747</v>
      </c>
      <c r="B18" s="116">
        <f t="shared" ref="B18" si="7">SUM(H18,J18,L18,N18,P18)</f>
        <v>21</v>
      </c>
      <c r="C18" s="116">
        <f t="shared" ref="C18" si="8">SUM(I18,K18,M18,O18,Q18)</f>
        <v>2038.7875277799999</v>
      </c>
      <c r="D18" s="116">
        <v>21</v>
      </c>
      <c r="E18" s="116">
        <v>2038.7875277799999</v>
      </c>
      <c r="F18" s="116">
        <v>0</v>
      </c>
      <c r="G18" s="116">
        <v>0</v>
      </c>
      <c r="H18" s="116">
        <v>3</v>
      </c>
      <c r="I18" s="116">
        <v>76.161003999999991</v>
      </c>
      <c r="J18" s="116">
        <v>2</v>
      </c>
      <c r="K18" s="116">
        <v>112.91736</v>
      </c>
      <c r="L18" s="116">
        <v>11</v>
      </c>
      <c r="M18" s="116">
        <v>1124.90574578</v>
      </c>
      <c r="N18" s="116">
        <v>4</v>
      </c>
      <c r="O18" s="116">
        <v>674.69741799999997</v>
      </c>
      <c r="P18" s="116">
        <v>1</v>
      </c>
      <c r="Q18" s="116">
        <v>50.105999999999995</v>
      </c>
      <c r="R18" s="51"/>
      <c r="S18" s="51"/>
    </row>
    <row r="19" spans="1:19" s="211" customFormat="1">
      <c r="A19" s="1805" t="s">
        <v>173</v>
      </c>
      <c r="B19" s="1805"/>
      <c r="C19" s="1805"/>
      <c r="D19" s="1805"/>
      <c r="E19" s="1423"/>
      <c r="F19" s="1423"/>
      <c r="G19" s="1423"/>
      <c r="H19" s="1423"/>
      <c r="I19" s="1423"/>
      <c r="J19" s="372"/>
      <c r="K19" s="372"/>
      <c r="L19" s="372"/>
      <c r="M19" s="372"/>
      <c r="N19" s="372"/>
      <c r="O19" s="372"/>
      <c r="P19" s="372"/>
      <c r="Q19" s="372"/>
      <c r="R19" s="51"/>
      <c r="S19" s="51"/>
    </row>
    <row r="20" spans="1:19" ht="15" customHeight="1">
      <c r="A20" s="1790" t="s">
        <v>344</v>
      </c>
      <c r="B20" s="1790"/>
      <c r="C20" s="1790"/>
      <c r="D20" s="1790"/>
      <c r="E20" s="1790"/>
      <c r="F20" s="1790"/>
      <c r="G20" s="1790"/>
      <c r="H20" s="1790"/>
      <c r="I20" s="1790"/>
      <c r="J20" s="52"/>
      <c r="K20" s="53"/>
      <c r="L20" s="52"/>
      <c r="M20" s="53"/>
      <c r="N20" s="52"/>
      <c r="O20" s="53"/>
      <c r="P20" s="52"/>
      <c r="Q20" s="53"/>
      <c r="R20" s="14"/>
      <c r="S20" s="14"/>
    </row>
    <row r="21" spans="1:19">
      <c r="A21" s="1791" t="s">
        <v>139</v>
      </c>
      <c r="B21" s="1791"/>
      <c r="C21" s="1393"/>
      <c r="D21" s="1364"/>
      <c r="E21" s="1364"/>
      <c r="F21" s="1364"/>
      <c r="G21" s="1364"/>
      <c r="H21" s="1364"/>
      <c r="I21" s="1364"/>
      <c r="J21" s="52"/>
      <c r="N21" s="52"/>
      <c r="O21" s="53"/>
      <c r="P21" s="52"/>
      <c r="Q21" s="52"/>
      <c r="R21" s="52"/>
      <c r="S21" s="52"/>
    </row>
    <row r="22" spans="1:19">
      <c r="A22" s="295"/>
      <c r="B22" s="52"/>
      <c r="C22" s="53"/>
      <c r="D22" s="52"/>
      <c r="E22" s="53"/>
      <c r="F22" s="52"/>
      <c r="G22" s="52"/>
      <c r="H22" s="52"/>
      <c r="I22" s="52"/>
      <c r="J22" s="52"/>
      <c r="N22" s="52"/>
      <c r="O22" s="53"/>
      <c r="P22" s="52"/>
      <c r="Q22" s="52"/>
      <c r="R22" s="52"/>
      <c r="S22" s="52"/>
    </row>
    <row r="23" spans="1:19">
      <c r="A23" s="1789"/>
      <c r="B23" s="1789"/>
      <c r="C23" s="1789"/>
      <c r="D23" s="1789"/>
      <c r="E23" s="55"/>
      <c r="F23" s="52"/>
      <c r="G23" s="52"/>
      <c r="H23" s="52"/>
      <c r="I23" s="52"/>
      <c r="J23" s="52"/>
      <c r="N23" s="56"/>
      <c r="O23" s="56"/>
      <c r="P23" s="56"/>
      <c r="Q23" s="56"/>
      <c r="R23" s="57"/>
      <c r="S23" s="57"/>
    </row>
    <row r="24" spans="1:19">
      <c r="A24" s="54"/>
      <c r="B24" s="55"/>
      <c r="C24" s="55"/>
      <c r="D24" s="55"/>
      <c r="E24" s="55"/>
      <c r="F24" s="6"/>
      <c r="G24" s="6"/>
      <c r="H24" s="58"/>
      <c r="I24" s="55"/>
      <c r="J24" s="55"/>
      <c r="N24" s="55"/>
      <c r="O24" s="55"/>
      <c r="P24" s="6"/>
      <c r="Q24" s="6"/>
      <c r="R24" s="6"/>
      <c r="S24" s="6"/>
    </row>
    <row r="25" spans="1:19">
      <c r="A25" s="54"/>
      <c r="B25" s="55"/>
      <c r="C25" s="59"/>
      <c r="D25" s="55"/>
      <c r="E25" s="59"/>
      <c r="F25" s="59"/>
      <c r="G25" s="59"/>
      <c r="H25" s="55"/>
      <c r="I25" s="59"/>
      <c r="J25" s="55"/>
      <c r="N25" s="55"/>
      <c r="O25" s="59"/>
      <c r="P25" s="55"/>
      <c r="Q25" s="59"/>
      <c r="R25" s="59"/>
      <c r="S25" s="59"/>
    </row>
    <row r="26" spans="1:19">
      <c r="A26" s="54"/>
      <c r="B26" s="55"/>
      <c r="C26" s="59"/>
      <c r="D26" s="55"/>
      <c r="E26" s="59"/>
      <c r="F26" s="59"/>
      <c r="G26" s="59"/>
      <c r="H26" s="55"/>
      <c r="I26" s="59"/>
      <c r="J26" s="55"/>
      <c r="K26" s="59"/>
      <c r="L26" s="55"/>
      <c r="M26" s="59"/>
      <c r="N26" s="55"/>
      <c r="O26" s="59"/>
      <c r="P26" s="55"/>
      <c r="Q26" s="59"/>
      <c r="R26" s="59"/>
      <c r="S26" s="59"/>
    </row>
    <row r="27" spans="1:19">
      <c r="A27" s="45"/>
      <c r="B27" s="60"/>
      <c r="C27" s="51"/>
      <c r="D27" s="60"/>
      <c r="E27" s="51"/>
      <c r="F27" s="51"/>
      <c r="G27" s="51"/>
      <c r="H27" s="60"/>
      <c r="I27" s="51"/>
      <c r="J27" s="60"/>
      <c r="K27" s="51"/>
      <c r="L27" s="60"/>
      <c r="M27" s="51"/>
      <c r="N27" s="60"/>
      <c r="O27" s="51"/>
      <c r="P27" s="60"/>
      <c r="Q27" s="51"/>
      <c r="R27" s="51"/>
      <c r="S27" s="51"/>
    </row>
    <row r="28" spans="1:19">
      <c r="A28" s="45"/>
      <c r="B28" s="60"/>
      <c r="C28" s="51"/>
      <c r="D28" s="60"/>
      <c r="E28" s="51"/>
      <c r="F28" s="51"/>
      <c r="G28" s="51"/>
      <c r="H28" s="60"/>
      <c r="I28" s="51"/>
      <c r="J28" s="60"/>
      <c r="K28" s="51"/>
      <c r="L28" s="60"/>
      <c r="M28" s="51"/>
      <c r="N28" s="60"/>
      <c r="O28" s="51"/>
      <c r="P28" s="60"/>
      <c r="Q28" s="51"/>
      <c r="R28" s="51"/>
      <c r="S28" s="51"/>
    </row>
    <row r="29" spans="1:19">
      <c r="A29" s="45"/>
      <c r="B29" s="60"/>
      <c r="C29" s="51"/>
      <c r="D29" s="60"/>
      <c r="E29" s="51"/>
      <c r="F29" s="51"/>
      <c r="G29" s="51"/>
      <c r="H29" s="60"/>
      <c r="I29" s="51"/>
      <c r="J29" s="60"/>
      <c r="K29" s="51"/>
      <c r="L29" s="60"/>
      <c r="M29" s="51"/>
      <c r="N29" s="60"/>
      <c r="O29" s="51"/>
      <c r="P29" s="60"/>
      <c r="Q29" s="51"/>
      <c r="R29" s="51"/>
      <c r="S29" s="51"/>
    </row>
    <row r="31" spans="1:19">
      <c r="J31" s="61"/>
      <c r="K31" s="61"/>
      <c r="L31" s="61"/>
      <c r="M31" s="61"/>
      <c r="N31" s="61"/>
      <c r="O31" s="61"/>
      <c r="P31" s="61"/>
      <c r="Q31" s="61"/>
      <c r="R31" s="46"/>
      <c r="S31" s="46"/>
    </row>
    <row r="32" spans="1:19">
      <c r="J32" s="18"/>
      <c r="K32" s="18"/>
      <c r="L32" s="18"/>
      <c r="M32" s="61"/>
      <c r="N32" s="61"/>
      <c r="O32" s="61"/>
      <c r="P32" s="61"/>
      <c r="Q32" s="61"/>
      <c r="R32" s="46"/>
      <c r="S32" s="46"/>
    </row>
    <row r="33" spans="10:18">
      <c r="J33" s="61"/>
      <c r="K33" s="61"/>
      <c r="L33" s="61"/>
      <c r="M33" s="61"/>
      <c r="N33" s="61"/>
      <c r="O33" s="61"/>
      <c r="P33" s="61"/>
      <c r="Q33" s="61"/>
      <c r="R33" s="10"/>
    </row>
  </sheetData>
  <mergeCells count="16">
    <mergeCell ref="A23:D23"/>
    <mergeCell ref="A20:I20"/>
    <mergeCell ref="A21:B21"/>
    <mergeCell ref="A1:Q1"/>
    <mergeCell ref="A2:A4"/>
    <mergeCell ref="B2:C3"/>
    <mergeCell ref="D2:G2"/>
    <mergeCell ref="H2:Q2"/>
    <mergeCell ref="D3:E3"/>
    <mergeCell ref="F3:G3"/>
    <mergeCell ref="H3:I3"/>
    <mergeCell ref="J3:K3"/>
    <mergeCell ref="L3:M3"/>
    <mergeCell ref="N3:O3"/>
    <mergeCell ref="P3:Q3"/>
    <mergeCell ref="A19:D19"/>
  </mergeCells>
  <printOptions horizontalCentered="1"/>
  <pageMargins left="0.7" right="0.7" top="0.75" bottom="0.75" header="0.3" footer="0.3"/>
  <pageSetup paperSize="9" scale="83"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Klassify>
  <SNO>1</SNO>
  <KDate>2023-08-11 16:53:47</KDate>
  <Classification>SEBI-PUBLIC</Classification>
  <Subclassification/>
  <HostName>MUM0128007</HostName>
  <Domain_User>SEBINT/8007</Domain_User>
  <IPAdd>10.88.96.128</IPAdd>
  <FilePath>X:\Bulletin\2023 08 August\SEBI_Bulletin_August_2023.xlsx</FilePath>
  <KID>6C3C8C09061F638273696270073079</KID>
  <UniqueName/>
  <Suggested/>
  <Justification/>
</Klassify>
</file>

<file path=customXml/itemProps1.xml><?xml version="1.0" encoding="utf-8"?>
<ds:datastoreItem xmlns:ds="http://schemas.openxmlformats.org/officeDocument/2006/customXml" ds:itemID="{C763D44E-AA55-4E41-90D6-77D821A0F9D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73</vt:i4>
      </vt:variant>
      <vt:variant>
        <vt:lpstr>Named Ranges</vt:lpstr>
      </vt:variant>
      <vt:variant>
        <vt:i4>48</vt:i4>
      </vt:variant>
    </vt:vector>
  </HeadingPairs>
  <TitlesOfParts>
    <vt:vector size="121" baseType="lpstr">
      <vt:lpstr>Data Summary</vt:lpstr>
      <vt:lpstr>1</vt:lpstr>
      <vt:lpstr>2</vt:lpstr>
      <vt:lpstr>3</vt:lpstr>
      <vt:lpstr>4</vt:lpstr>
      <vt:lpstr>5</vt:lpstr>
      <vt:lpstr>6</vt:lpstr>
      <vt:lpstr>7</vt:lpstr>
      <vt:lpstr>8</vt:lpstr>
      <vt:lpstr>9</vt:lpstr>
      <vt:lpstr>10</vt:lpstr>
      <vt:lpstr>11</vt:lpstr>
      <vt:lpstr>12</vt:lpstr>
      <vt:lpstr>13 </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59</vt:lpstr>
      <vt:lpstr>60</vt:lpstr>
      <vt:lpstr>61</vt:lpstr>
      <vt:lpstr>62</vt:lpstr>
      <vt:lpstr>63</vt:lpstr>
      <vt:lpstr>64</vt:lpstr>
      <vt:lpstr>65</vt:lpstr>
      <vt:lpstr>66</vt:lpstr>
      <vt:lpstr>67</vt:lpstr>
      <vt:lpstr>68</vt:lpstr>
      <vt:lpstr>69</vt:lpstr>
      <vt:lpstr>70</vt:lpstr>
      <vt:lpstr>71</vt:lpstr>
      <vt:lpstr>72</vt:lpstr>
      <vt:lpstr>'1'!Print_Area</vt:lpstr>
      <vt:lpstr>'10'!Print_Area</vt:lpstr>
      <vt:lpstr>'11'!Print_Area</vt:lpstr>
      <vt:lpstr>'12'!Print_Area</vt:lpstr>
      <vt:lpstr>'14'!Print_Area</vt:lpstr>
      <vt:lpstr>'15'!Print_Area</vt:lpstr>
      <vt:lpstr>'16'!Print_Area</vt:lpstr>
      <vt:lpstr>'17'!Print_Area</vt:lpstr>
      <vt:lpstr>'18'!Print_Area</vt:lpstr>
      <vt:lpstr>'19'!Print_Area</vt:lpstr>
      <vt:lpstr>'2'!Print_Area</vt:lpstr>
      <vt:lpstr>'22'!Print_Area</vt:lpstr>
      <vt:lpstr>'23'!Print_Area</vt:lpstr>
      <vt:lpstr>'3'!Print_Area</vt:lpstr>
      <vt:lpstr>'32'!Print_Area</vt:lpstr>
      <vt:lpstr>'33'!Print_Area</vt:lpstr>
      <vt:lpstr>'38'!Print_Area</vt:lpstr>
      <vt:lpstr>'4'!Print_Area</vt:lpstr>
      <vt:lpstr>'40'!Print_Area</vt:lpstr>
      <vt:lpstr>'42'!Print_Area</vt:lpstr>
      <vt:lpstr>'46'!Print_Area</vt:lpstr>
      <vt:lpstr>'47'!Print_Area</vt:lpstr>
      <vt:lpstr>'49'!Print_Area</vt:lpstr>
      <vt:lpstr>'5'!Print_Area</vt:lpstr>
      <vt:lpstr>'50'!Print_Area</vt:lpstr>
      <vt:lpstr>'51'!Print_Area</vt:lpstr>
      <vt:lpstr>'52'!Print_Area</vt:lpstr>
      <vt:lpstr>'53'!Print_Area</vt:lpstr>
      <vt:lpstr>'55'!Print_Area</vt:lpstr>
      <vt:lpstr>'56'!Print_Area</vt:lpstr>
      <vt:lpstr>'57'!Print_Area</vt:lpstr>
      <vt:lpstr>'58'!Print_Area</vt:lpstr>
      <vt:lpstr>'59'!Print_Area</vt:lpstr>
      <vt:lpstr>'60'!Print_Area</vt:lpstr>
      <vt:lpstr>'62'!Print_Area</vt:lpstr>
      <vt:lpstr>'63'!Print_Area</vt:lpstr>
      <vt:lpstr>'64'!Print_Area</vt:lpstr>
      <vt:lpstr>'65'!Print_Area</vt:lpstr>
      <vt:lpstr>'66'!Print_Area</vt:lpstr>
      <vt:lpstr>'67'!Print_Area</vt:lpstr>
      <vt:lpstr>'68'!Print_Area</vt:lpstr>
      <vt:lpstr>'69'!Print_Area</vt:lpstr>
      <vt:lpstr>'7'!Print_Area</vt:lpstr>
      <vt:lpstr>'70'!Print_Area</vt:lpstr>
      <vt:lpstr>'71'!Print_Area</vt:lpstr>
      <vt:lpstr>'72'!Print_Area</vt:lpstr>
      <vt:lpstr>'8'!Print_Area</vt:lpstr>
      <vt:lpstr>'9'!Print_Area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2025-08-12T09:18:48Z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lassification">
    <vt:lpwstr>SEBI-PUBLIC</vt:lpwstr>
  </property>
  <property fmtid="{D5CDD505-2E9C-101B-9397-08002B2CF9AE}" pid="3" name="Rules">
    <vt:lpwstr/>
  </property>
  <property fmtid="{D5CDD505-2E9C-101B-9397-08002B2CF9AE}" pid="4" name="KID">
    <vt:lpwstr>6C3C8C09061F638273696270073079</vt:lpwstr>
  </property>
</Properties>
</file>