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20" tabRatio="865"/>
  </bookViews>
  <sheets>
    <sheet name="Data Summary" sheetId="2" r:id="rId1"/>
    <sheet name="1" sheetId="78"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8" r:id="rId14"/>
    <sheet name="14" sheetId="15" r:id="rId15"/>
    <sheet name="15" sheetId="16" r:id="rId16"/>
    <sheet name="16" sheetId="19" r:id="rId17"/>
    <sheet name="17" sheetId="20" r:id="rId18"/>
    <sheet name="18" sheetId="21" r:id="rId19"/>
    <sheet name="19" sheetId="22" r:id="rId20"/>
    <sheet name="20" sheetId="23" r:id="rId21"/>
    <sheet name="21" sheetId="24" r:id="rId22"/>
    <sheet name="22" sheetId="25" r:id="rId23"/>
    <sheet name="23" sheetId="26" r:id="rId24"/>
    <sheet name="24" sheetId="27" r:id="rId25"/>
    <sheet name="25" sheetId="28" r:id="rId26"/>
    <sheet name="26" sheetId="29" r:id="rId27"/>
    <sheet name="27" sheetId="30" r:id="rId28"/>
    <sheet name="28" sheetId="31" r:id="rId29"/>
    <sheet name="29" sheetId="32" r:id="rId30"/>
    <sheet name="30" sheetId="33" r:id="rId31"/>
    <sheet name="31" sheetId="34" r:id="rId32"/>
    <sheet name="32" sheetId="35" r:id="rId33"/>
    <sheet name="33" sheetId="36" r:id="rId34"/>
    <sheet name="34" sheetId="37" r:id="rId35"/>
    <sheet name="35" sheetId="38" r:id="rId36"/>
    <sheet name="36" sheetId="39" r:id="rId37"/>
    <sheet name="37" sheetId="40" r:id="rId38"/>
    <sheet name="38" sheetId="41" r:id="rId39"/>
    <sheet name="39" sheetId="42" r:id="rId40"/>
    <sheet name="40" sheetId="43" r:id="rId41"/>
    <sheet name="41" sheetId="44" r:id="rId42"/>
    <sheet name="42" sheetId="45" r:id="rId43"/>
    <sheet name="43" sheetId="46" r:id="rId44"/>
    <sheet name="44" sheetId="47" r:id="rId45"/>
    <sheet name="45" sheetId="48" r:id="rId46"/>
    <sheet name="46" sheetId="49" r:id="rId47"/>
    <sheet name="47" sheetId="50" r:id="rId48"/>
    <sheet name="48" sheetId="51" r:id="rId49"/>
    <sheet name="49" sheetId="52" r:id="rId50"/>
    <sheet name="50" sheetId="53" r:id="rId51"/>
    <sheet name="51" sheetId="54" r:id="rId52"/>
    <sheet name="52" sheetId="55" r:id="rId53"/>
    <sheet name="53" sheetId="69" r:id="rId54"/>
    <sheet name="54" sheetId="70" r:id="rId55"/>
    <sheet name="55" sheetId="71" r:id="rId56"/>
    <sheet name="56" sheetId="73" r:id="rId57"/>
    <sheet name="57" sheetId="72" r:id="rId58"/>
    <sheet name="58" sheetId="74" r:id="rId59"/>
    <sheet name="59" sheetId="75" r:id="rId60"/>
    <sheet name="60" sheetId="76" r:id="rId61"/>
    <sheet name="61" sheetId="56" r:id="rId62"/>
    <sheet name="62" sheetId="57" r:id="rId63"/>
    <sheet name="63" sheetId="58" r:id="rId64"/>
    <sheet name="64" sheetId="59" r:id="rId65"/>
    <sheet name="65" sheetId="60" r:id="rId66"/>
    <sheet name="66" sheetId="61" r:id="rId67"/>
    <sheet name="67" sheetId="62" r:id="rId68"/>
    <sheet name="68" sheetId="63" r:id="rId69"/>
    <sheet name="69" sheetId="64" r:id="rId70"/>
    <sheet name="70" sheetId="65" r:id="rId71"/>
    <sheet name="71" sheetId="66" r:id="rId72"/>
    <sheet name="72" sheetId="67" r:id="rId73"/>
    <sheet name="73" sheetId="68" r:id="rId74"/>
    <sheet name="74" sheetId="17" r:id="rId75"/>
  </sheets>
  <definedNames>
    <definedName name="_xlnm._FilterDatabase" localSheetId="2" hidden="1">'2'!$A$2:$Q$33</definedName>
    <definedName name="_xlnm._FilterDatabase" localSheetId="3" hidden="1">'3'!$A$2:$J$3</definedName>
    <definedName name="_xlnm._FilterDatabase" localSheetId="72" hidden="1">'72'!$A$1:$P$50</definedName>
    <definedName name="_xlnm.Print_Area" localSheetId="12">'12'!$A$1:$I$19</definedName>
    <definedName name="_xlnm.Print_Area" localSheetId="13">'13'!$A$1:$I$21</definedName>
    <definedName name="_xlnm.Print_Area" localSheetId="14">'14'!$A$1:$M$13</definedName>
    <definedName name="_xlnm.Print_Area" localSheetId="15">'15'!$A$1:$K$13</definedName>
    <definedName name="_xlnm.Print_Area" localSheetId="18">'18'!$A$1:$P$18</definedName>
    <definedName name="_xlnm.Print_Area" localSheetId="2">'2'!$A$1:$Q$33</definedName>
    <definedName name="_xlnm.Print_Area" localSheetId="24">'24'!$A$1:$J$39</definedName>
    <definedName name="_xlnm.Print_Area" localSheetId="3">'3'!$A$1:$J$7</definedName>
    <definedName name="_xlnm.Print_Area" localSheetId="49">'49'!$A$1:$K$21</definedName>
    <definedName name="_xlnm.Print_Area" localSheetId="5">'5'!$A$71:$Q$95</definedName>
    <definedName name="_xlnm.Print_Area" localSheetId="53">'53'!$A$1:$F$18</definedName>
    <definedName name="_xlnm.Print_Area" localSheetId="54">'54'!$A$1:$F$19</definedName>
    <definedName name="_xlnm.Print_Area" localSheetId="55">'55'!$A$1:$AC$21</definedName>
    <definedName name="_xlnm.Print_Area" localSheetId="58">'58'!$A$1:$N$94</definedName>
    <definedName name="_xlnm.Print_Area" localSheetId="64">'64'!$A$1:$L$18</definedName>
    <definedName name="_xlnm.Print_Area" localSheetId="65">'65'!$A$1:$F$18</definedName>
    <definedName name="_xlnm.Print_Area" localSheetId="66">'66'!$A$1:$T$39</definedName>
    <definedName name="_xlnm.Print_Area" localSheetId="67">'67'!$A$1:$T$21</definedName>
    <definedName name="_xlnm.Print_Area" localSheetId="68">'68'!$A$1:$N$39</definedName>
    <definedName name="_xlnm.Print_Area" localSheetId="69">'69'!$A$1:$N$33</definedName>
    <definedName name="_xlnm.Print_Area" localSheetId="70">'70'!$A$1:$H$52</definedName>
    <definedName name="_xlnm.Print_Area" localSheetId="71">'71'!$A$1:$O$56</definedName>
    <definedName name="_xlnm.Print_Area" localSheetId="72">'72'!$A$1:$N$50</definedName>
    <definedName name="_xlnm.Print_Area" localSheetId="73">'73'!$A$1:$O$46</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72" l="1"/>
  <c r="B5" i="72"/>
  <c r="E5" i="60" l="1"/>
  <c r="J13" i="75"/>
  <c r="I13" i="75"/>
  <c r="H13" i="75"/>
  <c r="C5" i="71"/>
  <c r="D5" i="71"/>
  <c r="E5" i="71"/>
  <c r="F5" i="71"/>
  <c r="G5" i="71"/>
  <c r="H5" i="71"/>
  <c r="I5" i="71"/>
  <c r="J5" i="71"/>
  <c r="K5" i="71"/>
  <c r="L5" i="71"/>
  <c r="M5" i="71"/>
  <c r="N5" i="71"/>
  <c r="O5" i="71"/>
  <c r="P5" i="71"/>
  <c r="Q5" i="71"/>
  <c r="R5" i="71"/>
  <c r="S5" i="71"/>
  <c r="T5" i="71"/>
  <c r="U5" i="71"/>
  <c r="V5" i="71"/>
  <c r="W5" i="71"/>
  <c r="X5" i="71"/>
  <c r="Y5" i="71"/>
  <c r="Z5" i="71"/>
  <c r="AA5" i="71"/>
  <c r="AB5" i="71"/>
  <c r="AC5" i="71"/>
  <c r="B5" i="71"/>
  <c r="C4" i="70"/>
  <c r="D4" i="70"/>
  <c r="E4" i="70"/>
  <c r="F4" i="70"/>
  <c r="B4" i="70"/>
  <c r="F11" i="70"/>
  <c r="E11" i="70"/>
  <c r="B4" i="69"/>
  <c r="F12" i="69"/>
  <c r="B5" i="14"/>
  <c r="I13" i="14"/>
  <c r="H13" i="14"/>
  <c r="K13" i="13"/>
  <c r="J13" i="13"/>
  <c r="I5" i="12"/>
  <c r="C13" i="11"/>
  <c r="B13" i="11"/>
  <c r="B6" i="8"/>
  <c r="B6" i="10"/>
  <c r="C14" i="10"/>
  <c r="B14" i="10"/>
  <c r="I14" i="8"/>
  <c r="H14" i="8"/>
  <c r="C85" i="7"/>
  <c r="B85" i="7"/>
  <c r="I15" i="6" l="1"/>
  <c r="H15" i="6"/>
  <c r="J5" i="75" l="1"/>
  <c r="B5" i="75"/>
  <c r="D5" i="60" l="1"/>
  <c r="C5" i="60"/>
  <c r="B5" i="60"/>
  <c r="Y18" i="76" l="1"/>
  <c r="X18" i="76"/>
  <c r="W18" i="76"/>
  <c r="V18" i="76"/>
  <c r="T18" i="76"/>
  <c r="S18" i="76"/>
  <c r="R18" i="76"/>
  <c r="Q18" i="76"/>
  <c r="O18" i="76"/>
  <c r="N18" i="76"/>
  <c r="M18" i="76"/>
  <c r="L18" i="76"/>
  <c r="J18" i="76"/>
  <c r="I18" i="76"/>
  <c r="H18" i="76"/>
  <c r="G18" i="76"/>
  <c r="E18" i="76"/>
  <c r="D18" i="76"/>
  <c r="C18" i="76"/>
  <c r="B18" i="76"/>
  <c r="Z17" i="76"/>
  <c r="U17" i="76"/>
  <c r="P17" i="76"/>
  <c r="K17" i="76"/>
  <c r="F17" i="76"/>
  <c r="Z16" i="76"/>
  <c r="U16" i="76"/>
  <c r="P16" i="76"/>
  <c r="K16" i="76"/>
  <c r="F16" i="76"/>
  <c r="Z15" i="76"/>
  <c r="U15" i="76"/>
  <c r="P15" i="76"/>
  <c r="K15" i="76"/>
  <c r="F15" i="76"/>
  <c r="Z14" i="76"/>
  <c r="U14" i="76"/>
  <c r="P14" i="76"/>
  <c r="K14" i="76"/>
  <c r="F14" i="76"/>
  <c r="Z13" i="76"/>
  <c r="U13" i="76"/>
  <c r="P13" i="76"/>
  <c r="K13" i="76"/>
  <c r="F13" i="76"/>
  <c r="Z12" i="76"/>
  <c r="U12" i="76"/>
  <c r="P12" i="76"/>
  <c r="K12" i="76"/>
  <c r="F12" i="76"/>
  <c r="Z11" i="76"/>
  <c r="U11" i="76"/>
  <c r="P11" i="76"/>
  <c r="K11" i="76"/>
  <c r="F11" i="76"/>
  <c r="Z10" i="76"/>
  <c r="U10" i="76"/>
  <c r="P10" i="76"/>
  <c r="K10" i="76"/>
  <c r="F10" i="76"/>
  <c r="Z9" i="76"/>
  <c r="U9" i="76"/>
  <c r="P9" i="76"/>
  <c r="K9" i="76"/>
  <c r="F9" i="76"/>
  <c r="Z8" i="76"/>
  <c r="U8" i="76"/>
  <c r="P8" i="76"/>
  <c r="K8" i="76"/>
  <c r="F8" i="76"/>
  <c r="Z7" i="76"/>
  <c r="U7" i="76"/>
  <c r="U18" i="76" s="1"/>
  <c r="P7" i="76"/>
  <c r="P18" i="76" s="1"/>
  <c r="K7" i="76"/>
  <c r="K18" i="76" s="1"/>
  <c r="F7" i="76"/>
  <c r="Z6" i="76"/>
  <c r="Z18" i="76" s="1"/>
  <c r="U6" i="76"/>
  <c r="P6" i="76"/>
  <c r="K6" i="76"/>
  <c r="F6" i="76"/>
  <c r="F18" i="76" s="1"/>
  <c r="J12" i="75"/>
  <c r="I12" i="75"/>
  <c r="H12" i="75"/>
  <c r="J11" i="75"/>
  <c r="I11" i="75"/>
  <c r="H11" i="75"/>
  <c r="J10" i="75"/>
  <c r="I10" i="75"/>
  <c r="H10" i="75"/>
  <c r="J9" i="75"/>
  <c r="I9" i="75"/>
  <c r="H9" i="75"/>
  <c r="J8" i="75"/>
  <c r="I8" i="75"/>
  <c r="H8" i="75"/>
  <c r="H5" i="75" s="1"/>
  <c r="J7" i="75"/>
  <c r="I7" i="75"/>
  <c r="I5" i="75" s="1"/>
  <c r="H7" i="75"/>
  <c r="J6" i="75"/>
  <c r="I6" i="75"/>
  <c r="H6" i="75"/>
  <c r="G5" i="75"/>
  <c r="F5" i="75"/>
  <c r="E5" i="75"/>
  <c r="D5" i="75"/>
  <c r="C5" i="75"/>
  <c r="J5" i="72"/>
  <c r="I5" i="72"/>
  <c r="H5" i="72"/>
  <c r="G5" i="72"/>
  <c r="F5" i="72"/>
  <c r="E5" i="72"/>
  <c r="D5" i="72"/>
  <c r="C5" i="72"/>
  <c r="F10" i="70"/>
  <c r="E10" i="70"/>
  <c r="F9" i="70"/>
  <c r="E9" i="70"/>
  <c r="F8" i="70"/>
  <c r="E8" i="70"/>
  <c r="F7" i="70"/>
  <c r="E7" i="70"/>
  <c r="F6" i="69"/>
  <c r="F7" i="69" s="1"/>
  <c r="F8" i="69" s="1"/>
  <c r="F9" i="69" s="1"/>
  <c r="F10" i="69" s="1"/>
  <c r="F11" i="69" s="1"/>
  <c r="E4" i="69"/>
  <c r="F4" i="69" s="1"/>
  <c r="D4" i="69"/>
  <c r="C4" i="69"/>
  <c r="J17" i="58" l="1"/>
  <c r="I17" i="58"/>
  <c r="J16" i="58"/>
  <c r="I16" i="58"/>
  <c r="J15" i="58"/>
  <c r="I15" i="58"/>
  <c r="J14" i="58"/>
  <c r="I14" i="58"/>
  <c r="J13" i="58"/>
  <c r="I13" i="58"/>
  <c r="J12" i="58"/>
  <c r="I12" i="58"/>
  <c r="J10" i="58"/>
  <c r="I10" i="58"/>
  <c r="J9" i="58"/>
  <c r="I9" i="58"/>
  <c r="J8" i="58"/>
  <c r="I8" i="58"/>
  <c r="J7" i="58"/>
  <c r="I7" i="58"/>
  <c r="J6" i="58"/>
  <c r="I6" i="58"/>
  <c r="J5" i="58"/>
  <c r="I5" i="58"/>
  <c r="K5" i="57"/>
  <c r="J5" i="57"/>
  <c r="I5" i="57"/>
  <c r="H5" i="57"/>
  <c r="G5" i="57"/>
  <c r="F5" i="57"/>
  <c r="E5" i="57"/>
  <c r="D5" i="57"/>
  <c r="C5" i="57"/>
  <c r="B5" i="57"/>
  <c r="L17" i="56"/>
  <c r="K17" i="56"/>
  <c r="G17" i="56"/>
  <c r="F17" i="56"/>
  <c r="L16" i="56"/>
  <c r="K16" i="56"/>
  <c r="G16" i="56"/>
  <c r="F16" i="56"/>
  <c r="L15" i="56"/>
  <c r="K15" i="56"/>
  <c r="G15" i="56"/>
  <c r="F15" i="56"/>
  <c r="L14" i="56"/>
  <c r="K14" i="56"/>
  <c r="G14" i="56"/>
  <c r="F14" i="56"/>
  <c r="L13" i="56"/>
  <c r="K13" i="56"/>
  <c r="G13" i="56"/>
  <c r="F13" i="56"/>
  <c r="L12" i="56"/>
  <c r="K12" i="56"/>
  <c r="G12" i="56"/>
  <c r="F12" i="56"/>
  <c r="L11" i="56"/>
  <c r="K11" i="56"/>
  <c r="G11" i="56"/>
  <c r="F11" i="56"/>
  <c r="L10" i="56"/>
  <c r="K10" i="56"/>
  <c r="G10" i="56"/>
  <c r="F10" i="56"/>
  <c r="L9" i="56"/>
  <c r="K9" i="56"/>
  <c r="G9" i="56"/>
  <c r="F9" i="56"/>
  <c r="L8" i="56"/>
  <c r="K8" i="56"/>
  <c r="G8" i="56"/>
  <c r="F8" i="56"/>
  <c r="L7" i="56"/>
  <c r="K7" i="56"/>
  <c r="G7" i="56"/>
  <c r="F7" i="56"/>
  <c r="L6" i="56"/>
  <c r="K6" i="56"/>
  <c r="G6" i="56"/>
  <c r="F6" i="56"/>
  <c r="L5" i="56"/>
  <c r="K5" i="56"/>
  <c r="G5" i="56"/>
  <c r="F5" i="56"/>
  <c r="L4" i="56"/>
  <c r="K4" i="56"/>
  <c r="G4" i="56"/>
  <c r="F4" i="56"/>
  <c r="G5" i="55"/>
  <c r="F5" i="55"/>
  <c r="E5" i="55"/>
  <c r="D5" i="55"/>
  <c r="C5" i="55"/>
  <c r="B5" i="55"/>
  <c r="J6" i="54"/>
  <c r="I6" i="54"/>
  <c r="H6" i="54"/>
  <c r="G6" i="54"/>
  <c r="F6" i="54"/>
  <c r="E6" i="54"/>
  <c r="D6" i="54"/>
  <c r="C6" i="54"/>
  <c r="B6" i="54"/>
  <c r="K5" i="53"/>
  <c r="J5" i="53"/>
  <c r="I5" i="53"/>
  <c r="H5" i="53"/>
  <c r="G5" i="53"/>
  <c r="F5" i="53"/>
  <c r="E5" i="53"/>
  <c r="D5" i="53"/>
  <c r="C5" i="53"/>
  <c r="B5" i="53"/>
  <c r="K5" i="52"/>
  <c r="J5" i="52"/>
  <c r="I5" i="52"/>
  <c r="H5" i="52"/>
  <c r="G5" i="52"/>
  <c r="F5" i="52"/>
  <c r="E5" i="52"/>
  <c r="D5" i="52"/>
  <c r="C5" i="52"/>
  <c r="B5" i="52"/>
  <c r="K5" i="51"/>
  <c r="J5" i="51"/>
  <c r="I5" i="51"/>
  <c r="H5" i="51"/>
  <c r="G5" i="51"/>
  <c r="F5" i="51"/>
  <c r="E5" i="51"/>
  <c r="D5" i="51"/>
  <c r="C5" i="51"/>
  <c r="B5" i="51"/>
  <c r="I5" i="50"/>
  <c r="H5" i="50"/>
  <c r="G5" i="50"/>
  <c r="F5" i="50"/>
  <c r="E5" i="50"/>
  <c r="D5" i="50"/>
  <c r="C5" i="50"/>
  <c r="B5" i="50"/>
  <c r="O5" i="49"/>
  <c r="N5" i="49"/>
  <c r="M5" i="49"/>
  <c r="L5" i="49"/>
  <c r="K5" i="49"/>
  <c r="J5" i="49"/>
  <c r="I5" i="49"/>
  <c r="H5" i="49"/>
  <c r="G5" i="49"/>
  <c r="F5" i="49"/>
  <c r="E5" i="49"/>
  <c r="D5" i="49"/>
  <c r="C5" i="49"/>
  <c r="B5" i="49"/>
  <c r="O5" i="48"/>
  <c r="N5" i="48"/>
  <c r="M5" i="48"/>
  <c r="L5" i="48"/>
  <c r="K5" i="48"/>
  <c r="J5" i="48"/>
  <c r="I5" i="48"/>
  <c r="H5" i="48"/>
  <c r="G5" i="48"/>
  <c r="F5" i="48"/>
  <c r="E5" i="48"/>
  <c r="D5" i="48"/>
  <c r="C5" i="48"/>
  <c r="B5" i="48"/>
  <c r="K6" i="47"/>
  <c r="J6" i="47"/>
  <c r="I6" i="47"/>
  <c r="H6" i="47"/>
  <c r="G6" i="47"/>
  <c r="F6" i="47"/>
  <c r="E6" i="47"/>
  <c r="D6" i="47"/>
  <c r="C6" i="47"/>
  <c r="B6" i="47"/>
  <c r="L6" i="46"/>
  <c r="K6" i="46"/>
  <c r="J6" i="46"/>
  <c r="I6" i="46"/>
  <c r="H6" i="46"/>
  <c r="G6" i="46"/>
  <c r="F6" i="46"/>
  <c r="E6" i="46"/>
  <c r="D6" i="46"/>
  <c r="C6" i="46"/>
  <c r="B6" i="46"/>
  <c r="L6" i="45"/>
  <c r="K6" i="45"/>
  <c r="J6" i="45"/>
  <c r="I6" i="45"/>
  <c r="H6" i="45"/>
  <c r="G6" i="45"/>
  <c r="F6" i="45"/>
  <c r="E6" i="45"/>
  <c r="D6" i="45"/>
  <c r="C6" i="45"/>
  <c r="B6" i="45"/>
  <c r="L6" i="44"/>
  <c r="K6" i="44"/>
  <c r="J6" i="44"/>
  <c r="I6" i="44"/>
  <c r="H6" i="44"/>
  <c r="G6" i="44"/>
  <c r="F6" i="44"/>
  <c r="E6" i="44"/>
  <c r="D6" i="44"/>
  <c r="C6" i="44"/>
  <c r="B6" i="44"/>
  <c r="K5" i="41"/>
  <c r="J5" i="41"/>
  <c r="I5" i="41"/>
  <c r="H5" i="41"/>
  <c r="G5" i="41"/>
  <c r="K5" i="40"/>
  <c r="J5" i="40"/>
  <c r="I5" i="40"/>
  <c r="H5" i="40"/>
  <c r="G5" i="40"/>
  <c r="N6" i="39"/>
  <c r="M6" i="39"/>
  <c r="L6" i="39"/>
  <c r="K6" i="39"/>
  <c r="J6" i="39"/>
  <c r="I6" i="39"/>
  <c r="H6" i="39"/>
  <c r="G6" i="39"/>
  <c r="F6" i="39"/>
  <c r="E6" i="39"/>
  <c r="D6" i="39"/>
  <c r="C6" i="39"/>
  <c r="B6" i="39"/>
  <c r="W8" i="38"/>
  <c r="V8" i="38"/>
  <c r="U8" i="38"/>
  <c r="T8" i="38"/>
  <c r="S8" i="38"/>
  <c r="R8" i="38"/>
  <c r="Q8" i="38"/>
  <c r="P8" i="38"/>
  <c r="O8" i="38"/>
  <c r="N8" i="38"/>
  <c r="M8" i="38"/>
  <c r="L8" i="38"/>
  <c r="K8" i="38"/>
  <c r="J8" i="38"/>
  <c r="I8" i="38"/>
  <c r="H8" i="38"/>
  <c r="G8" i="38"/>
  <c r="F8" i="38"/>
  <c r="E8" i="38"/>
  <c r="D8" i="38"/>
  <c r="C8" i="38"/>
  <c r="B8" i="38"/>
  <c r="W8" i="37"/>
  <c r="V8" i="37"/>
  <c r="U8" i="37"/>
  <c r="T8" i="37"/>
  <c r="S8" i="37"/>
  <c r="R8" i="37"/>
  <c r="Q8" i="37"/>
  <c r="P8" i="37"/>
  <c r="O8" i="37"/>
  <c r="N8" i="37"/>
  <c r="M8" i="37"/>
  <c r="L8" i="37"/>
  <c r="K8" i="37"/>
  <c r="J8" i="37"/>
  <c r="I8" i="37"/>
  <c r="H8" i="37"/>
  <c r="G8" i="37"/>
  <c r="F8" i="37"/>
  <c r="E8" i="37"/>
  <c r="D8" i="37"/>
  <c r="C8" i="37"/>
  <c r="B8" i="37"/>
  <c r="U7" i="37"/>
  <c r="T7" i="37"/>
  <c r="Q4" i="35"/>
  <c r="P4" i="35"/>
  <c r="O4" i="35"/>
  <c r="M4" i="35"/>
  <c r="N4" i="35" s="1"/>
  <c r="K4" i="35"/>
  <c r="L4" i="35" s="1"/>
  <c r="I4" i="35"/>
  <c r="J4" i="35" s="1"/>
  <c r="G4" i="35"/>
  <c r="H4" i="35" s="1"/>
  <c r="F4" i="35"/>
  <c r="D4" i="35"/>
  <c r="E4" i="35" s="1"/>
  <c r="C4" i="35"/>
  <c r="B4" i="35"/>
  <c r="Q4" i="34"/>
  <c r="P4" i="34"/>
  <c r="O4" i="34"/>
  <c r="M4" i="34"/>
  <c r="N4" i="34" s="1"/>
  <c r="K4" i="34"/>
  <c r="L4" i="34" s="1"/>
  <c r="I4" i="34"/>
  <c r="J4" i="34" s="1"/>
  <c r="G4" i="34"/>
  <c r="H4" i="34" s="1"/>
  <c r="F4" i="34"/>
  <c r="D4" i="34"/>
  <c r="C4" i="34"/>
  <c r="E4" i="34" s="1"/>
  <c r="B4" i="34"/>
  <c r="G13" i="31"/>
  <c r="G12" i="31"/>
  <c r="G11" i="31"/>
  <c r="J10" i="31"/>
  <c r="G10" i="31"/>
  <c r="D10" i="31"/>
  <c r="J9" i="31"/>
  <c r="G9" i="31"/>
  <c r="D9" i="31"/>
  <c r="J8" i="31"/>
  <c r="G8" i="31"/>
  <c r="D8" i="31"/>
  <c r="J7" i="31"/>
  <c r="G7" i="31"/>
  <c r="D7" i="31"/>
  <c r="J6" i="31"/>
  <c r="G6" i="31"/>
  <c r="D6" i="31"/>
  <c r="H5" i="31"/>
  <c r="J5" i="31" s="1"/>
  <c r="E5" i="31"/>
  <c r="G5" i="31" s="1"/>
  <c r="B5" i="31"/>
  <c r="D5" i="31" s="1"/>
  <c r="J5" i="30"/>
  <c r="G5" i="30"/>
  <c r="D5" i="30"/>
  <c r="P5" i="22"/>
  <c r="O5" i="22"/>
  <c r="N5" i="22"/>
  <c r="M5" i="22"/>
  <c r="L5" i="22"/>
  <c r="K5" i="22"/>
  <c r="H5" i="22"/>
  <c r="I5" i="22" s="1"/>
  <c r="G5" i="22"/>
  <c r="F5" i="22"/>
  <c r="E5" i="22"/>
  <c r="C5" i="22"/>
  <c r="B5" i="22"/>
  <c r="P5" i="21"/>
  <c r="O5" i="21"/>
  <c r="N5" i="21"/>
  <c r="M5" i="21"/>
  <c r="L5" i="21"/>
  <c r="K5" i="21"/>
  <c r="H5" i="21"/>
  <c r="J5" i="21" s="1"/>
  <c r="G5" i="21"/>
  <c r="F5" i="21"/>
  <c r="E5" i="21"/>
  <c r="C5" i="21"/>
  <c r="B5" i="21"/>
  <c r="P5" i="20"/>
  <c r="O5" i="20"/>
  <c r="N5" i="20"/>
  <c r="M5" i="20"/>
  <c r="L5" i="20"/>
  <c r="K5" i="20"/>
  <c r="H5" i="20"/>
  <c r="J5" i="20" s="1"/>
  <c r="G5" i="20"/>
  <c r="F5" i="20"/>
  <c r="E5" i="20"/>
  <c r="C5" i="20"/>
  <c r="B5" i="20"/>
  <c r="I13" i="18"/>
  <c r="H13" i="18"/>
  <c r="I12" i="18"/>
  <c r="H12" i="18"/>
  <c r="I11" i="18"/>
  <c r="I5" i="18" s="1"/>
  <c r="H11" i="18"/>
  <c r="I10" i="18"/>
  <c r="H10" i="18"/>
  <c r="I9" i="18"/>
  <c r="H9" i="18"/>
  <c r="I8" i="18"/>
  <c r="H8" i="18"/>
  <c r="I7" i="18"/>
  <c r="H7" i="18"/>
  <c r="I6" i="18"/>
  <c r="H6" i="18"/>
  <c r="H5" i="18"/>
  <c r="G5" i="18"/>
  <c r="F5" i="18"/>
  <c r="E5" i="18"/>
  <c r="D5" i="18"/>
  <c r="C5" i="18"/>
  <c r="B5" i="18"/>
  <c r="J5" i="22" l="1"/>
  <c r="I5" i="21"/>
  <c r="I5" i="20"/>
  <c r="K12" i="12" l="1"/>
  <c r="K13" i="12"/>
  <c r="H38" i="17" l="1"/>
  <c r="C38" i="17"/>
  <c r="D38" i="17"/>
  <c r="B38" i="17"/>
  <c r="I14" i="6" l="1"/>
  <c r="H14" i="6"/>
  <c r="I12" i="14" l="1"/>
  <c r="H12" i="14"/>
  <c r="K12" i="13"/>
  <c r="J12" i="13"/>
  <c r="J13" i="12"/>
  <c r="J12" i="12"/>
  <c r="C12" i="11"/>
  <c r="B12" i="11"/>
  <c r="C13" i="10"/>
  <c r="B13" i="10"/>
  <c r="I13" i="8" l="1"/>
  <c r="H13" i="8"/>
  <c r="C84" i="7"/>
  <c r="B84" i="7"/>
  <c r="E58" i="7" l="1"/>
  <c r="D58" i="7"/>
  <c r="E55" i="7"/>
  <c r="D55" i="7"/>
  <c r="E52" i="7"/>
  <c r="D52" i="7"/>
  <c r="E32" i="7"/>
  <c r="D32" i="7"/>
  <c r="E31" i="7"/>
  <c r="D31" i="7"/>
  <c r="C31" i="7"/>
  <c r="B31" i="7"/>
  <c r="E30" i="7"/>
  <c r="D30" i="7"/>
  <c r="C30" i="7"/>
  <c r="B30" i="7"/>
  <c r="I58" i="7"/>
  <c r="H58" i="7"/>
  <c r="I55" i="7"/>
  <c r="H55" i="7"/>
  <c r="I52" i="7"/>
  <c r="H52" i="7"/>
  <c r="E23" i="7" l="1"/>
  <c r="D23" i="7"/>
  <c r="C23" i="7"/>
  <c r="B23" i="7"/>
  <c r="E22" i="7"/>
  <c r="D22" i="7"/>
  <c r="C22" i="7"/>
  <c r="B22" i="7"/>
  <c r="E21" i="7"/>
  <c r="D21" i="7"/>
  <c r="C18" i="7"/>
  <c r="B18" i="7"/>
  <c r="C15" i="7"/>
  <c r="B15" i="7"/>
  <c r="E14" i="7"/>
  <c r="E26" i="7" s="1"/>
  <c r="C14" i="7"/>
  <c r="C26" i="7" s="1"/>
  <c r="E13" i="7"/>
  <c r="E25" i="7" s="1"/>
  <c r="E44" i="7" s="1"/>
  <c r="C13" i="7"/>
  <c r="C25" i="7" s="1"/>
  <c r="C44" i="7" s="1"/>
  <c r="D12" i="7"/>
  <c r="D24" i="7" s="1"/>
  <c r="D43" i="7" s="1"/>
  <c r="B12" i="7"/>
  <c r="C9" i="7"/>
  <c r="C12" i="7" s="1"/>
  <c r="E9" i="7"/>
  <c r="E12" i="7" s="1"/>
  <c r="E24" i="7" s="1"/>
  <c r="E43" i="7" s="1"/>
  <c r="E6" i="7"/>
  <c r="C6" i="7"/>
  <c r="B27" i="7"/>
  <c r="E27" i="7"/>
  <c r="D27" i="7"/>
  <c r="C27" i="7"/>
  <c r="I29" i="7"/>
  <c r="I27" i="7" s="1"/>
  <c r="H29" i="7"/>
  <c r="H27" i="7"/>
  <c r="G27" i="7"/>
  <c r="F27" i="7"/>
  <c r="E40" i="7"/>
  <c r="D40" i="7"/>
  <c r="C40" i="7"/>
  <c r="B40" i="7"/>
  <c r="E37" i="7"/>
  <c r="D37" i="7"/>
  <c r="C37" i="7"/>
  <c r="B37" i="7"/>
  <c r="E34" i="7"/>
  <c r="D34" i="7"/>
  <c r="C34" i="7"/>
  <c r="B34" i="7"/>
  <c r="E33" i="7"/>
  <c r="D33" i="7"/>
  <c r="C33" i="7"/>
  <c r="B33" i="7"/>
  <c r="B24" i="7" l="1"/>
  <c r="B43" i="7" s="1"/>
  <c r="C45" i="7"/>
  <c r="E45" i="7"/>
  <c r="C21" i="7"/>
  <c r="C24" i="7" s="1"/>
  <c r="C43" i="7" s="1"/>
  <c r="B21" i="7"/>
  <c r="E48" i="7"/>
  <c r="D48" i="7"/>
  <c r="C48" i="7"/>
  <c r="B48" i="7"/>
  <c r="E47" i="7"/>
  <c r="E50" i="7" s="1"/>
  <c r="D47" i="7"/>
  <c r="D50" i="7" s="1"/>
  <c r="C47" i="7"/>
  <c r="B47" i="7"/>
  <c r="I50" i="7"/>
  <c r="H50" i="7"/>
  <c r="G50" i="7"/>
  <c r="F50" i="7"/>
  <c r="I48" i="7"/>
  <c r="H48" i="7"/>
  <c r="G48" i="7"/>
  <c r="F48" i="7"/>
  <c r="I40" i="7"/>
  <c r="H40" i="7"/>
  <c r="G40" i="7"/>
  <c r="F40" i="7"/>
  <c r="I37" i="7"/>
  <c r="H37" i="7"/>
  <c r="G37" i="7"/>
  <c r="F37" i="7"/>
  <c r="I34" i="7"/>
  <c r="I33" i="7" s="1"/>
  <c r="H34" i="7"/>
  <c r="H33" i="7" s="1"/>
  <c r="G34" i="7"/>
  <c r="G33" i="7" s="1"/>
  <c r="F34" i="7"/>
  <c r="F33" i="7" s="1"/>
  <c r="I32" i="7"/>
  <c r="H32" i="7"/>
  <c r="I31" i="7"/>
  <c r="I30" i="7" s="1"/>
  <c r="H31" i="7"/>
  <c r="H30" i="7" s="1"/>
  <c r="G31" i="7"/>
  <c r="G30" i="7" s="1"/>
  <c r="F31" i="7"/>
  <c r="F30" i="7"/>
  <c r="I23" i="7"/>
  <c r="H23" i="7"/>
  <c r="G23" i="7"/>
  <c r="F23" i="7"/>
  <c r="I22" i="7"/>
  <c r="H22" i="7"/>
  <c r="G22" i="7"/>
  <c r="F22" i="7"/>
  <c r="I21" i="7"/>
  <c r="H21" i="7"/>
  <c r="G18" i="7"/>
  <c r="F18" i="7"/>
  <c r="G15" i="7"/>
  <c r="F15" i="7"/>
  <c r="G13" i="7"/>
  <c r="G25" i="7" s="1"/>
  <c r="G44" i="7" s="1"/>
  <c r="H12" i="7"/>
  <c r="F12" i="7"/>
  <c r="I8" i="7"/>
  <c r="I14" i="7" s="1"/>
  <c r="I26" i="7" s="1"/>
  <c r="G8" i="7"/>
  <c r="G14" i="7" s="1"/>
  <c r="I7" i="7"/>
  <c r="I13" i="7" s="1"/>
  <c r="I25" i="7" s="1"/>
  <c r="I44" i="7" s="1"/>
  <c r="F21" i="7" l="1"/>
  <c r="G21" i="7"/>
  <c r="I45" i="7"/>
  <c r="G6" i="7"/>
  <c r="G12" i="7" s="1"/>
  <c r="I6" i="7"/>
  <c r="I12" i="7" s="1"/>
  <c r="I24" i="7" s="1"/>
  <c r="I43" i="7" s="1"/>
  <c r="G26" i="7"/>
  <c r="G45" i="7" s="1"/>
  <c r="H24" i="7"/>
  <c r="G24" i="7"/>
  <c r="G43" i="7" s="1"/>
  <c r="F24" i="7"/>
  <c r="F43" i="7" s="1"/>
  <c r="H43" i="7"/>
  <c r="G38" i="17" l="1"/>
  <c r="F38" i="17"/>
  <c r="E38" i="17"/>
  <c r="J5" i="16"/>
  <c r="I5" i="16"/>
  <c r="H5" i="16"/>
  <c r="G5" i="16"/>
  <c r="F5" i="16"/>
  <c r="E5" i="16"/>
  <c r="D5" i="16"/>
  <c r="C5" i="16"/>
  <c r="B5" i="16"/>
  <c r="M6" i="15"/>
  <c r="L6" i="15"/>
  <c r="K6" i="15"/>
  <c r="J6" i="15"/>
  <c r="I6" i="15"/>
  <c r="H6" i="15"/>
  <c r="G6" i="15"/>
  <c r="F6" i="15"/>
  <c r="E6" i="15"/>
  <c r="D6" i="15"/>
  <c r="C6" i="15"/>
  <c r="B6" i="15"/>
  <c r="I11" i="14"/>
  <c r="H11" i="14"/>
  <c r="I10" i="14"/>
  <c r="H10" i="14"/>
  <c r="I9" i="14"/>
  <c r="H9" i="14"/>
  <c r="I8" i="14"/>
  <c r="H8" i="14"/>
  <c r="I7" i="14"/>
  <c r="H7" i="14"/>
  <c r="I6" i="14"/>
  <c r="H6" i="14"/>
  <c r="E6" i="14"/>
  <c r="D6" i="14"/>
  <c r="I5" i="14"/>
  <c r="H5" i="14"/>
  <c r="G5" i="14"/>
  <c r="F5" i="14"/>
  <c r="E5" i="14"/>
  <c r="D5" i="14"/>
  <c r="C5" i="14"/>
  <c r="K11" i="13"/>
  <c r="J11" i="13"/>
  <c r="K10" i="13"/>
  <c r="J10" i="13"/>
  <c r="K9" i="13"/>
  <c r="J9" i="13"/>
  <c r="K8" i="13"/>
  <c r="J8" i="13"/>
  <c r="K7" i="13"/>
  <c r="J7" i="13"/>
  <c r="K6" i="13"/>
  <c r="J6" i="13"/>
  <c r="K5" i="13"/>
  <c r="J5" i="13"/>
  <c r="I5" i="13"/>
  <c r="H5" i="13"/>
  <c r="G5" i="13"/>
  <c r="F5" i="13"/>
  <c r="E5" i="13"/>
  <c r="D5" i="13"/>
  <c r="C5" i="13"/>
  <c r="B5" i="13"/>
  <c r="K11" i="12"/>
  <c r="J11" i="12"/>
  <c r="K10" i="12"/>
  <c r="J10" i="12"/>
  <c r="K9" i="12"/>
  <c r="J9" i="12"/>
  <c r="J5" i="12" s="1"/>
  <c r="K8" i="12"/>
  <c r="K5" i="12" s="1"/>
  <c r="J8" i="12"/>
  <c r="K7" i="12"/>
  <c r="J7" i="12"/>
  <c r="K6" i="12"/>
  <c r="J6" i="12"/>
  <c r="H5" i="12"/>
  <c r="G5" i="12"/>
  <c r="F5" i="12"/>
  <c r="E5" i="12"/>
  <c r="D5" i="12"/>
  <c r="C5" i="12"/>
  <c r="B5" i="12"/>
  <c r="C11" i="11"/>
  <c r="B11" i="11"/>
  <c r="C10" i="11"/>
  <c r="B10" i="11"/>
  <c r="C9" i="11"/>
  <c r="B9" i="11"/>
  <c r="C8" i="11"/>
  <c r="B8" i="11"/>
  <c r="C7" i="11"/>
  <c r="B7" i="11"/>
  <c r="C6" i="11"/>
  <c r="B6" i="11"/>
  <c r="O5" i="11"/>
  <c r="N5" i="11"/>
  <c r="M5" i="11"/>
  <c r="L5" i="11"/>
  <c r="K5" i="11"/>
  <c r="J5" i="11"/>
  <c r="I5" i="11"/>
  <c r="H5" i="11"/>
  <c r="G5" i="11"/>
  <c r="F5" i="11"/>
  <c r="E5" i="11"/>
  <c r="D5" i="11"/>
  <c r="C5" i="11"/>
  <c r="B5" i="11"/>
  <c r="C12" i="10"/>
  <c r="B12" i="10"/>
  <c r="C11" i="10"/>
  <c r="B11" i="10"/>
  <c r="C10" i="10"/>
  <c r="B10" i="10"/>
  <c r="C9" i="10"/>
  <c r="B9" i="10"/>
  <c r="C8" i="10"/>
  <c r="B8" i="10"/>
  <c r="C7" i="10"/>
  <c r="B7" i="10"/>
  <c r="Q6" i="10"/>
  <c r="P6" i="10"/>
  <c r="O6" i="10"/>
  <c r="N6" i="10"/>
  <c r="M6" i="10"/>
  <c r="L6" i="10"/>
  <c r="K6" i="10"/>
  <c r="J6" i="10"/>
  <c r="I6" i="10"/>
  <c r="H6" i="10"/>
  <c r="G6" i="10"/>
  <c r="F6" i="10"/>
  <c r="E6" i="10"/>
  <c r="D6" i="10"/>
  <c r="G27" i="9"/>
  <c r="F27" i="9"/>
  <c r="E27" i="9"/>
  <c r="D27" i="9"/>
  <c r="I12" i="8"/>
  <c r="H12" i="8"/>
  <c r="I11" i="8"/>
  <c r="H11" i="8"/>
  <c r="I10" i="8"/>
  <c r="H10" i="8"/>
  <c r="I9" i="8"/>
  <c r="H9" i="8"/>
  <c r="I8" i="8"/>
  <c r="H8" i="8"/>
  <c r="I7" i="8"/>
  <c r="I6" i="8" s="1"/>
  <c r="H7" i="8"/>
  <c r="G6" i="8"/>
  <c r="F6" i="8"/>
  <c r="E6" i="8"/>
  <c r="D6" i="8"/>
  <c r="C6" i="8"/>
  <c r="C83" i="7"/>
  <c r="B83" i="7"/>
  <c r="C82" i="7"/>
  <c r="B82" i="7"/>
  <c r="O81" i="7"/>
  <c r="O77" i="7" s="1"/>
  <c r="C81" i="7"/>
  <c r="B81" i="7"/>
  <c r="C80" i="7"/>
  <c r="B80" i="7"/>
  <c r="C79" i="7"/>
  <c r="B79" i="7"/>
  <c r="C78" i="7"/>
  <c r="B78" i="7"/>
  <c r="B77" i="7" s="1"/>
  <c r="Q77" i="7"/>
  <c r="P77" i="7"/>
  <c r="N77" i="7"/>
  <c r="M77" i="7"/>
  <c r="L77" i="7"/>
  <c r="K77" i="7"/>
  <c r="J77" i="7"/>
  <c r="I77" i="7"/>
  <c r="H77" i="7"/>
  <c r="G77" i="7"/>
  <c r="F77" i="7"/>
  <c r="E77" i="7"/>
  <c r="D77" i="7"/>
  <c r="C77" i="7"/>
  <c r="I7" i="6"/>
  <c r="H7" i="6"/>
  <c r="I13" i="6"/>
  <c r="H13" i="6"/>
  <c r="I12" i="6"/>
  <c r="H12" i="6"/>
  <c r="I11" i="6"/>
  <c r="H11" i="6"/>
  <c r="I10" i="6"/>
  <c r="H10" i="6"/>
  <c r="I9" i="6"/>
  <c r="H9" i="6"/>
  <c r="I8" i="6"/>
  <c r="H8" i="6"/>
  <c r="G7" i="6"/>
  <c r="F7" i="6"/>
  <c r="E7" i="6"/>
  <c r="D7" i="6"/>
  <c r="C7" i="6"/>
  <c r="B7" i="6"/>
  <c r="C6" i="10" l="1"/>
  <c r="H6" i="8"/>
  <c r="B50" i="7"/>
  <c r="C50" i="7"/>
</calcChain>
</file>

<file path=xl/sharedStrings.xml><?xml version="1.0" encoding="utf-8"?>
<sst xmlns="http://schemas.openxmlformats.org/spreadsheetml/2006/main" count="3557" uniqueCount="1384">
  <si>
    <t>CURRENT STATISTICS</t>
  </si>
  <si>
    <t>Table 1: SEBI Registered Market Intermediaries/Institutions</t>
  </si>
  <si>
    <t>Table 2: Company-Wise Capital Raised through Public and Rights Issues (Equity)</t>
  </si>
  <si>
    <t>Table 3: Offers closed during the month under SEBI (SAST), 2011</t>
  </si>
  <si>
    <t>Table 4: Trends in Open Offers</t>
  </si>
  <si>
    <t>Table 5A: Consolidated Resource Mobilisation through Primary Market</t>
  </si>
  <si>
    <t>Table 5 B: Capital Raised from the Primary Market through  Public and Rights Issues (Equity and Debt)</t>
  </si>
  <si>
    <t>Table 6: Resource Mobilisation by SMEs through Equity Issues</t>
  </si>
  <si>
    <t>Table 7: Industry-wise Classification of Capital Raised through Public and Rights Issues (Equity)</t>
  </si>
  <si>
    <t>Table 8: Sector-wise and Region-wise Distribution of Capital Mobilised through Public and Rights Issues (Equity)</t>
  </si>
  <si>
    <t>Table 9: Size-wise Classification of Capital Raised through Public and Rights Issues (Equity)</t>
  </si>
  <si>
    <t>Table 10: Capital Raised by Listed Companies from the Primary Market through QIPs</t>
  </si>
  <si>
    <t>Table 11: Preferential Allotments Listed at BSE and NSE</t>
  </si>
  <si>
    <t>Table 12: Private Placement of Corporate Debt Reported to BSE and NSE</t>
  </si>
  <si>
    <t>Table 13: Trends in Settled Trades in the Corporate Debt Market</t>
  </si>
  <si>
    <t>Table 14: Ratings Assigned for Long-term Corporate Debt Securities (Maturity &gt;= 1 year)</t>
  </si>
  <si>
    <t>Table 15: Review of Accepted Ratings of Corporate Debt Securities (Maturity &gt;= 1 year)</t>
  </si>
  <si>
    <t>Table 16: Distribution of Turnover on Cash Segments of Exchanges</t>
  </si>
  <si>
    <t>Table 17: Trends in Cash Segment of BSE</t>
  </si>
  <si>
    <t>Table 18: Trends in Cash Segment of NSE</t>
  </si>
  <si>
    <t>Table 19: Trends in Cash Segment of MSEI</t>
  </si>
  <si>
    <t>Table 20: City-wise Distribution of Turnover on Cash Segments</t>
  </si>
  <si>
    <t>Table 21: Category-wise Share of Turnover in Cash Segment of BSE</t>
  </si>
  <si>
    <t>Table 22: Category-wise Share of Turnover in Cash Segment of NSE</t>
  </si>
  <si>
    <t>Table 23: Category-wise Share of Turnover in Cash Segment of MSEI</t>
  </si>
  <si>
    <t>Table 24: Component Stocks: S&amp;P BSE Sensex</t>
  </si>
  <si>
    <t>Table 25: Component Stocks: Nifty 50 Index</t>
  </si>
  <si>
    <t>Table 26: Component Stock: SX 40 Index</t>
  </si>
  <si>
    <t>Table 27: Advances/Declines in Cash Segment</t>
  </si>
  <si>
    <t>Table 28: Trading Frequency in Cash Segment</t>
  </si>
  <si>
    <t>Table 29: Daily Volatility of Major Indices</t>
  </si>
  <si>
    <t>Table 30: Percentage Share of Top ‘N’ Securities/Members in Turnover of Cash Segment</t>
  </si>
  <si>
    <t>Table 31: Settlement Statistics for Cash Segment of BSE</t>
  </si>
  <si>
    <t xml:space="preserve">Table 32: Settlement Statistics for Cash Segment of NSE </t>
  </si>
  <si>
    <t xml:space="preserve">Table 33: Settlement Statistics for Cash Segment of MSEI </t>
  </si>
  <si>
    <t xml:space="preserve">Table 34: Trends in Equity Derivatives Segment at BSE (Turnover in Notional Value) </t>
  </si>
  <si>
    <t xml:space="preserve">Table 35: Trends in Equity Derivatives Segment at NSE (Turnover in Notional Value) </t>
  </si>
  <si>
    <t>Table 36: Settlement Statistics in Equity Derivatives Segment at BSE and NSE</t>
  </si>
  <si>
    <t>Table 37: Category-wise Share of Turnover &amp; Open Interest in Equity Derivative Segment of BSE</t>
  </si>
  <si>
    <t>Table 38: Category-wise Share of Turnover &amp; Open Interest in Equity Derivative Segment of NSE</t>
  </si>
  <si>
    <t>Table 39: Instrument-wise Turnover in Index Derivatives at BSE</t>
  </si>
  <si>
    <t>Table 40: Instrument-wise Turnover in Index Derivatives at NSE</t>
  </si>
  <si>
    <t>Table 41: Trends in Currency Derivatives Segment at BSE</t>
  </si>
  <si>
    <t>Table 42: Trends in Currency Derivatives Segment at NSE</t>
  </si>
  <si>
    <t>Table 43: Trends in Currency Derivatives Segment at MSEI</t>
  </si>
  <si>
    <t xml:space="preserve">Table 44: Settlement Statistics of Currency Derivatives Segment </t>
  </si>
  <si>
    <t>Table 45: Instrument-wise Turnover in Currency Futures Segment of BSE</t>
  </si>
  <si>
    <t>Table 46: Instrument-wise Turnover in Currency Derivatives Segment  of NSE</t>
  </si>
  <si>
    <t>Table 47: Instrument-wise Turnover in Currency Derivative Segment of MSEI</t>
  </si>
  <si>
    <t>Table 48: Maturity-wise Turnover in Currency Derivative Segment of BSE</t>
  </si>
  <si>
    <t>Table 49: Maturity-wise Turnover in Currency Derivative Segment of NSE</t>
  </si>
  <si>
    <t xml:space="preserve">Table 50: Maturity-wise Turnover in Currency Derivative Segment of MSEI </t>
  </si>
  <si>
    <t>Table 51: Trading Statistics of Interest Rate Futures at BSE, NSE and MSEI</t>
  </si>
  <si>
    <t>Table 52: Settlement Statistics in Interest Rate Futures at BSE, NSE and MSEI</t>
  </si>
  <si>
    <t>Table 53: Trends in Foreign Portfolio Investment</t>
  </si>
  <si>
    <t>Table 54: Notional Value of Offshore Derivative Instruments (ODIs) Vs Assets Under Custody (AUC) of FPIs</t>
  </si>
  <si>
    <t>Table 55: Assets under the Custody of Custodians</t>
  </si>
  <si>
    <t>Table 56: Cumulative Sectoral  Investment of Foreign Venture Capital Investors (FVCIs)</t>
  </si>
  <si>
    <t xml:space="preserve">Table 57: Trends in Resource Mobilization by Mutual Funds </t>
  </si>
  <si>
    <t>Table 58: Scheme-wise Statistics of Mutual Funds</t>
  </si>
  <si>
    <t>Table 59: Trends in Transactions on Stock Exchanges by Mutual Funds</t>
  </si>
  <si>
    <t>Table 60: Assets Managed by Portfolio Managers</t>
  </si>
  <si>
    <t>Table 61: Progress Report of NSDL &amp; CDSl as on end of Month (Listed Companies)</t>
  </si>
  <si>
    <t>Table 62: Progress of Dematerialisation at NSDL and CDSL (Listed and Unlisted Companies)</t>
  </si>
  <si>
    <t>Table 63: Depository Statistics</t>
  </si>
  <si>
    <t>Table 64: Number of Commodities Permitted and traded at Exchanges</t>
  </si>
  <si>
    <t>Table 65: Trends in Commodity Indices</t>
  </si>
  <si>
    <t>Table 66: Trends in Commodity Derivatives at MCX</t>
  </si>
  <si>
    <t>Table 67: Trends in Commodity Derivatives at NCDEX</t>
  </si>
  <si>
    <t>Table 68: Trends in  Commodity Derivatives at BSE</t>
  </si>
  <si>
    <t>Table 69: Trends in Commodity Derivatives at NSE</t>
  </si>
  <si>
    <t>Table 70: Participant-wise percentage share of turnover in Commodity Futures</t>
  </si>
  <si>
    <t>Table 71: Commodity-wise Trading Volume and Turnover at MCX</t>
  </si>
  <si>
    <t>Table 72: Commodity-wise Trading Volume and Turnover at NCDEX</t>
  </si>
  <si>
    <t>Table 73: Commodity-wise Trading Volume and Turnover at ICEX, NSE and BSE</t>
  </si>
  <si>
    <t>Table 74: Macro Economic Indicators</t>
  </si>
  <si>
    <t>2022-23</t>
  </si>
  <si>
    <t>2023-24$</t>
  </si>
  <si>
    <t>BSE</t>
  </si>
  <si>
    <t>NSE</t>
  </si>
  <si>
    <t>MSEI</t>
  </si>
  <si>
    <t>MCX</t>
  </si>
  <si>
    <t>NCDEX</t>
  </si>
  <si>
    <t>NSDL</t>
  </si>
  <si>
    <t>CDSL</t>
  </si>
  <si>
    <t>Mutual Funds</t>
  </si>
  <si>
    <t>Notes:</t>
  </si>
  <si>
    <t>Sl.No.</t>
  </si>
  <si>
    <t>Name of the Issuer/Company</t>
  </si>
  <si>
    <t>Date of Listing</t>
  </si>
  <si>
    <t>Type of Issue</t>
  </si>
  <si>
    <t>Number of Shares issued</t>
  </si>
  <si>
    <t>Face Value (₹ )</t>
  </si>
  <si>
    <t>Premium Value (₹ )</t>
  </si>
  <si>
    <t>Issue Price (₹ )</t>
  </si>
  <si>
    <t>Amount raised (in crores)</t>
  </si>
  <si>
    <t>Oversubscribed (no. of times)</t>
  </si>
  <si>
    <t>Allocation in Net offer to public &amp; Others (No. of shares)</t>
  </si>
  <si>
    <t>Net offer to public*</t>
  </si>
  <si>
    <t>Fresh</t>
  </si>
  <si>
    <t>OFS</t>
  </si>
  <si>
    <t>Total</t>
  </si>
  <si>
    <t>QIB</t>
  </si>
  <si>
    <t>NII</t>
  </si>
  <si>
    <t>RII</t>
  </si>
  <si>
    <t>Others, if any (Market Maker &amp; Reservation)</t>
  </si>
  <si>
    <t>IPO</t>
  </si>
  <si>
    <t>Rights</t>
  </si>
  <si>
    <t>*Shares issued by the Company are partly paid up but the information is provided considering the same as fully paid up.</t>
  </si>
  <si>
    <t>Net offer to Public = QIB (Including anchor) + RII + NII (Excluding Employee Reservation +Shareholder Reservation + Market maker)</t>
  </si>
  <si>
    <t>Sl.No</t>
  </si>
  <si>
    <t>Target Company</t>
  </si>
  <si>
    <t>Acquirers/PACs</t>
  </si>
  <si>
    <t>Public Announcement Date</t>
  </si>
  <si>
    <t>Offer Opening Date</t>
  </si>
  <si>
    <t>Offer Closing Date</t>
  </si>
  <si>
    <t>Offer Size</t>
  </si>
  <si>
    <t>Offer
 Price 
(₹ ) per share</t>
  </si>
  <si>
    <t>Offer Size (₹  crore)</t>
  </si>
  <si>
    <t>No. of 
Shares</t>
  </si>
  <si>
    <t>Percent of Equity 
Capital</t>
  </si>
  <si>
    <t>Table 4: Trends in Closed Offers under SEBI (Substantial Acquisition of Shares and Takeover) Regulations, 2011</t>
  </si>
  <si>
    <t>Year / Month</t>
  </si>
  <si>
    <t>Open Offers</t>
  </si>
  <si>
    <t>Objectives</t>
  </si>
  <si>
    <t>Change in Control 
of Management</t>
  </si>
  <si>
    <t>Consolidation of Holdings</t>
  </si>
  <si>
    <t>Substantial Acquisition</t>
  </si>
  <si>
    <t>No. of Offers</t>
  </si>
  <si>
    <t>Amount (₹  crore)</t>
  </si>
  <si>
    <t>Amount (₹ crore)</t>
  </si>
  <si>
    <t>Apr-23</t>
  </si>
  <si>
    <t>May-23</t>
  </si>
  <si>
    <t>June-23</t>
  </si>
  <si>
    <t>July-23</t>
  </si>
  <si>
    <t>*In instances where offers have more than one objective, the issue is classified only under one of the same.</t>
  </si>
  <si>
    <t>Data is compiled based on offer closing date</t>
  </si>
  <si>
    <t>$ indicates upto July 31, 2023</t>
  </si>
  <si>
    <t>Source: SEBI.</t>
  </si>
  <si>
    <t>Table 5 A: Consolidated Resource Mobilisation through Primary markets</t>
  </si>
  <si>
    <t>Modes of Fund Raising</t>
  </si>
  <si>
    <t>Financial Sector</t>
  </si>
  <si>
    <t>Non-Financial Sector</t>
  </si>
  <si>
    <t>No. of Issues</t>
  </si>
  <si>
    <t>Amount
(Rs.crore)</t>
  </si>
  <si>
    <t>Equity Issues</t>
  </si>
  <si>
    <t># Data includes Private and Public Listing</t>
  </si>
  <si>
    <t>** includes funds raised through public issue, private placement, preferential issue, institutional placement, rights issue</t>
  </si>
  <si>
    <t>Notes: 1. Data includes BSE SME Start-up.</t>
  </si>
  <si>
    <t xml:space="preserve"> 2. IPOs are classified based on listing date and public debt issues on the basis of closing date of the issue.</t>
  </si>
  <si>
    <t xml:space="preserve">3. The data in Table 5 A is being segregated into Financial and Non Financial Sector from the current month onwards. </t>
  </si>
  <si>
    <t xml:space="preserve">Table 5B: Capital Raised from the Primary Market through  Public and Rights Issues </t>
  </si>
  <si>
    <t>Total
(Equity+Debt)</t>
  </si>
  <si>
    <t>Category-wise (Equity)</t>
  </si>
  <si>
    <t>Issue-Type (Equity)</t>
  </si>
  <si>
    <t>Instrument-Wise (Equity and Debt)</t>
  </si>
  <si>
    <t>Public</t>
  </si>
  <si>
    <t>Listed</t>
  </si>
  <si>
    <t>IPOs</t>
  </si>
  <si>
    <t>Equities</t>
  </si>
  <si>
    <t>Debt</t>
  </si>
  <si>
    <t>At Par</t>
  </si>
  <si>
    <t>At Premium</t>
  </si>
  <si>
    <t>No. of issues</t>
  </si>
  <si>
    <t>Amount 
( ₹   crore)</t>
  </si>
  <si>
    <t xml:space="preserve">Notes: 1. Amount for public debt issue for last two months is provisional and may get updated 
</t>
  </si>
  <si>
    <t>3. Equity data on IPO issues are categorised based on the listing date .</t>
  </si>
  <si>
    <t>4. Debt issues are classified based on closing date of the issue</t>
  </si>
  <si>
    <t>Table 6:  Resource Moblisiation by SMEs through Equity Issues</t>
  </si>
  <si>
    <t>Year/ Month</t>
  </si>
  <si>
    <t>New Issues listed at SME Platform</t>
  </si>
  <si>
    <t>FPOs by SMEs</t>
  </si>
  <si>
    <t>SME IPOs</t>
  </si>
  <si>
    <t>IPOs of Start-ups</t>
  </si>
  <si>
    <t>Amount 
( ₹ crore)</t>
  </si>
  <si>
    <t>Notes - From April 2020 onwards, data on IPO issues are categorised based on the listing date.</t>
  </si>
  <si>
    <t>Source: SEBI</t>
  </si>
  <si>
    <t>Table 7:  Industry-wise Classification of Capital Raised through Public and Rights Issues (Equity)</t>
  </si>
  <si>
    <t>Industry</t>
  </si>
  <si>
    <t>Airlines</t>
  </si>
  <si>
    <t>Automobiles</t>
  </si>
  <si>
    <t>Banks/Fis</t>
  </si>
  <si>
    <t>Cement/ Constructions</t>
  </si>
  <si>
    <t>Chemical</t>
  </si>
  <si>
    <t>Consumer Services</t>
  </si>
  <si>
    <t>Electronic Equipments/ Products</t>
  </si>
  <si>
    <t>Engineering</t>
  </si>
  <si>
    <t>Entertainment</t>
  </si>
  <si>
    <t>Finance</t>
  </si>
  <si>
    <t>Food processing</t>
  </si>
  <si>
    <t>Healthcare</t>
  </si>
  <si>
    <t>Info Tech</t>
  </si>
  <si>
    <t>Misc</t>
  </si>
  <si>
    <t>Roads &amp; Highways</t>
  </si>
  <si>
    <t>Telecom</t>
  </si>
  <si>
    <t>Textile</t>
  </si>
  <si>
    <t>Plastic</t>
  </si>
  <si>
    <t>Power</t>
  </si>
  <si>
    <t>Printing</t>
  </si>
  <si>
    <t>Oil &amp; Natural Gas</t>
  </si>
  <si>
    <t>Insurance</t>
  </si>
  <si>
    <t>Notes - From April 2020 onwards, data on IPO issues are categorised based on the listing date .</t>
  </si>
  <si>
    <t>Sector-wise</t>
  </si>
  <si>
    <t>Region-wise</t>
  </si>
  <si>
    <t>Private</t>
  </si>
  <si>
    <t>Northern</t>
  </si>
  <si>
    <t>Eastern</t>
  </si>
  <si>
    <t>Western</t>
  </si>
  <si>
    <t>Southern</t>
  </si>
  <si>
    <t>Central</t>
  </si>
  <si>
    <t>&lt; 5 crore</t>
  </si>
  <si>
    <t>≥ 5crore - &lt; 10crore</t>
  </si>
  <si>
    <t xml:space="preserve">  ≥ 10 crore - &lt; 50 crore</t>
  </si>
  <si>
    <t xml:space="preserve">  ≥ 50 crore - &lt; 100 crore</t>
  </si>
  <si>
    <t xml:space="preserve">  ≥ 100 crore -&lt;500 crore</t>
  </si>
  <si>
    <t>&gt;=₹500 crore</t>
  </si>
  <si>
    <t>Only BSE</t>
  </si>
  <si>
    <t>Only NSE</t>
  </si>
  <si>
    <t>Only MSEI</t>
  </si>
  <si>
    <t>Both NSE and BSE</t>
  </si>
  <si>
    <t xml:space="preserve">Notes: 1. The above data includes both "no. of issues" and "Amount" raised on conversion of convertible securities issued on QIP basis. 
</t>
  </si>
  <si>
    <t>Source: BSE, NSE and MSEI.</t>
  </si>
  <si>
    <t>Year/Month</t>
  </si>
  <si>
    <t>Common#</t>
  </si>
  <si>
    <t>#Listed at any two or three exchanges.</t>
  </si>
  <si>
    <t>Source: BSE and NSE</t>
  </si>
  <si>
    <t>Table 14: Ratings Assigned for Long-term Corporate Debt Securities (Maturity ≥ 1 year)</t>
  </si>
  <si>
    <t>Grade</t>
  </si>
  <si>
    <t>Investment Grade</t>
  </si>
  <si>
    <t>Non-Investment Grade</t>
  </si>
  <si>
    <t>Highest Safety (AAA)</t>
  </si>
  <si>
    <t>High Safety (AA)</t>
  </si>
  <si>
    <t>Adequate Safety (A)</t>
  </si>
  <si>
    <t>Moderate Safety (BBB)</t>
  </si>
  <si>
    <t>Period</t>
  </si>
  <si>
    <t>Jun-23</t>
  </si>
  <si>
    <t>Jul-23</t>
  </si>
  <si>
    <t>This data is provisonal</t>
  </si>
  <si>
    <t>Source: Credit Rating Agencies.</t>
  </si>
  <si>
    <t>Table 15: Review of Accepted Ratings of Corporate Debt Securities (Maturity ≥ 1 year)</t>
  </si>
  <si>
    <t>Upgraded</t>
  </si>
  <si>
    <t>Downgraded</t>
  </si>
  <si>
    <t>Reaffirmed</t>
  </si>
  <si>
    <t>Rating Watch</t>
  </si>
  <si>
    <t>Withdrawn/ Suspended</t>
  </si>
  <si>
    <t>$ indicates  upto July 31, 2023</t>
  </si>
  <si>
    <t>Table 74:  Macro Economic Indicators</t>
  </si>
  <si>
    <t xml:space="preserve">IV.  Monetary and Banking Indicators                  </t>
  </si>
  <si>
    <t>Cash Reserve Ratio (per cent)</t>
  </si>
  <si>
    <t>Repo Rate (per cent)</t>
  </si>
  <si>
    <t>Money Supply (M3)  (₹ billion)</t>
  </si>
  <si>
    <t>Aggregate Deposit (₹ billion)</t>
  </si>
  <si>
    <t>Bank Credit (₹ billion)</t>
  </si>
  <si>
    <t xml:space="preserve">V. Interest Rate                        </t>
  </si>
  <si>
    <t>Call Money Rate (Weighted Average)</t>
  </si>
  <si>
    <t>91-Day-Treasury Bill (Primary Yield)</t>
  </si>
  <si>
    <t>Base rate (per cent)</t>
  </si>
  <si>
    <t>8.75/10.10</t>
  </si>
  <si>
    <t>8.85/10.10</t>
  </si>
  <si>
    <t xml:space="preserve">Term Deposit Rate &gt; 1 year </t>
  </si>
  <si>
    <t>6.00/7.25</t>
  </si>
  <si>
    <t>VI. Capital Market Indicators (₹crore)</t>
  </si>
  <si>
    <t xml:space="preserve">Equity Cash Turnover (BSE+NSE) </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</si>
  <si>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</si>
  <si>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</si>
  <si>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</si>
  <si>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</si>
  <si>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</si>
  <si>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</si>
  <si>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</si>
  <si>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</si>
  <si>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 Rate (Y-o-Y)</t>
  </si>
  <si>
    <t>Central Govt. Market Borrowing-Gross (₹ billion)</t>
  </si>
  <si>
    <t>Wholesale Price Index (2011-12=100) Rate (in per cent) (Y-o-Y)</t>
  </si>
  <si>
    <t>Consumer Price Index (2012 =100) Rate (in per cent) (Y-o-Y)</t>
  </si>
  <si>
    <t>IX.  Index of Industrial Production (Base year 2011-12 = 100)</t>
  </si>
  <si>
    <t>General</t>
  </si>
  <si>
    <t>NA</t>
  </si>
  <si>
    <t>Mining</t>
  </si>
  <si>
    <t>Manufacturing</t>
  </si>
  <si>
    <t>Electricity</t>
  </si>
  <si>
    <t>X. External Sector Indicators (USD billion)</t>
  </si>
  <si>
    <t xml:space="preserve">Exports </t>
  </si>
  <si>
    <t>Imports</t>
  </si>
  <si>
    <t>Trade Balance</t>
  </si>
  <si>
    <t xml:space="preserve">Notes: </t>
  </si>
  <si>
    <t>^ cumulative figure value of the respective months.</t>
  </si>
  <si>
    <t>Data for CPI, WPI, IIP and External sector have been compiled based on available information.</t>
  </si>
  <si>
    <t>No. of Trades</t>
  </si>
  <si>
    <t>Value (₹ crore)</t>
  </si>
  <si>
    <t>-</t>
  </si>
  <si>
    <t>This table has been revised to include only settled trades (OTC+RFQ trades) through exchange platform.</t>
  </si>
  <si>
    <r>
      <t>Table 16: Distribution of Turnover on Cash Segments of Stock Exchanges (</t>
    </r>
    <r>
      <rPr>
        <b/>
        <sz val="11"/>
        <color indexed="8"/>
        <rFont val="Rupee Foradian"/>
        <family val="2"/>
      </rPr>
      <t>`</t>
    </r>
    <r>
      <rPr>
        <b/>
        <sz val="11"/>
        <color indexed="8"/>
        <rFont val="Garamond"/>
        <family val="1"/>
      </rPr>
      <t>crore)</t>
    </r>
  </si>
  <si>
    <t>Stock Exchanges</t>
  </si>
  <si>
    <t>Includes exchange traded turnnover in corporate bonds</t>
  </si>
  <si>
    <t xml:space="preserve">Table 17: Trends in Cash Segment of BSE </t>
  </si>
  <si>
    <t xml:space="preserve">No. of Companies Listed </t>
  </si>
  <si>
    <t>No. of Companies Permitted</t>
  </si>
  <si>
    <t xml:space="preserve">No. of Companies Traded </t>
  </si>
  <si>
    <t>No. of Trading Days</t>
  </si>
  <si>
    <t>No. of Trades (Lakh)</t>
  </si>
  <si>
    <t>Traded Quantity (Lakh)</t>
  </si>
  <si>
    <r>
      <t>Turnover (</t>
    </r>
    <r>
      <rPr>
        <b/>
        <sz val="11"/>
        <color indexed="8"/>
        <rFont val="Rupee Foradian"/>
        <family val="2"/>
      </rPr>
      <t xml:space="preserve">` </t>
    </r>
    <r>
      <rPr>
        <b/>
        <sz val="11"/>
        <color indexed="8"/>
        <rFont val="Garamond"/>
        <family val="1"/>
      </rPr>
      <t>crore)</t>
    </r>
  </si>
  <si>
    <r>
      <t>Average Daily Turnover (</t>
    </r>
    <r>
      <rPr>
        <b/>
        <sz val="11"/>
        <color indexed="8"/>
        <rFont val="Rupee Foradian"/>
        <family val="2"/>
      </rPr>
      <t>`</t>
    </r>
    <r>
      <rPr>
        <b/>
        <sz val="11"/>
        <color indexed="8"/>
        <rFont val="Garamond"/>
        <family val="1"/>
      </rPr>
      <t xml:space="preserve"> crore)</t>
    </r>
  </si>
  <si>
    <r>
      <t>Average Trade Size (</t>
    </r>
    <r>
      <rPr>
        <b/>
        <sz val="11"/>
        <color indexed="8"/>
        <rFont val="Rupee Foradian"/>
        <family val="2"/>
      </rPr>
      <t>`</t>
    </r>
    <r>
      <rPr>
        <b/>
        <sz val="11"/>
        <color indexed="8"/>
        <rFont val="Garamond"/>
        <family val="1"/>
      </rPr>
      <t>)</t>
    </r>
  </si>
  <si>
    <t>Demat Securities Traded (Lakh)</t>
  </si>
  <si>
    <r>
      <t>Demat Turnover (</t>
    </r>
    <r>
      <rPr>
        <b/>
        <sz val="11"/>
        <color indexed="8"/>
        <rFont val="Rupee Foradian"/>
        <family val="2"/>
      </rPr>
      <t xml:space="preserve">` </t>
    </r>
    <r>
      <rPr>
        <b/>
        <sz val="11"/>
        <color indexed="8"/>
        <rFont val="Garamond"/>
        <family val="1"/>
      </rPr>
      <t>crore)</t>
    </r>
  </si>
  <si>
    <r>
      <t>Market  Capitalisation (</t>
    </r>
    <r>
      <rPr>
        <b/>
        <sz val="11"/>
        <color indexed="8"/>
        <rFont val="Rupee Foradian"/>
        <family val="2"/>
      </rPr>
      <t>`</t>
    </r>
    <r>
      <rPr>
        <b/>
        <sz val="11"/>
        <color indexed="8"/>
        <rFont val="Garamond"/>
        <family val="1"/>
      </rPr>
      <t xml:space="preserve"> crore) </t>
    </r>
  </si>
  <si>
    <t xml:space="preserve">S&amp;P BSE Sensex </t>
  </si>
  <si>
    <t>High</t>
  </si>
  <si>
    <t>Low</t>
  </si>
  <si>
    <t>Close</t>
  </si>
  <si>
    <t>Note : No. of Companies Listed with BSE includes count of both active and suspended companies.</t>
  </si>
  <si>
    <t>No.of trades and turnover details inclusive of exchange traded corporate bonds</t>
  </si>
  <si>
    <t>Source: BSE</t>
  </si>
  <si>
    <t xml:space="preserve">Table 18: Trends in Cash Segment of NSE </t>
  </si>
  <si>
    <t>No. of companies Traded#</t>
  </si>
  <si>
    <r>
      <t>Turnover (</t>
    </r>
    <r>
      <rPr>
        <b/>
        <sz val="11"/>
        <color indexed="8"/>
        <rFont val="Rupee Foradian"/>
        <family val="2"/>
      </rPr>
      <t>`</t>
    </r>
    <r>
      <rPr>
        <b/>
        <sz val="11"/>
        <color indexed="8"/>
        <rFont val="Garamond"/>
        <family val="1"/>
      </rPr>
      <t xml:space="preserve"> crore)</t>
    </r>
  </si>
  <si>
    <r>
      <t>Demat Turnover (</t>
    </r>
    <r>
      <rPr>
        <b/>
        <sz val="11"/>
        <color indexed="8"/>
        <rFont val="Rupee Foradian"/>
        <family val="2"/>
      </rPr>
      <t>`</t>
    </r>
    <r>
      <rPr>
        <b/>
        <sz val="11"/>
        <color indexed="8"/>
        <rFont val="Garamond"/>
        <family val="1"/>
      </rPr>
      <t xml:space="preserve"> crore)</t>
    </r>
  </si>
  <si>
    <t xml:space="preserve">Nifty 50 Index </t>
  </si>
  <si>
    <t>Turnover Data compiled for all markets except auction market</t>
  </si>
  <si>
    <t>#Data for No. of companies traded includes Government securities, Corporate bonds, REITs, InvITs, NSE listed companies as well as “Permitted to Trade” companies but excludes ETFs &amp; Mutual Funds</t>
  </si>
  <si>
    <t>Source: NSE</t>
  </si>
  <si>
    <t>No. of Companies Permitted #</t>
  </si>
  <si>
    <t>No. of Companies Traded</t>
  </si>
  <si>
    <t>Turnover (₹ crore)</t>
  </si>
  <si>
    <t>Average Daily Turnover (₹ crore)</t>
  </si>
  <si>
    <t>Demat Turnover (₹ crore)</t>
  </si>
  <si>
    <t xml:space="preserve">Market  Capitalisation (₹ crore) </t>
  </si>
  <si>
    <t xml:space="preserve">SX 40 Index </t>
  </si>
  <si>
    <t>Note: Data of the Market Capitalisation is provided for all listed as well as permitted companies</t>
  </si>
  <si>
    <t># Details of no. of companies in "permitted to trade" category which are active.</t>
  </si>
  <si>
    <t>Source: MSEI</t>
  </si>
  <si>
    <t>Table 20: City-wise Distribution of Turnover on Cash Segments of BSE and NSE</t>
  </si>
  <si>
    <t>(Percentage share in Turnover)</t>
  </si>
  <si>
    <t>S.No</t>
  </si>
  <si>
    <t>City</t>
  </si>
  <si>
    <r>
      <t>MSEI</t>
    </r>
    <r>
      <rPr>
        <sz val="11"/>
        <color indexed="8"/>
        <rFont val="Garamond"/>
        <family val="1"/>
      </rPr>
      <t>*</t>
    </r>
  </si>
  <si>
    <t>Ahmedabad</t>
  </si>
  <si>
    <t>Bengaluru</t>
  </si>
  <si>
    <t>Vadodara</t>
  </si>
  <si>
    <t>Bhubneshwar</t>
  </si>
  <si>
    <t>Chennai</t>
  </si>
  <si>
    <t>Ernakulam</t>
  </si>
  <si>
    <t>Coimbatore</t>
  </si>
  <si>
    <t>New Delhi</t>
  </si>
  <si>
    <t>Guwahati</t>
  </si>
  <si>
    <t>Hyderabad</t>
  </si>
  <si>
    <t>Indore</t>
  </si>
  <si>
    <t>Jaipur</t>
  </si>
  <si>
    <t>Kanpur</t>
  </si>
  <si>
    <t>Kolkata</t>
  </si>
  <si>
    <t>Ludhiana</t>
  </si>
  <si>
    <t>Mangalore</t>
  </si>
  <si>
    <t>Mumbai</t>
  </si>
  <si>
    <t>Patna</t>
  </si>
  <si>
    <t>Pune</t>
  </si>
  <si>
    <t>Rajkot</t>
  </si>
  <si>
    <t>Others</t>
  </si>
  <si>
    <t>*The city-wise distribution of turnover is based on the cities uploaded in the UCC database of the Exchange for clientele trades and members registered office city for proprietary trades.</t>
  </si>
  <si>
    <t>Percentage Share in Turnover</t>
  </si>
  <si>
    <t>Proprietary</t>
  </si>
  <si>
    <t>FPIs</t>
  </si>
  <si>
    <t>Banks</t>
  </si>
  <si>
    <t>Source: BSE.</t>
  </si>
  <si>
    <t>Year /Month</t>
  </si>
  <si>
    <t>Source: NSE.</t>
  </si>
  <si>
    <t>Source: MSEI.</t>
  </si>
  <si>
    <t>Name of Security</t>
  </si>
  <si>
    <t>Issued
Capital 
(₹ crore)</t>
  </si>
  <si>
    <t>Free Float
Market
Capitalisation
(₹ crore)</t>
  </si>
  <si>
    <t>Weightage (Percent)</t>
  </si>
  <si>
    <t>Beta</t>
  </si>
  <si>
    <t>R 2</t>
  </si>
  <si>
    <t>Daily
Volatility
(Percent)</t>
  </si>
  <si>
    <t>Monthly
Return
(Percent)</t>
  </si>
  <si>
    <t>Impact
Cost
(Percent)</t>
  </si>
  <si>
    <t xml:space="preserve">BAJFINANCE  </t>
  </si>
  <si>
    <t xml:space="preserve">STATE BANK  </t>
  </si>
  <si>
    <t xml:space="preserve">TITAN       </t>
  </si>
  <si>
    <t xml:space="preserve">HDFC BANK   </t>
  </si>
  <si>
    <t xml:space="preserve">INFOSYS LTD </t>
  </si>
  <si>
    <t>KOTAK MAH.BK</t>
  </si>
  <si>
    <t xml:space="preserve">RELIANCE    </t>
  </si>
  <si>
    <t xml:space="preserve">TATA STEEL  </t>
  </si>
  <si>
    <t>LARSEN &amp; TOU</t>
  </si>
  <si>
    <t xml:space="preserve">MAH &amp; MAH   </t>
  </si>
  <si>
    <t xml:space="preserve">TATA MOTORS </t>
  </si>
  <si>
    <t xml:space="preserve">HIND UNI LT </t>
  </si>
  <si>
    <t xml:space="preserve">NESTLE (I)  </t>
  </si>
  <si>
    <t>ASIAN PAINTS</t>
  </si>
  <si>
    <t xml:space="preserve">ITC LTD.    </t>
  </si>
  <si>
    <t xml:space="preserve">WIPRO LTD.  </t>
  </si>
  <si>
    <t xml:space="preserve">SUN PHARMA. </t>
  </si>
  <si>
    <t xml:space="preserve">ICICI BANK  </t>
  </si>
  <si>
    <t>INDUSIND BNK</t>
  </si>
  <si>
    <t xml:space="preserve">AXIS BANK   </t>
  </si>
  <si>
    <t xml:space="preserve">HCL TECHNO  </t>
  </si>
  <si>
    <t xml:space="preserve">BHARTI ARTL </t>
  </si>
  <si>
    <t xml:space="preserve">MARUTISUZUK </t>
  </si>
  <si>
    <t>ULTRATECH CM</t>
  </si>
  <si>
    <t xml:space="preserve">TCS LTD.    </t>
  </si>
  <si>
    <t xml:space="preserve">NTPC LTD    </t>
  </si>
  <si>
    <t xml:space="preserve">TECH MAH    </t>
  </si>
  <si>
    <t xml:space="preserve">POWER GRID  </t>
  </si>
  <si>
    <t xml:space="preserve">BAJAJ FINSE </t>
  </si>
  <si>
    <t xml:space="preserve"> 1. Beta &amp; R2 are calculated for the trailing 12 months .Beta measures the  degree to which any portfolio of stocks is affected as compared to the effect on the market as a whole.</t>
  </si>
  <si>
    <t>2. The coefficient of determination (R2) measures the strength of relationship between two variables the return on  a security versus that of the market.</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</si>
  <si>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</si>
  <si>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</si>
  <si>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t>5. The above is calculated for a month for the portfolio size of Rs. 5 lakh.  It is calculated for the current month.</t>
  </si>
  <si>
    <t>Sl. No</t>
  </si>
  <si>
    <t>Adani Enterprises Ltd.</t>
  </si>
  <si>
    <t>Adani Ports and Special Economic Zone Ltd.</t>
  </si>
  <si>
    <t>Apollo Hospitals Enterprise Ltd.</t>
  </si>
  <si>
    <t>Asian Paints Ltd.</t>
  </si>
  <si>
    <t>Axis Bank Ltd.</t>
  </si>
  <si>
    <t>Bajaj Auto Ltd.</t>
  </si>
  <si>
    <t>Bajaj Finance Ltd.</t>
  </si>
  <si>
    <t>Bajaj Finserv Ltd.</t>
  </si>
  <si>
    <t>Bharat Petroleum Corporation Ltd.</t>
  </si>
  <si>
    <t>Bharti Airtel Ltd.</t>
  </si>
  <si>
    <t>Britannia Industries Ltd.</t>
  </si>
  <si>
    <t>Cipla Ltd.</t>
  </si>
  <si>
    <t>Coal India Ltd.</t>
  </si>
  <si>
    <t>Divi's Laboratories Ltd.</t>
  </si>
  <si>
    <t>Dr. Reddy's Laboratories Ltd.</t>
  </si>
  <si>
    <t>Eicher Motors Ltd.</t>
  </si>
  <si>
    <t>Grasim Industries Ltd.</t>
  </si>
  <si>
    <t>HCL Technologies Ltd.</t>
  </si>
  <si>
    <t>HDFC Bank Ltd.</t>
  </si>
  <si>
    <t>HDFC Life Insurance Company Ltd.</t>
  </si>
  <si>
    <t>Hero MotoCorp Ltd.</t>
  </si>
  <si>
    <t>Hindalco Industries Ltd.</t>
  </si>
  <si>
    <t>Hindustan Unilever Ltd.</t>
  </si>
  <si>
    <t>ICICI Bank Ltd.</t>
  </si>
  <si>
    <t>ITC Ltd.</t>
  </si>
  <si>
    <t>IndusInd Bank Ltd.</t>
  </si>
  <si>
    <t>Infosys Ltd.</t>
  </si>
  <si>
    <t>JSW Steel Ltd.</t>
  </si>
  <si>
    <t>Kotak Mahindra Bank Ltd.</t>
  </si>
  <si>
    <t>LTIMindtree Ltd.</t>
  </si>
  <si>
    <t>Larsen &amp; Toubro Ltd.</t>
  </si>
  <si>
    <t>Mahindra &amp; Mahindra Ltd.</t>
  </si>
  <si>
    <t>Maruti Suzuki India Ltd.</t>
  </si>
  <si>
    <t>NTPC Ltd.</t>
  </si>
  <si>
    <t>Nestle India Ltd.</t>
  </si>
  <si>
    <t>Oil &amp; Natural Gas Corporation Ltd.</t>
  </si>
  <si>
    <t>Power Grid Corporation of India Ltd.</t>
  </si>
  <si>
    <t>Reliance Industries Ltd.</t>
  </si>
  <si>
    <t>SBI Life Insurance Company Ltd.</t>
  </si>
  <si>
    <t>State Bank of India</t>
  </si>
  <si>
    <t>Sun Pharmaceutical Industries Ltd.</t>
  </si>
  <si>
    <t>Tata Consultancy Services Ltd.</t>
  </si>
  <si>
    <t>Tata Consumer Products Ltd.</t>
  </si>
  <si>
    <t>Tata Motors Ltd.</t>
  </si>
  <si>
    <t>Tata Steel Ltd.</t>
  </si>
  <si>
    <t>Tech Mahindra Ltd.</t>
  </si>
  <si>
    <t>Titan Company Ltd.</t>
  </si>
  <si>
    <t>UPL Ltd.</t>
  </si>
  <si>
    <t>UltraTech Cement Ltd.</t>
  </si>
  <si>
    <t>Wipro Ltd.</t>
  </si>
  <si>
    <t>Notes: 1. Beta &amp; R2 are calculated for the the trailing 12 months. Beta measures the  degree to which any portfolio of stocks is affected as compared to the effect on the market as a whole.</t>
  </si>
  <si>
    <t>3. Volatility is the standard deviation of the daily returns for the the trailing 12 months.</t>
  </si>
  <si>
    <t>5. Impact Cost for Nifty 50 is for a portfolio of ₹50 lakh  and is weighted average impact cost.</t>
  </si>
  <si>
    <t>S.No.</t>
  </si>
  <si>
    <t>Issued Capital     (₹ crore)</t>
  </si>
  <si>
    <t>Free Float Market Capitalisation (₹ crore)</t>
  </si>
  <si>
    <t xml:space="preserve">Weightage (Percent)   </t>
  </si>
  <si>
    <t>R2</t>
  </si>
  <si>
    <t>Daily Volatility (Percent)</t>
  </si>
  <si>
    <t>Monthly Return (Percent)</t>
  </si>
  <si>
    <t>Impact Cost (Percent) *</t>
  </si>
  <si>
    <t>HDFCBANK</t>
  </si>
  <si>
    <t>RELIANCE</t>
  </si>
  <si>
    <t>ICICIBANK</t>
  </si>
  <si>
    <t>INFY</t>
  </si>
  <si>
    <t>TCS</t>
  </si>
  <si>
    <t>LT</t>
  </si>
  <si>
    <t>ITC</t>
  </si>
  <si>
    <t>AXISBANK</t>
  </si>
  <si>
    <t>KOTAKBANK</t>
  </si>
  <si>
    <t>SBIN</t>
  </si>
  <si>
    <t>HINDUNILVR</t>
  </si>
  <si>
    <t>BHARTIARTL</t>
  </si>
  <si>
    <t>BAJFINANCE</t>
  </si>
  <si>
    <t>ASIANPAINT</t>
  </si>
  <si>
    <t>M&amp;M</t>
  </si>
  <si>
    <t>MARUTI</t>
  </si>
  <si>
    <t>TITAN</t>
  </si>
  <si>
    <t>SUNPHARMA</t>
  </si>
  <si>
    <t>HCLTECH</t>
  </si>
  <si>
    <t>TATAMOTORS</t>
  </si>
  <si>
    <t>NTPC</t>
  </si>
  <si>
    <t>TATASTEEL</t>
  </si>
  <si>
    <t>ULTRACEMCO</t>
  </si>
  <si>
    <t>DRREDDY</t>
  </si>
  <si>
    <t>INDUSINDBK</t>
  </si>
  <si>
    <t>ADANIENT</t>
  </si>
  <si>
    <t>POWERGRID</t>
  </si>
  <si>
    <t>NESTLEIND</t>
  </si>
  <si>
    <t>JSWSTEEL</t>
  </si>
  <si>
    <t>TECHM</t>
  </si>
  <si>
    <t>WIPRO</t>
  </si>
  <si>
    <t>GRASIM</t>
  </si>
  <si>
    <t>ONGC</t>
  </si>
  <si>
    <t>HINDALCO</t>
  </si>
  <si>
    <t>ADANIPORTS</t>
  </si>
  <si>
    <t>CIPLA</t>
  </si>
  <si>
    <t>SBILIFE</t>
  </si>
  <si>
    <t>BRITANNIA</t>
  </si>
  <si>
    <t>DMART</t>
  </si>
  <si>
    <t>VEDL</t>
  </si>
  <si>
    <t>1. Market Cap, Beta &amp; R2 as on the last day of the month</t>
  </si>
  <si>
    <t>2. Beta &amp; R2 are calculated for the trailing 12 months</t>
  </si>
  <si>
    <t>3. Volatility for the current month</t>
  </si>
  <si>
    <t>4. *Since there is no trading in the SX40 constituents, the Impact Cost for the given stocks is NIL.</t>
  </si>
  <si>
    <t>Table 27: Advances/Declines in Cash Segment of BSE, NSE and MSEI</t>
  </si>
  <si>
    <t>Advances</t>
  </si>
  <si>
    <t>Declines</t>
  </si>
  <si>
    <t>Advance/Decline Ratio</t>
  </si>
  <si>
    <t xml:space="preserve">Note: Advance/Decline ratio is calculated based on the average price methodology.                                                                           </t>
  </si>
  <si>
    <t>Table 28: Trading Frequency in Cash Segment of BSE, NSE and MSEI</t>
  </si>
  <si>
    <t>Month</t>
  </si>
  <si>
    <t>No. of Companies Listed</t>
  </si>
  <si>
    <t>Percent of Traded to Listed</t>
  </si>
  <si>
    <t>No. of Companies Traded#</t>
  </si>
  <si>
    <t>Table 29: Daily Volatility of Major Indices  (percent)</t>
  </si>
  <si>
    <t>BSE Sensex</t>
  </si>
  <si>
    <t>BSE 100</t>
  </si>
  <si>
    <t>BSE 500</t>
  </si>
  <si>
    <t>Nifty 50</t>
  </si>
  <si>
    <t>Nifty Next 50</t>
  </si>
  <si>
    <t>Nifty 500</t>
  </si>
  <si>
    <t>SX40</t>
  </si>
  <si>
    <t>Note: Volatility is calculated as the standard deviation of the natural log of daily returns in indices for the respective period.</t>
  </si>
  <si>
    <t>Source: BSE, MSEI and NSE.</t>
  </si>
  <si>
    <t>Table 30: Percentage Share of Top ‘N’ Securities/Members in Turnover of Cash Segment  (percent)</t>
  </si>
  <si>
    <t>Top</t>
  </si>
  <si>
    <t>5</t>
  </si>
  <si>
    <t>10</t>
  </si>
  <si>
    <t>25</t>
  </si>
  <si>
    <t>50</t>
  </si>
  <si>
    <t>100</t>
  </si>
  <si>
    <t>Securities</t>
  </si>
  <si>
    <t>Members</t>
  </si>
  <si>
    <t>Notes: 1. Data for Top N scrips has been compiled for all markets except Auction market &amp; Retail Debt Market and includes series EQ, BE,BT, BL and IL.</t>
  </si>
  <si>
    <t>Year /  Month</t>
  </si>
  <si>
    <t>No. of Trades(Lakh)</t>
  </si>
  <si>
    <t>Traded Quantity   (Lakh)</t>
  </si>
  <si>
    <t>Delivered Quantity   (Lakh)</t>
  </si>
  <si>
    <t>Percent of Delivered Quantity to Traded Quantity</t>
  </si>
  <si>
    <t>Delivered Value   (₹ crore)</t>
  </si>
  <si>
    <t>Percent  of Delivered Value to Total Turnover</t>
  </si>
  <si>
    <t>Delivered Quantity in Demat Mode (Lakh)</t>
  </si>
  <si>
    <t>Percent of Demat Delivered Quantity to Total Delivered Quantity</t>
  </si>
  <si>
    <t>Delivered Value in Demat Mode     (₹ crore)</t>
  </si>
  <si>
    <t>Percent of Demat Delivered Value to Total Delivered Value</t>
  </si>
  <si>
    <t>Short Delivery (Auctioned quantity) (Lakh)</t>
  </si>
  <si>
    <t>Percent of Short Delivery to Delivery Quantity</t>
  </si>
  <si>
    <t>Funds Pay-in (₹ crore)</t>
  </si>
  <si>
    <t>Securities Pay-in (₹ crore)</t>
  </si>
  <si>
    <t>Settlement Guarantee Fund (₹ crore)</t>
  </si>
  <si>
    <t>Table 32: Settlement Statistics for Cash Segment of NSE</t>
  </si>
  <si>
    <t>Delivered Value      (₹  crore)</t>
  </si>
  <si>
    <t>Settlement Statistics for settlement type N, excluding CM Series IL &amp; BL</t>
  </si>
  <si>
    <t>Table 33: Settlement Statistics for Cash Segment of MSEI</t>
  </si>
  <si>
    <t>Delivered Value      (₹ crore)</t>
  </si>
  <si>
    <t>Settlement Guarantee Fund(₹ crore)</t>
  </si>
  <si>
    <t>Month/ Year</t>
  </si>
  <si>
    <t>Index Futures</t>
  </si>
  <si>
    <t xml:space="preserve"> Stock Futures</t>
  </si>
  <si>
    <t>Index Options</t>
  </si>
  <si>
    <t>Stock Options</t>
  </si>
  <si>
    <t>Total Turnover</t>
  </si>
  <si>
    <t>Open Interest at the end of the day</t>
  </si>
  <si>
    <t xml:space="preserve">                 Calls</t>
  </si>
  <si>
    <t xml:space="preserve">                 Puts</t>
  </si>
  <si>
    <t>No. of  Contracts</t>
  </si>
  <si>
    <t xml:space="preserve">No. of Contracts </t>
  </si>
  <si>
    <t xml:space="preserve">No. of 
Contracts </t>
  </si>
  <si>
    <t>No. of Contracts</t>
  </si>
  <si>
    <t>No. of contracts</t>
  </si>
  <si>
    <t>Premium</t>
  </si>
  <si>
    <t>Notional</t>
  </si>
  <si>
    <t>2023-24</t>
  </si>
  <si>
    <t xml:space="preserve">Note: </t>
  </si>
  <si>
    <t>Notional turnover is inclusive of the premium turnover</t>
  </si>
  <si>
    <r>
      <t>Value (</t>
    </r>
    <r>
      <rPr>
        <b/>
        <sz val="11"/>
        <rFont val="Rupee Foradian"/>
        <family val="2"/>
      </rPr>
      <t>`</t>
    </r>
    <r>
      <rPr>
        <b/>
        <sz val="11"/>
        <rFont val="Garamond"/>
        <family val="1"/>
      </rPr>
      <t xml:space="preserve"> crore)</t>
    </r>
  </si>
  <si>
    <t>Note:</t>
  </si>
  <si>
    <t>Table 36: Settlement Statistics in Equity Derivatives Segment at BSE and NSE (₹ crore)</t>
  </si>
  <si>
    <t>Year/     Month</t>
  </si>
  <si>
    <t>Index/Stock
Futures</t>
  </si>
  <si>
    <t>Index/Stock
Options</t>
  </si>
  <si>
    <t>Settlement
Gurantee
Fund</t>
  </si>
  <si>
    <t>MTM
Settlement</t>
  </si>
  <si>
    <t>Final
Settlement</t>
  </si>
  <si>
    <t>Physical Settlement</t>
  </si>
  <si>
    <t>Premium
Settlement</t>
  </si>
  <si>
    <t>Exercise
Settlement</t>
  </si>
  <si>
    <t>Percentage Share in Open Interest</t>
  </si>
  <si>
    <t>Pro</t>
  </si>
  <si>
    <t>Turnover Share (in Percentage)</t>
  </si>
  <si>
    <t>BSE 30 SENSEX</t>
  </si>
  <si>
    <t>BSE SENSEX 50</t>
  </si>
  <si>
    <t>BSE BANKEX</t>
  </si>
  <si>
    <t>BSE OIL &amp; GAS INDEX</t>
  </si>
  <si>
    <t>BSE TECK INDEX</t>
  </si>
  <si>
    <t>HANG SENG Index Futures</t>
  </si>
  <si>
    <t>MICEX Index Futures</t>
  </si>
  <si>
    <t>FTSE/JSE Top 40 Futures</t>
  </si>
  <si>
    <t>IBOVESPA Futures</t>
  </si>
  <si>
    <t>NIFTY</t>
  </si>
  <si>
    <t>BANKNIFTY</t>
  </si>
  <si>
    <t>FINNIFTY</t>
  </si>
  <si>
    <t>MIDCPNIFTY</t>
  </si>
  <si>
    <t>Currency Futures</t>
  </si>
  <si>
    <t>Currency  Options</t>
  </si>
  <si>
    <t>Open Interest at the end of  the Month</t>
  </si>
  <si>
    <t>Call</t>
  </si>
  <si>
    <t>Put</t>
  </si>
  <si>
    <t>Value 
(₹ crore)</t>
  </si>
  <si>
    <t>No. of Trading  Days</t>
  </si>
  <si>
    <t>Currency Options</t>
  </si>
  <si>
    <t>Open Interest at the
end of Month</t>
  </si>
  <si>
    <t>No. of
Contracts</t>
  </si>
  <si>
    <t>Turnover
(₹  crore)</t>
  </si>
  <si>
    <t>Value
(₹  crore)</t>
  </si>
  <si>
    <t>Notes: 1. Trading Value :- For Futures, Value of contract = Traded Qty*Traded Price. 2. For Options, Value of contract = Traded Qty*(Strike Price+Traded Premium)</t>
  </si>
  <si>
    <t>Turnover (₹  crore)</t>
  </si>
  <si>
    <t>Turnover
(₹ crore)</t>
  </si>
  <si>
    <t>Table 44: Settlement Statistics of Currency Derivatives Segment (₹ crore)</t>
  </si>
  <si>
    <t>Currency
Futures</t>
  </si>
  <si>
    <t>Table 45: Instrument-wise Turnover in Currency Derivatives Segment of BSE</t>
  </si>
  <si>
    <t>Open Interest as on last day of the month (in lots)</t>
  </si>
  <si>
    <t>USDINR</t>
  </si>
  <si>
    <t>EURINR</t>
  </si>
  <si>
    <t>GBPINR</t>
  </si>
  <si>
    <t>JPYINR</t>
  </si>
  <si>
    <t>EURUSD</t>
  </si>
  <si>
    <t>GBPUSD</t>
  </si>
  <si>
    <t>USDJPY</t>
  </si>
  <si>
    <t>Table 46: Instrument-wise Turnover in Currency Derivatives of NSE</t>
  </si>
  <si>
    <t>Turnover ( ₹  crore)</t>
  </si>
  <si>
    <t>Open Interest as on last day of the month ( in lots)</t>
  </si>
  <si>
    <t>Table 47:  Instrument-wise Turnover in Currency Derivative Segment of MSEI</t>
  </si>
  <si>
    <t>Open Interest as on last day of the month
(in lots)</t>
  </si>
  <si>
    <t>Table 48: Maturity-wise Turnover in Currency Derivative Segment of BSE (₹ crore)</t>
  </si>
  <si>
    <t>Weekly</t>
  </si>
  <si>
    <t>1 Month</t>
  </si>
  <si>
    <t>2 Months</t>
  </si>
  <si>
    <t>3 Months</t>
  </si>
  <si>
    <t>&gt; 3 Months</t>
  </si>
  <si>
    <t>Table 49: Maturity-wise Turnover in Currency Derivative Segment of NSE  (₹ crore)</t>
  </si>
  <si>
    <t xml:space="preserve">2 Months   </t>
  </si>
  <si>
    <t>The weekly contracts for EUR-INR, GBP-INR and JPY-INR futures and options were introduced on December 7, 2020 and the weekly USD-INR futures contracts were launched at NSE from October 11, 2021.</t>
  </si>
  <si>
    <t>Table 50: Maturity-wise Turnover in Currency Derivative Segment of MSEI (₹ crore)</t>
  </si>
  <si>
    <t>Interest Rate Futures</t>
  </si>
  <si>
    <t>Open Interest at
the end of</t>
  </si>
  <si>
    <t>Interest RateFutures</t>
  </si>
  <si>
    <t xml:space="preserve">Open Interest at the end of </t>
  </si>
  <si>
    <t>Traded Value 
(₹ crore)</t>
  </si>
  <si>
    <t>Source: BSE, NSE and MSEI</t>
  </si>
  <si>
    <t>Table 52: Settlement Statistics in Interest Rate Futures at BSE, NSE and MSEI (₹ crore)</t>
  </si>
  <si>
    <t>Physical Delivery Settlement</t>
  </si>
  <si>
    <t>MTM Settlement</t>
  </si>
  <si>
    <t>Source: NSE, BSE and MSEI</t>
  </si>
  <si>
    <t>Table 61: Progress Report of NSDL &amp; CDSL  (Listed Companies)</t>
  </si>
  <si>
    <t>Parameter</t>
  </si>
  <si>
    <t>Unit</t>
  </si>
  <si>
    <t>NSDL (at the end of the period)</t>
  </si>
  <si>
    <t>CDSL (at the end of the period)</t>
  </si>
  <si>
    <t>Number of companies signed up to make their shares available for dematerialization</t>
  </si>
  <si>
    <t>Number</t>
  </si>
  <si>
    <t>Number of Depository Participants (registered)</t>
  </si>
  <si>
    <t>Number of Investors Accounts</t>
  </si>
  <si>
    <t>Lakh</t>
  </si>
  <si>
    <t>Quantity of Shares dematerialized</t>
  </si>
  <si>
    <t>Crore</t>
  </si>
  <si>
    <t>Value of Shares dematerialized</t>
  </si>
  <si>
    <t>₹ Crore</t>
  </si>
  <si>
    <t>Quantity of Securities dematerialized #</t>
  </si>
  <si>
    <t>Value of Securities dematerialized #</t>
  </si>
  <si>
    <t>Quantity of shares settled during the month</t>
  </si>
  <si>
    <t>Value of shares settled during the month in dematerialized form</t>
  </si>
  <si>
    <t>Training Programmes conducted for representatives of Corporates, DPs and Brokers</t>
  </si>
  <si>
    <t>The ratio of dematerialized equity shares to the total outstanding shares market value</t>
  </si>
  <si>
    <t>Percent</t>
  </si>
  <si>
    <t>Notes: 1. Shares includes only equity shares. 2. Securities include common equity shares, preference shares, debenture, MF units, etc.  3. Quantity and value of shares mentioned are single sided. 4. #Source for listed securities information: Issuer/ NSE/BSE.</t>
  </si>
  <si>
    <t>Source: NSDL and CDSL.</t>
  </si>
  <si>
    <t>Number of companies available for dematerialisation</t>
  </si>
  <si>
    <t>Number of Participants</t>
  </si>
  <si>
    <t>DPs
Locations</t>
  </si>
  <si>
    <t>Demat 
Quantity 
(million securities)</t>
  </si>
  <si>
    <t>Demat Value (₹ crore)</t>
  </si>
  <si>
    <t>Demat Value  (₹ crore)</t>
  </si>
  <si>
    <t>Notes : 1.  DPs Locations represents the total service centres.</t>
  </si>
  <si>
    <t>Particulars</t>
  </si>
  <si>
    <t>Equity</t>
  </si>
  <si>
    <t>Unlisted</t>
  </si>
  <si>
    <t>No.of issuers debt/Companies(equity)</t>
  </si>
  <si>
    <t>(numbers)</t>
  </si>
  <si>
    <t>No.of Active Instruments</t>
  </si>
  <si>
    <t>Demat Quantity</t>
  </si>
  <si>
    <t>(lakhs)</t>
  </si>
  <si>
    <t>Demat Value</t>
  </si>
  <si>
    <t>(Rs.Crore)</t>
  </si>
  <si>
    <t>Quantity settled during the month*</t>
  </si>
  <si>
    <t>(Lakh)</t>
  </si>
  <si>
    <t>Value Settled during the month</t>
  </si>
  <si>
    <t>(Rs.Crores)</t>
  </si>
  <si>
    <t>No. of Issuers (Debt) / Companies (Equity)</t>
  </si>
  <si>
    <t>No. of Active Instruments</t>
  </si>
  <si>
    <t>(lakh)</t>
  </si>
  <si>
    <t>(Rs.crore)</t>
  </si>
  <si>
    <t>Quantity settled during the month</t>
  </si>
  <si>
    <t>Note: The categories included in Others are Preference Shares, Mutual Fund Trace Units, IDRs, AIF,Warrants, PTCs, Treasury Bills, Postal Savings Certificate,CPs, CDs and Government Securities. *Quanttity and value settled does not include settlement details of Warehouse receipts/commodities.</t>
  </si>
  <si>
    <t xml:space="preserve">
Table 64: Number of commodities permitted and traded at exchanges during the month</t>
  </si>
  <si>
    <t xml:space="preserve">
Exchanges</t>
  </si>
  <si>
    <t xml:space="preserve">
Particulars</t>
  </si>
  <si>
    <t>Futures</t>
  </si>
  <si>
    <t>Options #</t>
  </si>
  <si>
    <t xml:space="preserve">
Agriculture</t>
  </si>
  <si>
    <t xml:space="preserve">
Metals other than bullion</t>
  </si>
  <si>
    <t xml:space="preserve">
Bullion </t>
  </si>
  <si>
    <t xml:space="preserve">
Energy </t>
  </si>
  <si>
    <t xml:space="preserve">
Gems and Stones</t>
  </si>
  <si>
    <t xml:space="preserve">
Indices</t>
  </si>
  <si>
    <t xml:space="preserve">
NCDEX</t>
  </si>
  <si>
    <t xml:space="preserve">
Permitted for trading</t>
  </si>
  <si>
    <t xml:space="preserve">
Contracts floated </t>
  </si>
  <si>
    <t xml:space="preserve">
Traded</t>
  </si>
  <si>
    <t xml:space="preserve">
MCX</t>
  </si>
  <si>
    <t xml:space="preserve">
BSE</t>
  </si>
  <si>
    <t xml:space="preserve">
NSE</t>
  </si>
  <si>
    <t xml:space="preserve">
Note : 1. All contract variants are considered as one commodity  </t>
  </si>
  <si>
    <t xml:space="preserve">
2.  #Options includes both Options on futures &amp; on goods.</t>
  </si>
  <si>
    <t xml:space="preserve"> </t>
  </si>
  <si>
    <t xml:space="preserve">
Table 65: Trends in Commodity Index</t>
  </si>
  <si>
    <t xml:space="preserve">
Year / Month</t>
  </si>
  <si>
    <t xml:space="preserve">MCX iCOMDEX </t>
  </si>
  <si>
    <t xml:space="preserve">
Open</t>
  </si>
  <si>
    <t xml:space="preserve">
High</t>
  </si>
  <si>
    <t xml:space="preserve">
Low</t>
  </si>
  <si>
    <t xml:space="preserve">
Close</t>
  </si>
  <si>
    <t xml:space="preserve">
Average of Daily Close #</t>
  </si>
  <si>
    <t># Average during the period.</t>
  </si>
  <si>
    <t>Source: MCX</t>
  </si>
  <si>
    <t xml:space="preserve">
Table 66: Trends in commodity derivatives at MCX </t>
  </si>
  <si>
    <t>Options</t>
  </si>
  <si>
    <t xml:space="preserve">
No.of Trading days</t>
  </si>
  <si>
    <t xml:space="preserve">
Bullion</t>
  </si>
  <si>
    <t xml:space="preserve">
Metals</t>
  </si>
  <si>
    <t xml:space="preserve">
Energy</t>
  </si>
  <si>
    <t xml:space="preserve">
iCOMDEX Bullion</t>
  </si>
  <si>
    <t xml:space="preserve">
iCOMDEX Energy</t>
  </si>
  <si>
    <t xml:space="preserve">
iCOMDEX Metal</t>
  </si>
  <si>
    <t xml:space="preserve">
Total Futures</t>
  </si>
  <si>
    <t xml:space="preserve">
Open interest at the end of the period</t>
  </si>
  <si>
    <t xml:space="preserve">
No. of contracts</t>
  </si>
  <si>
    <r>
      <t xml:space="preserve">
Turnover 
(</t>
    </r>
    <r>
      <rPr>
        <sz val="10"/>
        <color theme="1"/>
        <rFont val="Rupee Foradian"/>
        <family val="2"/>
      </rPr>
      <t>₹</t>
    </r>
    <r>
      <rPr>
        <b/>
        <sz val="10"/>
        <color theme="1"/>
        <rFont val="Rupee Foradian"/>
        <family val="2"/>
      </rPr>
      <t xml:space="preserve"> </t>
    </r>
    <r>
      <rPr>
        <b/>
        <sz val="10"/>
        <color theme="1"/>
        <rFont val="Garamond"/>
        <family val="1"/>
      </rPr>
      <t>crore)</t>
    </r>
  </si>
  <si>
    <r>
      <t xml:space="preserve">
Turnover 
(</t>
    </r>
    <r>
      <rPr>
        <sz val="10"/>
        <color theme="1"/>
        <rFont val="Rupee Foradian"/>
        <family val="2"/>
      </rPr>
      <t>₹</t>
    </r>
    <r>
      <rPr>
        <b/>
        <sz val="10"/>
        <color theme="1"/>
        <rFont val="Rupee Foradian"/>
        <family val="2"/>
      </rPr>
      <t xml:space="preserve"> </t>
    </r>
    <r>
      <rPr>
        <b/>
        <sz val="10"/>
        <color theme="1"/>
        <rFont val="Garamond"/>
        <family val="1"/>
      </rPr>
      <t>crore)</t>
    </r>
  </si>
  <si>
    <t xml:space="preserve"> 
No. of contracts</t>
  </si>
  <si>
    <r>
      <t xml:space="preserve">
Turnover (</t>
    </r>
    <r>
      <rPr>
        <sz val="10"/>
        <color theme="1"/>
        <rFont val="Rupee Foradian"/>
        <family val="2"/>
      </rPr>
      <t>₹</t>
    </r>
    <r>
      <rPr>
        <b/>
        <sz val="10"/>
        <color theme="1"/>
        <rFont val="Rupee Foradian"/>
        <family val="2"/>
      </rPr>
      <t xml:space="preserve"> </t>
    </r>
    <r>
      <rPr>
        <b/>
        <sz val="10"/>
        <color theme="1"/>
        <rFont val="Garamond"/>
        <family val="1"/>
      </rPr>
      <t>crore)</t>
    </r>
  </si>
  <si>
    <r>
      <t xml:space="preserve">
Value
(</t>
    </r>
    <r>
      <rPr>
        <sz val="10"/>
        <color theme="1"/>
        <rFont val="Rupee Foradian"/>
        <family val="2"/>
      </rPr>
      <t>₹</t>
    </r>
    <r>
      <rPr>
        <b/>
        <sz val="10"/>
        <color theme="1"/>
        <rFont val="Rupee Foradian"/>
        <family val="2"/>
      </rPr>
      <t xml:space="preserve"> </t>
    </r>
    <r>
      <rPr>
        <b/>
        <sz val="10"/>
        <color theme="1"/>
        <rFont val="Garamond"/>
        <family val="1"/>
      </rPr>
      <t>crore)</t>
    </r>
  </si>
  <si>
    <t>Bullion</t>
  </si>
  <si>
    <t xml:space="preserve">
Total Options</t>
  </si>
  <si>
    <t xml:space="preserve">Call Options </t>
  </si>
  <si>
    <t xml:space="preserve">Put Options </t>
  </si>
  <si>
    <r>
      <t xml:space="preserve">
Notional Value 
(</t>
    </r>
    <r>
      <rPr>
        <sz val="10"/>
        <rFont val="Garamond"/>
        <family val="1"/>
      </rPr>
      <t>₹</t>
    </r>
    <r>
      <rPr>
        <b/>
        <sz val="10"/>
        <rFont val="Garamond"/>
        <family val="1"/>
      </rPr>
      <t xml:space="preserve"> crore)</t>
    </r>
  </si>
  <si>
    <t xml:space="preserve">
Table 67: Trends in commodity derivatives at NCDEX </t>
  </si>
  <si>
    <t xml:space="preserve">
Agriculture </t>
  </si>
  <si>
    <t xml:space="preserve">
Agridex Index </t>
  </si>
  <si>
    <t xml:space="preserve">
Metal</t>
  </si>
  <si>
    <t xml:space="preserve">
Call options </t>
  </si>
  <si>
    <t xml:space="preserve"> 
Put options </t>
  </si>
  <si>
    <t xml:space="preserve">
Notional Value 
(₹ crore)</t>
  </si>
  <si>
    <t>Source: NCDEX</t>
  </si>
  <si>
    <t xml:space="preserve">
Table 68: Trends in commodity derivatives at BSE </t>
  </si>
  <si>
    <t>Agriculture</t>
  </si>
  <si>
    <t xml:space="preserve">Bullion </t>
  </si>
  <si>
    <t xml:space="preserve">
Base Metal</t>
  </si>
  <si>
    <t xml:space="preserve">Energy </t>
  </si>
  <si>
    <r>
      <t xml:space="preserve">
 Value 
(</t>
    </r>
    <r>
      <rPr>
        <sz val="10"/>
        <rFont val="Garamond"/>
        <family val="1"/>
      </rPr>
      <t>₹</t>
    </r>
    <r>
      <rPr>
        <b/>
        <sz val="10"/>
        <rFont val="Garamond"/>
        <family val="1"/>
      </rPr>
      <t xml:space="preserve"> crore)</t>
    </r>
  </si>
  <si>
    <t xml:space="preserve"> Bullion</t>
  </si>
  <si>
    <r>
      <t xml:space="preserve"> Turnover 
(</t>
    </r>
    <r>
      <rPr>
        <sz val="10"/>
        <color theme="1"/>
        <rFont val="Garamond"/>
        <family val="1"/>
      </rPr>
      <t xml:space="preserve">₹ </t>
    </r>
    <r>
      <rPr>
        <b/>
        <sz val="10"/>
        <color theme="1"/>
        <rFont val="Garamond"/>
        <family val="1"/>
      </rPr>
      <t>crore)</t>
    </r>
  </si>
  <si>
    <t xml:space="preserve">
Table 69: Trends in commodity derivatives at NSE</t>
  </si>
  <si>
    <t>Energy</t>
  </si>
  <si>
    <t>Metals</t>
  </si>
  <si>
    <r>
      <t xml:space="preserve">
Turnover (</t>
    </r>
    <r>
      <rPr>
        <sz val="12"/>
        <color theme="1"/>
        <rFont val="Rupee Foradian"/>
        <family val="2"/>
      </rPr>
      <t xml:space="preserve">₹ </t>
    </r>
    <r>
      <rPr>
        <b/>
        <sz val="12"/>
        <color theme="1"/>
        <rFont val="Garamond"/>
        <family val="1"/>
      </rPr>
      <t>crore)</t>
    </r>
  </si>
  <si>
    <r>
      <t xml:space="preserve"> Value
(</t>
    </r>
    <r>
      <rPr>
        <sz val="12"/>
        <color theme="1"/>
        <rFont val="Rupee Foradian"/>
        <family val="2"/>
      </rPr>
      <t>₹</t>
    </r>
    <r>
      <rPr>
        <b/>
        <sz val="12"/>
        <color theme="1"/>
        <rFont val="Rupee Foradian"/>
        <family val="2"/>
      </rPr>
      <t xml:space="preserve"> </t>
    </r>
    <r>
      <rPr>
        <b/>
        <sz val="12"/>
        <color theme="1"/>
        <rFont val="Garamond"/>
        <family val="1"/>
      </rPr>
      <t>crore)</t>
    </r>
  </si>
  <si>
    <r>
      <t xml:space="preserve">
Turnover 
(</t>
    </r>
    <r>
      <rPr>
        <sz val="12"/>
        <color theme="1"/>
        <rFont val="Garamond"/>
        <family val="1"/>
      </rPr>
      <t xml:space="preserve">₹ </t>
    </r>
    <r>
      <rPr>
        <b/>
        <sz val="12"/>
        <color theme="1"/>
        <rFont val="Garamond"/>
        <family val="1"/>
      </rPr>
      <t>crore)</t>
    </r>
  </si>
  <si>
    <r>
      <t xml:space="preserve">
Notional Value 
(</t>
    </r>
    <r>
      <rPr>
        <sz val="12"/>
        <rFont val="Garamond"/>
        <family val="1"/>
      </rPr>
      <t>₹</t>
    </r>
    <r>
      <rPr>
        <b/>
        <sz val="12"/>
        <rFont val="Garamond"/>
        <family val="1"/>
      </rPr>
      <t xml:space="preserve"> crore)</t>
    </r>
  </si>
  <si>
    <t xml:space="preserve">
Table 70 : Participant-wise percentage share of turnover in commodity derivatives segment</t>
  </si>
  <si>
    <t xml:space="preserve"> Year</t>
  </si>
  <si>
    <t xml:space="preserve">
Farmers / FPOs</t>
  </si>
  <si>
    <t xml:space="preserve">
VCPs/ Hedger</t>
  </si>
  <si>
    <t xml:space="preserve">
Proprietary traders</t>
  </si>
  <si>
    <t xml:space="preserve">
Domestic Financial institutional investors</t>
  </si>
  <si>
    <t xml:space="preserve">
Foreign Participants</t>
  </si>
  <si>
    <t xml:space="preserve">
Total Turnover (Rs. Crore) *</t>
  </si>
  <si>
    <t xml:space="preserve"> -   </t>
  </si>
  <si>
    <t>Notes :1.''Category of 'others' include clients which do not fall in specific categories mentioned above, clients registered such as retail, HUF, individual proprietary firms, partnership firms, public and private companies, body corporates, etc.</t>
  </si>
  <si>
    <t>2. Data on percentage of participants for financial year is average of the monthly share.</t>
  </si>
  <si>
    <t xml:space="preserve">
Table 71: Commodity-wise turnover and trading volume at MCX</t>
  </si>
  <si>
    <t>Exchange &amp; Segment</t>
  </si>
  <si>
    <t xml:space="preserve"> 
Commodity Type</t>
  </si>
  <si>
    <t xml:space="preserve">
Name of the Commodity Contract</t>
  </si>
  <si>
    <t xml:space="preserve">
Contract Size</t>
  </si>
  <si>
    <t xml:space="preserve">
Value (₹  crore)</t>
  </si>
  <si>
    <t xml:space="preserve">
Quotation</t>
  </si>
  <si>
    <t xml:space="preserve">
Close Price</t>
  </si>
  <si>
    <t xml:space="preserve">
Values of Contracts (₹  crore)</t>
  </si>
  <si>
    <t xml:space="preserve">
MCX Futures</t>
  </si>
  <si>
    <t xml:space="preserve"> 
Bullion</t>
  </si>
  <si>
    <t>Gold</t>
  </si>
  <si>
    <t>1 'KG</t>
  </si>
  <si>
    <t>₹/10 grams</t>
  </si>
  <si>
    <t>Gold Mini</t>
  </si>
  <si>
    <t>100 'Grams</t>
  </si>
  <si>
    <t>Gold Guinea</t>
  </si>
  <si>
    <t>8 'Grams</t>
  </si>
  <si>
    <t>₹/8 grams</t>
  </si>
  <si>
    <t>Gold Petals</t>
  </si>
  <si>
    <t>1 'Gram</t>
  </si>
  <si>
    <t>₹/1 grams</t>
  </si>
  <si>
    <t xml:space="preserve"> Silver</t>
  </si>
  <si>
    <t>30 'KGs</t>
  </si>
  <si>
    <t>₹/ KG</t>
  </si>
  <si>
    <t>Silver Mini</t>
  </si>
  <si>
    <t>5 'KGs</t>
  </si>
  <si>
    <t>Silver Micro</t>
  </si>
  <si>
    <t>1 'KGs</t>
  </si>
  <si>
    <t xml:space="preserve">
Total for Bullion</t>
  </si>
  <si>
    <t xml:space="preserve">
Base Metals</t>
  </si>
  <si>
    <t>Aluminium</t>
  </si>
  <si>
    <t>5 MT</t>
  </si>
  <si>
    <t>Aluminium Mini</t>
  </si>
  <si>
    <t>1 MT</t>
  </si>
  <si>
    <t>Copper</t>
  </si>
  <si>
    <t>2.5 MT</t>
  </si>
  <si>
    <t>Lead</t>
  </si>
  <si>
    <t>Lead Mini</t>
  </si>
  <si>
    <t>Nickel</t>
  </si>
  <si>
    <t>1.5 MT</t>
  </si>
  <si>
    <t>Zinc</t>
  </si>
  <si>
    <t>Zinc Mini</t>
  </si>
  <si>
    <t xml:space="preserve"> 
Total for Base Metals</t>
  </si>
  <si>
    <t xml:space="preserve">
Agri</t>
  </si>
  <si>
    <t>Cotton</t>
  </si>
  <si>
    <t>25 'Bales (170 kg/ Bale)</t>
  </si>
  <si>
    <t>₹/ 1Bale</t>
  </si>
  <si>
    <t>Cotton Candy</t>
  </si>
  <si>
    <t>48 'Candy (355.56 kg/ Candy)</t>
  </si>
  <si>
    <t>₹/ 1Candy</t>
  </si>
  <si>
    <t>CPO</t>
  </si>
  <si>
    <t>10 MT</t>
  </si>
  <si>
    <t>₹/10 KG</t>
  </si>
  <si>
    <t>Mentha Oil</t>
  </si>
  <si>
    <t>360 KGs</t>
  </si>
  <si>
    <t>Kapas</t>
  </si>
  <si>
    <t>4 MT</t>
  </si>
  <si>
    <t>₹/20 KG</t>
  </si>
  <si>
    <t>Rubber</t>
  </si>
  <si>
    <t>₹/100 KG</t>
  </si>
  <si>
    <t xml:space="preserve"> Total for Agri.</t>
  </si>
  <si>
    <t>Crude Oil</t>
  </si>
  <si>
    <t>100 barrels</t>
  </si>
  <si>
    <t>₹/ Barrel</t>
  </si>
  <si>
    <t>Crude Oil Mini</t>
  </si>
  <si>
    <t>10 barrels</t>
  </si>
  <si>
    <t xml:space="preserve">Natural Gas </t>
  </si>
  <si>
    <t>1250 mmBtu</t>
  </si>
  <si>
    <t>₹/ mmBtu</t>
  </si>
  <si>
    <t xml:space="preserve">Natural Gas Mini </t>
  </si>
  <si>
    <t>250 mmBtu</t>
  </si>
  <si>
    <t xml:space="preserve"> Total for Energy</t>
  </si>
  <si>
    <t xml:space="preserve">
Index</t>
  </si>
  <si>
    <t xml:space="preserve">
iCOMDEX Bullion </t>
  </si>
  <si>
    <t>₹/ Unit</t>
  </si>
  <si>
    <t xml:space="preserve">
Total for Index Futures</t>
  </si>
  <si>
    <t xml:space="preserve">
Total MCX Futures</t>
  </si>
  <si>
    <t xml:space="preserve">
MCX Options</t>
  </si>
  <si>
    <t>Silver</t>
  </si>
  <si>
    <t>₹/ 1KG</t>
  </si>
  <si>
    <t xml:space="preserve">
Total for Base Metals</t>
  </si>
  <si>
    <t xml:space="preserve">
Total for Energy</t>
  </si>
  <si>
    <t xml:space="preserve">
Total MCX Options</t>
  </si>
  <si>
    <t>1. Options includes both 'options on futures' and 'options on goods'</t>
  </si>
  <si>
    <t>2. Closing prices have been considered for the 'most active contract' at the end of month</t>
  </si>
  <si>
    <t>3. Average Daily OI and Values of Contract have been derived by taking the sum of end of day OI and then dividing by no. of trading days during the month</t>
  </si>
  <si>
    <t>Source : MCX</t>
  </si>
  <si>
    <t xml:space="preserve">
Table 72: Commodity-wise turnover and trading volume at NCDEX </t>
  </si>
  <si>
    <t xml:space="preserve">
Commodity Type</t>
  </si>
  <si>
    <t xml:space="preserve">
Symbol</t>
  </si>
  <si>
    <t xml:space="preserve"> Contract Size</t>
  </si>
  <si>
    <t xml:space="preserve">
Value (₹ crore)</t>
  </si>
  <si>
    <t>Symbol</t>
  </si>
  <si>
    <t xml:space="preserve">
No. of Contracts</t>
  </si>
  <si>
    <t xml:space="preserve">
Values of Contracts ( ₹ crore)</t>
  </si>
  <si>
    <t xml:space="preserve"> 
NCDEX Futures</t>
  </si>
  <si>
    <t xml:space="preserve"> 
Agri.</t>
  </si>
  <si>
    <t>Bajra</t>
  </si>
  <si>
    <t>BAJRA</t>
  </si>
  <si>
    <t>₹/ Quintal</t>
  </si>
  <si>
    <t>Barley</t>
  </si>
  <si>
    <t>BARLEYJPR</t>
  </si>
  <si>
    <t>CASTOROIL</t>
  </si>
  <si>
    <t>2MT</t>
  </si>
  <si>
    <t>₹/ 10 KG</t>
  </si>
  <si>
    <t>Castorseed</t>
  </si>
  <si>
    <t>CASTOR</t>
  </si>
  <si>
    <t>Chana</t>
  </si>
  <si>
    <t>CHANA</t>
  </si>
  <si>
    <t>Coffee</t>
  </si>
  <si>
    <t>COFFEE</t>
  </si>
  <si>
    <t>1MT</t>
  </si>
  <si>
    <t>Coriander</t>
  </si>
  <si>
    <t>DHANIYA</t>
  </si>
  <si>
    <t xml:space="preserve">Cotton   </t>
  </si>
  <si>
    <t>COTTON</t>
  </si>
  <si>
    <t>₹/ Bale</t>
  </si>
  <si>
    <t>Cotton seed oil cake</t>
  </si>
  <si>
    <t>COCUDAKL</t>
  </si>
  <si>
    <t>Guar seed</t>
  </si>
  <si>
    <t>GUARSEED10</t>
  </si>
  <si>
    <t>Guargum</t>
  </si>
  <si>
    <t>GUARGUM5</t>
  </si>
  <si>
    <t>Groundnut</t>
  </si>
  <si>
    <t>GROUNDNUT</t>
  </si>
  <si>
    <t>5MT</t>
  </si>
  <si>
    <t>Gur</t>
  </si>
  <si>
    <t>GUR</t>
  </si>
  <si>
    <t>₹/ 40KG</t>
  </si>
  <si>
    <t>Isabgol</t>
  </si>
  <si>
    <t>ISABGOL</t>
  </si>
  <si>
    <t>3 MT</t>
  </si>
  <si>
    <t>Jeera</t>
  </si>
  <si>
    <t>JEERAUNJHA</t>
  </si>
  <si>
    <t>KAPAS</t>
  </si>
  <si>
    <t>₹/ 20KG</t>
  </si>
  <si>
    <t>Maize</t>
  </si>
  <si>
    <t>MAIZE</t>
  </si>
  <si>
    <t>Refined Soy Oil</t>
  </si>
  <si>
    <t>SYOREF</t>
  </si>
  <si>
    <t>RM seed</t>
  </si>
  <si>
    <t>RMSEED</t>
  </si>
  <si>
    <t>Sesameseed</t>
  </si>
  <si>
    <t>SESAMESEED</t>
  </si>
  <si>
    <t>Soy bean</t>
  </si>
  <si>
    <t>SYBEANIDR</t>
  </si>
  <si>
    <t>Soyameal</t>
  </si>
  <si>
    <t>SBMEALIDR</t>
  </si>
  <si>
    <t>₹/ MT</t>
  </si>
  <si>
    <t>Turmeric</t>
  </si>
  <si>
    <t>TMCFGRNZM</t>
  </si>
  <si>
    <t>Wheat</t>
  </si>
  <si>
    <t>WHEATFAQ</t>
  </si>
  <si>
    <t>Total for Agri.</t>
  </si>
  <si>
    <t>Steel Long</t>
  </si>
  <si>
    <t>STEEL</t>
  </si>
  <si>
    <t>Total for Metal</t>
  </si>
  <si>
    <t>Index</t>
  </si>
  <si>
    <t>AGRIDEX</t>
  </si>
  <si>
    <t>1 lot</t>
  </si>
  <si>
    <t>GUAREX</t>
  </si>
  <si>
    <t>SOYDEX</t>
  </si>
  <si>
    <t>Total Index Futures</t>
  </si>
  <si>
    <t xml:space="preserve">
Total NCDEX Futures</t>
  </si>
  <si>
    <t>Total NCDEX Futures</t>
  </si>
  <si>
    <t xml:space="preserve">
NCDEX Options</t>
  </si>
  <si>
    <t>Agri.</t>
  </si>
  <si>
    <t>Guarseed</t>
  </si>
  <si>
    <t>Soybean</t>
  </si>
  <si>
    <t>RM Seed</t>
  </si>
  <si>
    <t xml:space="preserve">
Total NCDEX Options</t>
  </si>
  <si>
    <t>Total NCDEX Options</t>
  </si>
  <si>
    <t>Note: 1.AGRIDEX volume is in '000 lots " .</t>
  </si>
  <si>
    <t xml:space="preserve">
Table 73: Commodity-wise turnover and trading volume at BSE and NSE</t>
  </si>
  <si>
    <t xml:space="preserve">
Exchange &amp; Segment</t>
  </si>
  <si>
    <t xml:space="preserve">
Values of Contracts (₹ crore)</t>
  </si>
  <si>
    <t xml:space="preserve">
BSE Futures</t>
  </si>
  <si>
    <t>1 KG</t>
  </si>
  <si>
    <t>30 KGs</t>
  </si>
  <si>
    <t>Gold M</t>
  </si>
  <si>
    <t>100 Grams</t>
  </si>
  <si>
    <t>SilverKG</t>
  </si>
  <si>
    <t>5 KG</t>
  </si>
  <si>
    <t>SilverM</t>
  </si>
  <si>
    <t xml:space="preserve"> 1 KG</t>
  </si>
  <si>
    <t>Total for Bullion</t>
  </si>
  <si>
    <t xml:space="preserve">
Agri.</t>
  </si>
  <si>
    <t>BSE Almond</t>
  </si>
  <si>
    <t>1000 KGs</t>
  </si>
  <si>
    <t>CottonJ34^</t>
  </si>
  <si>
    <t>25 Bales</t>
  </si>
  <si>
    <t xml:space="preserve">
SUFIBLT (Steel Billets Futures)</t>
  </si>
  <si>
    <t>Brent Crude</t>
  </si>
  <si>
    <t>Total for Energy</t>
  </si>
  <si>
    <t xml:space="preserve">
Total -BSE Futures</t>
  </si>
  <si>
    <t xml:space="preserve">
BSE Options</t>
  </si>
  <si>
    <t>30 Kg</t>
  </si>
  <si>
    <t>Silver KG</t>
  </si>
  <si>
    <t xml:space="preserve">
Total -BSE Options</t>
  </si>
  <si>
    <t xml:space="preserve">
NSE Futures</t>
  </si>
  <si>
    <t>Gold 1G</t>
  </si>
  <si>
    <t>1Gram</t>
  </si>
  <si>
    <t>₹/ gram</t>
  </si>
  <si>
    <t xml:space="preserve"> Energy</t>
  </si>
  <si>
    <t>Brent Crude Oil</t>
  </si>
  <si>
    <t>100 Barrel</t>
  </si>
  <si>
    <t>Brent Crude Oil Mini</t>
  </si>
  <si>
    <t>10 Barrel</t>
  </si>
  <si>
    <t>Natural Gas</t>
  </si>
  <si>
    <t>WTI Crude</t>
  </si>
  <si>
    <t>100 Barrels</t>
  </si>
  <si>
    <t>Crude Degummed  Soybean Oil </t>
  </si>
  <si>
    <t>₹/10 KGs</t>
  </si>
  <si>
    <t>Total for base metals</t>
  </si>
  <si>
    <t xml:space="preserve">
Total -NSE Futures</t>
  </si>
  <si>
    <t>Total -NSE Futures</t>
  </si>
  <si>
    <t xml:space="preserve">
NSE Options</t>
  </si>
  <si>
    <t xml:space="preserve">
Total -NSE Options</t>
  </si>
  <si>
    <t>Total -NSE Options</t>
  </si>
  <si>
    <t>Source : BSE and NSE</t>
  </si>
  <si>
    <t>Gross Purchase 
(₹ crore)</t>
  </si>
  <si>
    <t>Gross Sales 
(₹ crore)</t>
  </si>
  <si>
    <t>Net Investment (₹ crore)</t>
  </si>
  <si>
    <t>Net Investment (US $ mn.)</t>
  </si>
  <si>
    <t>Cumulative Net Investment (US $ mn.)</t>
  </si>
  <si>
    <t>Source: NSDL, CDSL</t>
  </si>
  <si>
    <t>Table 54: Notional Value of Offshore Derivative Instruments (ODIs) compared to Assets Under Custody (AUC) of FPIs (₹ crore)</t>
  </si>
  <si>
    <t>Notional value of ODIs on Equity, Debt , Hybrid securities &amp; Derivatives (₹ crore)</t>
  </si>
  <si>
    <t>Notional value of ODIs on Equity, Debt , Hybrid securities excluding Derivatives (₹ crore)</t>
  </si>
  <si>
    <t>Assets Under Custody of FPIs (₹ crore)</t>
  </si>
  <si>
    <t xml:space="preserve"> Notional value of ODIs on Equity, Debt &amp; Hybrid securities including Derivatives as % of  Assets Under Custody of FPIs</t>
  </si>
  <si>
    <t>Notional value of ODIs on Equity, Debt and Hybrid securities excluding Derivatives as % of  Assets Under Custody of FPIs</t>
  </si>
  <si>
    <t>Source: NSDL.</t>
  </si>
  <si>
    <t>Source: Custodians.</t>
  </si>
  <si>
    <t>"Others" include Portfolio managers, partnership firms, trusts, depository receipt issues, AIFs, FCCB, HUFs, Brokers etc.</t>
  </si>
  <si>
    <t xml:space="preserve">Notes:  </t>
  </si>
  <si>
    <t>Amount 
(₹ crore)</t>
  </si>
  <si>
    <t>No.</t>
  </si>
  <si>
    <t>Financial Institutions</t>
  </si>
  <si>
    <t>Local
Pension
Funds</t>
  </si>
  <si>
    <t>Insurance
Companies</t>
  </si>
  <si>
    <t>Corporates</t>
  </si>
  <si>
    <t>NRIs</t>
  </si>
  <si>
    <t>OCBs</t>
  </si>
  <si>
    <t>FVCI</t>
  </si>
  <si>
    <t>FDI</t>
  </si>
  <si>
    <t>Foreign
Depositories</t>
  </si>
  <si>
    <t xml:space="preserve">FPIs </t>
  </si>
  <si>
    <t>Client</t>
  </si>
  <si>
    <t>Public Sector</t>
  </si>
  <si>
    <t>Pvt. Sector</t>
  </si>
  <si>
    <t>Assets at the End of
Period</t>
  </si>
  <si>
    <t>Net Inflow/ Outflow</t>
  </si>
  <si>
    <t>Redemption/Repurchase</t>
  </si>
  <si>
    <t>Gross Mobilisation</t>
  </si>
  <si>
    <t>Table 57: Trends in Resource Mobilization by Mutual Funds (₹  crore)</t>
  </si>
  <si>
    <t>Table 56: Cumulative Sectoral  Investment of Foreign Venture Capital Investors (FVCI) (₹ crore)</t>
  </si>
  <si>
    <t>Sectors of Economy</t>
  </si>
  <si>
    <t>As at the end of</t>
  </si>
  <si>
    <t>Information technology</t>
  </si>
  <si>
    <t xml:space="preserve">         2,300 </t>
  </si>
  <si>
    <t>Telecommunications</t>
  </si>
  <si>
    <t xml:space="preserve">            271 </t>
  </si>
  <si>
    <t>Pharmaceuticals</t>
  </si>
  <si>
    <t xml:space="preserve">            656 </t>
  </si>
  <si>
    <t>Biotechnology</t>
  </si>
  <si>
    <t xml:space="preserve">               -   </t>
  </si>
  <si>
    <t>Media/ Entertainment</t>
  </si>
  <si>
    <t xml:space="preserve">            219 </t>
  </si>
  <si>
    <t>Services Sector</t>
  </si>
  <si>
    <t xml:space="preserve">         2,066 </t>
  </si>
  <si>
    <t>Industrial Products</t>
  </si>
  <si>
    <t xml:space="preserve">            632 </t>
  </si>
  <si>
    <t xml:space="preserve">       37,055 </t>
  </si>
  <si>
    <t xml:space="preserve"> 44,097 </t>
  </si>
  <si>
    <t xml:space="preserve">Source: SEBI </t>
  </si>
  <si>
    <t>Sr. No.</t>
  </si>
  <si>
    <t>Scheme Category</t>
  </si>
  <si>
    <t>No. of schemes as on  March 31,2023</t>
  </si>
  <si>
    <t>No. of folios as on March 31,2023</t>
  </si>
  <si>
    <t xml:space="preserve">Funds mobilized (₹ crore)
 </t>
  </si>
  <si>
    <t>Repurchase/ Redemption (₹ crore)</t>
  </si>
  <si>
    <t>Net Inflow (+ve)/ Outflow (-ve) (₹ crore)</t>
  </si>
  <si>
    <t>Net Assets Under Management as on March 31,2023 (₹ crore)</t>
  </si>
  <si>
    <t>A</t>
  </si>
  <si>
    <t>Open ended Schemes</t>
  </si>
  <si>
    <t>I</t>
  </si>
  <si>
    <t>Income/Debt Oriented Schemes</t>
  </si>
  <si>
    <t>Overnight Fund</t>
  </si>
  <si>
    <t>Liquid Fund</t>
  </si>
  <si>
    <t>Ultra Short Duration Fund</t>
  </si>
  <si>
    <t>Low Duration Fund</t>
  </si>
  <si>
    <t>Money Market Fund</t>
  </si>
  <si>
    <t>Short Duration Fund</t>
  </si>
  <si>
    <t>Medium Duration Fund</t>
  </si>
  <si>
    <t>Medium to Long Duration Fund</t>
  </si>
  <si>
    <t>Long Duration Fund</t>
  </si>
  <si>
    <t>Dynamic Bond Fund</t>
  </si>
  <si>
    <t>Corporate Bond Fund</t>
  </si>
  <si>
    <t>Credit Risk Fund</t>
  </si>
  <si>
    <t>Banking and PSU Fund</t>
  </si>
  <si>
    <t>Gilt Fund</t>
  </si>
  <si>
    <t>Gilt Fund with 10 year constant duration</t>
  </si>
  <si>
    <t>Floater Fund</t>
  </si>
  <si>
    <t xml:space="preserve">Sub total - I </t>
  </si>
  <si>
    <t>II</t>
  </si>
  <si>
    <t>Growth/Equity Oriented Schemes</t>
  </si>
  <si>
    <t>Multi Cap Fund</t>
  </si>
  <si>
    <t>Large Cap Fund</t>
  </si>
  <si>
    <t>Large &amp; Mid Cap Fund</t>
  </si>
  <si>
    <t>Mid Cap Fund</t>
  </si>
  <si>
    <t>Small Cap Fund</t>
  </si>
  <si>
    <t>Dividend Yield Fund</t>
  </si>
  <si>
    <t>Value Fund/Contra Fund</t>
  </si>
  <si>
    <t>Focused Fund</t>
  </si>
  <si>
    <t>Sectoral/Thematic Funds</t>
  </si>
  <si>
    <t>ELSS</t>
  </si>
  <si>
    <t>Flexi Cap Fund</t>
  </si>
  <si>
    <t xml:space="preserve">Sub total - II </t>
  </si>
  <si>
    <t>III</t>
  </si>
  <si>
    <t>Hybrid Schemes</t>
  </si>
  <si>
    <t>Conservative Hybrid Fund</t>
  </si>
  <si>
    <t>Balanced Hybrid Fund/Aggressive Hybrid Fund</t>
  </si>
  <si>
    <t>Dynamic Asset Allocation/Balanced Advantage</t>
  </si>
  <si>
    <t>Multi Asset Allocation</t>
  </si>
  <si>
    <t>Arbitrage Fund</t>
  </si>
  <si>
    <t>Equity Savings Fund</t>
  </si>
  <si>
    <t xml:space="preserve">Sub total - III </t>
  </si>
  <si>
    <t>IV</t>
  </si>
  <si>
    <t>Solution Oriented  Schemes</t>
  </si>
  <si>
    <t>Retirement Fund</t>
  </si>
  <si>
    <t>Childrens' Fund</t>
  </si>
  <si>
    <t xml:space="preserve">Sub total - IV </t>
  </si>
  <si>
    <t>V</t>
  </si>
  <si>
    <t>Other Schemes</t>
  </si>
  <si>
    <t>Index Funds</t>
  </si>
  <si>
    <t>GOLD ETFs</t>
  </si>
  <si>
    <t>Other ETFs</t>
  </si>
  <si>
    <t>Fund of funds investing overseas</t>
  </si>
  <si>
    <t xml:space="preserve">Sub total - V </t>
  </si>
  <si>
    <t>Total A-Open ended Schemes</t>
  </si>
  <si>
    <t>B</t>
  </si>
  <si>
    <t>Close  Ended Schemes</t>
  </si>
  <si>
    <t>i</t>
  </si>
  <si>
    <t>Fixed Term Plan</t>
  </si>
  <si>
    <t>ii</t>
  </si>
  <si>
    <t>Capital Protection Oriented  Schemes</t>
  </si>
  <si>
    <t>iii</t>
  </si>
  <si>
    <t xml:space="preserve">Infrastructure Debt Fund </t>
  </si>
  <si>
    <t>iv</t>
  </si>
  <si>
    <t>Other Debt</t>
  </si>
  <si>
    <t>Sub total</t>
  </si>
  <si>
    <t>Total B -Close ended Schemes</t>
  </si>
  <si>
    <t>C</t>
  </si>
  <si>
    <t>Interval Schemes</t>
  </si>
  <si>
    <t>Growth Oriented Schemes</t>
  </si>
  <si>
    <t>Total C -Interval Schemes</t>
  </si>
  <si>
    <t>Grand Total (A+B+C)</t>
  </si>
  <si>
    <t>Fund of Funds Scheme (Domestic)**</t>
  </si>
  <si>
    <t>No.of schemes also includes serial plans.</t>
  </si>
  <si>
    <t>Data in respect Fund of Funds Domestic is shown for information only. The same is included in the respective underlying schemes.</t>
  </si>
  <si>
    <t>Table 59: Trends in Investments by Mutual Funds (₹  crore)</t>
  </si>
  <si>
    <t>Gross Purchases</t>
  </si>
  <si>
    <t>Gross Sales</t>
  </si>
  <si>
    <t>Net Purchases /Sales</t>
  </si>
  <si>
    <t>2023-2024$</t>
  </si>
  <si>
    <t>This data is compiled on the basis of reports submitted to SEBI by custodians.</t>
  </si>
  <si>
    <t>Discretionary#</t>
  </si>
  <si>
    <t>Non-Discretionary</t>
  </si>
  <si>
    <t>Co-Investment</t>
  </si>
  <si>
    <t>Advisory</t>
  </si>
  <si>
    <t>Advisory**</t>
  </si>
  <si>
    <t>No. of Clients</t>
  </si>
  <si>
    <t>AUM (₹ crore)</t>
  </si>
  <si>
    <t>Listed Equity</t>
  </si>
  <si>
    <t>Unlisted Equity</t>
  </si>
  <si>
    <t>Plain Debt Listed</t>
  </si>
  <si>
    <t>Plain Debt Unlisted</t>
  </si>
  <si>
    <t>Structured Debt Listed</t>
  </si>
  <si>
    <t>Structured Debt Unlisted</t>
  </si>
  <si>
    <t>Derivatives- Equity</t>
  </si>
  <si>
    <t>Derivatives- Commodity</t>
  </si>
  <si>
    <t>Derivatives- Others</t>
  </si>
  <si>
    <t xml:space="preserve">1. **Value of Assets for which Advisory Services are being given. </t>
  </si>
  <si>
    <t>A. IPOs (Main Board)</t>
  </si>
  <si>
    <t>i) OFS Component</t>
  </si>
  <si>
    <t>ii) Fresh Capital Raising Component</t>
  </si>
  <si>
    <t>B. IPO (SME)</t>
  </si>
  <si>
    <t>C. IPO (Total) [A+B]</t>
  </si>
  <si>
    <t>i) OFS Component (Total)</t>
  </si>
  <si>
    <t>ii) Fresh Capital Raising Component (Total)</t>
  </si>
  <si>
    <t>D. FPO in the Main Board</t>
  </si>
  <si>
    <t xml:space="preserve">E. FPO in the SME Segment </t>
  </si>
  <si>
    <t>F. FPO (Total) [D+E]</t>
  </si>
  <si>
    <t>G. Total Public Issues in equity (C+F)</t>
  </si>
  <si>
    <t>H. Rights Issue</t>
  </si>
  <si>
    <t xml:space="preserve">i)MainBoard Companies </t>
  </si>
  <si>
    <t>ii) SME / IGP Companies</t>
  </si>
  <si>
    <t>I. Preferential Issue</t>
  </si>
  <si>
    <t>J. QIPs/IPPs</t>
  </si>
  <si>
    <t>K. OFS through Exchanges</t>
  </si>
  <si>
    <t>i)Mainboard companies</t>
  </si>
  <si>
    <t>ii)SME/IGP companies</t>
  </si>
  <si>
    <t>L. Total Fund raised in IGP Segment</t>
  </si>
  <si>
    <t xml:space="preserve">M. Total Equity raised </t>
  </si>
  <si>
    <t>i) OFS Component (Total) G(i)+K+L(i)</t>
  </si>
  <si>
    <t>ii) Fresh Capital Raising Component (Total) G(ii)+H+I+J+L(ii)</t>
  </si>
  <si>
    <t>Bond Market</t>
  </si>
  <si>
    <t>N. Fund mobilized through Private Placement in Corporate Bond Market (CBM)</t>
  </si>
  <si>
    <t>Of the above, listed after private placement in EBP</t>
  </si>
  <si>
    <t>O. Fund mobilized through public issue in CBM</t>
  </si>
  <si>
    <t>P. Total fund Mobilized in CBM (N+O)</t>
  </si>
  <si>
    <t>Business trusts</t>
  </si>
  <si>
    <t>Q. Total funds mobilized by REITs</t>
  </si>
  <si>
    <t>i. Listed REITs</t>
  </si>
  <si>
    <t>ii. Unlisted REITs</t>
  </si>
  <si>
    <t>R. Total fund mobilized by InvITs#</t>
  </si>
  <si>
    <t>i. Listed InvITs</t>
  </si>
  <si>
    <t>ii. Unlisted InvITs</t>
  </si>
  <si>
    <t>S. Total fund mobilized by REITs &amp; InvITs (Q+R)**</t>
  </si>
  <si>
    <t>i. Listed</t>
  </si>
  <si>
    <t>ii. Unlisted</t>
  </si>
  <si>
    <t>691406.49#</t>
  </si>
  <si>
    <t xml:space="preserve"># The increase in the amount for rated quantum for withdrawals from previous trends is due to merger of Housing Development Finance Corporation Limited (HDFC) and HDFC Bank Limited (HDFC Bank) where the instruments of HDFC were withdrawn post-merger and the same were transferred to HDFC Bank. </t>
  </si>
  <si>
    <t>Aug-23</t>
  </si>
  <si>
    <t>III.Gross Capital Formation at current prices as a per cent of GDP at current market prices in 2023-24 Q1#</t>
  </si>
  <si>
    <t>II. Gross Saving as a per cent of Gross National Disposable Income at current market prices in 2021-22*</t>
  </si>
  <si>
    <t>* First Revised Estimates as per MOSPI press release dated 28 Feburuary, 2023</t>
  </si>
  <si>
    <t>Table 3: Offers closed during August 2023 under SEBI (Substantial Acquisition of Shares and Takeover) Regulations, 2011</t>
  </si>
  <si>
    <t>Average Trade Size (₹)</t>
  </si>
  <si>
    <t xml:space="preserve">JSWSL       </t>
  </si>
  <si>
    <t>#Jio Financial Services Limited was included in SX 40 on account of adjustment for Reliance Industries Ltd (RELIANCE) due to scheme of demerger. The same was excluded w.e.f. Sep 01, 2023</t>
  </si>
  <si>
    <t>Securities Pay-in (crore)</t>
  </si>
  <si>
    <t>Table 34: Trends in Equity Derivatives Segment at BSE</t>
  </si>
  <si>
    <t>Premium*</t>
  </si>
  <si>
    <t>Table 35: Trends in Equity Derivatives Segment at NSE</t>
  </si>
  <si>
    <t>Number of Clearing Corporations (connected)</t>
  </si>
  <si>
    <t>2. Equity public issues also include issues listed on SME platform.</t>
  </si>
  <si>
    <t>Hotels &amp; Resorts</t>
  </si>
  <si>
    <t>Sep-23</t>
  </si>
  <si>
    <t>NSE SME IPO</t>
  </si>
  <si>
    <t>BSE SME IPO</t>
  </si>
  <si>
    <t>iii) MainBoard Companies  -OFS</t>
  </si>
  <si>
    <t>2023-24 (upto September 30, 2023)</t>
  </si>
  <si>
    <t>*includes futures turnover</t>
  </si>
  <si>
    <t>4. Since, some issue have both the components of fresh issues and OFS, the number of issues with fresh issues and OFS is not given</t>
  </si>
  <si>
    <t>$ indicates upto October 31, 2023</t>
  </si>
  <si>
    <t>Oct-23</t>
  </si>
  <si>
    <t>$ indicates as on October 31, 2023</t>
  </si>
  <si>
    <t>8.95/10.10</t>
  </si>
  <si>
    <t>7.95/8.50</t>
  </si>
  <si>
    <t>*This includes records for NISM CPE training conducted in Sep 2023</t>
  </si>
  <si>
    <r>
      <t>Notes: 
1. Figures are compiled based on reports submitted by FPIs/deemed FPIs issuing ODIs. 
2</t>
    </r>
    <r>
      <rPr>
        <sz val="10"/>
        <color indexed="10"/>
        <rFont val="Calibri Light"/>
        <family val="2"/>
        <scheme val="major"/>
      </rPr>
      <t xml:space="preserve">. </t>
    </r>
    <r>
      <rPr>
        <sz val="10"/>
        <color indexed="8"/>
        <rFont val="Calibri Light"/>
        <family val="2"/>
        <scheme val="major"/>
      </rPr>
      <t>AUC Figures are compiled on the basis of reports submitted by custodians &amp; does not includes positions taken by FPIs in derivatives. 
3. The total value of ODIs excludes the unhedged positions &amp; portfolio hedging positions taken by the FPIs issuing ODIs.</t>
    </r>
  </si>
  <si>
    <t>Net assets of INR 69,099.75 crores pertaining to Funds of Funds Schemes for October 31, 2023 is not included in the above data.</t>
  </si>
  <si>
    <t>August 2023</t>
  </si>
  <si>
    <t>Discretionary</t>
  </si>
  <si>
    <t>No. of contracts traded</t>
  </si>
  <si>
    <r>
      <t>Turnover 
(</t>
    </r>
    <r>
      <rPr>
        <sz val="10"/>
        <color theme="1"/>
        <rFont val="Rupee Foradian"/>
        <family val="2"/>
      </rPr>
      <t>₹</t>
    </r>
    <r>
      <rPr>
        <b/>
        <sz val="10"/>
        <color theme="1"/>
        <rFont val="Rupee Foradian"/>
        <family val="2"/>
      </rPr>
      <t xml:space="preserve"> </t>
    </r>
    <r>
      <rPr>
        <b/>
        <sz val="10"/>
        <color theme="1"/>
        <rFont val="Garamond"/>
        <family val="1"/>
      </rPr>
      <t>crore)</t>
    </r>
  </si>
  <si>
    <r>
      <t>Turnover 
(</t>
    </r>
    <r>
      <rPr>
        <sz val="11"/>
        <color theme="1"/>
        <rFont val="Rupee Foradian"/>
        <family val="2"/>
      </rPr>
      <t>₹</t>
    </r>
    <r>
      <rPr>
        <b/>
        <sz val="11"/>
        <color theme="1"/>
        <rFont val="Rupee Foradian"/>
        <family val="2"/>
      </rPr>
      <t xml:space="preserve"> </t>
    </r>
    <r>
      <rPr>
        <b/>
        <sz val="11"/>
        <color theme="1"/>
        <rFont val="Garamond"/>
        <family val="1"/>
      </rPr>
      <t>crore)</t>
    </r>
  </si>
  <si>
    <t>₹/ BBL</t>
  </si>
  <si>
    <t xml:space="preserve">Market Intermediaries </t>
  </si>
  <si>
    <t>Stock Exchanges (Cash Segment)</t>
  </si>
  <si>
    <t>Stock Exchanges (Equity Derivatives Segment)</t>
  </si>
  <si>
    <t>Stock Exchanges (Currency Derivatives Segment)</t>
  </si>
  <si>
    <t>Stock Exchanges (Commodity Derivatives Segment)</t>
  </si>
  <si>
    <t>Brokers (Cash Segment)</t>
  </si>
  <si>
    <t>Brokers (Equity Derivatives Segment)</t>
  </si>
  <si>
    <t>Brokers (Currency Derivatives Segment)</t>
  </si>
  <si>
    <t>Brokers (Debt Segment)</t>
  </si>
  <si>
    <t>Brokers (Commodity Derivatives Segment)</t>
  </si>
  <si>
    <t>ICEX</t>
  </si>
  <si>
    <t>Corporate  Brokers(Cash Segment)</t>
  </si>
  <si>
    <t>Foreign Portfolio Investors (FPIs)</t>
  </si>
  <si>
    <t>Custodians</t>
  </si>
  <si>
    <t>Designated Depositories Participants (DDPs)</t>
  </si>
  <si>
    <t>Depositories</t>
  </si>
  <si>
    <t>Depository Participants</t>
  </si>
  <si>
    <t>Merchant Bankers</t>
  </si>
  <si>
    <t>Bankers to an Issue</t>
  </si>
  <si>
    <t>Debenture Trustees</t>
  </si>
  <si>
    <t>Credit Rating Agencies</t>
  </si>
  <si>
    <t>KYC Registration Agencies (KRA)</t>
  </si>
  <si>
    <t>Registrars to an Issue &amp; Share Transfer Agents</t>
  </si>
  <si>
    <t>Venture Capital Funds</t>
  </si>
  <si>
    <t>Foreign Venture Capital Investors</t>
  </si>
  <si>
    <t>Alternative Investment Funds</t>
  </si>
  <si>
    <t>Portfolio Managers</t>
  </si>
  <si>
    <t>Investment Advisors</t>
  </si>
  <si>
    <t>Research Analysts</t>
  </si>
  <si>
    <t>Infrastructure Investment Trusts (InvITs)</t>
  </si>
  <si>
    <t>Real Estate Investment Trusts (REITs)</t>
  </si>
  <si>
    <t>Collective Investment Schemes</t>
  </si>
  <si>
    <t>Approved Intermediaries (Stock Lending Schemes)</t>
  </si>
  <si>
    <t>STP (Centralised Hub)</t>
  </si>
  <si>
    <t>STP Service Providers</t>
  </si>
  <si>
    <t>Source: SEBI, NSDL, CDSL.</t>
  </si>
  <si>
    <t>2023-24 (upto October 31, 2023)</t>
  </si>
  <si>
    <t>5. The amount raised through fresh issues and OFS are obtained by multiplying the respective number of shares issued with the issue price.</t>
  </si>
  <si>
    <t>$ indicates upto November 30, 2023</t>
  </si>
  <si>
    <t>Nov-23</t>
  </si>
  <si>
    <t>On Door Concepts Limited</t>
  </si>
  <si>
    <t>Blue Jet Healthcare Limited</t>
  </si>
  <si>
    <t>Paragon Fine and Speciality Chemical Limited</t>
  </si>
  <si>
    <t>Maitreya Medicare Limited</t>
  </si>
  <si>
    <t>Shanthala FMCG Products Limited</t>
  </si>
  <si>
    <t>Transteel Seating Technologies Limited</t>
  </si>
  <si>
    <t>Cello World Limited</t>
  </si>
  <si>
    <t>Honasa Consumer Limited</t>
  </si>
  <si>
    <t>SAR Televenture Limited</t>
  </si>
  <si>
    <t>Baba Food Processing (India) Limited</t>
  </si>
  <si>
    <t>Micropro Software Solutions Limited</t>
  </si>
  <si>
    <t>ESAF Small Finance Bank Limited</t>
  </si>
  <si>
    <t>Sunrest Lifescience Limited</t>
  </si>
  <si>
    <t>ASK Automotive Limited</t>
  </si>
  <si>
    <t>Indian Renewable Energy Development Agency Limited</t>
  </si>
  <si>
    <t>Rockingdeals Circular Economy Limited</t>
  </si>
  <si>
    <t>Tata Technologies Limited</t>
  </si>
  <si>
    <t>Gandhar Oil Refinery (India) Limited</t>
  </si>
  <si>
    <t>Fedbank Financial Services Limited</t>
  </si>
  <si>
    <t>ROX Hi-Tech Limited</t>
  </si>
  <si>
    <t>Marshall Machines Limited</t>
  </si>
  <si>
    <t>Bhandari Hosiery Exports Limited</t>
  </si>
  <si>
    <t>Dudigital Global Limited</t>
  </si>
  <si>
    <t>Protean eGov Technologies Limited</t>
  </si>
  <si>
    <t xml:space="preserve"> Arrowhead Seperation Engineering Limited</t>
  </si>
  <si>
    <t>Kalyani Cast-Tech Limited</t>
  </si>
  <si>
    <t>KK Shah Hospitals Limited</t>
  </si>
  <si>
    <t>Mish Designs Limited</t>
  </si>
  <si>
    <t>Vrundavan Plantation Limited</t>
  </si>
  <si>
    <t>Syschem (India) Ltd.</t>
  </si>
  <si>
    <t xml:space="preserve">Rights </t>
  </si>
  <si>
    <t>25.24</t>
  </si>
  <si>
    <t>119.40</t>
  </si>
  <si>
    <t>182.98</t>
  </si>
  <si>
    <t>16.36</t>
  </si>
  <si>
    <t>122.4538</t>
  </si>
  <si>
    <t>17.8449</t>
  </si>
  <si>
    <t>Dhruva Capital Services Limited</t>
  </si>
  <si>
    <t>Rachna Suman Shaw, Shreeram Bagla, Sridhar Bagla</t>
  </si>
  <si>
    <t>City Gold Credit Capital Limited</t>
  </si>
  <si>
    <t>Mr. Nitin Minocha</t>
  </si>
  <si>
    <t>Suven Pharmaceuticals Limited</t>
  </si>
  <si>
    <t>Berhyanda Ltd., Berhyanda Midco Ltd. and Jusmiral Midco Ltd.</t>
  </si>
  <si>
    <t xml:space="preserve">I.GDP at Current prices for 2023-24 Q2 (₹ crore) #                   </t>
  </si>
  <si>
    <t>#Provisional Estimates as per MOSPI press release dated November 30, 2023</t>
  </si>
  <si>
    <t>$ indicates  upto November 30, 2023</t>
  </si>
  <si>
    <t>Table 24: Component Stocks: S&amp;P BSE Sensex during November , 2023</t>
  </si>
  <si>
    <t>Table 25: Component Stocks: Nifty 50 Index during November, 2023</t>
  </si>
  <si>
    <t>Table 26: Component Stocks: SX40 Index during November, 2023</t>
  </si>
  <si>
    <t>``</t>
  </si>
  <si>
    <t>% Change during the year</t>
  </si>
  <si>
    <t>% Change during the month</t>
  </si>
  <si>
    <t>Average Quantity of shares settled daily (quantity of shares settled during the month divided by actual settlement days)</t>
  </si>
  <si>
    <t>Average Value of shares settled daily (value of shares settled during the month divided by actual settlement days)</t>
  </si>
  <si>
    <t>$ Indicates upto November 30, 2023</t>
  </si>
  <si>
    <t>Table 63: Depository Statistics as on November 30, 2023</t>
  </si>
  <si>
    <t>$ indicates as on November 30, 2023</t>
  </si>
  <si>
    <t>No. of schemes as on November 30, 2023</t>
  </si>
  <si>
    <t>No of Folios as on November 30, 2023</t>
  </si>
  <si>
    <t>Funds mobilized for the period (Since April 01, 2023 to November 30, 2023)  (₹ crore)</t>
  </si>
  <si>
    <t xml:space="preserve">Repurchase/ Redemption for the period (Since April 01, 2023 to November 30, 2023)  (₹ crore) </t>
  </si>
  <si>
    <t>Net Inflow (+ve)/ Outflow (-ve) for the period (Since April 01, 2023 to November 30, 2023)  (₹ crore)</t>
  </si>
  <si>
    <t>Net Assets Under Management as on November 30, 2023</t>
  </si>
  <si>
    <t>October 2023</t>
  </si>
  <si>
    <t>September 2023</t>
  </si>
  <si>
    <t>October 2022</t>
  </si>
  <si>
    <t>September 2022</t>
  </si>
  <si>
    <t xml:space="preserve">
Source: NCDEX, MCX, BSE and NSE</t>
  </si>
  <si>
    <t xml:space="preserve">
Source: MCX, NCDEX, BSE and NSE</t>
  </si>
  <si>
    <t xml:space="preserve">
Average Daily Open Interest in November 2023</t>
  </si>
  <si>
    <t>Cruide Sunflower Oil</t>
  </si>
  <si>
    <t>SUNOIL</t>
  </si>
  <si>
    <t xml:space="preserve"> 
Average Daily Open Interest in November 2023</t>
  </si>
  <si>
    <t>SILVERM</t>
  </si>
  <si>
    <t>5 KGs</t>
  </si>
  <si>
    <t>SILVERMIC</t>
  </si>
  <si>
    <t>4.  The above data is as per submissions made by 356 Nos. of PMS on the SI Portal till December 13, 2023</t>
  </si>
  <si>
    <t>2. #Of the October  2022 AUM, Rs.19,31,563/- Crores are contributed by funds from EPFO/PFs.</t>
  </si>
  <si>
    <t>3. Of the October 2023 AUM,  Rs.22,29,837/- Crores are contributed by funds from EPFO/PFs.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</si>
</sst>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43" formatCode="_ * #,##0.00_ ;_ * \-#,##0.00_ ;_ * &quot;-&quot;??_ ;_ @_ "/>
    <numFmt numFmtId="164" formatCode="#,##0;\-#,##0;0"/>
    <numFmt numFmtId="165" formatCode="[$-F800]dddd\,\ mmmm\ dd\,\ yyyy"/>
    <numFmt numFmtId="166" formatCode="#,##0;\-#,##0;0.0"/>
    <numFmt numFmtId="167" formatCode="_ * #,##0_ ;_ * \-#,##0_ ;_ * &quot;-&quot;??_ ;_ @_ "/>
    <numFmt numFmtId="168" formatCode="[$-409]mmm\-yy;@"/>
    <numFmt numFmtId="169" formatCode="0;\(0\)"/>
    <numFmt numFmtId="170" formatCode="0\,00\,000;\-0\,00\,000;0"/>
    <numFmt numFmtId="171" formatCode="0.0;\(0.0\)"/>
    <numFmt numFmtId="172" formatCode="0\,00\,00\,000;\-0\,00\,00\,000;0"/>
    <numFmt numFmtId="173" formatCode="[$-409]d\-mmm\-yy;@"/>
    <numFmt numFmtId="174" formatCode="#,##0.00;\-#,##0.00;0.00"/>
    <numFmt numFmtId="175" formatCode="#,##0.0;\-#,##0.0;0.0"/>
    <numFmt numFmtId="176" formatCode="#,##0.000000;\-#,##0.000000;0.000000"/>
    <numFmt numFmtId="177" formatCode="0.0;\-0.0;0.0"/>
    <numFmt numFmtId="178" formatCode="0;\-0;0"/>
    <numFmt numFmtId="179" formatCode="0.0"/>
    <numFmt numFmtId="180" formatCode="0.00_);\(0.00\)"/>
    <numFmt numFmtId="181" formatCode="0.0%"/>
    <numFmt numFmtId="182" formatCode="0.0;0.0;0"/>
    <numFmt numFmtId="183" formatCode="0.0;\-0.0;0"/>
    <numFmt numFmtId="184" formatCode="0.0;\(0\);0.0"/>
    <numFmt numFmtId="185" formatCode="0.00;\-0.00;0.0"/>
    <numFmt numFmtId="186" formatCode="#,##0.0"/>
    <numFmt numFmtId="187" formatCode="_(* #,##0.00000_);_(* \(#,##0.00000\);_(* &quot;-&quot;??_);_(@_)"/>
    <numFmt numFmtId="188" formatCode="0_);\(0\)"/>
    <numFmt numFmtId="189" formatCode="_-* #,##0_-;\-* #,##0_-;_-* &quot;-&quot;??_-;_-@_-"/>
    <numFmt numFmtId="190" formatCode="0.00;\-0.00;0.00"/>
    <numFmt numFmtId="191" formatCode="0\,00\,00\,00\,000;\-0\,00\,00\,00\,000;0"/>
    <numFmt numFmtId="192" formatCode="_(* #,##0.00_);_(* \(#,##0.00\);_(* &quot;-&quot;??_);_(@_)"/>
    <numFmt numFmtId="193" formatCode="#,##0.00;\-#,##0.00;0.0"/>
    <numFmt numFmtId="194" formatCode="[$-409]d/mmm/yy;@"/>
    <numFmt numFmtId="195" formatCode="[&gt;=10000000]#.###\,##\,##0;[&gt;=100000]#.###\,##0;##,##0.0"/>
    <numFmt numFmtId="196" formatCode="[&gt;=10000000]#\,##\,##\,##0;[&gt;=100000]#\,##\,##0;##,##0"/>
    <numFmt numFmtId="197" formatCode="_(* #,##0_);_(* \(#,##0\);_(* &quot;-&quot;??_);_(@_)"/>
    <numFmt numFmtId="198" formatCode="[&gt;=10000000]#.0\,##\,##\,##0;[&gt;=100000]#.0\,##\,##0;##,##0.0"/>
    <numFmt numFmtId="199" formatCode="[&gt;=10000000]#.##\,##\,##0;[&gt;=100000]#.##\,##0;##,##0"/>
    <numFmt numFmtId="200" formatCode="_(* #,##0.0_);_(* \(#,##0.0\);_(* &quot;-&quot;??_);_(@_)"/>
    <numFmt numFmtId="201" formatCode="[&gt;=10000000]#.#\,##0;[&gt;=100000]#.##;##,##0"/>
    <numFmt numFmtId="202" formatCode="_ * #,##0.0_ ;_ * \-#,##0.0_ ;_ * &quot;-&quot;??_ ;_ @_ "/>
    <numFmt numFmtId="203" formatCode="0.0000%"/>
    <numFmt numFmtId="204" formatCode="[&gt;=10000000]#.00\,##\,##\,##0;[&gt;=100000]#.00\,##\,##0;##,##0.00"/>
    <numFmt numFmtId="205" formatCode="#,##0.0;\-#,##0.0;0"/>
  </numFmts>
  <fonts count="119">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color theme="4" tint="-0.499984740745262"/>
      <name val="Garamond"/>
      <family val="1"/>
    </font>
    <font>
      <sz val="6"/>
      <color indexed="8"/>
      <name val="Arial"/>
      <family val="2"/>
    </font>
    <font>
      <sz val="12"/>
      <color indexed="8"/>
      <name val="Garamond"/>
      <family val="1"/>
    </font>
    <font>
      <sz val="12"/>
      <name val="Garamond"/>
      <family val="1"/>
    </font>
    <font>
      <b/>
      <sz val="11"/>
      <color indexed="8"/>
      <name val="Garamond"/>
      <family val="1"/>
    </font>
    <font>
      <sz val="11"/>
      <color indexed="8"/>
      <name val="Garamond"/>
      <family val="1"/>
    </font>
    <font>
      <sz val="11"/>
      <color rgb="FF000000"/>
      <name val="Garamond"/>
      <family val="1"/>
    </font>
    <font>
      <sz val="11"/>
      <color theme="1"/>
      <name val="Garamond"/>
      <family val="1"/>
    </font>
    <font>
      <sz val="11"/>
      <name val="Garamond"/>
      <family val="1"/>
    </font>
    <font>
      <b/>
      <sz val="11"/>
      <name val="Garamond"/>
      <family val="1"/>
    </font>
    <font>
      <sz val="12"/>
      <color theme="1"/>
      <name val="Garamond"/>
      <family val="1"/>
    </font>
    <font>
      <b/>
      <sz val="11"/>
      <color rgb="FF000000"/>
      <name val="Garamond"/>
      <family val="1"/>
    </font>
    <font>
      <sz val="12"/>
      <color rgb="FF000000"/>
      <name val="Garamond"/>
      <family val="1"/>
    </font>
    <font>
      <sz val="12"/>
      <color theme="1"/>
      <name val="Calibri"/>
      <family val="2"/>
      <scheme val="minor"/>
    </font>
    <font>
      <sz val="10"/>
      <color rgb="FF000000"/>
      <name val="Palatino Linotype"/>
      <family val="1"/>
    </font>
    <font>
      <b/>
      <sz val="11"/>
      <color theme="1"/>
      <name val="Garamond"/>
      <family val="1"/>
    </font>
    <font>
      <sz val="11"/>
      <color theme="1"/>
      <name val="Consolas"/>
      <family val="2"/>
    </font>
    <font>
      <b/>
      <sz val="10"/>
      <name val="Arial"/>
      <family val="2"/>
    </font>
    <font>
      <b/>
      <sz val="10"/>
      <color indexed="8"/>
      <name val="Palatino Linotype"/>
      <family val="1"/>
    </font>
    <font>
      <b/>
      <sz val="10"/>
      <name val="Palatino Linotype"/>
      <family val="1"/>
    </font>
    <font>
      <sz val="10"/>
      <color indexed="8"/>
      <name val="Palatino Linotype"/>
      <family val="1"/>
    </font>
    <font>
      <b/>
      <sz val="11"/>
      <color indexed="8"/>
      <name val="Rupee Foradian"/>
      <family val="2"/>
    </font>
    <font>
      <i/>
      <sz val="11"/>
      <color indexed="8"/>
      <name val="Garamond"/>
      <family val="1"/>
    </font>
    <font>
      <sz val="10"/>
      <name val="Garamond"/>
      <family val="1"/>
    </font>
    <font>
      <sz val="10"/>
      <color theme="1"/>
      <name val="Garamond"/>
      <family val="1"/>
    </font>
    <font>
      <sz val="10"/>
      <color indexed="8"/>
      <name val="Garamond"/>
      <family val="1"/>
    </font>
    <font>
      <sz val="9"/>
      <color rgb="FF000000"/>
      <name val="Arial"/>
      <family val="2"/>
    </font>
    <font>
      <b/>
      <sz val="9"/>
      <color indexed="8"/>
      <name val="Garamond"/>
      <family val="1"/>
    </font>
    <font>
      <sz val="9"/>
      <name val="Garamond"/>
      <family val="1"/>
    </font>
    <font>
      <sz val="9"/>
      <color indexed="8"/>
      <name val="Garamond"/>
      <family val="1"/>
    </font>
    <font>
      <sz val="9"/>
      <color indexed="8"/>
      <name val="Arial"/>
      <family val="2"/>
    </font>
    <font>
      <b/>
      <sz val="11"/>
      <name val="Rupee Foradian"/>
      <family val="2"/>
    </font>
    <font>
      <b/>
      <sz val="10"/>
      <color indexed="8"/>
      <name val="Arial"/>
      <family val="2"/>
    </font>
    <font>
      <sz val="10"/>
      <color theme="1"/>
      <name val="Garamond"/>
      <family val="2"/>
    </font>
    <font>
      <b/>
      <sz val="10"/>
      <color theme="1"/>
      <name val="Garamond"/>
      <family val="1"/>
    </font>
    <font>
      <b/>
      <i/>
      <sz val="11"/>
      <color indexed="8"/>
      <name val="Garamond"/>
      <family val="1"/>
    </font>
    <font>
      <sz val="6"/>
      <color indexed="8"/>
      <name val="Garamond"/>
      <family val="1"/>
    </font>
    <font>
      <b/>
      <sz val="9"/>
      <color theme="1"/>
      <name val="Garamond"/>
      <family val="1"/>
    </font>
    <font>
      <b/>
      <sz val="10"/>
      <name val="Garamond"/>
      <family val="1"/>
    </font>
    <font>
      <sz val="8"/>
      <color theme="1"/>
      <name val="Arial"/>
      <family val="2"/>
    </font>
    <font>
      <sz val="9"/>
      <color theme="1"/>
      <name val="Garamond"/>
      <family val="1"/>
    </font>
    <font>
      <b/>
      <sz val="10"/>
      <color rgb="FF000000"/>
      <name val="Garamond"/>
      <family val="1"/>
    </font>
    <font>
      <b/>
      <sz val="12"/>
      <color rgb="FF000000"/>
      <name val="Garamond"/>
      <family val="1"/>
    </font>
    <font>
      <sz val="10"/>
      <color theme="1"/>
      <name val="Rupee Foradian"/>
      <family val="2"/>
    </font>
    <font>
      <b/>
      <sz val="10"/>
      <color theme="1"/>
      <name val="Rupee Foradian"/>
      <family val="2"/>
    </font>
    <font>
      <sz val="10"/>
      <name val="Times New Roman"/>
      <family val="1"/>
    </font>
    <font>
      <b/>
      <sz val="12"/>
      <color theme="1"/>
      <name val="Garamond"/>
      <family val="1"/>
    </font>
    <font>
      <b/>
      <sz val="8"/>
      <name val="Arial"/>
      <family val="2"/>
    </font>
    <font>
      <sz val="10"/>
      <color rgb="FF000000"/>
      <name val="Garamond"/>
      <family val="1"/>
    </font>
    <font>
      <b/>
      <sz val="14"/>
      <color rgb="FF000000"/>
      <name val="Garamond"/>
      <family val="1"/>
    </font>
    <font>
      <sz val="12"/>
      <color theme="1"/>
      <name val="Rupee Foradian"/>
      <family val="2"/>
    </font>
    <font>
      <b/>
      <sz val="12"/>
      <color theme="1"/>
      <name val="Rupee Foradian"/>
      <family val="2"/>
    </font>
    <font>
      <b/>
      <sz val="12"/>
      <name val="Garamond"/>
      <family val="1"/>
    </font>
    <font>
      <sz val="12"/>
      <color rgb="FFFF0000"/>
      <name val="Calibri"/>
      <family val="2"/>
      <scheme val="minor"/>
    </font>
    <font>
      <b/>
      <sz val="12"/>
      <name val="Calibri"/>
      <family val="2"/>
      <scheme val="minor"/>
    </font>
    <font>
      <sz val="12"/>
      <name val="Calibri"/>
      <family val="2"/>
      <scheme val="minor"/>
    </font>
    <font>
      <b/>
      <sz val="14"/>
      <color theme="1"/>
      <name val="Garamond"/>
      <family val="1"/>
    </font>
    <font>
      <b/>
      <sz val="12"/>
      <color theme="1"/>
      <name val="Calibri"/>
      <family val="2"/>
      <scheme val="minor"/>
    </font>
    <font>
      <sz val="10"/>
      <color theme="1"/>
      <name val="Calibri"/>
      <family val="2"/>
      <scheme val="minor"/>
    </font>
    <font>
      <b/>
      <i/>
      <sz val="10"/>
      <color theme="1"/>
      <name val="Garamond"/>
      <family val="1"/>
    </font>
    <font>
      <i/>
      <sz val="10"/>
      <color rgb="FF000000"/>
      <name val="Garamond"/>
      <family val="1"/>
    </font>
    <font>
      <sz val="9"/>
      <color rgb="FF000000"/>
      <name val="Garamond"/>
      <family val="1"/>
    </font>
    <font>
      <i/>
      <sz val="9"/>
      <color rgb="FF000000"/>
      <name val="Garamond"/>
      <family val="1"/>
    </font>
    <font>
      <sz val="8"/>
      <color rgb="FF000000"/>
      <name val="Arial"/>
      <family val="2"/>
    </font>
    <font>
      <i/>
      <sz val="10"/>
      <name val="Garamond"/>
      <family val="1"/>
    </font>
    <font>
      <b/>
      <i/>
      <sz val="9"/>
      <color rgb="FF000000"/>
      <name val="Garamond"/>
      <family val="1"/>
    </font>
    <font>
      <b/>
      <i/>
      <sz val="10"/>
      <color rgb="FF000000"/>
      <name val="Garamond"/>
      <family val="1"/>
    </font>
    <font>
      <b/>
      <sz val="9"/>
      <name val="Garamond"/>
      <family val="1"/>
    </font>
    <font>
      <b/>
      <i/>
      <sz val="10"/>
      <name val="Garamond"/>
      <family val="1"/>
    </font>
    <font>
      <i/>
      <sz val="10"/>
      <color theme="1"/>
      <name val="Garamond"/>
      <family val="1"/>
    </font>
    <font>
      <i/>
      <sz val="10"/>
      <color theme="1"/>
      <name val="Calibri"/>
      <family val="2"/>
      <scheme val="minor"/>
    </font>
    <font>
      <b/>
      <sz val="8"/>
      <name val="Garamond"/>
      <family val="1"/>
    </font>
    <font>
      <sz val="8"/>
      <name val="Garamond"/>
      <family val="1"/>
    </font>
    <font>
      <sz val="8"/>
      <color rgb="FF000000"/>
      <name val="Garamond"/>
      <family val="1"/>
    </font>
    <font>
      <b/>
      <sz val="8"/>
      <color rgb="FF000000"/>
      <name val="Garamond"/>
      <family val="1"/>
    </font>
    <font>
      <b/>
      <sz val="8"/>
      <color theme="1"/>
      <name val="Arial"/>
      <family val="2"/>
    </font>
    <font>
      <b/>
      <sz val="8"/>
      <color theme="1"/>
      <name val="Garamond"/>
      <family val="1"/>
    </font>
    <font>
      <b/>
      <sz val="11"/>
      <color indexed="8"/>
      <name val="Calibri Light"/>
      <family val="2"/>
      <scheme val="major"/>
    </font>
    <font>
      <sz val="11"/>
      <color theme="1"/>
      <name val="Calibri Light"/>
      <family val="2"/>
      <scheme val="major"/>
    </font>
    <font>
      <sz val="11"/>
      <name val="Calibri Light"/>
      <family val="2"/>
      <scheme val="major"/>
    </font>
    <font>
      <sz val="11"/>
      <color indexed="8"/>
      <name val="Calibri"/>
      <family val="2"/>
    </font>
    <font>
      <u/>
      <sz val="11"/>
      <color theme="10"/>
      <name val="Calibri"/>
      <family val="2"/>
      <scheme val="minor"/>
    </font>
    <font>
      <sz val="10"/>
      <color theme="1"/>
      <name val="Book Antiqua"/>
      <family val="1"/>
    </font>
    <font>
      <sz val="11"/>
      <color indexed="8"/>
      <name val="Calibri Light"/>
      <family val="2"/>
      <scheme val="major"/>
    </font>
    <font>
      <sz val="10"/>
      <color indexed="8"/>
      <name val="Calibri Light"/>
      <family val="2"/>
      <scheme val="major"/>
    </font>
    <font>
      <b/>
      <sz val="11"/>
      <color theme="1"/>
      <name val="Calibri Light"/>
      <family val="2"/>
      <scheme val="major"/>
    </font>
    <font>
      <b/>
      <sz val="11"/>
      <name val="Calibri Light"/>
      <family val="2"/>
      <scheme val="major"/>
    </font>
    <font>
      <sz val="10"/>
      <color indexed="10"/>
      <name val="Calibri Light"/>
      <family val="2"/>
      <scheme val="major"/>
    </font>
    <font>
      <sz val="11"/>
      <color theme="1"/>
      <name val="Calibri Light"/>
      <family val="1"/>
      <scheme val="major"/>
    </font>
    <font>
      <sz val="10"/>
      <name val="Calibri Light"/>
      <family val="2"/>
      <scheme val="major"/>
    </font>
    <font>
      <b/>
      <sz val="11"/>
      <name val="Calibri Light"/>
      <family val="2"/>
    </font>
    <font>
      <sz val="11"/>
      <name val="Calibri Light"/>
      <family val="2"/>
    </font>
    <font>
      <b/>
      <sz val="11"/>
      <color indexed="8"/>
      <name val="Calibri Light"/>
      <family val="2"/>
    </font>
    <font>
      <sz val="11"/>
      <color theme="1"/>
      <name val="Calibri Light"/>
      <family val="2"/>
    </font>
    <font>
      <b/>
      <sz val="11"/>
      <color theme="1"/>
      <name val="Calibri Light"/>
      <family val="2"/>
    </font>
    <font>
      <sz val="10"/>
      <name val="Calibri Light"/>
      <family val="2"/>
    </font>
    <font>
      <sz val="11"/>
      <color indexed="8"/>
      <name val="Calibri Light"/>
      <family val="2"/>
    </font>
    <font>
      <sz val="10"/>
      <color indexed="8"/>
      <name val="Calibri Light"/>
      <family val="2"/>
    </font>
    <font>
      <b/>
      <sz val="10"/>
      <name val="Calibri Light"/>
      <family val="2"/>
      <scheme val="major"/>
    </font>
    <font>
      <b/>
      <sz val="11"/>
      <color rgb="FF154063"/>
      <name val="Calibri Light"/>
      <family val="2"/>
      <scheme val="major"/>
    </font>
    <font>
      <sz val="10"/>
      <color theme="1"/>
      <name val="Calibri Light"/>
      <family val="2"/>
      <scheme val="major"/>
    </font>
    <font>
      <b/>
      <sz val="10"/>
      <color indexed="8"/>
      <name val="Calibri Light"/>
      <family val="2"/>
      <scheme val="major"/>
    </font>
    <font>
      <b/>
      <sz val="10"/>
      <color theme="1"/>
      <name val="Calibri Light"/>
      <family val="2"/>
      <scheme val="major"/>
    </font>
    <font>
      <sz val="11"/>
      <color rgb="FF000000"/>
      <name val="Calibri Light"/>
      <family val="2"/>
      <scheme val="major"/>
    </font>
    <font>
      <b/>
      <sz val="11"/>
      <color rgb="FF000000"/>
      <name val="Calibri Light"/>
      <family val="2"/>
      <scheme val="major"/>
    </font>
    <font>
      <sz val="12"/>
      <color theme="1"/>
      <name val="Calibri Light"/>
      <family val="2"/>
      <scheme val="major"/>
    </font>
    <font>
      <sz val="10"/>
      <color rgb="FF000000"/>
      <name val="Calibri Light"/>
      <family val="2"/>
      <scheme val="major"/>
    </font>
    <font>
      <sz val="11"/>
      <color theme="1"/>
      <name val="Rupee Foradian"/>
      <family val="2"/>
    </font>
    <font>
      <b/>
      <sz val="11"/>
      <color theme="1"/>
      <name val="Rupee Foradian"/>
      <family val="2"/>
    </font>
    <font>
      <sz val="13"/>
      <color rgb="FF333333"/>
      <name val="Segoe UI"/>
      <family val="2"/>
    </font>
    <font>
      <sz val="11"/>
      <name val="Times New Roman"/>
      <family val="1"/>
    </font>
    <font>
      <sz val="11"/>
      <color theme="1"/>
      <name val="Times New Roman"/>
      <family val="1"/>
    </font>
    <font>
      <sz val="8"/>
      <color theme="1"/>
      <name val="Calibri Light"/>
      <family val="2"/>
      <scheme val="major"/>
    </font>
    <font>
      <sz val="11"/>
      <name val="Calibri"/>
      <family val="2"/>
    </font>
    <font>
      <sz val="10"/>
      <name val="Palatino Linotype"/>
      <family val="1"/>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9"/>
        <bgColor indexed="9"/>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theme="4" tint="0.79998168889431442"/>
      </patternFill>
    </fill>
  </fills>
  <borders count="89">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right/>
      <top style="thin">
        <color indexed="8"/>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8"/>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indexed="8"/>
      </left>
      <right/>
      <top/>
      <bottom style="thin">
        <color indexed="8"/>
      </bottom>
      <diagonal/>
    </border>
    <border>
      <left/>
      <right style="thin">
        <color indexed="8"/>
      </right>
      <top/>
      <bottom style="thin">
        <color indexed="8"/>
      </bottom>
      <diagonal/>
    </border>
    <border>
      <left style="thin">
        <color auto="1"/>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31"/>
      </left>
      <right/>
      <top/>
      <bottom style="thin">
        <color indexed="31"/>
      </bottom>
      <diagonal/>
    </border>
    <border>
      <left/>
      <right/>
      <top/>
      <bottom style="thin">
        <color indexed="31"/>
      </bottom>
      <diagonal/>
    </border>
    <border>
      <left/>
      <right style="thin">
        <color indexed="31"/>
      </right>
      <top/>
      <bottom style="thin">
        <color indexed="31"/>
      </bottom>
      <diagonal/>
    </border>
    <border>
      <left style="thin">
        <color indexed="64"/>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indexed="8"/>
      </bottom>
      <diagonal/>
    </border>
    <border>
      <left/>
      <right style="thin">
        <color auto="1"/>
      </right>
      <top style="thin">
        <color auto="1"/>
      </top>
      <bottom style="thin">
        <color indexed="8"/>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double">
        <color indexed="8"/>
      </left>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style="thin">
        <color indexed="8"/>
      </right>
      <top/>
      <bottom style="thin">
        <color indexed="8"/>
      </bottom>
      <diagonal/>
    </border>
    <border>
      <left style="thin">
        <color indexed="8"/>
      </left>
      <right style="double">
        <color indexed="8"/>
      </right>
      <top/>
      <bottom style="thin">
        <color indexed="64"/>
      </bottom>
      <diagonal/>
    </border>
    <border>
      <left style="double">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double">
        <color indexed="8"/>
      </right>
      <top style="thin">
        <color indexed="8"/>
      </top>
      <bottom/>
      <diagonal/>
    </border>
    <border>
      <left style="thin">
        <color indexed="8"/>
      </left>
      <right style="double">
        <color indexed="8"/>
      </right>
      <top style="thin">
        <color indexed="8"/>
      </top>
      <bottom style="thin">
        <color indexed="64"/>
      </bottom>
      <diagonal/>
    </border>
    <border>
      <left style="double">
        <color indexed="8"/>
      </left>
      <right style="thin">
        <color indexed="8"/>
      </right>
      <top/>
      <bottom/>
      <diagonal/>
    </border>
    <border>
      <left style="double">
        <color indexed="8"/>
      </left>
      <right style="thin">
        <color indexed="8"/>
      </right>
      <top style="thin">
        <color indexed="8"/>
      </top>
      <bottom/>
      <diagonal/>
    </border>
    <border>
      <left style="double">
        <color indexed="8"/>
      </left>
      <right style="thin">
        <color indexed="8"/>
      </right>
      <top style="thin">
        <color indexed="8"/>
      </top>
      <bottom style="thin">
        <color indexed="64"/>
      </bottom>
      <diagonal/>
    </border>
    <border>
      <left style="thin">
        <color indexed="64"/>
      </left>
      <right/>
      <top/>
      <bottom/>
      <diagonal/>
    </border>
    <border>
      <left/>
      <right/>
      <top style="thin">
        <color indexed="8"/>
      </top>
      <bottom/>
      <diagonal/>
    </border>
    <border>
      <left style="thin">
        <color indexed="8"/>
      </left>
      <right/>
      <top style="thin">
        <color auto="1"/>
      </top>
      <bottom style="thin">
        <color indexed="8"/>
      </bottom>
      <diagonal/>
    </border>
    <border>
      <left style="thin">
        <color indexed="8"/>
      </left>
      <right style="thin">
        <color auto="1"/>
      </right>
      <top style="thin">
        <color indexed="8"/>
      </top>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37">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ont="0" applyFill="0" applyBorder="0" applyAlignment="0" applyProtection="0"/>
    <xf numFmtId="0" fontId="1" fillId="0" borderId="0"/>
    <xf numFmtId="0" fontId="1" fillId="0" borderId="0"/>
    <xf numFmtId="0" fontId="20" fillId="0" borderId="0"/>
    <xf numFmtId="43" fontId="1" fillId="0" borderId="0" applyFont="0" applyFill="0" applyBorder="0" applyAlignment="0" applyProtection="0"/>
    <xf numFmtId="0" fontId="3" fillId="0" borderId="0" applyNumberFormat="0" applyFont="0" applyFill="0" applyBorder="0" applyAlignment="0" applyProtection="0"/>
    <xf numFmtId="173" fontId="1" fillId="0" borderId="0" applyNumberFormat="0" applyFill="0" applyBorder="0" applyAlignment="0" applyProtection="0"/>
    <xf numFmtId="9" fontId="1" fillId="0" borderId="0" applyFont="0" applyFill="0" applyBorder="0" applyAlignment="0" applyProtection="0"/>
    <xf numFmtId="43" fontId="20" fillId="0" borderId="0" applyFont="0" applyFill="0" applyBorder="0" applyAlignment="0" applyProtection="0"/>
    <xf numFmtId="0" fontId="1" fillId="0" borderId="0"/>
    <xf numFmtId="179" fontId="3" fillId="0" borderId="0" applyFont="0" applyFill="0" applyBorder="0" applyAlignment="0" applyProtection="0"/>
    <xf numFmtId="173" fontId="1" fillId="0" borderId="0"/>
    <xf numFmtId="0" fontId="3" fillId="0" borderId="0"/>
    <xf numFmtId="0" fontId="1" fillId="0" borderId="0"/>
    <xf numFmtId="192" fontId="3" fillId="0" borderId="0" applyNumberFormat="0" applyFont="0" applyFill="0" applyBorder="0" applyAlignment="0" applyProtection="0"/>
    <xf numFmtId="0" fontId="37" fillId="0" borderId="0"/>
    <xf numFmtId="173" fontId="3" fillId="0" borderId="0"/>
    <xf numFmtId="173" fontId="1" fillId="0" borderId="0"/>
    <xf numFmtId="194" fontId="1" fillId="0" borderId="0"/>
    <xf numFmtId="173" fontId="3" fillId="0" borderId="0" applyNumberFormat="0" applyFill="0" applyBorder="0" applyAlignment="0" applyProtection="0"/>
    <xf numFmtId="173" fontId="3" fillId="0" borderId="0" applyNumberFormat="0" applyFill="0" applyBorder="0" applyAlignment="0" applyProtection="0"/>
    <xf numFmtId="195" fontId="49" fillId="0" borderId="0">
      <alignment horizontal="right"/>
    </xf>
    <xf numFmtId="0" fontId="3" fillId="0" borderId="0"/>
    <xf numFmtId="192" fontId="1" fillId="0" borderId="0" applyFont="0" applyFill="0" applyBorder="0" applyAlignment="0" applyProtection="0"/>
    <xf numFmtId="43" fontId="1" fillId="0" borderId="0" applyFont="0" applyFill="0" applyBorder="0" applyAlignment="0" applyProtection="0"/>
    <xf numFmtId="179" fontId="3"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3" fillId="0" borderId="0" applyFont="0" applyFill="0" applyBorder="0" applyAlignment="0" applyProtection="0"/>
    <xf numFmtId="0" fontId="1" fillId="0" borderId="0"/>
    <xf numFmtId="192" fontId="84"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0" fontId="85" fillId="0" borderId="0" applyNumberFormat="0" applyFill="0" applyBorder="0" applyAlignment="0" applyProtection="0"/>
  </cellStyleXfs>
  <cellXfs count="1634">
    <xf numFmtId="0" fontId="0" fillId="0" borderId="0" xfId="0"/>
    <xf numFmtId="0" fontId="3" fillId="0" borderId="0" xfId="3" applyNumberFormat="1" applyFont="1" applyFill="1" applyBorder="1" applyAlignment="1"/>
    <xf numFmtId="49" fontId="4" fillId="2" borderId="1" xfId="3" applyNumberFormat="1" applyFont="1" applyFill="1" applyBorder="1" applyAlignment="1">
      <alignment horizontal="center"/>
    </xf>
    <xf numFmtId="0" fontId="5" fillId="2" borderId="0" xfId="3" applyFont="1" applyFill="1" applyAlignment="1">
      <alignment vertical="center"/>
    </xf>
    <xf numFmtId="0" fontId="7" fillId="0" borderId="0" xfId="3" applyNumberFormat="1" applyFont="1" applyFill="1" applyBorder="1" applyAlignment="1"/>
    <xf numFmtId="49" fontId="8" fillId="0" borderId="4" xfId="0" applyNumberFormat="1" applyFont="1" applyFill="1" applyBorder="1" applyAlignment="1">
      <alignment horizontal="left" vertical="center"/>
    </xf>
    <xf numFmtId="0" fontId="0" fillId="0" borderId="0" xfId="0" applyBorder="1"/>
    <xf numFmtId="49" fontId="8" fillId="0" borderId="0" xfId="0" applyNumberFormat="1" applyFont="1" applyFill="1" applyBorder="1" applyAlignment="1">
      <alignment horizontal="left"/>
    </xf>
    <xf numFmtId="0" fontId="13" fillId="0" borderId="11" xfId="0" applyFont="1" applyFill="1" applyBorder="1" applyAlignment="1">
      <alignment horizontal="center" vertical="center" wrapText="1"/>
    </xf>
    <xf numFmtId="0" fontId="11" fillId="0" borderId="4" xfId="0" applyFont="1" applyFill="1" applyBorder="1"/>
    <xf numFmtId="0" fontId="15" fillId="0" borderId="6" xfId="0" applyFont="1" applyFill="1" applyBorder="1" applyAlignment="1">
      <alignment horizontal="left" vertical="top"/>
    </xf>
    <xf numFmtId="0" fontId="13" fillId="0" borderId="0" xfId="0" applyFont="1" applyFill="1" applyAlignment="1">
      <alignment horizontal="left"/>
    </xf>
    <xf numFmtId="0" fontId="14" fillId="0" borderId="0" xfId="0" applyFont="1" applyFill="1" applyBorder="1" applyAlignment="1">
      <alignment horizontal="center"/>
    </xf>
    <xf numFmtId="0" fontId="14" fillId="0" borderId="0" xfId="0" applyFont="1" applyBorder="1" applyAlignment="1">
      <alignment horizontal="center"/>
    </xf>
    <xf numFmtId="2" fontId="14" fillId="0" borderId="0" xfId="0" applyNumberFormat="1" applyFont="1" applyBorder="1" applyAlignment="1">
      <alignment horizontal="center"/>
    </xf>
    <xf numFmtId="2" fontId="16" fillId="0" borderId="0" xfId="0" applyNumberFormat="1" applyFont="1" applyBorder="1" applyAlignment="1">
      <alignment horizontal="center"/>
    </xf>
    <xf numFmtId="3" fontId="14" fillId="0" borderId="0" xfId="0" applyNumberFormat="1" applyFont="1" applyBorder="1" applyAlignment="1">
      <alignment horizontal="center"/>
    </xf>
    <xf numFmtId="0" fontId="12" fillId="0" borderId="0" xfId="0" applyNumberFormat="1" applyFont="1" applyFill="1" applyBorder="1" applyAlignment="1">
      <alignment horizontal="center" vertical="top"/>
    </xf>
    <xf numFmtId="0" fontId="14" fillId="0" borderId="0" xfId="0" applyFont="1" applyBorder="1" applyProtection="1">
      <protection locked="0"/>
    </xf>
    <xf numFmtId="14" fontId="14" fillId="0" borderId="0" xfId="0" applyNumberFormat="1" applyFont="1" applyFill="1" applyBorder="1" applyAlignment="1">
      <alignment horizontal="right"/>
    </xf>
    <xf numFmtId="0" fontId="14" fillId="0" borderId="0" xfId="0" applyFont="1" applyBorder="1"/>
    <xf numFmtId="14" fontId="14" fillId="0" borderId="0" xfId="0" applyNumberFormat="1" applyFont="1" applyBorder="1" applyAlignment="1">
      <alignment horizontal="right"/>
    </xf>
    <xf numFmtId="0" fontId="14" fillId="0" borderId="0" xfId="0" applyFont="1" applyBorder="1" applyAlignment="1">
      <alignment horizontal="center" vertical="center"/>
    </xf>
    <xf numFmtId="2" fontId="14" fillId="0" borderId="0" xfId="0" applyNumberFormat="1" applyFont="1" applyFill="1" applyBorder="1" applyAlignment="1">
      <alignment horizontal="center"/>
    </xf>
    <xf numFmtId="2" fontId="16" fillId="0" borderId="0" xfId="0" applyNumberFormat="1" applyFont="1" applyFill="1" applyBorder="1" applyAlignment="1">
      <alignment horizontal="center"/>
    </xf>
    <xf numFmtId="0" fontId="11" fillId="0" borderId="0" xfId="0" applyFont="1" applyFill="1" applyBorder="1" applyAlignment="1">
      <alignment horizontal="center"/>
    </xf>
    <xf numFmtId="0" fontId="14" fillId="0" borderId="0" xfId="0" applyFont="1" applyFill="1" applyBorder="1"/>
    <xf numFmtId="0" fontId="17" fillId="0" borderId="0" xfId="0" applyFont="1" applyBorder="1"/>
    <xf numFmtId="14" fontId="17" fillId="0" borderId="0" xfId="0" applyNumberFormat="1" applyFont="1" applyBorder="1"/>
    <xf numFmtId="0" fontId="0" fillId="0" borderId="0" xfId="0" applyFill="1" applyBorder="1" applyProtection="1">
      <protection locked="0"/>
    </xf>
    <xf numFmtId="14" fontId="17" fillId="0" borderId="0" xfId="0" applyNumberFormat="1" applyFont="1" applyFill="1" applyBorder="1" applyAlignment="1">
      <alignment horizontal="right"/>
    </xf>
    <xf numFmtId="0" fontId="0" fillId="0" borderId="0" xfId="0" applyBorder="1" applyProtection="1">
      <protection locked="0"/>
    </xf>
    <xf numFmtId="14" fontId="17" fillId="0" borderId="0" xfId="0" applyNumberFormat="1" applyFont="1" applyBorder="1" applyAlignment="1">
      <alignment horizontal="right"/>
    </xf>
    <xf numFmtId="0" fontId="17" fillId="0" borderId="0" xfId="0" applyFont="1" applyFill="1" applyBorder="1"/>
    <xf numFmtId="49" fontId="8" fillId="0" borderId="0" xfId="0" applyNumberFormat="1" applyFont="1" applyFill="1" applyBorder="1" applyAlignment="1">
      <alignment vertical="top" wrapText="1"/>
    </xf>
    <xf numFmtId="0" fontId="9" fillId="0" borderId="0" xfId="0" applyFont="1" applyFill="1" applyAlignment="1">
      <alignment vertical="top" wrapText="1"/>
    </xf>
    <xf numFmtId="0" fontId="8" fillId="0" borderId="12" xfId="0" applyFont="1" applyFill="1" applyBorder="1" applyAlignment="1">
      <alignment horizontal="center" vertical="center" wrapText="1"/>
    </xf>
    <xf numFmtId="0" fontId="9" fillId="0" borderId="0" xfId="0" applyFont="1" applyFill="1" applyBorder="1" applyAlignment="1">
      <alignment vertical="top" wrapText="1"/>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15" fontId="12" fillId="0" borderId="0" xfId="0"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0" fontId="0" fillId="0" borderId="0" xfId="0" applyFill="1" applyBorder="1"/>
    <xf numFmtId="2" fontId="11" fillId="0" borderId="0" xfId="0" applyNumberFormat="1" applyFont="1"/>
    <xf numFmtId="15" fontId="11" fillId="0" borderId="0" xfId="4" applyNumberFormat="1" applyFont="1" applyBorder="1" applyAlignment="1">
      <alignment horizontal="center" vertical="center"/>
    </xf>
    <xf numFmtId="0" fontId="11" fillId="0" borderId="0" xfId="0" applyNumberFormat="1" applyFont="1" applyBorder="1" applyAlignment="1">
      <alignment horizontal="center" vertical="center"/>
    </xf>
    <xf numFmtId="165" fontId="0" fillId="0" borderId="0" xfId="0" applyNumberFormat="1" applyFill="1" applyBorder="1"/>
    <xf numFmtId="165" fontId="0" fillId="0" borderId="0" xfId="0" applyNumberFormat="1" applyBorder="1"/>
    <xf numFmtId="165" fontId="0" fillId="0" borderId="0" xfId="0" applyNumberFormat="1" applyFill="1"/>
    <xf numFmtId="165" fontId="0" fillId="0" borderId="0" xfId="0" applyNumberFormat="1"/>
    <xf numFmtId="0" fontId="0" fillId="0" borderId="0" xfId="0" applyFill="1"/>
    <xf numFmtId="0" fontId="12" fillId="0" borderId="0" xfId="0" applyFont="1" applyFill="1" applyBorder="1" applyAlignment="1">
      <alignment horizontal="center" vertical="top" wrapText="1"/>
    </xf>
    <xf numFmtId="0" fontId="11" fillId="0" borderId="0" xfId="0" applyFont="1" applyFill="1" applyBorder="1" applyAlignment="1">
      <alignment horizontal="left" vertical="top" wrapText="1"/>
    </xf>
    <xf numFmtId="165" fontId="11" fillId="0" borderId="0" xfId="0" applyNumberFormat="1" applyFont="1" applyFill="1" applyBorder="1" applyAlignment="1">
      <alignment horizontal="center" vertical="center" wrapText="1"/>
    </xf>
    <xf numFmtId="165" fontId="11" fillId="0" borderId="0" xfId="0" applyNumberFormat="1" applyFont="1" applyFill="1" applyBorder="1" applyAlignment="1">
      <alignment horizontal="center" vertical="top"/>
    </xf>
    <xf numFmtId="0" fontId="11" fillId="0" borderId="0" xfId="0" applyFont="1" applyFill="1" applyBorder="1" applyAlignment="1">
      <alignment horizontal="right" vertical="top"/>
    </xf>
    <xf numFmtId="165" fontId="11" fillId="0" borderId="0" xfId="0" applyNumberFormat="1" applyFont="1" applyFill="1" applyBorder="1" applyAlignment="1">
      <alignment horizontal="center" vertical="center"/>
    </xf>
    <xf numFmtId="49" fontId="8" fillId="0" borderId="0" xfId="0" applyNumberFormat="1" applyFont="1" applyFill="1" applyAlignment="1">
      <alignment vertical="center"/>
    </xf>
    <xf numFmtId="49" fontId="8" fillId="2" borderId="12" xfId="0" applyNumberFormat="1" applyFont="1" applyFill="1" applyBorder="1" applyAlignment="1">
      <alignment horizontal="center" vertical="center" wrapText="1"/>
    </xf>
    <xf numFmtId="49" fontId="8" fillId="2" borderId="15" xfId="0" applyNumberFormat="1" applyFont="1" applyFill="1" applyBorder="1" applyAlignment="1">
      <alignment horizontal="left"/>
    </xf>
    <xf numFmtId="0" fontId="15" fillId="0" borderId="4" xfId="0" applyFont="1" applyFill="1" applyBorder="1" applyAlignment="1">
      <alignment horizontal="right" vertical="center" wrapText="1"/>
    </xf>
    <xf numFmtId="3" fontId="15" fillId="0" borderId="4" xfId="0" applyNumberFormat="1" applyFont="1" applyFill="1" applyBorder="1" applyAlignment="1">
      <alignment horizontal="right" vertical="center" wrapText="1"/>
    </xf>
    <xf numFmtId="3" fontId="8" fillId="0" borderId="0" xfId="0" applyNumberFormat="1" applyFont="1" applyFill="1" applyBorder="1" applyAlignment="1">
      <alignment horizontal="right"/>
    </xf>
    <xf numFmtId="3" fontId="0" fillId="0" borderId="0" xfId="0" applyNumberFormat="1"/>
    <xf numFmtId="49" fontId="8" fillId="2" borderId="12" xfId="0" applyNumberFormat="1" applyFont="1" applyFill="1" applyBorder="1" applyAlignment="1">
      <alignment horizontal="left"/>
    </xf>
    <xf numFmtId="3" fontId="8" fillId="2" borderId="17" xfId="0" applyNumberFormat="1" applyFont="1" applyFill="1" applyBorder="1" applyAlignment="1">
      <alignment horizontal="right"/>
    </xf>
    <xf numFmtId="49" fontId="9" fillId="2" borderId="4" xfId="0" applyNumberFormat="1" applyFont="1" applyFill="1" applyBorder="1" applyAlignment="1">
      <alignment horizontal="left"/>
    </xf>
    <xf numFmtId="0" fontId="9" fillId="2" borderId="4" xfId="0" applyFont="1" applyFill="1" applyBorder="1" applyAlignment="1">
      <alignment horizontal="right"/>
    </xf>
    <xf numFmtId="164" fontId="9" fillId="2" borderId="4" xfId="0" applyNumberFormat="1" applyFont="1" applyFill="1" applyBorder="1" applyAlignment="1">
      <alignment horizontal="right"/>
    </xf>
    <xf numFmtId="0" fontId="9" fillId="0" borderId="4" xfId="0" applyFont="1" applyFill="1" applyBorder="1" applyAlignment="1">
      <alignment horizontal="right"/>
    </xf>
    <xf numFmtId="164" fontId="9" fillId="0" borderId="4" xfId="0" applyNumberFormat="1" applyFont="1" applyFill="1" applyBorder="1" applyAlignment="1">
      <alignment horizontal="right"/>
    </xf>
    <xf numFmtId="0" fontId="9" fillId="0" borderId="0" xfId="0" applyFont="1" applyFill="1" applyBorder="1" applyAlignment="1">
      <alignment horizontal="right"/>
    </xf>
    <xf numFmtId="166" fontId="9" fillId="0" borderId="0" xfId="0" applyNumberFormat="1" applyFont="1" applyFill="1" applyBorder="1" applyAlignment="1">
      <alignment horizontal="right"/>
    </xf>
    <xf numFmtId="49" fontId="9" fillId="0" borderId="0" xfId="0" applyNumberFormat="1" applyFont="1" applyFill="1" applyBorder="1" applyAlignment="1">
      <alignment horizontal="left"/>
    </xf>
    <xf numFmtId="164" fontId="9" fillId="0" borderId="0" xfId="0" applyNumberFormat="1" applyFont="1" applyFill="1" applyBorder="1" applyAlignment="1">
      <alignment horizontal="right"/>
    </xf>
    <xf numFmtId="49" fontId="8" fillId="0" borderId="0" xfId="0" applyNumberFormat="1" applyFont="1" applyFill="1" applyAlignment="1"/>
    <xf numFmtId="49" fontId="9" fillId="0" borderId="0" xfId="0" applyNumberFormat="1" applyFont="1" applyFill="1" applyBorder="1" applyAlignment="1">
      <alignment horizontal="left" vertical="center"/>
    </xf>
    <xf numFmtId="1" fontId="9" fillId="0" borderId="0" xfId="0" applyNumberFormat="1" applyFont="1" applyFill="1" applyBorder="1" applyAlignment="1">
      <alignment horizontal="right"/>
    </xf>
    <xf numFmtId="49" fontId="9" fillId="0" borderId="0" xfId="0" applyNumberFormat="1" applyFont="1" applyFill="1" applyBorder="1" applyAlignment="1"/>
    <xf numFmtId="0" fontId="18" fillId="0" borderId="0" xfId="0" applyFont="1" applyBorder="1" applyAlignment="1">
      <alignment horizontal="right" vertical="center" wrapText="1"/>
    </xf>
    <xf numFmtId="3" fontId="18" fillId="0" borderId="0" xfId="0" applyNumberFormat="1" applyFont="1" applyBorder="1" applyAlignment="1">
      <alignment horizontal="right" vertical="center" wrapText="1"/>
    </xf>
    <xf numFmtId="3" fontId="0" fillId="0" borderId="0" xfId="0" applyNumberFormat="1" applyFill="1"/>
    <xf numFmtId="49" fontId="9" fillId="0" borderId="0" xfId="5" applyNumberFormat="1" applyFont="1" applyFill="1" applyBorder="1" applyAlignment="1">
      <alignment horizontal="left" vertical="center"/>
    </xf>
    <xf numFmtId="1" fontId="9" fillId="0" borderId="0" xfId="5" applyNumberFormat="1" applyFont="1" applyFill="1" applyBorder="1" applyAlignment="1">
      <alignment horizontal="right"/>
    </xf>
    <xf numFmtId="17" fontId="9" fillId="0" borderId="0" xfId="5" applyNumberFormat="1" applyFont="1" applyFill="1" applyBorder="1" applyAlignment="1">
      <alignment horizontal="left" vertical="center"/>
    </xf>
    <xf numFmtId="1" fontId="11" fillId="0" borderId="0" xfId="0" applyNumberFormat="1" applyFont="1"/>
    <xf numFmtId="3" fontId="11" fillId="0" borderId="0" xfId="0" applyNumberFormat="1" applyFont="1"/>
    <xf numFmtId="0" fontId="11" fillId="0" borderId="0" xfId="0" applyFont="1"/>
    <xf numFmtId="3" fontId="11" fillId="0" borderId="0" xfId="0" applyNumberFormat="1" applyFont="1" applyFill="1"/>
    <xf numFmtId="0" fontId="11" fillId="0" borderId="0" xfId="0" applyFont="1" applyFill="1"/>
    <xf numFmtId="1" fontId="11" fillId="0" borderId="0" xfId="0" applyNumberFormat="1" applyFont="1" applyFill="1"/>
    <xf numFmtId="0" fontId="12" fillId="0" borderId="0" xfId="0" applyNumberFormat="1" applyFont="1" applyFill="1" applyBorder="1" applyAlignment="1">
      <alignment vertical="top"/>
    </xf>
    <xf numFmtId="49" fontId="8" fillId="0" borderId="4" xfId="0" applyNumberFormat="1" applyFont="1" applyFill="1" applyBorder="1" applyAlignment="1">
      <alignment horizontal="left" vertical="top"/>
    </xf>
    <xf numFmtId="164" fontId="8" fillId="0" borderId="4" xfId="0" applyNumberFormat="1" applyFont="1" applyFill="1" applyBorder="1" applyAlignment="1">
      <alignment horizontal="right" vertical="top"/>
    </xf>
    <xf numFmtId="0" fontId="8" fillId="0" borderId="4" xfId="0" applyFont="1" applyFill="1" applyBorder="1" applyAlignment="1">
      <alignment horizontal="right" vertical="top"/>
    </xf>
    <xf numFmtId="166" fontId="8" fillId="0" borderId="4" xfId="0" applyNumberFormat="1" applyFont="1" applyFill="1" applyBorder="1" applyAlignment="1">
      <alignment horizontal="right" vertical="top"/>
    </xf>
    <xf numFmtId="166" fontId="8" fillId="0" borderId="2" xfId="0" applyNumberFormat="1" applyFont="1" applyFill="1" applyBorder="1" applyAlignment="1">
      <alignment horizontal="right" vertical="top"/>
    </xf>
    <xf numFmtId="164" fontId="0" fillId="0" borderId="0" xfId="0" applyNumberFormat="1"/>
    <xf numFmtId="166" fontId="0" fillId="0" borderId="0" xfId="0" applyNumberFormat="1"/>
    <xf numFmtId="168" fontId="9" fillId="0" borderId="4" xfId="0" applyNumberFormat="1" applyFont="1" applyFill="1" applyBorder="1" applyAlignment="1">
      <alignment horizontal="left" vertical="top"/>
    </xf>
    <xf numFmtId="164" fontId="9" fillId="0" borderId="4" xfId="0" applyNumberFormat="1" applyFont="1" applyFill="1" applyBorder="1" applyAlignment="1">
      <alignment horizontal="right" vertical="top"/>
    </xf>
    <xf numFmtId="0" fontId="9" fillId="0" borderId="4" xfId="0" applyFont="1" applyFill="1" applyBorder="1" applyAlignment="1">
      <alignment vertical="top"/>
    </xf>
    <xf numFmtId="0" fontId="9" fillId="0" borderId="0" xfId="0" applyFont="1" applyFill="1" applyAlignment="1">
      <alignment horizontal="left" vertical="top"/>
    </xf>
    <xf numFmtId="0" fontId="9" fillId="0" borderId="0" xfId="0" applyFont="1" applyFill="1" applyAlignment="1">
      <alignment vertical="top"/>
    </xf>
    <xf numFmtId="0" fontId="3" fillId="0" borderId="0" xfId="0" applyFont="1" applyFill="1" applyBorder="1" applyAlignment="1">
      <alignment wrapText="1"/>
    </xf>
    <xf numFmtId="0" fontId="3" fillId="0" borderId="0" xfId="0" applyFont="1" applyFill="1" applyBorder="1" applyAlignment="1">
      <alignment vertical="center" wrapText="1"/>
    </xf>
    <xf numFmtId="164" fontId="9" fillId="0" borderId="0" xfId="0" applyNumberFormat="1" applyFont="1" applyFill="1" applyAlignment="1">
      <alignment horizontal="left" vertical="top"/>
    </xf>
    <xf numFmtId="49" fontId="8" fillId="0" borderId="0" xfId="0" applyNumberFormat="1" applyFont="1" applyFill="1" applyAlignment="1">
      <alignment horizontal="left" vertical="top"/>
    </xf>
    <xf numFmtId="168" fontId="9" fillId="0" borderId="0" xfId="0" applyNumberFormat="1" applyFont="1" applyFill="1" applyBorder="1" applyAlignment="1">
      <alignment horizontal="left" vertical="top"/>
    </xf>
    <xf numFmtId="164" fontId="9" fillId="0" borderId="0" xfId="0" applyNumberFormat="1" applyFont="1" applyFill="1" applyBorder="1" applyAlignment="1">
      <alignment horizontal="right" vertical="top"/>
    </xf>
    <xf numFmtId="0" fontId="7" fillId="0" borderId="0" xfId="0" applyFont="1" applyFill="1" applyBorder="1" applyAlignment="1">
      <alignment horizontal="right" vertical="center" wrapText="1"/>
    </xf>
    <xf numFmtId="167" fontId="7" fillId="0" borderId="0" xfId="7" applyNumberFormat="1" applyFont="1" applyFill="1" applyBorder="1" applyAlignment="1">
      <alignment horizontal="right" vertical="center" wrapText="1"/>
    </xf>
    <xf numFmtId="0" fontId="9" fillId="0" borderId="0" xfId="0" applyFont="1" applyFill="1" applyBorder="1" applyAlignment="1">
      <alignment vertical="top"/>
    </xf>
    <xf numFmtId="49" fontId="9" fillId="0" borderId="0" xfId="6" applyNumberFormat="1" applyFont="1" applyFill="1" applyBorder="1" applyAlignment="1">
      <alignment horizontal="left" vertical="center"/>
    </xf>
    <xf numFmtId="164" fontId="9" fillId="0" borderId="0" xfId="6" applyNumberFormat="1" applyFont="1" applyFill="1" applyBorder="1" applyAlignment="1">
      <alignment horizontal="right" vertical="center"/>
    </xf>
    <xf numFmtId="0" fontId="12" fillId="0" borderId="0" xfId="6" applyFont="1" applyFill="1" applyBorder="1" applyAlignment="1">
      <alignment horizontal="right" vertical="center" wrapText="1"/>
    </xf>
    <xf numFmtId="167" fontId="12" fillId="0" borderId="0" xfId="7" applyNumberFormat="1" applyFont="1" applyFill="1" applyBorder="1" applyAlignment="1">
      <alignment horizontal="right" vertical="center" wrapText="1"/>
    </xf>
    <xf numFmtId="0" fontId="9" fillId="0" borderId="0" xfId="6" applyFont="1" applyFill="1" applyBorder="1" applyAlignment="1">
      <alignment vertical="center"/>
    </xf>
    <xf numFmtId="1" fontId="9" fillId="0" borderId="0" xfId="6" applyNumberFormat="1" applyFont="1" applyFill="1" applyBorder="1" applyAlignment="1">
      <alignment vertical="center"/>
    </xf>
    <xf numFmtId="2" fontId="3" fillId="0" borderId="0" xfId="0" applyNumberFormat="1" applyFont="1" applyFill="1" applyBorder="1" applyAlignment="1">
      <alignment horizontal="center" wrapText="1"/>
    </xf>
    <xf numFmtId="49" fontId="8" fillId="0" borderId="4" xfId="0" applyNumberFormat="1" applyFont="1" applyFill="1" applyBorder="1" applyAlignment="1">
      <alignment horizontal="center" vertical="top" wrapText="1"/>
    </xf>
    <xf numFmtId="0" fontId="8" fillId="0" borderId="4" xfId="0" applyFont="1" applyFill="1" applyBorder="1" applyAlignment="1">
      <alignment vertical="top"/>
    </xf>
    <xf numFmtId="1" fontId="8" fillId="0" borderId="4" xfId="0" applyNumberFormat="1" applyFont="1" applyFill="1" applyBorder="1" applyAlignment="1">
      <alignment vertical="top"/>
    </xf>
    <xf numFmtId="164" fontId="8" fillId="0" borderId="4" xfId="0" applyNumberFormat="1" applyFont="1" applyFill="1" applyBorder="1" applyAlignment="1">
      <alignment vertical="top"/>
    </xf>
    <xf numFmtId="49" fontId="22" fillId="0" borderId="4" xfId="0" applyNumberFormat="1" applyFont="1" applyFill="1" applyBorder="1" applyAlignment="1">
      <alignment vertical="top" wrapText="1"/>
    </xf>
    <xf numFmtId="168" fontId="9" fillId="0" borderId="4" xfId="5" applyNumberFormat="1" applyFont="1" applyFill="1" applyBorder="1" applyAlignment="1">
      <alignment horizontal="left" vertical="top" wrapText="1"/>
    </xf>
    <xf numFmtId="0" fontId="11" fillId="0" borderId="4" xfId="0" applyFont="1" applyFill="1" applyBorder="1" applyAlignment="1">
      <alignment horizontal="right" vertical="center"/>
    </xf>
    <xf numFmtId="1" fontId="12" fillId="0" borderId="4" xfId="0" applyNumberFormat="1" applyFont="1" applyFill="1" applyBorder="1" applyAlignment="1">
      <alignment horizontal="right" vertical="center"/>
    </xf>
    <xf numFmtId="164" fontId="9" fillId="0" borderId="4" xfId="0" applyNumberFormat="1" applyFont="1" applyFill="1" applyBorder="1" applyAlignment="1">
      <alignment vertical="top"/>
    </xf>
    <xf numFmtId="49" fontId="8" fillId="0" borderId="0" xfId="0" applyNumberFormat="1" applyFont="1" applyFill="1" applyBorder="1" applyAlignment="1">
      <alignment horizontal="left" vertical="top" wrapText="1"/>
    </xf>
    <xf numFmtId="49" fontId="8" fillId="0" borderId="0" xfId="0" applyNumberFormat="1" applyFont="1" applyFill="1" applyAlignment="1">
      <alignment vertical="top" wrapText="1"/>
    </xf>
    <xf numFmtId="0" fontId="9" fillId="0" borderId="0" xfId="0" applyNumberFormat="1" applyFont="1" applyFill="1" applyBorder="1" applyAlignment="1">
      <alignment horizontal="right" vertical="top" wrapText="1"/>
    </xf>
    <xf numFmtId="0" fontId="9" fillId="0" borderId="0" xfId="0" applyNumberFormat="1" applyFont="1" applyFill="1" applyBorder="1" applyAlignment="1">
      <alignment vertical="top" wrapText="1"/>
    </xf>
    <xf numFmtId="1" fontId="9" fillId="0" borderId="0" xfId="0" applyNumberFormat="1" applyFont="1" applyFill="1" applyBorder="1" applyAlignment="1">
      <alignment horizontal="right" vertical="top" wrapText="1"/>
    </xf>
    <xf numFmtId="0" fontId="11" fillId="0" borderId="0" xfId="0" applyFont="1" applyFill="1" applyBorder="1"/>
    <xf numFmtId="168" fontId="6" fillId="0" borderId="0" xfId="6" applyNumberFormat="1" applyFont="1" applyFill="1" applyBorder="1" applyAlignment="1">
      <alignment horizontal="left" vertical="top"/>
    </xf>
    <xf numFmtId="0" fontId="6" fillId="0" borderId="0" xfId="6" applyNumberFormat="1" applyFont="1" applyFill="1" applyBorder="1" applyAlignment="1">
      <alignment horizontal="right" vertical="top" wrapText="1"/>
    </xf>
    <xf numFmtId="1" fontId="6" fillId="0" borderId="0" xfId="6" applyNumberFormat="1" applyFont="1" applyFill="1" applyBorder="1" applyAlignment="1">
      <alignment horizontal="right" vertical="top" wrapText="1"/>
    </xf>
    <xf numFmtId="0" fontId="14" fillId="0" borderId="0" xfId="6" applyFont="1" applyFill="1" applyBorder="1"/>
    <xf numFmtId="168" fontId="6" fillId="0" borderId="0" xfId="6" applyNumberFormat="1" applyFont="1" applyFill="1" applyBorder="1" applyAlignment="1">
      <alignment horizontal="left" vertical="center" wrapText="1"/>
    </xf>
    <xf numFmtId="168" fontId="9" fillId="0" borderId="0" xfId="5" applyNumberFormat="1" applyFont="1" applyFill="1" applyBorder="1" applyAlignment="1">
      <alignment horizontal="left" vertical="top" wrapText="1"/>
    </xf>
    <xf numFmtId="49" fontId="22" fillId="0" borderId="4" xfId="0" applyNumberFormat="1" applyFont="1" applyFill="1" applyBorder="1" applyAlignment="1">
      <alignment horizontal="center" vertical="top" wrapText="1"/>
    </xf>
    <xf numFmtId="49" fontId="22" fillId="0" borderId="2" xfId="0" applyNumberFormat="1" applyFont="1" applyFill="1" applyBorder="1" applyAlignment="1">
      <alignment horizontal="center" vertical="top" wrapText="1"/>
    </xf>
    <xf numFmtId="49" fontId="22" fillId="0" borderId="3" xfId="0" applyNumberFormat="1" applyFont="1" applyFill="1" applyBorder="1" applyAlignment="1">
      <alignment horizontal="center" vertical="top" wrapText="1"/>
    </xf>
    <xf numFmtId="0" fontId="12" fillId="0" borderId="31" xfId="0" applyFont="1" applyFill="1" applyBorder="1" applyAlignment="1">
      <alignment horizontal="left"/>
    </xf>
    <xf numFmtId="1" fontId="11" fillId="0" borderId="32" xfId="0" applyNumberFormat="1" applyFont="1" applyFill="1" applyBorder="1" applyAlignment="1">
      <alignment wrapText="1"/>
    </xf>
    <xf numFmtId="1" fontId="0" fillId="0" borderId="0" xfId="0" applyNumberFormat="1" applyFill="1" applyBorder="1"/>
    <xf numFmtId="0" fontId="11" fillId="0" borderId="0" xfId="0" applyFont="1" applyFill="1" applyBorder="1" applyAlignment="1">
      <alignment wrapText="1"/>
    </xf>
    <xf numFmtId="0" fontId="11" fillId="0" borderId="2" xfId="0" applyFont="1" applyFill="1" applyBorder="1" applyAlignment="1">
      <alignment wrapText="1"/>
    </xf>
    <xf numFmtId="0" fontId="11" fillId="0" borderId="11" xfId="0" applyFont="1" applyFill="1" applyBorder="1" applyAlignment="1">
      <alignment wrapText="1"/>
    </xf>
    <xf numFmtId="0" fontId="11" fillId="0" borderId="32" xfId="0" applyFont="1" applyFill="1" applyBorder="1" applyAlignment="1">
      <alignment wrapText="1"/>
    </xf>
    <xf numFmtId="0" fontId="12" fillId="0" borderId="33" xfId="0" applyFont="1" applyFill="1" applyBorder="1" applyAlignment="1">
      <alignment horizontal="left"/>
    </xf>
    <xf numFmtId="0" fontId="23" fillId="0" borderId="4" xfId="0" applyFont="1" applyFill="1" applyBorder="1" applyAlignment="1">
      <alignment horizontal="left" vertical="top"/>
    </xf>
    <xf numFmtId="0" fontId="19" fillId="0" borderId="32" xfId="0" applyFont="1" applyFill="1" applyBorder="1" applyAlignment="1">
      <alignment wrapText="1"/>
    </xf>
    <xf numFmtId="49" fontId="24" fillId="0" borderId="0" xfId="0" applyNumberFormat="1" applyFont="1" applyFill="1" applyAlignment="1">
      <alignment wrapText="1"/>
    </xf>
    <xf numFmtId="49" fontId="22" fillId="0" borderId="0" xfId="0" applyNumberFormat="1" applyFont="1" applyFill="1" applyAlignment="1"/>
    <xf numFmtId="0" fontId="12" fillId="0" borderId="0" xfId="0" applyNumberFormat="1" applyFont="1" applyFill="1" applyBorder="1" applyAlignment="1"/>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center" vertical="top" wrapText="1"/>
    </xf>
    <xf numFmtId="1" fontId="8" fillId="0" borderId="4" xfId="0" applyNumberFormat="1" applyFont="1" applyFill="1" applyBorder="1" applyAlignment="1">
      <alignment horizontal="right" vertical="top"/>
    </xf>
    <xf numFmtId="0" fontId="8" fillId="0" borderId="0" xfId="0" applyFont="1" applyFill="1" applyBorder="1" applyAlignment="1">
      <alignment horizontal="right"/>
    </xf>
    <xf numFmtId="1" fontId="19" fillId="0" borderId="4" xfId="5" applyNumberFormat="1" applyFont="1" applyFill="1" applyBorder="1"/>
    <xf numFmtId="1" fontId="8" fillId="0" borderId="0" xfId="0" applyNumberFormat="1" applyFont="1" applyFill="1" applyBorder="1" applyAlignment="1">
      <alignment horizontal="right" vertical="top"/>
    </xf>
    <xf numFmtId="1" fontId="11" fillId="0" borderId="0" xfId="5" applyNumberFormat="1" applyFont="1" applyFill="1" applyBorder="1" applyAlignment="1">
      <alignment horizontal="right" vertical="center" wrapText="1"/>
    </xf>
    <xf numFmtId="1" fontId="11" fillId="0" borderId="0" xfId="0" applyNumberFormat="1" applyFont="1" applyFill="1" applyBorder="1" applyAlignment="1">
      <alignment horizontal="right" vertical="top"/>
    </xf>
    <xf numFmtId="164" fontId="11" fillId="0" borderId="0" xfId="0" applyNumberFormat="1" applyFont="1" applyFill="1" applyBorder="1" applyAlignment="1">
      <alignment horizontal="right" vertical="top"/>
    </xf>
    <xf numFmtId="0" fontId="9" fillId="0" borderId="0" xfId="0" applyFont="1" applyFill="1" applyAlignment="1">
      <alignment horizontal="left" vertical="center"/>
    </xf>
    <xf numFmtId="49" fontId="8" fillId="0" borderId="0" xfId="0" applyNumberFormat="1" applyFont="1" applyFill="1" applyAlignment="1">
      <alignment horizontal="left"/>
    </xf>
    <xf numFmtId="168" fontId="11" fillId="0" borderId="0" xfId="0" applyNumberFormat="1" applyFont="1" applyFill="1" applyBorder="1" applyAlignment="1">
      <alignment horizontal="left" vertical="top"/>
    </xf>
    <xf numFmtId="1" fontId="12" fillId="0" borderId="0" xfId="0" applyNumberFormat="1" applyFont="1" applyFill="1" applyBorder="1" applyAlignment="1">
      <alignment horizontal="right" wrapText="1"/>
    </xf>
    <xf numFmtId="1" fontId="0" fillId="0" borderId="0" xfId="0" applyNumberFormat="1" applyFont="1" applyFill="1" applyBorder="1" applyAlignment="1"/>
    <xf numFmtId="1" fontId="12" fillId="0" borderId="0" xfId="0" applyNumberFormat="1" applyFont="1" applyFill="1" applyBorder="1" applyAlignment="1"/>
    <xf numFmtId="0" fontId="12" fillId="0" borderId="0" xfId="0" applyFont="1" applyFill="1" applyBorder="1" applyAlignment="1">
      <alignment horizontal="right" wrapText="1"/>
    </xf>
    <xf numFmtId="1" fontId="11" fillId="0" borderId="0" xfId="0" applyNumberFormat="1" applyFont="1" applyFill="1" applyBorder="1" applyAlignment="1">
      <alignment horizontal="right"/>
    </xf>
    <xf numFmtId="1" fontId="12" fillId="0" borderId="0" xfId="5" applyNumberFormat="1" applyFont="1" applyFill="1" applyBorder="1" applyAlignment="1">
      <alignment horizontal="right" vertical="center" wrapText="1"/>
    </xf>
    <xf numFmtId="0" fontId="9" fillId="0" borderId="0" xfId="0" applyFont="1" applyFill="1" applyAlignment="1">
      <alignment vertical="center"/>
    </xf>
    <xf numFmtId="49" fontId="8" fillId="0" borderId="8" xfId="0" applyNumberFormat="1" applyFont="1" applyFill="1" applyBorder="1" applyAlignment="1">
      <alignment horizontal="center" vertical="center" wrapText="1"/>
    </xf>
    <xf numFmtId="3" fontId="8" fillId="0" borderId="4" xfId="0" applyNumberFormat="1" applyFont="1" applyFill="1" applyBorder="1" applyAlignment="1">
      <alignment horizontal="right" vertical="center"/>
    </xf>
    <xf numFmtId="168" fontId="6" fillId="0" borderId="4" xfId="5" applyNumberFormat="1" applyFont="1" applyFill="1" applyBorder="1" applyAlignment="1">
      <alignment horizontal="left" vertical="top" wrapText="1"/>
    </xf>
    <xf numFmtId="3" fontId="9" fillId="0" borderId="4" xfId="0" applyNumberFormat="1" applyFont="1" applyFill="1" applyBorder="1" applyAlignment="1">
      <alignment horizontal="right" vertical="center"/>
    </xf>
    <xf numFmtId="1" fontId="7" fillId="0" borderId="0" xfId="5" applyNumberFormat="1" applyFont="1" applyFill="1" applyBorder="1" applyAlignment="1">
      <alignment horizontal="right" vertical="center" wrapText="1"/>
    </xf>
    <xf numFmtId="3" fontId="9" fillId="0" borderId="0" xfId="0" applyNumberFormat="1" applyFont="1" applyFill="1" applyBorder="1" applyAlignment="1">
      <alignment horizontal="right" vertical="center"/>
    </xf>
    <xf numFmtId="168" fontId="9" fillId="0" borderId="0" xfId="0" applyNumberFormat="1" applyFont="1" applyFill="1" applyBorder="1" applyAlignment="1">
      <alignment horizontal="left" vertical="center"/>
    </xf>
    <xf numFmtId="168" fontId="9" fillId="0" borderId="0" xfId="5" applyNumberFormat="1" applyFont="1" applyFill="1" applyBorder="1" applyAlignment="1">
      <alignment horizontal="left" vertical="top"/>
    </xf>
    <xf numFmtId="168" fontId="6" fillId="0" borderId="0" xfId="5" applyNumberFormat="1" applyFont="1" applyFill="1" applyBorder="1" applyAlignment="1">
      <alignment horizontal="left" vertical="top" wrapText="1"/>
    </xf>
    <xf numFmtId="49" fontId="8" fillId="2" borderId="1" xfId="0" applyNumberFormat="1" applyFont="1" applyFill="1" applyBorder="1" applyAlignment="1">
      <alignment horizontal="center" vertical="center" wrapText="1"/>
    </xf>
    <xf numFmtId="3" fontId="8" fillId="2" borderId="12" xfId="0" applyNumberFormat="1" applyFont="1" applyFill="1" applyBorder="1" applyAlignment="1">
      <alignment horizontal="right"/>
    </xf>
    <xf numFmtId="164" fontId="8" fillId="2" borderId="12" xfId="0" applyNumberFormat="1" applyFont="1" applyFill="1" applyBorder="1" applyAlignment="1">
      <alignment horizontal="right"/>
    </xf>
    <xf numFmtId="0" fontId="8" fillId="2" borderId="12" xfId="0" applyFont="1" applyFill="1" applyBorder="1" applyAlignment="1">
      <alignment horizontal="right"/>
    </xf>
    <xf numFmtId="3" fontId="8" fillId="0" borderId="4" xfId="0" applyNumberFormat="1" applyFont="1" applyFill="1" applyBorder="1" applyAlignment="1">
      <alignment horizontal="right"/>
    </xf>
    <xf numFmtId="0" fontId="11" fillId="0" borderId="4" xfId="0" applyFont="1" applyFill="1" applyBorder="1" applyAlignment="1">
      <alignment horizontal="right"/>
    </xf>
    <xf numFmtId="1" fontId="11" fillId="0" borderId="4" xfId="0" applyNumberFormat="1" applyFont="1" applyFill="1" applyBorder="1" applyAlignment="1">
      <alignment horizontal="right" wrapText="1"/>
    </xf>
    <xf numFmtId="49" fontId="8" fillId="0" borderId="0" xfId="0" applyNumberFormat="1" applyFont="1" applyFill="1" applyAlignment="1">
      <alignment horizontal="left" wrapText="1"/>
    </xf>
    <xf numFmtId="3" fontId="9" fillId="0" borderId="0" xfId="0" applyNumberFormat="1" applyFont="1" applyFill="1" applyBorder="1" applyAlignment="1">
      <alignment horizontal="right"/>
    </xf>
    <xf numFmtId="3" fontId="9" fillId="0" borderId="0" xfId="5" applyNumberFormat="1" applyFont="1" applyFill="1" applyBorder="1" applyAlignment="1">
      <alignment horizontal="right"/>
    </xf>
    <xf numFmtId="49" fontId="22" fillId="0" borderId="8" xfId="0" applyNumberFormat="1" applyFont="1" applyFill="1" applyBorder="1" applyAlignment="1">
      <alignment horizontal="center" vertical="center" wrapText="1"/>
    </xf>
    <xf numFmtId="1" fontId="11" fillId="0" borderId="0" xfId="0" applyNumberFormat="1" applyFont="1" applyFill="1" applyBorder="1"/>
    <xf numFmtId="1" fontId="10" fillId="0" borderId="0" xfId="0" applyNumberFormat="1" applyFont="1" applyFill="1" applyBorder="1"/>
    <xf numFmtId="1" fontId="11" fillId="0" borderId="0" xfId="5" applyNumberFormat="1" applyFont="1" applyFill="1" applyBorder="1"/>
    <xf numFmtId="166" fontId="9" fillId="0" borderId="0" xfId="5" applyNumberFormat="1" applyFont="1" applyFill="1" applyBorder="1" applyAlignment="1">
      <alignment horizontal="right"/>
    </xf>
    <xf numFmtId="49" fontId="8" fillId="0" borderId="0" xfId="0" applyNumberFormat="1" applyFont="1" applyFill="1" applyBorder="1" applyAlignment="1"/>
    <xf numFmtId="0" fontId="5" fillId="0" borderId="0" xfId="0" applyFont="1" applyFill="1" applyAlignment="1">
      <alignment vertical="center"/>
    </xf>
    <xf numFmtId="0" fontId="12" fillId="0" borderId="0" xfId="8" applyNumberFormat="1" applyFont="1" applyFill="1" applyBorder="1" applyAlignment="1"/>
    <xf numFmtId="0" fontId="9" fillId="2" borderId="0" xfId="8" applyFont="1" applyFill="1" applyAlignment="1">
      <alignment vertical="center"/>
    </xf>
    <xf numFmtId="49" fontId="8" fillId="0" borderId="8" xfId="8" applyNumberFormat="1" applyFont="1" applyFill="1" applyBorder="1" applyAlignment="1">
      <alignment horizontal="center" vertical="center" wrapText="1"/>
    </xf>
    <xf numFmtId="49" fontId="8" fillId="2" borderId="1" xfId="8" applyNumberFormat="1" applyFont="1" applyFill="1" applyBorder="1" applyAlignment="1">
      <alignment horizontal="left"/>
    </xf>
    <xf numFmtId="169" fontId="8" fillId="2" borderId="1" xfId="8" applyNumberFormat="1" applyFont="1" applyFill="1" applyBorder="1" applyAlignment="1">
      <alignment horizontal="right"/>
    </xf>
    <xf numFmtId="164" fontId="8" fillId="2" borderId="1" xfId="8" applyNumberFormat="1" applyFont="1" applyFill="1" applyBorder="1" applyAlignment="1">
      <alignment horizontal="right"/>
    </xf>
    <xf numFmtId="170" fontId="8" fillId="0" borderId="1" xfId="8" applyNumberFormat="1" applyFont="1" applyFill="1" applyBorder="1" applyAlignment="1">
      <alignment horizontal="right"/>
    </xf>
    <xf numFmtId="0" fontId="8" fillId="2" borderId="0" xfId="8" applyFont="1" applyFill="1" applyAlignment="1">
      <alignment vertical="center"/>
    </xf>
    <xf numFmtId="49" fontId="8" fillId="2" borderId="12" xfId="8" applyNumberFormat="1" applyFont="1" applyFill="1" applyBorder="1" applyAlignment="1">
      <alignment horizontal="left"/>
    </xf>
    <xf numFmtId="164" fontId="8" fillId="2" borderId="0" xfId="8" applyNumberFormat="1" applyFont="1" applyFill="1" applyAlignment="1">
      <alignment vertical="center"/>
    </xf>
    <xf numFmtId="49" fontId="9" fillId="2" borderId="4" xfId="8" applyNumberFormat="1" applyFont="1" applyFill="1" applyBorder="1" applyAlignment="1">
      <alignment horizontal="left"/>
    </xf>
    <xf numFmtId="169" fontId="9" fillId="2" borderId="4" xfId="8" applyNumberFormat="1" applyFont="1" applyFill="1" applyBorder="1" applyAlignment="1">
      <alignment horizontal="right"/>
    </xf>
    <xf numFmtId="164" fontId="9" fillId="2" borderId="4" xfId="8" applyNumberFormat="1" applyFont="1" applyFill="1" applyBorder="1" applyAlignment="1">
      <alignment horizontal="right"/>
    </xf>
    <xf numFmtId="164" fontId="9" fillId="0" borderId="4" xfId="8" applyNumberFormat="1" applyFont="1" applyFill="1" applyBorder="1" applyAlignment="1">
      <alignment horizontal="right"/>
    </xf>
    <xf numFmtId="169" fontId="9" fillId="0" borderId="4" xfId="8" applyNumberFormat="1" applyFont="1" applyFill="1" applyBorder="1" applyAlignment="1">
      <alignment horizontal="right"/>
    </xf>
    <xf numFmtId="164" fontId="9" fillId="2" borderId="0" xfId="8" applyNumberFormat="1" applyFont="1" applyFill="1" applyAlignment="1">
      <alignment vertical="center"/>
    </xf>
    <xf numFmtId="169" fontId="9" fillId="2" borderId="0" xfId="8" applyNumberFormat="1" applyFont="1" applyFill="1" applyAlignment="1">
      <alignment vertical="center"/>
    </xf>
    <xf numFmtId="164" fontId="12" fillId="0" borderId="0" xfId="8" applyNumberFormat="1" applyFont="1" applyFill="1" applyBorder="1" applyAlignment="1"/>
    <xf numFmtId="169" fontId="12" fillId="0" borderId="0" xfId="8" applyNumberFormat="1" applyFont="1" applyFill="1" applyBorder="1" applyAlignment="1"/>
    <xf numFmtId="171" fontId="12" fillId="0" borderId="0" xfId="8" applyNumberFormat="1" applyFont="1" applyFill="1" applyBorder="1" applyAlignment="1"/>
    <xf numFmtId="170" fontId="8" fillId="2" borderId="1" xfId="8" applyNumberFormat="1" applyFont="1" applyFill="1" applyBorder="1" applyAlignment="1">
      <alignment horizontal="right"/>
    </xf>
    <xf numFmtId="164" fontId="8" fillId="0" borderId="1" xfId="8" applyNumberFormat="1" applyFont="1" applyFill="1" applyBorder="1" applyAlignment="1">
      <alignment horizontal="right"/>
    </xf>
    <xf numFmtId="49" fontId="8" fillId="0" borderId="12" xfId="8" applyNumberFormat="1" applyFont="1" applyFill="1" applyBorder="1" applyAlignment="1">
      <alignment horizontal="left"/>
    </xf>
    <xf numFmtId="164" fontId="8" fillId="2" borderId="12" xfId="8" applyNumberFormat="1" applyFont="1" applyFill="1" applyBorder="1" applyAlignment="1">
      <alignment horizontal="right"/>
    </xf>
    <xf numFmtId="164" fontId="8" fillId="0" borderId="0" xfId="8" applyNumberFormat="1" applyFont="1" applyFill="1" applyAlignment="1">
      <alignment vertical="center"/>
    </xf>
    <xf numFmtId="0" fontId="8" fillId="0" borderId="0" xfId="8" applyFont="1" applyFill="1" applyAlignment="1">
      <alignment vertical="center"/>
    </xf>
    <xf numFmtId="49" fontId="8" fillId="2" borderId="0" xfId="8" applyNumberFormat="1" applyFont="1" applyFill="1" applyAlignment="1">
      <alignment horizontal="left"/>
    </xf>
    <xf numFmtId="3" fontId="12" fillId="0" borderId="0" xfId="8" applyNumberFormat="1" applyFont="1" applyFill="1" applyBorder="1" applyAlignment="1"/>
    <xf numFmtId="49" fontId="8" fillId="2" borderId="1" xfId="8" applyNumberFormat="1" applyFont="1" applyFill="1" applyBorder="1" applyAlignment="1">
      <alignment horizontal="right"/>
    </xf>
    <xf numFmtId="0" fontId="8" fillId="2" borderId="1" xfId="8" applyFont="1" applyFill="1" applyBorder="1" applyAlignment="1">
      <alignment horizontal="right"/>
    </xf>
    <xf numFmtId="172" fontId="8" fillId="2" borderId="1" xfId="8" applyNumberFormat="1" applyFont="1" applyFill="1" applyBorder="1" applyAlignment="1">
      <alignment horizontal="right"/>
    </xf>
    <xf numFmtId="164" fontId="9" fillId="7" borderId="4" xfId="9" applyNumberFormat="1" applyFont="1" applyFill="1" applyBorder="1" applyAlignment="1">
      <alignment horizontal="right"/>
    </xf>
    <xf numFmtId="1" fontId="9" fillId="7" borderId="4" xfId="9" applyNumberFormat="1" applyFont="1" applyFill="1" applyBorder="1" applyAlignment="1">
      <alignment horizontal="right"/>
    </xf>
    <xf numFmtId="170" fontId="9" fillId="7" borderId="4" xfId="9" applyNumberFormat="1" applyFont="1" applyFill="1" applyBorder="1" applyAlignment="1">
      <alignment horizontal="right"/>
    </xf>
    <xf numFmtId="164" fontId="9" fillId="0" borderId="4" xfId="9" applyNumberFormat="1" applyFont="1" applyFill="1" applyBorder="1" applyAlignment="1">
      <alignment horizontal="right"/>
    </xf>
    <xf numFmtId="1" fontId="9" fillId="0" borderId="4" xfId="9" applyNumberFormat="1" applyFont="1" applyFill="1" applyBorder="1" applyAlignment="1">
      <alignment horizontal="right"/>
    </xf>
    <xf numFmtId="170" fontId="9" fillId="0" borderId="4" xfId="9" applyNumberFormat="1" applyFont="1" applyFill="1" applyBorder="1" applyAlignment="1">
      <alignment horizontal="right"/>
    </xf>
    <xf numFmtId="43" fontId="19" fillId="0" borderId="4" xfId="1" applyFont="1" applyFill="1" applyBorder="1" applyAlignment="1">
      <alignment vertical="top" wrapText="1"/>
    </xf>
    <xf numFmtId="43" fontId="11" fillId="0" borderId="4" xfId="1" applyFont="1" applyFill="1" applyBorder="1" applyAlignment="1">
      <alignment vertical="top" wrapText="1"/>
    </xf>
    <xf numFmtId="43" fontId="12" fillId="0" borderId="4" xfId="1" applyFont="1" applyFill="1" applyBorder="1" applyAlignment="1">
      <alignment vertical="top" wrapText="1"/>
    </xf>
    <xf numFmtId="43" fontId="11" fillId="0" borderId="0" xfId="1" applyFont="1" applyFill="1" applyBorder="1" applyAlignment="1"/>
    <xf numFmtId="43" fontId="19" fillId="0" borderId="8" xfId="1" applyFont="1" applyFill="1" applyBorder="1" applyAlignment="1">
      <alignment vertical="top" wrapText="1"/>
    </xf>
    <xf numFmtId="43" fontId="12" fillId="0" borderId="8" xfId="1" applyFont="1" applyFill="1" applyBorder="1" applyAlignment="1">
      <alignment vertical="top" wrapText="1"/>
    </xf>
    <xf numFmtId="17" fontId="19" fillId="0" borderId="0" xfId="1" applyNumberFormat="1" applyFont="1" applyFill="1" applyBorder="1" applyAlignment="1"/>
    <xf numFmtId="43" fontId="11" fillId="0" borderId="10" xfId="1" applyFont="1" applyFill="1" applyBorder="1" applyAlignment="1">
      <alignment vertical="top" wrapText="1"/>
    </xf>
    <xf numFmtId="43" fontId="11" fillId="0" borderId="0" xfId="1" applyFont="1" applyFill="1" applyBorder="1" applyAlignment="1">
      <alignment vertical="top" wrapText="1"/>
    </xf>
    <xf numFmtId="167" fontId="11" fillId="0" borderId="0" xfId="1" applyNumberFormat="1" applyFont="1" applyFill="1" applyBorder="1" applyAlignment="1">
      <alignment horizontal="right" vertical="top" wrapText="1"/>
    </xf>
    <xf numFmtId="43" fontId="11" fillId="0" borderId="23" xfId="1" applyFont="1" applyFill="1" applyBorder="1" applyAlignment="1">
      <alignment vertical="top" wrapText="1"/>
    </xf>
    <xf numFmtId="43" fontId="19" fillId="0" borderId="0" xfId="1" applyFont="1" applyFill="1" applyBorder="1" applyAlignment="1">
      <alignment vertical="top" wrapText="1"/>
    </xf>
    <xf numFmtId="43" fontId="11" fillId="0" borderId="8" xfId="1" applyFont="1" applyFill="1" applyBorder="1" applyAlignment="1">
      <alignment vertical="top" wrapText="1"/>
    </xf>
    <xf numFmtId="43" fontId="11" fillId="0" borderId="8" xfId="1" applyFont="1" applyFill="1" applyBorder="1" applyAlignment="1">
      <alignment horizontal="right" vertical="center" wrapText="1"/>
    </xf>
    <xf numFmtId="43" fontId="11" fillId="0" borderId="0" xfId="1" applyFont="1" applyFill="1" applyBorder="1" applyAlignment="1">
      <alignment horizontal="right" vertical="center" wrapText="1"/>
    </xf>
    <xf numFmtId="43" fontId="11" fillId="0" borderId="10" xfId="1" applyFont="1" applyFill="1" applyBorder="1" applyAlignment="1">
      <alignment horizontal="right" vertical="center" wrapText="1"/>
    </xf>
    <xf numFmtId="43" fontId="11" fillId="0" borderId="10" xfId="1" applyFont="1" applyFill="1" applyBorder="1" applyAlignment="1">
      <alignment vertical="top"/>
    </xf>
    <xf numFmtId="43" fontId="11" fillId="0" borderId="10" xfId="1" applyFont="1" applyFill="1" applyBorder="1" applyAlignment="1">
      <alignment horizontal="right" vertical="center"/>
    </xf>
    <xf numFmtId="43" fontId="11" fillId="0" borderId="23" xfId="1" applyFont="1" applyFill="1" applyBorder="1" applyAlignment="1">
      <alignment horizontal="right" vertical="center" wrapText="1"/>
    </xf>
    <xf numFmtId="0" fontId="0" fillId="0" borderId="0" xfId="0" applyAlignment="1">
      <alignment horizontal="right"/>
    </xf>
    <xf numFmtId="167" fontId="11" fillId="0" borderId="8" xfId="1" applyNumberFormat="1" applyFont="1" applyFill="1" applyBorder="1" applyAlignment="1">
      <alignment horizontal="right" vertical="center" wrapText="1"/>
    </xf>
    <xf numFmtId="167" fontId="11" fillId="0" borderId="0" xfId="1" applyNumberFormat="1" applyFont="1" applyFill="1" applyBorder="1" applyAlignment="1">
      <alignment horizontal="right" vertical="center" wrapText="1"/>
    </xf>
    <xf numFmtId="164" fontId="9" fillId="0" borderId="0" xfId="8" applyNumberFormat="1" applyFont="1" applyFill="1" applyBorder="1" applyAlignment="1">
      <alignment horizontal="right"/>
    </xf>
    <xf numFmtId="164" fontId="0" fillId="0" borderId="0" xfId="0" applyNumberFormat="1" applyBorder="1"/>
    <xf numFmtId="172" fontId="9" fillId="0" borderId="10" xfId="8" applyNumberFormat="1" applyFont="1" applyFill="1" applyBorder="1" applyAlignment="1">
      <alignment horizontal="right"/>
    </xf>
    <xf numFmtId="164" fontId="9" fillId="0" borderId="10" xfId="8" applyNumberFormat="1" applyFont="1" applyFill="1" applyBorder="1" applyAlignment="1">
      <alignment horizontal="right"/>
    </xf>
    <xf numFmtId="167" fontId="11" fillId="0" borderId="23" xfId="1" applyNumberFormat="1" applyFont="1" applyFill="1" applyBorder="1" applyAlignment="1">
      <alignment horizontal="right" vertical="center" wrapText="1"/>
    </xf>
    <xf numFmtId="43" fontId="11" fillId="0" borderId="11" xfId="1" applyFont="1" applyFill="1" applyBorder="1" applyAlignment="1">
      <alignment vertical="top" wrapText="1"/>
    </xf>
    <xf numFmtId="43" fontId="11" fillId="0" borderId="36" xfId="1" applyFont="1" applyFill="1" applyBorder="1" applyAlignment="1">
      <alignment vertical="top" wrapText="1"/>
    </xf>
    <xf numFmtId="43" fontId="11" fillId="0" borderId="37" xfId="1" applyFont="1" applyFill="1" applyBorder="1" applyAlignment="1">
      <alignment vertical="top" wrapText="1"/>
    </xf>
    <xf numFmtId="43" fontId="11" fillId="0" borderId="23" xfId="1" applyFont="1" applyFill="1" applyBorder="1" applyAlignment="1">
      <alignment horizontal="right" vertical="top" wrapText="1"/>
    </xf>
    <xf numFmtId="43" fontId="11" fillId="0" borderId="10" xfId="1" applyFont="1" applyFill="1" applyBorder="1" applyAlignment="1">
      <alignment horizontal="right" vertical="top" wrapText="1"/>
    </xf>
    <xf numFmtId="43" fontId="11" fillId="0" borderId="0" xfId="1" applyFont="1" applyFill="1" applyBorder="1" applyAlignment="1">
      <alignment horizontal="right" vertical="top" wrapText="1"/>
    </xf>
    <xf numFmtId="43" fontId="11" fillId="0" borderId="0" xfId="1" applyNumberFormat="1" applyFont="1" applyFill="1" applyBorder="1" applyAlignment="1">
      <alignment horizontal="right" vertical="center" wrapText="1"/>
    </xf>
    <xf numFmtId="43" fontId="11" fillId="0" borderId="0" xfId="1" applyNumberFormat="1" applyFont="1" applyFill="1" applyBorder="1" applyAlignment="1">
      <alignment horizontal="right" vertical="top" wrapText="1"/>
    </xf>
    <xf numFmtId="43" fontId="12" fillId="0" borderId="0" xfId="1" applyFont="1" applyFill="1" applyBorder="1" applyAlignment="1">
      <alignment vertical="top" wrapText="1"/>
    </xf>
    <xf numFmtId="43" fontId="11" fillId="0" borderId="0" xfId="1" applyFont="1" applyFill="1" applyBorder="1" applyAlignment="1">
      <alignment vertical="top"/>
    </xf>
    <xf numFmtId="3" fontId="11" fillId="0" borderId="4" xfId="0" applyNumberFormat="1" applyFont="1" applyFill="1" applyBorder="1"/>
    <xf numFmtId="3" fontId="11" fillId="0" borderId="4" xfId="0" applyNumberFormat="1" applyFont="1" applyFill="1" applyBorder="1" applyAlignment="1">
      <alignment horizontal="right"/>
    </xf>
    <xf numFmtId="17" fontId="10" fillId="4" borderId="0" xfId="8" applyNumberFormat="1" applyFont="1" applyFill="1" applyBorder="1" applyAlignment="1">
      <alignment horizontal="left" vertical="center"/>
    </xf>
    <xf numFmtId="3" fontId="10" fillId="4" borderId="0" xfId="8" applyNumberFormat="1" applyFont="1" applyFill="1" applyBorder="1" applyAlignment="1">
      <alignment horizontal="right" vertical="center"/>
    </xf>
    <xf numFmtId="0" fontId="10" fillId="4" borderId="0" xfId="8" applyNumberFormat="1" applyFont="1" applyFill="1" applyBorder="1" applyAlignment="1">
      <alignment horizontal="right" vertical="center"/>
    </xf>
    <xf numFmtId="3" fontId="10" fillId="0" borderId="0" xfId="8" applyNumberFormat="1" applyFont="1" applyFill="1" applyBorder="1" applyAlignment="1">
      <alignment horizontal="right" vertical="center"/>
    </xf>
    <xf numFmtId="49" fontId="9" fillId="2" borderId="0" xfId="8" applyNumberFormat="1" applyFont="1" applyFill="1" applyBorder="1" applyAlignment="1">
      <alignment horizontal="left"/>
    </xf>
    <xf numFmtId="164" fontId="9" fillId="2" borderId="0" xfId="8" applyNumberFormat="1" applyFont="1" applyFill="1" applyBorder="1" applyAlignment="1">
      <alignment horizontal="right"/>
    </xf>
    <xf numFmtId="3" fontId="9" fillId="2" borderId="0" xfId="8" applyNumberFormat="1" applyFont="1" applyFill="1" applyBorder="1" applyAlignment="1">
      <alignment horizontal="right"/>
    </xf>
    <xf numFmtId="170" fontId="9" fillId="2" borderId="0" xfId="8" applyNumberFormat="1" applyFont="1" applyFill="1" applyBorder="1" applyAlignment="1">
      <alignment horizontal="right"/>
    </xf>
    <xf numFmtId="174" fontId="12" fillId="0" borderId="0" xfId="8" applyNumberFormat="1" applyFont="1" applyFill="1" applyBorder="1" applyAlignment="1"/>
    <xf numFmtId="170" fontId="9" fillId="2" borderId="0" xfId="8" applyNumberFormat="1" applyFont="1" applyFill="1" applyAlignment="1">
      <alignment vertical="center"/>
    </xf>
    <xf numFmtId="164" fontId="9" fillId="2" borderId="22" xfId="8" applyNumberFormat="1" applyFont="1" applyFill="1" applyBorder="1" applyAlignment="1">
      <alignment horizontal="right"/>
    </xf>
    <xf numFmtId="172" fontId="9" fillId="2" borderId="0" xfId="8" applyNumberFormat="1" applyFont="1" applyFill="1" applyBorder="1" applyAlignment="1">
      <alignment horizontal="right"/>
    </xf>
    <xf numFmtId="49" fontId="26" fillId="2" borderId="0" xfId="8" applyNumberFormat="1" applyFont="1" applyFill="1" applyAlignment="1">
      <alignment horizontal="left"/>
    </xf>
    <xf numFmtId="0" fontId="9" fillId="2" borderId="0" xfId="8" applyFont="1" applyFill="1" applyBorder="1" applyAlignment="1">
      <alignment horizontal="right"/>
    </xf>
    <xf numFmtId="173" fontId="27" fillId="0" borderId="0" xfId="9" applyFont="1" applyFill="1"/>
    <xf numFmtId="172" fontId="9" fillId="2" borderId="0" xfId="8" applyNumberFormat="1" applyFont="1" applyFill="1" applyAlignment="1">
      <alignment vertical="center"/>
    </xf>
    <xf numFmtId="170" fontId="12" fillId="0" borderId="0" xfId="8" applyNumberFormat="1" applyFont="1" applyFill="1" applyBorder="1" applyAlignment="1"/>
    <xf numFmtId="176" fontId="12" fillId="0" borderId="0" xfId="8" applyNumberFormat="1" applyFont="1" applyFill="1" applyBorder="1" applyAlignment="1"/>
    <xf numFmtId="178" fontId="9" fillId="2" borderId="0" xfId="8" applyNumberFormat="1" applyFont="1" applyFill="1" applyBorder="1" applyAlignment="1">
      <alignment horizontal="right"/>
    </xf>
    <xf numFmtId="178" fontId="9" fillId="0" borderId="0" xfId="8" applyNumberFormat="1" applyFont="1" applyFill="1" applyBorder="1" applyAlignment="1">
      <alignment horizontal="right"/>
    </xf>
    <xf numFmtId="177" fontId="8" fillId="2" borderId="0" xfId="8" applyNumberFormat="1" applyFont="1" applyFill="1" applyAlignment="1">
      <alignment vertical="center"/>
    </xf>
    <xf numFmtId="177" fontId="9" fillId="2" borderId="0" xfId="8" applyNumberFormat="1" applyFont="1" applyFill="1" applyBorder="1" applyAlignment="1">
      <alignment horizontal="right"/>
    </xf>
    <xf numFmtId="179" fontId="9" fillId="2" borderId="0" xfId="8" applyNumberFormat="1" applyFont="1" applyFill="1" applyBorder="1" applyAlignment="1">
      <alignment horizontal="right"/>
    </xf>
    <xf numFmtId="0" fontId="12" fillId="0" borderId="0" xfId="8" applyNumberFormat="1" applyFont="1" applyFill="1" applyBorder="1" applyAlignment="1">
      <alignment vertical="top"/>
    </xf>
    <xf numFmtId="0" fontId="9" fillId="2" borderId="0" xfId="8" applyFont="1" applyFill="1" applyAlignment="1">
      <alignment vertical="top"/>
    </xf>
    <xf numFmtId="2" fontId="9" fillId="2" borderId="0" xfId="8" applyNumberFormat="1" applyFont="1" applyFill="1" applyAlignment="1">
      <alignment vertical="top"/>
    </xf>
    <xf numFmtId="0" fontId="9" fillId="0" borderId="0" xfId="8" applyFont="1" applyFill="1" applyAlignment="1">
      <alignment vertical="top"/>
    </xf>
    <xf numFmtId="0" fontId="32" fillId="0" borderId="0" xfId="8" applyNumberFormat="1" applyFont="1" applyFill="1" applyBorder="1" applyAlignment="1">
      <alignment vertical="top"/>
    </xf>
    <xf numFmtId="0" fontId="33" fillId="2" borderId="0" xfId="8" applyFont="1" applyFill="1" applyAlignment="1">
      <alignment vertical="top"/>
    </xf>
    <xf numFmtId="0" fontId="28" fillId="0" borderId="0" xfId="8" applyNumberFormat="1" applyFont="1" applyFill="1" applyBorder="1" applyAlignment="1">
      <alignment horizontal="center" vertical="top"/>
    </xf>
    <xf numFmtId="49" fontId="29" fillId="2" borderId="0" xfId="8" applyNumberFormat="1" applyFont="1" applyFill="1" applyBorder="1" applyAlignment="1">
      <alignment horizontal="left" vertical="center" wrapText="1"/>
    </xf>
    <xf numFmtId="3" fontId="28" fillId="0" borderId="0" xfId="8" applyNumberFormat="1" applyFont="1" applyFill="1" applyBorder="1" applyAlignment="1">
      <alignment horizontal="right" vertical="top"/>
    </xf>
    <xf numFmtId="4" fontId="28" fillId="0" borderId="0" xfId="8" applyNumberFormat="1" applyFont="1" applyFill="1" applyBorder="1" applyAlignment="1">
      <alignment horizontal="right" vertical="top"/>
    </xf>
    <xf numFmtId="180" fontId="28" fillId="0" borderId="0" xfId="8" applyNumberFormat="1" applyFont="1" applyFill="1" applyBorder="1" applyAlignment="1">
      <alignment horizontal="right" vertical="top"/>
    </xf>
    <xf numFmtId="2" fontId="28" fillId="0" borderId="0" xfId="8" applyNumberFormat="1" applyFont="1" applyFill="1" applyBorder="1" applyAlignment="1">
      <alignment horizontal="right" vertical="top"/>
    </xf>
    <xf numFmtId="0" fontId="34" fillId="2" borderId="0" xfId="8" applyFont="1" applyFill="1" applyBorder="1" applyAlignment="1">
      <alignment horizontal="center" vertical="center"/>
    </xf>
    <xf numFmtId="49" fontId="34" fillId="2" borderId="0" xfId="8" applyNumberFormat="1" applyFont="1" applyFill="1" applyBorder="1" applyAlignment="1">
      <alignment horizontal="left" vertical="center"/>
    </xf>
    <xf numFmtId="164" fontId="34" fillId="2" borderId="0" xfId="8" applyNumberFormat="1" applyFont="1" applyFill="1" applyBorder="1" applyAlignment="1">
      <alignment horizontal="left" vertical="center"/>
    </xf>
    <xf numFmtId="181" fontId="34" fillId="2" borderId="0" xfId="10" applyNumberFormat="1" applyFont="1" applyFill="1" applyBorder="1" applyAlignment="1">
      <alignment horizontal="left" vertical="center"/>
    </xf>
    <xf numFmtId="0" fontId="34" fillId="2" borderId="0" xfId="8" applyFont="1" applyFill="1" applyBorder="1" applyAlignment="1">
      <alignment horizontal="left" vertical="center"/>
    </xf>
    <xf numFmtId="182" fontId="9" fillId="2" borderId="0" xfId="8" applyNumberFormat="1" applyFont="1" applyFill="1" applyBorder="1" applyAlignment="1">
      <alignment horizontal="right"/>
    </xf>
    <xf numFmtId="182" fontId="9" fillId="0" borderId="0" xfId="8" applyNumberFormat="1" applyFont="1" applyFill="1" applyBorder="1" applyAlignment="1">
      <alignment horizontal="right"/>
    </xf>
    <xf numFmtId="183" fontId="9" fillId="2" borderId="0" xfId="8" applyNumberFormat="1" applyFont="1" applyFill="1" applyBorder="1" applyAlignment="1">
      <alignment horizontal="right"/>
    </xf>
    <xf numFmtId="49" fontId="9" fillId="2" borderId="0" xfId="8" applyNumberFormat="1" applyFont="1" applyFill="1" applyAlignment="1"/>
    <xf numFmtId="179" fontId="8" fillId="2" borderId="0" xfId="8" applyNumberFormat="1" applyFont="1" applyFill="1" applyAlignment="1">
      <alignment vertical="center"/>
    </xf>
    <xf numFmtId="186" fontId="9" fillId="2" borderId="0" xfId="8" applyNumberFormat="1" applyFont="1" applyFill="1" applyBorder="1" applyAlignment="1">
      <alignment horizontal="right"/>
    </xf>
    <xf numFmtId="185" fontId="9" fillId="2" borderId="0" xfId="8" applyNumberFormat="1" applyFont="1" applyFill="1" applyBorder="1" applyAlignment="1">
      <alignment horizontal="right"/>
    </xf>
    <xf numFmtId="49" fontId="8" fillId="2" borderId="0" xfId="8" applyNumberFormat="1" applyFont="1" applyFill="1" applyAlignment="1"/>
    <xf numFmtId="179" fontId="9" fillId="2" borderId="0" xfId="8" applyNumberFormat="1" applyFont="1" applyFill="1" applyBorder="1" applyAlignment="1">
      <alignment horizontal="right" vertical="center" wrapText="1"/>
    </xf>
    <xf numFmtId="178" fontId="9" fillId="2" borderId="0" xfId="8" applyNumberFormat="1" applyFont="1" applyFill="1" applyBorder="1" applyAlignment="1">
      <alignment horizontal="right" vertical="center" wrapText="1"/>
    </xf>
    <xf numFmtId="183" fontId="9" fillId="2" borderId="0" xfId="8" applyNumberFormat="1" applyFont="1" applyFill="1" applyBorder="1" applyAlignment="1">
      <alignment horizontal="right" vertical="center" wrapText="1"/>
    </xf>
    <xf numFmtId="0" fontId="13" fillId="0" borderId="0" xfId="8" applyNumberFormat="1" applyFont="1" applyFill="1" applyBorder="1" applyAlignment="1"/>
    <xf numFmtId="189" fontId="8" fillId="2" borderId="0" xfId="8" applyNumberFormat="1" applyFont="1" applyFill="1" applyAlignment="1">
      <alignment vertical="center"/>
    </xf>
    <xf numFmtId="167" fontId="12" fillId="0" borderId="0" xfId="11" applyNumberFormat="1" applyFont="1" applyFill="1" applyBorder="1" applyAlignment="1"/>
    <xf numFmtId="49" fontId="36" fillId="2" borderId="22" xfId="8" applyNumberFormat="1" applyFont="1" applyFill="1" applyBorder="1" applyAlignment="1">
      <alignment horizontal="center" vertical="center"/>
    </xf>
    <xf numFmtId="49" fontId="8" fillId="2" borderId="22" xfId="8" applyNumberFormat="1" applyFont="1" applyFill="1" applyBorder="1" applyAlignment="1">
      <alignment horizontal="left"/>
    </xf>
    <xf numFmtId="0" fontId="8" fillId="2" borderId="0" xfId="8" applyFont="1" applyFill="1" applyAlignment="1">
      <alignment vertical="top"/>
    </xf>
    <xf numFmtId="49" fontId="9" fillId="2" borderId="0" xfId="8" applyNumberFormat="1" applyFont="1" applyFill="1" applyBorder="1" applyAlignment="1">
      <alignment horizontal="left" vertical="top"/>
    </xf>
    <xf numFmtId="0" fontId="9" fillId="2" borderId="0" xfId="8" applyFont="1" applyFill="1" applyBorder="1" applyAlignment="1">
      <alignment horizontal="right" vertical="top"/>
    </xf>
    <xf numFmtId="172" fontId="9" fillId="2" borderId="0" xfId="8" applyNumberFormat="1" applyFont="1" applyFill="1" applyBorder="1" applyAlignment="1">
      <alignment horizontal="right" vertical="top"/>
    </xf>
    <xf numFmtId="170" fontId="9" fillId="2" borderId="0" xfId="8" applyNumberFormat="1" applyFont="1" applyFill="1" applyBorder="1" applyAlignment="1">
      <alignment horizontal="right" vertical="top"/>
    </xf>
    <xf numFmtId="164" fontId="9" fillId="2" borderId="0" xfId="8" applyNumberFormat="1" applyFont="1" applyFill="1" applyBorder="1" applyAlignment="1">
      <alignment horizontal="right" vertical="top"/>
    </xf>
    <xf numFmtId="167" fontId="12" fillId="0" borderId="0" xfId="11" applyNumberFormat="1" applyFont="1" applyFill="1" applyBorder="1" applyAlignment="1">
      <alignment vertical="top"/>
    </xf>
    <xf numFmtId="172" fontId="12" fillId="0" borderId="0" xfId="8" applyNumberFormat="1" applyFont="1" applyFill="1" applyBorder="1" applyAlignment="1">
      <alignment vertical="top"/>
    </xf>
    <xf numFmtId="175" fontId="9" fillId="2" borderId="0" xfId="8" applyNumberFormat="1" applyFont="1" applyFill="1" applyBorder="1" applyAlignment="1">
      <alignment horizontal="right"/>
    </xf>
    <xf numFmtId="178" fontId="12" fillId="0" borderId="0" xfId="8" applyNumberFormat="1" applyFont="1" applyFill="1" applyBorder="1" applyAlignment="1"/>
    <xf numFmtId="172" fontId="12" fillId="0" borderId="0" xfId="8" applyNumberFormat="1" applyFont="1" applyFill="1" applyBorder="1" applyAlignment="1"/>
    <xf numFmtId="170" fontId="8" fillId="2" borderId="22" xfId="8" applyNumberFormat="1" applyFont="1" applyFill="1" applyBorder="1" applyAlignment="1">
      <alignment horizontal="right"/>
    </xf>
    <xf numFmtId="3" fontId="27" fillId="0" borderId="0" xfId="8" applyNumberFormat="1" applyFont="1" applyFill="1" applyBorder="1" applyAlignment="1">
      <alignment horizontal="justify" vertical="center"/>
    </xf>
    <xf numFmtId="3" fontId="8" fillId="0" borderId="12" xfId="8" applyNumberFormat="1" applyFont="1" applyFill="1" applyBorder="1" applyAlignment="1">
      <alignment horizontal="right"/>
    </xf>
    <xf numFmtId="3" fontId="8" fillId="2" borderId="0" xfId="8" applyNumberFormat="1" applyFont="1" applyFill="1" applyAlignment="1">
      <alignment vertical="center"/>
    </xf>
    <xf numFmtId="3" fontId="9" fillId="2" borderId="0" xfId="8" applyNumberFormat="1" applyFont="1" applyFill="1" applyAlignment="1">
      <alignment vertical="center"/>
    </xf>
    <xf numFmtId="3" fontId="9" fillId="0" borderId="4" xfId="8" applyNumberFormat="1" applyFont="1" applyFill="1" applyBorder="1" applyAlignment="1">
      <alignment horizontal="right"/>
    </xf>
    <xf numFmtId="3" fontId="12" fillId="0" borderId="0" xfId="17" applyNumberFormat="1" applyFont="1" applyFill="1" applyBorder="1" applyAlignment="1">
      <alignment horizontal="center"/>
    </xf>
    <xf numFmtId="3" fontId="12" fillId="0" borderId="0" xfId="18" applyNumberFormat="1" applyFont="1" applyFill="1" applyBorder="1" applyAlignment="1">
      <alignment horizontal="center"/>
    </xf>
    <xf numFmtId="164" fontId="9" fillId="0" borderId="0" xfId="8" applyNumberFormat="1" applyFont="1" applyFill="1" applyBorder="1" applyAlignment="1">
      <alignment horizontal="center"/>
    </xf>
    <xf numFmtId="3" fontId="9" fillId="2" borderId="0" xfId="8" applyNumberFormat="1" applyFont="1" applyFill="1" applyBorder="1" applyAlignment="1">
      <alignment horizontal="right" vertical="top"/>
    </xf>
    <xf numFmtId="164" fontId="9" fillId="0" borderId="0" xfId="8" applyNumberFormat="1" applyFont="1" applyFill="1" applyBorder="1" applyAlignment="1">
      <alignment horizontal="right" vertical="top"/>
    </xf>
    <xf numFmtId="178" fontId="8" fillId="2" borderId="0" xfId="8" applyNumberFormat="1" applyFont="1" applyFill="1" applyAlignment="1">
      <alignment vertical="center"/>
    </xf>
    <xf numFmtId="193" fontId="9" fillId="2" borderId="0" xfId="8" applyNumberFormat="1" applyFont="1" applyFill="1" applyBorder="1" applyAlignment="1">
      <alignment horizontal="right"/>
    </xf>
    <xf numFmtId="0" fontId="40" fillId="2" borderId="0" xfId="8" applyFont="1" applyFill="1" applyAlignment="1">
      <alignment vertical="center"/>
    </xf>
    <xf numFmtId="49" fontId="9" fillId="2" borderId="0" xfId="8" applyNumberFormat="1" applyFont="1" applyFill="1" applyBorder="1" applyAlignment="1">
      <alignment horizontal="center" vertical="center"/>
    </xf>
    <xf numFmtId="0" fontId="15" fillId="0" borderId="0" xfId="20" applyNumberFormat="1" applyFont="1" applyFill="1" applyBorder="1" applyAlignment="1">
      <alignment vertical="top"/>
    </xf>
    <xf numFmtId="0" fontId="28" fillId="0" borderId="0" xfId="20" applyNumberFormat="1" applyFont="1" applyFill="1"/>
    <xf numFmtId="1" fontId="28" fillId="0" borderId="0" xfId="20" applyNumberFormat="1" applyFont="1" applyFill="1"/>
    <xf numFmtId="1" fontId="27" fillId="0" borderId="0" xfId="20" applyNumberFormat="1" applyFont="1" applyFill="1" applyBorder="1" applyAlignment="1">
      <alignment horizontal="right" vertical="center"/>
    </xf>
    <xf numFmtId="0" fontId="28" fillId="0" borderId="0" xfId="20" applyNumberFormat="1" applyFont="1" applyFill="1" applyAlignment="1"/>
    <xf numFmtId="173" fontId="28" fillId="0" borderId="0" xfId="20" applyFont="1" applyFill="1" applyAlignment="1">
      <alignment horizontal="left" vertical="top"/>
    </xf>
    <xf numFmtId="0" fontId="38" fillId="0" borderId="0" xfId="20" applyNumberFormat="1" applyFont="1" applyFill="1"/>
    <xf numFmtId="0" fontId="11" fillId="0" borderId="0" xfId="20" applyNumberFormat="1" applyFont="1" applyAlignment="1">
      <alignment vertical="top"/>
    </xf>
    <xf numFmtId="0" fontId="28" fillId="0" borderId="0" xfId="20" applyNumberFormat="1" applyFont="1" applyAlignment="1">
      <alignment vertical="top"/>
    </xf>
    <xf numFmtId="0" fontId="38" fillId="0" borderId="0" xfId="20" applyNumberFormat="1" applyFont="1" applyAlignment="1">
      <alignment vertical="top"/>
    </xf>
    <xf numFmtId="0" fontId="38" fillId="0" borderId="0" xfId="20" applyNumberFormat="1" applyFont="1" applyFill="1" applyAlignment="1">
      <alignment vertical="top"/>
    </xf>
    <xf numFmtId="0" fontId="28" fillId="0" borderId="0" xfId="20" applyNumberFormat="1" applyFont="1" applyFill="1" applyAlignment="1">
      <alignment vertical="top"/>
    </xf>
    <xf numFmtId="0" fontId="28" fillId="3" borderId="0" xfId="20" applyNumberFormat="1" applyFont="1" applyFill="1" applyAlignment="1">
      <alignment vertical="top"/>
    </xf>
    <xf numFmtId="3" fontId="27" fillId="0" borderId="0" xfId="19" applyNumberFormat="1" applyFont="1" applyFill="1" applyBorder="1" applyAlignment="1">
      <alignment horizontal="right" vertical="top" wrapText="1"/>
    </xf>
    <xf numFmtId="196" fontId="42" fillId="0" borderId="0" xfId="24" applyNumberFormat="1" applyFont="1" applyFill="1" applyBorder="1" applyAlignment="1">
      <alignment horizontal="right" vertical="top"/>
    </xf>
    <xf numFmtId="196" fontId="27" fillId="0" borderId="0" xfId="24" applyNumberFormat="1" applyFont="1" applyFill="1" applyBorder="1" applyAlignment="1">
      <alignment horizontal="right" vertical="top"/>
    </xf>
    <xf numFmtId="195" fontId="27" fillId="0" borderId="0" xfId="24" applyNumberFormat="1" applyFont="1" applyFill="1" applyBorder="1" applyAlignment="1">
      <alignment horizontal="right" vertical="top"/>
    </xf>
    <xf numFmtId="199" fontId="27" fillId="0" borderId="0" xfId="24" applyNumberFormat="1" applyFont="1" applyFill="1" applyBorder="1" applyAlignment="1">
      <alignment horizontal="right" vertical="top"/>
    </xf>
    <xf numFmtId="3" fontId="27" fillId="0" borderId="0" xfId="24" applyNumberFormat="1" applyFont="1" applyFill="1" applyBorder="1" applyAlignment="1">
      <alignment horizontal="right" vertical="top"/>
    </xf>
    <xf numFmtId="196" fontId="27" fillId="3" borderId="0" xfId="24" applyNumberFormat="1" applyFont="1" applyFill="1" applyBorder="1" applyAlignment="1">
      <alignment horizontal="right" vertical="top"/>
    </xf>
    <xf numFmtId="195" fontId="27" fillId="3" borderId="0" xfId="24" applyNumberFormat="1" applyFont="1" applyFill="1" applyBorder="1" applyAlignment="1">
      <alignment horizontal="right" vertical="top"/>
    </xf>
    <xf numFmtId="3" fontId="7" fillId="0" borderId="0" xfId="24" applyNumberFormat="1" applyFont="1" applyFill="1" applyBorder="1" applyAlignment="1">
      <alignment vertical="top"/>
    </xf>
    <xf numFmtId="3" fontId="7" fillId="3" borderId="0" xfId="24" applyNumberFormat="1" applyFont="1" applyFill="1" applyBorder="1" applyAlignment="1">
      <alignment vertical="top"/>
    </xf>
    <xf numFmtId="181" fontId="28" fillId="0" borderId="0" xfId="2" applyNumberFormat="1" applyFont="1" applyFill="1" applyBorder="1" applyAlignment="1">
      <alignment horizontal="left"/>
    </xf>
    <xf numFmtId="196" fontId="42" fillId="3" borderId="0" xfId="24" applyNumberFormat="1" applyFont="1" applyFill="1" applyBorder="1" applyAlignment="1">
      <alignment horizontal="right" vertical="top"/>
    </xf>
    <xf numFmtId="164" fontId="12" fillId="0" borderId="0" xfId="6" applyNumberFormat="1" applyFont="1" applyFill="1" applyBorder="1" applyAlignment="1">
      <alignment horizontal="right" vertical="center" wrapText="1"/>
    </xf>
    <xf numFmtId="3" fontId="11" fillId="0" borderId="4" xfId="0" applyNumberFormat="1" applyFont="1" applyFill="1" applyBorder="1" applyAlignment="1">
      <alignment wrapText="1"/>
    </xf>
    <xf numFmtId="3" fontId="11" fillId="0" borderId="4" xfId="0" applyNumberFormat="1" applyFont="1" applyFill="1" applyBorder="1" applyAlignment="1"/>
    <xf numFmtId="3" fontId="19" fillId="0" borderId="4" xfId="1" applyNumberFormat="1" applyFont="1" applyFill="1" applyBorder="1" applyAlignment="1">
      <alignment wrapText="1"/>
    </xf>
    <xf numFmtId="2" fontId="8" fillId="0" borderId="0" xfId="0" applyNumberFormat="1" applyFont="1" applyFill="1" applyAlignment="1">
      <alignment horizontal="left" vertical="top"/>
    </xf>
    <xf numFmtId="1" fontId="0" fillId="0" borderId="0" xfId="0" applyNumberFormat="1"/>
    <xf numFmtId="3" fontId="11" fillId="0" borderId="4" xfId="0" applyNumberFormat="1" applyFont="1" applyFill="1" applyBorder="1" applyAlignment="1">
      <alignment horizontal="right" wrapText="1"/>
    </xf>
    <xf numFmtId="3" fontId="19" fillId="0" borderId="4" xfId="5" applyNumberFormat="1" applyFont="1" applyFill="1" applyBorder="1"/>
    <xf numFmtId="3" fontId="11" fillId="0" borderId="4" xfId="5" applyNumberFormat="1" applyFont="1" applyFill="1" applyBorder="1"/>
    <xf numFmtId="49" fontId="8" fillId="2" borderId="0" xfId="8" applyNumberFormat="1" applyFont="1" applyFill="1" applyAlignment="1">
      <alignment horizontal="left"/>
    </xf>
    <xf numFmtId="0" fontId="82" fillId="0" borderId="0" xfId="0" applyFont="1"/>
    <xf numFmtId="49" fontId="81" fillId="3" borderId="0" xfId="0" applyNumberFormat="1" applyFont="1" applyFill="1" applyBorder="1" applyAlignment="1">
      <alignment vertical="top" wrapText="1"/>
    </xf>
    <xf numFmtId="0" fontId="83" fillId="3" borderId="0" xfId="0" applyNumberFormat="1" applyFont="1" applyFill="1" applyBorder="1" applyAlignment="1"/>
    <xf numFmtId="167" fontId="19" fillId="0" borderId="4" xfId="30" applyNumberFormat="1" applyFont="1" applyBorder="1" applyAlignment="1">
      <alignment horizontal="left" vertical="top" wrapText="1"/>
    </xf>
    <xf numFmtId="167" fontId="12" fillId="0" borderId="4" xfId="30" applyNumberFormat="1" applyFont="1" applyBorder="1" applyAlignment="1">
      <alignment horizontal="center" vertical="top" wrapText="1"/>
    </xf>
    <xf numFmtId="167" fontId="13" fillId="0" borderId="4" xfId="30" applyNumberFormat="1" applyFont="1" applyBorder="1" applyAlignment="1">
      <alignment horizontal="center" vertical="top" wrapText="1"/>
    </xf>
    <xf numFmtId="167" fontId="19" fillId="0" borderId="4" xfId="30" applyNumberFormat="1" applyFont="1" applyFill="1" applyBorder="1" applyAlignment="1">
      <alignment horizontal="center" vertical="top" wrapText="1"/>
    </xf>
    <xf numFmtId="167" fontId="19" fillId="0" borderId="4" xfId="30" applyNumberFormat="1" applyFont="1" applyFill="1" applyBorder="1" applyAlignment="1">
      <alignment horizontal="left" vertical="top" wrapText="1"/>
    </xf>
    <xf numFmtId="167" fontId="12" fillId="0" borderId="4" xfId="30" applyNumberFormat="1" applyFont="1" applyFill="1" applyBorder="1" applyAlignment="1">
      <alignment horizontal="center" vertical="top" wrapText="1"/>
    </xf>
    <xf numFmtId="167" fontId="12" fillId="0" borderId="4" xfId="30" applyNumberFormat="1" applyFont="1" applyFill="1" applyBorder="1" applyAlignment="1">
      <alignment horizontal="center" vertical="top"/>
    </xf>
    <xf numFmtId="167" fontId="13" fillId="0" borderId="4" xfId="30" applyNumberFormat="1" applyFont="1" applyFill="1" applyBorder="1" applyAlignment="1">
      <alignment horizontal="center" vertical="top"/>
    </xf>
    <xf numFmtId="0" fontId="12" fillId="0" borderId="0" xfId="0" applyFont="1" applyAlignment="1">
      <alignment horizontal="left" vertical="top"/>
    </xf>
    <xf numFmtId="0" fontId="9" fillId="0" borderId="0" xfId="0" applyFont="1" applyFill="1" applyAlignment="1">
      <alignment horizontal="left" vertical="top"/>
    </xf>
    <xf numFmtId="49" fontId="85" fillId="0" borderId="1" xfId="36" applyNumberFormat="1" applyFill="1" applyBorder="1" applyAlignment="1">
      <alignment horizontal="left"/>
    </xf>
    <xf numFmtId="0" fontId="19" fillId="0" borderId="4" xfId="0" applyFont="1" applyBorder="1" applyAlignment="1">
      <alignment horizontal="center" vertical="top" wrapText="1"/>
    </xf>
    <xf numFmtId="192" fontId="9" fillId="0" borderId="0" xfId="0" applyNumberFormat="1" applyFont="1" applyFill="1" applyAlignment="1">
      <alignment vertical="top"/>
    </xf>
    <xf numFmtId="192" fontId="9" fillId="0" borderId="0" xfId="0" applyNumberFormat="1" applyFont="1" applyFill="1" applyAlignment="1">
      <alignment horizontal="left" vertical="top"/>
    </xf>
    <xf numFmtId="3" fontId="19" fillId="0" borderId="4" xfId="0" applyNumberFormat="1" applyFont="1" applyFill="1" applyBorder="1" applyAlignment="1">
      <alignment horizontal="right" wrapText="1"/>
    </xf>
    <xf numFmtId="3" fontId="9" fillId="0" borderId="46" xfId="0" applyNumberFormat="1" applyFont="1" applyFill="1" applyBorder="1" applyAlignment="1">
      <alignment horizontal="right" vertical="top"/>
    </xf>
    <xf numFmtId="3" fontId="11" fillId="0" borderId="46" xfId="0" applyNumberFormat="1" applyFont="1" applyBorder="1" applyAlignment="1">
      <alignment horizontal="right"/>
    </xf>
    <xf numFmtId="3" fontId="12" fillId="0" borderId="46" xfId="0" applyNumberFormat="1" applyFont="1" applyBorder="1" applyAlignment="1">
      <alignment horizontal="right"/>
    </xf>
    <xf numFmtId="49" fontId="8" fillId="0" borderId="2" xfId="0" applyNumberFormat="1" applyFont="1" applyFill="1" applyBorder="1" applyAlignment="1">
      <alignment horizontal="center" vertical="top" wrapText="1"/>
    </xf>
    <xf numFmtId="202" fontId="19" fillId="0" borderId="4" xfId="1" applyNumberFormat="1" applyFont="1" applyFill="1" applyBorder="1" applyAlignment="1">
      <alignment vertical="top" wrapText="1"/>
    </xf>
    <xf numFmtId="167" fontId="19" fillId="0" borderId="4" xfId="1" applyNumberFormat="1" applyFont="1" applyFill="1" applyBorder="1" applyAlignment="1">
      <alignment vertical="top" wrapText="1"/>
    </xf>
    <xf numFmtId="202" fontId="19" fillId="0" borderId="8" xfId="1" applyNumberFormat="1" applyFont="1" applyFill="1" applyBorder="1" applyAlignment="1">
      <alignment vertical="top" wrapText="1"/>
    </xf>
    <xf numFmtId="43" fontId="11" fillId="0" borderId="49" xfId="1" applyFont="1" applyFill="1" applyBorder="1" applyAlignment="1">
      <alignment horizontal="right" vertical="top" wrapText="1"/>
    </xf>
    <xf numFmtId="1" fontId="9" fillId="0" borderId="46" xfId="0" applyNumberFormat="1" applyFont="1" applyFill="1" applyBorder="1" applyAlignment="1">
      <alignment horizontal="right"/>
    </xf>
    <xf numFmtId="17" fontId="10" fillId="4" borderId="46" xfId="8" applyNumberFormat="1" applyFont="1" applyFill="1" applyBorder="1" applyAlignment="1">
      <alignment horizontal="left" vertical="center"/>
    </xf>
    <xf numFmtId="3" fontId="10" fillId="4" borderId="46" xfId="8" applyNumberFormat="1" applyFont="1" applyFill="1" applyBorder="1" applyAlignment="1">
      <alignment horizontal="right" vertical="center"/>
    </xf>
    <xf numFmtId="0" fontId="10" fillId="4" borderId="46" xfId="8" applyNumberFormat="1" applyFont="1" applyFill="1" applyBorder="1" applyAlignment="1">
      <alignment horizontal="right" vertical="center"/>
    </xf>
    <xf numFmtId="3" fontId="10" fillId="0" borderId="46" xfId="8" applyNumberFormat="1" applyFont="1" applyFill="1" applyBorder="1" applyAlignment="1">
      <alignment horizontal="right" vertical="center"/>
    </xf>
    <xf numFmtId="1" fontId="28" fillId="0" borderId="46" xfId="0" applyNumberFormat="1" applyFont="1" applyFill="1" applyBorder="1" applyAlignment="1">
      <alignment horizontal="right"/>
    </xf>
    <xf numFmtId="1" fontId="27" fillId="0" borderId="46" xfId="0" applyNumberFormat="1" applyFont="1" applyFill="1" applyBorder="1" applyAlignment="1">
      <alignment horizontal="right"/>
    </xf>
    <xf numFmtId="1" fontId="27" fillId="3" borderId="46" xfId="0" applyNumberFormat="1" applyFont="1" applyFill="1" applyBorder="1" applyAlignment="1">
      <alignment horizontal="right"/>
    </xf>
    <xf numFmtId="3" fontId="42" fillId="0" borderId="46" xfId="19" applyNumberFormat="1" applyFont="1" applyFill="1" applyBorder="1" applyAlignment="1">
      <alignment horizontal="right" vertical="top" wrapText="1"/>
    </xf>
    <xf numFmtId="3" fontId="27" fillId="0" borderId="46" xfId="19" applyNumberFormat="1" applyFont="1" applyFill="1" applyBorder="1" applyAlignment="1">
      <alignment horizontal="right" vertical="top" wrapText="1"/>
    </xf>
    <xf numFmtId="168" fontId="27" fillId="0" borderId="46" xfId="20" applyNumberFormat="1" applyFont="1" applyFill="1" applyBorder="1" applyAlignment="1">
      <alignment horizontal="left" vertical="top" wrapText="1"/>
    </xf>
    <xf numFmtId="14" fontId="28" fillId="0" borderId="0" xfId="0" applyNumberFormat="1" applyFont="1" applyAlignment="1">
      <alignment vertical="top"/>
    </xf>
    <xf numFmtId="3" fontId="42" fillId="0" borderId="46" xfId="24" applyNumberFormat="1" applyFont="1" applyFill="1" applyBorder="1" applyAlignment="1">
      <alignment horizontal="right" vertical="top"/>
    </xf>
    <xf numFmtId="3" fontId="27" fillId="0" borderId="46" xfId="24" applyNumberFormat="1" applyFont="1" applyFill="1" applyBorder="1" applyAlignment="1">
      <alignment horizontal="right" vertical="top"/>
    </xf>
    <xf numFmtId="168" fontId="42" fillId="0" borderId="46" xfId="20" applyNumberFormat="1" applyFont="1" applyFill="1" applyBorder="1" applyAlignment="1">
      <alignment horizontal="left" vertical="top" wrapText="1"/>
    </xf>
    <xf numFmtId="3" fontId="42" fillId="3" borderId="46" xfId="24" applyNumberFormat="1" applyFont="1" applyFill="1" applyBorder="1" applyAlignment="1">
      <alignment horizontal="right" vertical="top"/>
    </xf>
    <xf numFmtId="168" fontId="27" fillId="0" borderId="0" xfId="0" applyNumberFormat="1" applyFont="1" applyFill="1" applyBorder="1" applyAlignment="1">
      <alignment horizontal="left"/>
    </xf>
    <xf numFmtId="14" fontId="11" fillId="0" borderId="0" xfId="0" applyNumberFormat="1" applyFont="1" applyFill="1"/>
    <xf numFmtId="3" fontId="38" fillId="0" borderId="23" xfId="0" applyNumberFormat="1" applyFont="1" applyBorder="1" applyAlignment="1"/>
    <xf numFmtId="3" fontId="38" fillId="0" borderId="23" xfId="0" applyNumberFormat="1" applyFont="1" applyBorder="1" applyAlignment="1">
      <alignment horizontal="right"/>
    </xf>
    <xf numFmtId="3" fontId="42" fillId="0" borderId="46" xfId="24" applyNumberFormat="1" applyFont="1" applyFill="1" applyBorder="1" applyAlignment="1">
      <alignment vertical="top"/>
    </xf>
    <xf numFmtId="3" fontId="27" fillId="0" borderId="46" xfId="24" applyNumberFormat="1" applyFont="1" applyFill="1" applyBorder="1" applyAlignment="1">
      <alignment vertical="top"/>
    </xf>
    <xf numFmtId="3" fontId="28" fillId="0" borderId="46" xfId="30" applyNumberFormat="1" applyFont="1" applyFill="1" applyBorder="1" applyAlignment="1"/>
    <xf numFmtId="14" fontId="28" fillId="0" borderId="0" xfId="0" applyNumberFormat="1" applyFont="1"/>
    <xf numFmtId="3" fontId="56" fillId="3" borderId="46" xfId="24" applyNumberFormat="1" applyFont="1" applyFill="1" applyBorder="1" applyAlignment="1">
      <alignment horizontal="right" vertical="top"/>
    </xf>
    <xf numFmtId="3" fontId="56" fillId="0" borderId="46" xfId="24" applyNumberFormat="1" applyFont="1" applyFill="1" applyBorder="1" applyAlignment="1">
      <alignment horizontal="right" vertical="top"/>
    </xf>
    <xf numFmtId="3" fontId="7" fillId="0" borderId="46" xfId="24" applyNumberFormat="1" applyFont="1" applyFill="1" applyBorder="1" applyAlignment="1">
      <alignment horizontal="right" vertical="top"/>
    </xf>
    <xf numFmtId="17" fontId="9" fillId="2" borderId="46" xfId="21" applyNumberFormat="1" applyFont="1" applyFill="1" applyBorder="1" applyAlignment="1">
      <alignment horizontal="left"/>
    </xf>
    <xf numFmtId="3" fontId="56" fillId="0" borderId="46" xfId="24" applyNumberFormat="1" applyFont="1" applyFill="1" applyBorder="1" applyAlignment="1">
      <alignment vertical="top"/>
    </xf>
    <xf numFmtId="3" fontId="7" fillId="0" borderId="46" xfId="24" applyNumberFormat="1" applyFont="1" applyFill="1" applyBorder="1" applyAlignment="1">
      <alignment vertical="top"/>
    </xf>
    <xf numFmtId="17" fontId="14" fillId="0" borderId="0" xfId="0" applyNumberFormat="1" applyFont="1" applyFill="1" applyBorder="1" applyAlignment="1">
      <alignment horizontal="left" vertical="center"/>
    </xf>
    <xf numFmtId="167" fontId="16" fillId="0" borderId="46" xfId="27" applyNumberFormat="1" applyFont="1" applyFill="1" applyBorder="1"/>
    <xf numFmtId="167" fontId="16" fillId="0" borderId="46" xfId="27" applyNumberFormat="1" applyFont="1" applyFill="1" applyBorder="1" applyAlignment="1">
      <alignment horizontal="right"/>
    </xf>
    <xf numFmtId="167" fontId="46" fillId="0" borderId="46" xfId="27" applyNumberFormat="1" applyFont="1" applyFill="1" applyBorder="1"/>
    <xf numFmtId="1" fontId="46" fillId="0" borderId="46" xfId="27" quotePrefix="1" applyNumberFormat="1" applyFont="1" applyFill="1" applyBorder="1" applyAlignment="1">
      <alignment horizontal="right"/>
    </xf>
    <xf numFmtId="167" fontId="46" fillId="0" borderId="46" xfId="27" applyNumberFormat="1" applyFont="1" applyFill="1" applyBorder="1" applyAlignment="1">
      <alignment horizontal="right"/>
    </xf>
    <xf numFmtId="1" fontId="16" fillId="0" borderId="46" xfId="27" applyNumberFormat="1" applyFont="1" applyFill="1" applyBorder="1"/>
    <xf numFmtId="1" fontId="16" fillId="0" borderId="46" xfId="27" quotePrefix="1" applyNumberFormat="1" applyFont="1" applyFill="1" applyBorder="1" applyAlignment="1">
      <alignment horizontal="right"/>
    </xf>
    <xf numFmtId="1" fontId="16" fillId="0" borderId="46" xfId="27" applyNumberFormat="1" applyFont="1" applyFill="1" applyBorder="1" applyAlignment="1">
      <alignment horizontal="right"/>
    </xf>
    <xf numFmtId="1" fontId="46" fillId="0" borderId="46" xfId="27" applyNumberFormat="1" applyFont="1" applyFill="1" applyBorder="1" applyAlignment="1">
      <alignment horizontal="right"/>
    </xf>
    <xf numFmtId="0" fontId="62" fillId="0" borderId="0" xfId="0" applyFont="1"/>
    <xf numFmtId="17" fontId="42" fillId="10" borderId="46" xfId="28" applyNumberFormat="1" applyFont="1" applyFill="1" applyBorder="1" applyAlignment="1">
      <alignment horizontal="center" vertical="center" wrapText="1"/>
    </xf>
    <xf numFmtId="200" fontId="52" fillId="3" borderId="46" xfId="20" applyNumberFormat="1" applyFont="1" applyFill="1" applyBorder="1" applyAlignment="1">
      <alignment horizontal="left" vertical="top"/>
    </xf>
    <xf numFmtId="200" fontId="64" fillId="3" borderId="46" xfId="0" quotePrefix="1" applyNumberFormat="1" applyFont="1" applyFill="1" applyBorder="1" applyAlignment="1">
      <alignment horizontal="center" vertical="top"/>
    </xf>
    <xf numFmtId="167" fontId="65" fillId="3" borderId="46" xfId="7" applyNumberFormat="1" applyFont="1" applyFill="1" applyBorder="1" applyAlignment="1">
      <alignment horizontal="right" vertical="top"/>
    </xf>
    <xf numFmtId="3" fontId="52" fillId="3" borderId="46" xfId="7" applyNumberFormat="1" applyFont="1" applyFill="1" applyBorder="1" applyAlignment="1">
      <alignment horizontal="right" vertical="top"/>
    </xf>
    <xf numFmtId="197" fontId="65" fillId="3" borderId="46" xfId="0" applyNumberFormat="1" applyFont="1" applyFill="1" applyBorder="1" applyAlignment="1">
      <alignment horizontal="left" vertical="top"/>
    </xf>
    <xf numFmtId="2" fontId="62" fillId="0" borderId="0" xfId="0" applyNumberFormat="1" applyFont="1"/>
    <xf numFmtId="3" fontId="64" fillId="10" borderId="46" xfId="7" applyNumberFormat="1" applyFont="1" applyFill="1" applyBorder="1" applyAlignment="1">
      <alignment horizontal="left" vertical="top" wrapText="1"/>
    </xf>
    <xf numFmtId="3" fontId="66" fillId="10" borderId="46" xfId="7" applyNumberFormat="1" applyFont="1" applyFill="1" applyBorder="1" applyAlignment="1">
      <alignment horizontal="right" vertical="top"/>
    </xf>
    <xf numFmtId="167" fontId="66" fillId="10" borderId="46" xfId="7" applyNumberFormat="1" applyFont="1" applyFill="1" applyBorder="1" applyAlignment="1">
      <alignment horizontal="right" vertical="top"/>
    </xf>
    <xf numFmtId="3" fontId="64" fillId="10" borderId="46" xfId="7" applyNumberFormat="1" applyFont="1" applyFill="1" applyBorder="1" applyAlignment="1">
      <alignment horizontal="left" vertical="top"/>
    </xf>
    <xf numFmtId="197" fontId="66" fillId="10" borderId="46" xfId="7" applyNumberFormat="1" applyFont="1" applyFill="1" applyBorder="1" applyAlignment="1">
      <alignment horizontal="left" vertical="top"/>
    </xf>
    <xf numFmtId="3" fontId="64" fillId="3" borderId="46" xfId="7" quotePrefix="1" applyNumberFormat="1" applyFont="1" applyFill="1" applyBorder="1" applyAlignment="1">
      <alignment horizontal="center" vertical="top"/>
    </xf>
    <xf numFmtId="200" fontId="52" fillId="0" borderId="46" xfId="0" applyNumberFormat="1" applyFont="1" applyFill="1" applyBorder="1" applyAlignment="1">
      <alignment horizontal="left" vertical="top"/>
    </xf>
    <xf numFmtId="1" fontId="65" fillId="3" borderId="46" xfId="7" applyNumberFormat="1" applyFont="1" applyFill="1" applyBorder="1" applyAlignment="1">
      <alignment horizontal="right" vertical="top"/>
    </xf>
    <xf numFmtId="3" fontId="64" fillId="10" borderId="46" xfId="7" applyNumberFormat="1" applyFont="1" applyFill="1" applyBorder="1" applyAlignment="1">
      <alignment horizontal="center" vertical="top"/>
    </xf>
    <xf numFmtId="3" fontId="64" fillId="10" borderId="46" xfId="7" applyNumberFormat="1" applyFont="1" applyFill="1" applyBorder="1" applyAlignment="1">
      <alignment horizontal="right" vertical="top"/>
    </xf>
    <xf numFmtId="1" fontId="65" fillId="0" borderId="46" xfId="7" applyNumberFormat="1" applyFont="1" applyFill="1" applyBorder="1" applyAlignment="1">
      <alignment horizontal="right" vertical="top"/>
    </xf>
    <xf numFmtId="197" fontId="65" fillId="3" borderId="46" xfId="0" applyNumberFormat="1" applyFont="1" applyFill="1" applyBorder="1" applyAlignment="1">
      <alignment horizontal="right" vertical="top"/>
    </xf>
    <xf numFmtId="200" fontId="52" fillId="0" borderId="46" xfId="20" applyNumberFormat="1" applyFont="1" applyFill="1" applyBorder="1" applyAlignment="1">
      <alignment horizontal="left" vertical="top"/>
    </xf>
    <xf numFmtId="200" fontId="64" fillId="0" borderId="46" xfId="20" quotePrefix="1" applyNumberFormat="1" applyFont="1" applyFill="1" applyBorder="1" applyAlignment="1">
      <alignment horizontal="center" vertical="top" wrapText="1"/>
    </xf>
    <xf numFmtId="3" fontId="52" fillId="0" borderId="46" xfId="7" applyNumberFormat="1" applyFont="1" applyFill="1" applyBorder="1" applyAlignment="1">
      <alignment horizontal="right" vertical="top"/>
    </xf>
    <xf numFmtId="1" fontId="67" fillId="3" borderId="46" xfId="7" applyNumberFormat="1" applyFont="1" applyFill="1" applyBorder="1" applyAlignment="1">
      <alignment horizontal="right" vertical="center"/>
    </xf>
    <xf numFmtId="200" fontId="52" fillId="3" borderId="46" xfId="20" applyNumberFormat="1" applyFont="1" applyFill="1" applyBorder="1" applyAlignment="1">
      <alignment horizontal="left" vertical="top" wrapText="1"/>
    </xf>
    <xf numFmtId="3" fontId="64" fillId="0" borderId="46" xfId="7" quotePrefix="1" applyNumberFormat="1" applyFont="1" applyFill="1" applyBorder="1" applyAlignment="1">
      <alignment horizontal="center" vertical="top"/>
    </xf>
    <xf numFmtId="197" fontId="64" fillId="3" borderId="46" xfId="0" quotePrefix="1" applyNumberFormat="1" applyFont="1" applyFill="1" applyBorder="1" applyAlignment="1">
      <alignment horizontal="left" vertical="top"/>
    </xf>
    <xf numFmtId="167" fontId="65" fillId="0" borderId="46" xfId="7" applyNumberFormat="1" applyFont="1" applyFill="1" applyBorder="1" applyAlignment="1">
      <alignment horizontal="right" vertical="top"/>
    </xf>
    <xf numFmtId="197" fontId="27" fillId="10" borderId="46" xfId="20" applyNumberFormat="1" applyFont="1" applyFill="1" applyBorder="1" applyAlignment="1">
      <alignment horizontal="center" vertical="center" wrapText="1"/>
    </xf>
    <xf numFmtId="197" fontId="42" fillId="10" borderId="46" xfId="20" applyNumberFormat="1" applyFont="1" applyFill="1" applyBorder="1" applyAlignment="1">
      <alignment horizontal="center" vertical="center" wrapText="1"/>
    </xf>
    <xf numFmtId="197" fontId="68" fillId="10" borderId="46" xfId="20" applyNumberFormat="1" applyFont="1" applyFill="1" applyBorder="1" applyAlignment="1">
      <alignment horizontal="center" vertical="center" wrapText="1"/>
    </xf>
    <xf numFmtId="167" fontId="69" fillId="10" borderId="46" xfId="7" applyNumberFormat="1" applyFont="1" applyFill="1" applyBorder="1" applyAlignment="1">
      <alignment horizontal="right" vertical="top"/>
    </xf>
    <xf numFmtId="3" fontId="70" fillId="10" borderId="46" xfId="7" applyNumberFormat="1" applyFont="1" applyFill="1" applyBorder="1" applyAlignment="1">
      <alignment horizontal="right" vertical="top"/>
    </xf>
    <xf numFmtId="197" fontId="71" fillId="10" borderId="46" xfId="0" applyNumberFormat="1" applyFont="1" applyFill="1" applyBorder="1" applyAlignment="1">
      <alignment horizontal="center" vertical="center" wrapText="1"/>
    </xf>
    <xf numFmtId="167" fontId="32" fillId="0" borderId="46" xfId="7" applyNumberFormat="1" applyFont="1" applyFill="1" applyBorder="1" applyAlignment="1">
      <alignment horizontal="right" vertical="top"/>
    </xf>
    <xf numFmtId="167" fontId="32" fillId="3" borderId="46" xfId="7" applyNumberFormat="1" applyFont="1" applyFill="1" applyBorder="1" applyAlignment="1">
      <alignment horizontal="right" vertical="top"/>
    </xf>
    <xf numFmtId="197" fontId="52" fillId="0" borderId="46" xfId="0" applyNumberFormat="1" applyFont="1" applyFill="1" applyBorder="1" applyAlignment="1">
      <alignment horizontal="right" vertical="top"/>
    </xf>
    <xf numFmtId="200" fontId="27" fillId="0" borderId="46" xfId="20" applyNumberFormat="1" applyFont="1" applyFill="1" applyBorder="1" applyAlignment="1">
      <alignment horizontal="left" vertical="top" wrapText="1"/>
    </xf>
    <xf numFmtId="200" fontId="64" fillId="10" borderId="46" xfId="7" applyNumberFormat="1" applyFont="1" applyFill="1" applyBorder="1" applyAlignment="1">
      <alignment horizontal="left" vertical="top"/>
    </xf>
    <xf numFmtId="0" fontId="62" fillId="0" borderId="0" xfId="0" applyFont="1" applyFill="1"/>
    <xf numFmtId="197" fontId="68" fillId="10" borderId="46" xfId="0" applyNumberFormat="1" applyFont="1" applyFill="1" applyBorder="1" applyAlignment="1">
      <alignment horizontal="center" vertical="center" wrapText="1"/>
    </xf>
    <xf numFmtId="200" fontId="42" fillId="10" borderId="46" xfId="0" applyNumberFormat="1" applyFont="1" applyFill="1" applyBorder="1" applyAlignment="1">
      <alignment horizontal="center" vertical="center" wrapText="1"/>
    </xf>
    <xf numFmtId="0" fontId="28" fillId="0" borderId="0" xfId="0" applyFont="1" applyFill="1" applyBorder="1"/>
    <xf numFmtId="0" fontId="42" fillId="0" borderId="0" xfId="0" applyFont="1" applyFill="1" applyBorder="1" applyAlignment="1">
      <alignment horizontal="center" vertical="top" wrapText="1"/>
    </xf>
    <xf numFmtId="0" fontId="72" fillId="0" borderId="0" xfId="0" applyFont="1" applyFill="1" applyBorder="1" applyAlignment="1">
      <alignment horizontal="center" vertical="top" wrapText="1"/>
    </xf>
    <xf numFmtId="0" fontId="62" fillId="0" borderId="0" xfId="0" applyFont="1" applyBorder="1"/>
    <xf numFmtId="0" fontId="38" fillId="0" borderId="0" xfId="0" applyFont="1" applyFill="1" applyBorder="1" applyAlignment="1">
      <alignment horizontal="left"/>
    </xf>
    <xf numFmtId="0" fontId="28" fillId="0" borderId="0" xfId="0" applyFont="1" applyFill="1" applyBorder="1" applyAlignment="1">
      <alignment horizontal="left"/>
    </xf>
    <xf numFmtId="0" fontId="73" fillId="0" borderId="0" xfId="0" applyFont="1" applyFill="1" applyBorder="1" applyAlignment="1">
      <alignment horizontal="center"/>
    </xf>
    <xf numFmtId="0" fontId="41" fillId="0" borderId="0" xfId="0" applyFont="1" applyBorder="1"/>
    <xf numFmtId="0" fontId="74" fillId="0" borderId="0" xfId="0" applyFont="1" applyBorder="1" applyAlignment="1">
      <alignment horizontal="center"/>
    </xf>
    <xf numFmtId="0" fontId="74" fillId="0" borderId="0" xfId="0" applyFont="1" applyAlignment="1">
      <alignment horizontal="center"/>
    </xf>
    <xf numFmtId="0" fontId="62" fillId="3" borderId="0" xfId="0" applyFont="1" applyFill="1"/>
    <xf numFmtId="0" fontId="43" fillId="0" borderId="0" xfId="0" applyFont="1" applyFill="1" applyAlignment="1">
      <alignment vertical="center"/>
    </xf>
    <xf numFmtId="17" fontId="75" fillId="10" borderId="46" xfId="28" applyNumberFormat="1" applyFont="1" applyFill="1" applyBorder="1" applyAlignment="1">
      <alignment horizontal="center" vertical="center" wrapText="1"/>
    </xf>
    <xf numFmtId="200" fontId="77" fillId="3" borderId="46" xfId="0" applyNumberFormat="1" applyFont="1" applyFill="1" applyBorder="1" applyAlignment="1">
      <alignment vertical="center"/>
    </xf>
    <xf numFmtId="3" fontId="77" fillId="3" borderId="46" xfId="7" applyNumberFormat="1" applyFont="1" applyFill="1" applyBorder="1" applyAlignment="1">
      <alignment vertical="center"/>
    </xf>
    <xf numFmtId="3" fontId="77" fillId="3" borderId="46" xfId="7" quotePrefix="1" applyNumberFormat="1" applyFont="1" applyFill="1" applyBorder="1" applyAlignment="1">
      <alignment horizontal="center" vertical="center"/>
    </xf>
    <xf numFmtId="3" fontId="77" fillId="3" borderId="46" xfId="7" applyNumberFormat="1" applyFont="1" applyFill="1" applyBorder="1" applyAlignment="1">
      <alignment horizontal="right" vertical="center"/>
    </xf>
    <xf numFmtId="3" fontId="77" fillId="0" borderId="46" xfId="7" applyNumberFormat="1" applyFont="1" applyFill="1" applyBorder="1" applyAlignment="1">
      <alignment horizontal="right" vertical="center"/>
    </xf>
    <xf numFmtId="3" fontId="77" fillId="3" borderId="46" xfId="0" applyNumberFormat="1" applyFont="1" applyFill="1" applyBorder="1" applyAlignment="1">
      <alignment horizontal="right" vertical="center"/>
    </xf>
    <xf numFmtId="3" fontId="67" fillId="3" borderId="46" xfId="7" applyNumberFormat="1" applyFont="1" applyFill="1" applyBorder="1" applyAlignment="1">
      <alignment vertical="center"/>
    </xf>
    <xf numFmtId="3" fontId="67" fillId="3" borderId="46" xfId="7" quotePrefix="1" applyNumberFormat="1" applyFont="1" applyFill="1" applyBorder="1" applyAlignment="1">
      <alignment horizontal="center" vertical="center"/>
    </xf>
    <xf numFmtId="200" fontId="77" fillId="0" borderId="46" xfId="0" applyNumberFormat="1" applyFont="1" applyFill="1" applyBorder="1" applyAlignment="1">
      <alignment vertical="center"/>
    </xf>
    <xf numFmtId="3" fontId="77" fillId="0" borderId="46" xfId="0" applyNumberFormat="1" applyFont="1" applyFill="1" applyBorder="1" applyAlignment="1">
      <alignment horizontal="right" vertical="top"/>
    </xf>
    <xf numFmtId="179" fontId="43" fillId="0" borderId="0" xfId="0" applyNumberFormat="1" applyFont="1" applyFill="1" applyAlignment="1">
      <alignment vertical="center"/>
    </xf>
    <xf numFmtId="3" fontId="78" fillId="10" borderId="46" xfId="7" applyNumberFormat="1" applyFont="1" applyFill="1" applyBorder="1" applyAlignment="1">
      <alignment vertical="center"/>
    </xf>
    <xf numFmtId="3" fontId="78" fillId="10" borderId="46" xfId="7" applyNumberFormat="1" applyFont="1" applyFill="1" applyBorder="1" applyAlignment="1">
      <alignment horizontal="right" vertical="center"/>
    </xf>
    <xf numFmtId="186" fontId="78" fillId="10" borderId="46" xfId="7" applyNumberFormat="1" applyFont="1" applyFill="1" applyBorder="1" applyAlignment="1">
      <alignment horizontal="right" vertical="center"/>
    </xf>
    <xf numFmtId="0" fontId="79" fillId="0" borderId="0" xfId="0" applyFont="1" applyFill="1" applyAlignment="1">
      <alignment vertical="center"/>
    </xf>
    <xf numFmtId="186" fontId="77" fillId="3" borderId="46" xfId="7" applyNumberFormat="1" applyFont="1" applyFill="1" applyBorder="1" applyAlignment="1">
      <alignment horizontal="right" vertical="center"/>
    </xf>
    <xf numFmtId="4" fontId="78" fillId="10" borderId="46" xfId="7" applyNumberFormat="1" applyFont="1" applyFill="1" applyBorder="1" applyAlignment="1">
      <alignment horizontal="right" vertical="center"/>
    </xf>
    <xf numFmtId="3" fontId="77" fillId="0" borderId="46" xfId="7" applyNumberFormat="1" applyFont="1" applyFill="1" applyBorder="1" applyAlignment="1">
      <alignment vertical="center"/>
    </xf>
    <xf numFmtId="3" fontId="77" fillId="3" borderId="46" xfId="29" quotePrefix="1" applyNumberFormat="1" applyFont="1" applyFill="1" applyBorder="1" applyAlignment="1">
      <alignment horizontal="center" vertical="center"/>
    </xf>
    <xf numFmtId="186" fontId="78" fillId="10" borderId="46" xfId="7" applyNumberFormat="1" applyFont="1" applyFill="1" applyBorder="1" applyAlignment="1">
      <alignment horizontal="center" vertical="center"/>
    </xf>
    <xf numFmtId="3" fontId="78" fillId="10" borderId="46" xfId="7" applyNumberFormat="1" applyFont="1" applyFill="1" applyBorder="1" applyAlignment="1">
      <alignment horizontal="center" vertical="center" wrapText="1"/>
    </xf>
    <xf numFmtId="186" fontId="77" fillId="0" borderId="46" xfId="7" applyNumberFormat="1" applyFont="1" applyFill="1" applyBorder="1" applyAlignment="1">
      <alignment horizontal="right" vertical="center"/>
    </xf>
    <xf numFmtId="3" fontId="78" fillId="10" borderId="46" xfId="7" applyNumberFormat="1" applyFont="1" applyFill="1" applyBorder="1" applyAlignment="1">
      <alignment horizontal="center" vertical="center"/>
    </xf>
    <xf numFmtId="0" fontId="43" fillId="0" borderId="0" xfId="0" applyFont="1" applyFill="1" applyBorder="1" applyAlignment="1">
      <alignment vertical="center"/>
    </xf>
    <xf numFmtId="200" fontId="52" fillId="3" borderId="46" xfId="0" applyNumberFormat="1" applyFont="1" applyFill="1" applyBorder="1" applyAlignment="1">
      <alignment horizontal="left" vertical="top"/>
    </xf>
    <xf numFmtId="3" fontId="52" fillId="3" borderId="46" xfId="0" applyNumberFormat="1" applyFont="1" applyFill="1" applyBorder="1" applyAlignment="1">
      <alignment horizontal="right" vertical="top"/>
    </xf>
    <xf numFmtId="0" fontId="62" fillId="0" borderId="0" xfId="0" applyNumberFormat="1" applyFont="1" applyFill="1"/>
    <xf numFmtId="0" fontId="62" fillId="10" borderId="0" xfId="0" applyFont="1" applyFill="1"/>
    <xf numFmtId="200" fontId="64" fillId="10" borderId="46" xfId="0" applyNumberFormat="1" applyFont="1" applyFill="1" applyBorder="1" applyAlignment="1">
      <alignment horizontal="left" vertical="top"/>
    </xf>
    <xf numFmtId="3" fontId="64" fillId="10" borderId="46" xfId="0" applyNumberFormat="1" applyFont="1" applyFill="1" applyBorder="1" applyAlignment="1">
      <alignment horizontal="right" vertical="top"/>
    </xf>
    <xf numFmtId="3" fontId="52" fillId="3" borderId="46" xfId="30" applyNumberFormat="1" applyFont="1" applyFill="1" applyBorder="1" applyAlignment="1">
      <alignment horizontal="left" vertical="top"/>
    </xf>
    <xf numFmtId="200" fontId="52" fillId="0" borderId="46" xfId="20" applyNumberFormat="1" applyFont="1" applyFill="1" applyBorder="1" applyAlignment="1">
      <alignment horizontal="left" vertical="top" wrapText="1"/>
    </xf>
    <xf numFmtId="173" fontId="52" fillId="10" borderId="46" xfId="20" applyFont="1" applyFill="1" applyBorder="1" applyAlignment="1">
      <alignment horizontal="left" vertical="top" wrapText="1"/>
    </xf>
    <xf numFmtId="200" fontId="52" fillId="10" borderId="46" xfId="0" applyNumberFormat="1" applyFont="1" applyFill="1" applyBorder="1" applyAlignment="1">
      <alignment horizontal="left" vertical="top"/>
    </xf>
    <xf numFmtId="3" fontId="52" fillId="10" borderId="46" xfId="0" applyNumberFormat="1" applyFont="1" applyFill="1" applyBorder="1" applyAlignment="1">
      <alignment horizontal="right" vertical="top"/>
    </xf>
    <xf numFmtId="3" fontId="52" fillId="3" borderId="46" xfId="30" applyNumberFormat="1" applyFont="1" applyFill="1" applyBorder="1" applyAlignment="1">
      <alignment horizontal="right" vertical="top"/>
    </xf>
    <xf numFmtId="179" fontId="62" fillId="0" borderId="0" xfId="0" applyNumberFormat="1" applyFont="1" applyFill="1"/>
    <xf numFmtId="173" fontId="52" fillId="10" borderId="46" xfId="20" applyFont="1" applyFill="1" applyBorder="1" applyAlignment="1">
      <alignment horizontal="left" vertical="top"/>
    </xf>
    <xf numFmtId="200" fontId="52" fillId="3" borderId="46" xfId="0" applyNumberFormat="1" applyFont="1" applyFill="1" applyBorder="1" applyAlignment="1">
      <alignment horizontal="left" vertical="top" wrapText="1"/>
    </xf>
    <xf numFmtId="4" fontId="52" fillId="3" borderId="46" xfId="0" applyNumberFormat="1" applyFont="1" applyFill="1" applyBorder="1" applyAlignment="1">
      <alignment horizontal="right" vertical="top"/>
    </xf>
    <xf numFmtId="0" fontId="52" fillId="10" borderId="46" xfId="0" applyFont="1" applyFill="1" applyBorder="1" applyAlignment="1">
      <alignment horizontal="left" vertical="top"/>
    </xf>
    <xf numFmtId="173" fontId="52" fillId="3" borderId="46" xfId="20" applyFont="1" applyFill="1" applyBorder="1" applyAlignment="1">
      <alignment horizontal="center" vertical="center"/>
    </xf>
    <xf numFmtId="0" fontId="28" fillId="0" borderId="0" xfId="0" applyFont="1" applyFill="1" applyBorder="1" applyAlignment="1"/>
    <xf numFmtId="0" fontId="62" fillId="0" borderId="0" xfId="0" applyFont="1" applyFill="1" applyAlignment="1">
      <alignment horizontal="left"/>
    </xf>
    <xf numFmtId="200" fontId="52" fillId="3" borderId="0" xfId="0" applyNumberFormat="1" applyFont="1" applyFill="1" applyBorder="1" applyAlignment="1">
      <alignment horizontal="right" vertical="top"/>
    </xf>
    <xf numFmtId="0" fontId="38" fillId="3" borderId="0" xfId="0" applyFont="1" applyFill="1" applyAlignment="1">
      <alignment horizontal="left"/>
    </xf>
    <xf numFmtId="0" fontId="28" fillId="3" borderId="0" xfId="0" applyNumberFormat="1" applyFont="1" applyFill="1" applyAlignment="1">
      <alignment horizontal="left" vertical="top"/>
    </xf>
    <xf numFmtId="0" fontId="62" fillId="0" borderId="0" xfId="0" applyFont="1" applyFill="1" applyAlignment="1">
      <alignment horizontal="right"/>
    </xf>
    <xf numFmtId="0" fontId="28" fillId="3" borderId="0" xfId="0" applyNumberFormat="1" applyFont="1" applyFill="1" applyAlignment="1">
      <alignment horizontal="left" vertical="top" wrapText="1"/>
    </xf>
    <xf numFmtId="0" fontId="62" fillId="0" borderId="0" xfId="0" applyFont="1" applyFill="1" applyAlignment="1">
      <alignment wrapText="1"/>
    </xf>
    <xf numFmtId="0" fontId="62" fillId="6" borderId="0" xfId="0" applyFont="1" applyFill="1"/>
    <xf numFmtId="164" fontId="9" fillId="2" borderId="46" xfId="8" applyNumberFormat="1" applyFont="1" applyFill="1" applyBorder="1" applyAlignment="1">
      <alignment horizontal="right"/>
    </xf>
    <xf numFmtId="0" fontId="9" fillId="2" borderId="46" xfId="8" applyFont="1" applyFill="1" applyBorder="1" applyAlignment="1">
      <alignment horizontal="right"/>
    </xf>
    <xf numFmtId="172" fontId="9" fillId="2" borderId="46" xfId="8" applyNumberFormat="1" applyFont="1" applyFill="1" applyBorder="1" applyAlignment="1">
      <alignment horizontal="right"/>
    </xf>
    <xf numFmtId="164" fontId="9" fillId="0" borderId="46" xfId="8" applyNumberFormat="1" applyFont="1" applyFill="1" applyBorder="1" applyAlignment="1">
      <alignment horizontal="right"/>
    </xf>
    <xf numFmtId="170" fontId="9" fillId="2" borderId="46" xfId="8" applyNumberFormat="1" applyFont="1" applyFill="1" applyBorder="1" applyAlignment="1">
      <alignment horizontal="right"/>
    </xf>
    <xf numFmtId="1" fontId="12" fillId="0" borderId="0" xfId="8" applyNumberFormat="1" applyFont="1" applyFill="1" applyBorder="1" applyAlignment="1"/>
    <xf numFmtId="177" fontId="9" fillId="2" borderId="46" xfId="8" applyNumberFormat="1" applyFont="1" applyFill="1" applyBorder="1" applyAlignment="1">
      <alignment horizontal="right"/>
    </xf>
    <xf numFmtId="179" fontId="9" fillId="2" borderId="46" xfId="8" applyNumberFormat="1" applyFont="1" applyFill="1" applyBorder="1" applyAlignment="1">
      <alignment horizontal="right"/>
    </xf>
    <xf numFmtId="0" fontId="28" fillId="0" borderId="46" xfId="8" applyNumberFormat="1" applyFont="1" applyFill="1" applyBorder="1" applyAlignment="1">
      <alignment horizontal="center" vertical="top"/>
    </xf>
    <xf numFmtId="3" fontId="28" fillId="0" borderId="46" xfId="8" applyNumberFormat="1" applyFont="1" applyFill="1" applyBorder="1" applyAlignment="1">
      <alignment horizontal="right" vertical="top"/>
    </xf>
    <xf numFmtId="4" fontId="28" fillId="0" borderId="46" xfId="8" applyNumberFormat="1" applyFont="1" applyFill="1" applyBorder="1" applyAlignment="1">
      <alignment horizontal="right" vertical="top"/>
    </xf>
    <xf numFmtId="180" fontId="28" fillId="0" borderId="46" xfId="8" applyNumberFormat="1" applyFont="1" applyFill="1" applyBorder="1" applyAlignment="1">
      <alignment horizontal="right" vertical="top"/>
    </xf>
    <xf numFmtId="2" fontId="28" fillId="0" borderId="46" xfId="8" applyNumberFormat="1" applyFont="1" applyFill="1" applyBorder="1" applyAlignment="1">
      <alignment horizontal="right" vertical="top"/>
    </xf>
    <xf numFmtId="0" fontId="34" fillId="2" borderId="46" xfId="8" applyFont="1" applyFill="1" applyBorder="1" applyAlignment="1">
      <alignment horizontal="center" vertical="center"/>
    </xf>
    <xf numFmtId="49" fontId="34" fillId="2" borderId="46" xfId="8" applyNumberFormat="1" applyFont="1" applyFill="1" applyBorder="1" applyAlignment="1">
      <alignment horizontal="left" vertical="center"/>
    </xf>
    <xf numFmtId="164" fontId="34" fillId="2" borderId="46" xfId="8" applyNumberFormat="1" applyFont="1" applyFill="1" applyBorder="1" applyAlignment="1">
      <alignment horizontal="left" vertical="center"/>
    </xf>
    <xf numFmtId="181" fontId="34" fillId="2" borderId="46" xfId="10" applyNumberFormat="1" applyFont="1" applyFill="1" applyBorder="1" applyAlignment="1">
      <alignment horizontal="left" vertical="center"/>
    </xf>
    <xf numFmtId="0" fontId="34" fillId="2" borderId="46" xfId="8" applyFont="1" applyFill="1" applyBorder="1" applyAlignment="1">
      <alignment horizontal="left" vertical="center"/>
    </xf>
    <xf numFmtId="182" fontId="9" fillId="2" borderId="46" xfId="8" applyNumberFormat="1" applyFont="1" applyFill="1" applyBorder="1" applyAlignment="1">
      <alignment horizontal="right"/>
    </xf>
    <xf numFmtId="182" fontId="9" fillId="0" borderId="46" xfId="8" applyNumberFormat="1" applyFont="1" applyFill="1" applyBorder="1" applyAlignment="1">
      <alignment horizontal="right"/>
    </xf>
    <xf numFmtId="183" fontId="9" fillId="2" borderId="46" xfId="8" applyNumberFormat="1" applyFont="1" applyFill="1" applyBorder="1" applyAlignment="1">
      <alignment horizontal="right"/>
    </xf>
    <xf numFmtId="185" fontId="8" fillId="2" borderId="46" xfId="8" applyNumberFormat="1" applyFont="1" applyFill="1" applyBorder="1" applyAlignment="1">
      <alignment horizontal="right"/>
    </xf>
    <xf numFmtId="185" fontId="9" fillId="2" borderId="46" xfId="8" applyNumberFormat="1" applyFont="1" applyFill="1" applyBorder="1" applyAlignment="1">
      <alignment horizontal="right"/>
    </xf>
    <xf numFmtId="49" fontId="8" fillId="0" borderId="46" xfId="8" applyNumberFormat="1" applyFont="1" applyFill="1" applyBorder="1" applyAlignment="1">
      <alignment horizontal="left"/>
    </xf>
    <xf numFmtId="49" fontId="9" fillId="0" borderId="46" xfId="8" applyNumberFormat="1" applyFont="1" applyFill="1" applyBorder="1" applyAlignment="1">
      <alignment horizontal="left"/>
    </xf>
    <xf numFmtId="177" fontId="9" fillId="0" borderId="46" xfId="8" applyNumberFormat="1" applyFont="1" applyFill="1" applyBorder="1" applyAlignment="1">
      <alignment horizontal="right"/>
    </xf>
    <xf numFmtId="1" fontId="9" fillId="0" borderId="46" xfId="8" applyNumberFormat="1" applyFont="1" applyFill="1" applyBorder="1" applyAlignment="1">
      <alignment horizontal="right"/>
    </xf>
    <xf numFmtId="179" fontId="9" fillId="0" borderId="46" xfId="8" applyNumberFormat="1" applyFont="1" applyFill="1" applyBorder="1" applyAlignment="1">
      <alignment horizontal="right"/>
    </xf>
    <xf numFmtId="164" fontId="8" fillId="2" borderId="46" xfId="8" applyNumberFormat="1" applyFont="1" applyFill="1" applyBorder="1" applyAlignment="1">
      <alignment horizontal="right"/>
    </xf>
    <xf numFmtId="3" fontId="9" fillId="2" borderId="46" xfId="8" applyNumberFormat="1" applyFont="1" applyFill="1" applyBorder="1" applyAlignment="1">
      <alignment horizontal="right"/>
    </xf>
    <xf numFmtId="186" fontId="9" fillId="2" borderId="46" xfId="8" applyNumberFormat="1" applyFont="1" applyFill="1" applyBorder="1" applyAlignment="1">
      <alignment horizontal="right"/>
    </xf>
    <xf numFmtId="167" fontId="9" fillId="2" borderId="0" xfId="11" applyNumberFormat="1" applyFont="1" applyFill="1" applyBorder="1" applyAlignment="1">
      <alignment horizontal="right"/>
    </xf>
    <xf numFmtId="179" fontId="9" fillId="2" borderId="46" xfId="8" applyNumberFormat="1" applyFont="1" applyFill="1" applyBorder="1" applyAlignment="1">
      <alignment horizontal="right" vertical="center" wrapText="1"/>
    </xf>
    <xf numFmtId="178" fontId="9" fillId="2" borderId="46" xfId="8" applyNumberFormat="1" applyFont="1" applyFill="1" applyBorder="1" applyAlignment="1">
      <alignment horizontal="right" vertical="center" wrapText="1"/>
    </xf>
    <xf numFmtId="183" fontId="9" fillId="2" borderId="46" xfId="8" applyNumberFormat="1" applyFont="1" applyFill="1" applyBorder="1" applyAlignment="1">
      <alignment horizontal="right" vertical="center" wrapText="1"/>
    </xf>
    <xf numFmtId="188" fontId="13" fillId="0" borderId="46" xfId="12" applyNumberFormat="1" applyFont="1" applyFill="1" applyBorder="1" applyAlignment="1">
      <alignment horizontal="center" vertical="top" wrapText="1"/>
    </xf>
    <xf numFmtId="188" fontId="13" fillId="0" borderId="46" xfId="12" applyNumberFormat="1" applyFont="1" applyFill="1" applyBorder="1" applyAlignment="1">
      <alignment horizontal="center" vertical="top"/>
    </xf>
    <xf numFmtId="173" fontId="13" fillId="0" borderId="46" xfId="14" applyNumberFormat="1" applyFont="1" applyFill="1" applyBorder="1" applyAlignment="1">
      <alignment horizontal="left"/>
    </xf>
    <xf numFmtId="167" fontId="15" fillId="0" borderId="46" xfId="11" applyNumberFormat="1" applyFont="1" applyFill="1" applyBorder="1" applyAlignment="1" applyProtection="1">
      <alignment horizontal="right" vertical="center" wrapText="1"/>
    </xf>
    <xf numFmtId="167" fontId="8" fillId="0" borderId="46" xfId="11" applyNumberFormat="1" applyFont="1" applyFill="1" applyBorder="1" applyAlignment="1" applyProtection="1">
      <alignment horizontal="right" vertical="center" wrapText="1"/>
    </xf>
    <xf numFmtId="1" fontId="9" fillId="0" borderId="46" xfId="15" applyNumberFormat="1" applyFont="1" applyFill="1" applyBorder="1" applyAlignment="1" applyProtection="1">
      <alignment horizontal="right" vertical="center" wrapText="1"/>
    </xf>
    <xf numFmtId="3" fontId="9" fillId="0" borderId="46" xfId="15" applyNumberFormat="1" applyFont="1" applyFill="1" applyBorder="1" applyAlignment="1" applyProtection="1">
      <alignment horizontal="right" vertical="center" wrapText="1"/>
    </xf>
    <xf numFmtId="189" fontId="8" fillId="0" borderId="46" xfId="11" applyNumberFormat="1" applyFont="1" applyFill="1" applyBorder="1" applyAlignment="1" applyProtection="1">
      <alignment horizontal="right" vertical="center" wrapText="1"/>
    </xf>
    <xf numFmtId="167" fontId="8" fillId="0" borderId="46" xfId="11" applyNumberFormat="1" applyFont="1" applyFill="1" applyBorder="1" applyAlignment="1">
      <alignment horizontal="right" vertical="center" wrapText="1"/>
    </xf>
    <xf numFmtId="167" fontId="9" fillId="0" borderId="46" xfId="11" applyNumberFormat="1" applyFont="1" applyFill="1" applyBorder="1" applyAlignment="1">
      <alignment horizontal="right" vertical="center" wrapText="1"/>
    </xf>
    <xf numFmtId="189" fontId="9" fillId="0" borderId="46" xfId="11" applyNumberFormat="1" applyFont="1" applyFill="1" applyBorder="1" applyAlignment="1" applyProtection="1">
      <alignment horizontal="right" vertical="center" wrapText="1"/>
    </xf>
    <xf numFmtId="167" fontId="9" fillId="2" borderId="0" xfId="8" applyNumberFormat="1" applyFont="1" applyFill="1" applyAlignment="1">
      <alignment vertical="center"/>
    </xf>
    <xf numFmtId="173" fontId="13" fillId="0" borderId="46" xfId="14" applyFont="1" applyFill="1" applyBorder="1" applyAlignment="1">
      <alignment horizontal="left"/>
    </xf>
    <xf numFmtId="3" fontId="8" fillId="0" borderId="46" xfId="15" applyNumberFormat="1" applyFont="1" applyFill="1" applyBorder="1" applyAlignment="1">
      <alignment horizontal="right" vertical="center" wrapText="1"/>
    </xf>
    <xf numFmtId="3" fontId="9" fillId="0" borderId="46" xfId="15" applyNumberFormat="1" applyFont="1" applyFill="1" applyBorder="1" applyAlignment="1">
      <alignment horizontal="right" vertical="center" wrapText="1"/>
    </xf>
    <xf numFmtId="190" fontId="9" fillId="2" borderId="0" xfId="8" applyNumberFormat="1" applyFont="1" applyFill="1" applyBorder="1" applyAlignment="1">
      <alignment horizontal="right"/>
    </xf>
    <xf numFmtId="0" fontId="9" fillId="2" borderId="46" xfId="8" applyFont="1" applyFill="1" applyBorder="1" applyAlignment="1">
      <alignment horizontal="right" vertical="top"/>
    </xf>
    <xf numFmtId="172" fontId="9" fillId="2" borderId="46" xfId="8" applyNumberFormat="1" applyFont="1" applyFill="1" applyBorder="1" applyAlignment="1">
      <alignment horizontal="right" vertical="top"/>
    </xf>
    <xf numFmtId="170" fontId="9" fillId="2" borderId="46" xfId="8" applyNumberFormat="1" applyFont="1" applyFill="1" applyBorder="1" applyAlignment="1">
      <alignment horizontal="right" vertical="top"/>
    </xf>
    <xf numFmtId="164" fontId="9" fillId="2" borderId="46" xfId="8" applyNumberFormat="1" applyFont="1" applyFill="1" applyBorder="1" applyAlignment="1">
      <alignment horizontal="right" vertical="top"/>
    </xf>
    <xf numFmtId="175" fontId="9" fillId="2" borderId="46" xfId="8" applyNumberFormat="1" applyFont="1" applyFill="1" applyBorder="1" applyAlignment="1">
      <alignment horizontal="right"/>
    </xf>
    <xf numFmtId="178" fontId="9" fillId="2" borderId="46" xfId="8" applyNumberFormat="1" applyFont="1" applyFill="1" applyBorder="1" applyAlignment="1">
      <alignment horizontal="right"/>
    </xf>
    <xf numFmtId="3" fontId="8" fillId="0" borderId="46" xfId="17" applyNumberFormat="1" applyFont="1" applyFill="1" applyBorder="1" applyAlignment="1">
      <alignment horizontal="right"/>
    </xf>
    <xf numFmtId="3" fontId="8" fillId="0" borderId="46" xfId="8" applyNumberFormat="1" applyFont="1" applyFill="1" applyBorder="1" applyAlignment="1">
      <alignment horizontal="right"/>
    </xf>
    <xf numFmtId="3" fontId="9" fillId="0" borderId="46" xfId="8" applyNumberFormat="1" applyFont="1" applyFill="1" applyBorder="1" applyAlignment="1">
      <alignment horizontal="right"/>
    </xf>
    <xf numFmtId="170" fontId="9" fillId="0" borderId="46" xfId="8" applyNumberFormat="1" applyFont="1" applyFill="1" applyBorder="1" applyAlignment="1">
      <alignment horizontal="right"/>
    </xf>
    <xf numFmtId="49" fontId="8" fillId="2" borderId="0" xfId="8" applyNumberFormat="1" applyFont="1" applyFill="1" applyAlignment="1">
      <alignment vertical="center"/>
    </xf>
    <xf numFmtId="17" fontId="38" fillId="0" borderId="46" xfId="8" applyNumberFormat="1" applyFont="1" applyFill="1" applyBorder="1" applyAlignment="1">
      <alignment horizontal="center" vertical="center" wrapText="1"/>
    </xf>
    <xf numFmtId="49" fontId="8" fillId="2" borderId="46" xfId="8" applyNumberFormat="1" applyFont="1" applyFill="1" applyBorder="1" applyAlignment="1">
      <alignment horizontal="center" vertical="center" wrapText="1"/>
    </xf>
    <xf numFmtId="49" fontId="31" fillId="2" borderId="0" xfId="8" applyNumberFormat="1" applyFont="1" applyFill="1" applyAlignment="1">
      <alignment horizontal="left" vertical="center"/>
    </xf>
    <xf numFmtId="168" fontId="9" fillId="0" borderId="46" xfId="0" applyNumberFormat="1" applyFont="1" applyFill="1" applyBorder="1" applyAlignment="1">
      <alignment horizontal="left" vertical="top"/>
    </xf>
    <xf numFmtId="3" fontId="8" fillId="0" borderId="4" xfId="0" applyNumberFormat="1" applyFont="1" applyFill="1" applyBorder="1" applyAlignment="1">
      <alignment horizontal="right" vertical="top"/>
    </xf>
    <xf numFmtId="3" fontId="10" fillId="0" borderId="46" xfId="11" applyNumberFormat="1" applyFont="1" applyFill="1" applyBorder="1" applyAlignment="1">
      <alignment horizontal="right" vertical="center" wrapText="1"/>
    </xf>
    <xf numFmtId="0" fontId="9" fillId="0" borderId="0" xfId="0" applyFont="1" applyFill="1" applyAlignment="1">
      <alignment horizontal="left" vertical="top"/>
    </xf>
    <xf numFmtId="3" fontId="12" fillId="0" borderId="46" xfId="6" applyNumberFormat="1" applyFont="1" applyBorder="1" applyAlignment="1">
      <alignment vertical="center"/>
    </xf>
    <xf numFmtId="3" fontId="12" fillId="0" borderId="46" xfId="6" applyNumberFormat="1" applyFont="1" applyBorder="1" applyAlignment="1">
      <alignment horizontal="right"/>
    </xf>
    <xf numFmtId="3" fontId="11" fillId="0" borderId="46" xfId="0" applyNumberFormat="1" applyFont="1" applyBorder="1"/>
    <xf numFmtId="1" fontId="24" fillId="0" borderId="4" xfId="0" applyNumberFormat="1" applyFont="1" applyFill="1" applyBorder="1" applyAlignment="1">
      <alignment vertical="top" wrapText="1"/>
    </xf>
    <xf numFmtId="167" fontId="22" fillId="0" borderId="4" xfId="1" applyNumberFormat="1" applyFont="1" applyFill="1" applyBorder="1" applyAlignment="1">
      <alignment vertical="top" wrapText="1"/>
    </xf>
    <xf numFmtId="3" fontId="8" fillId="0" borderId="46" xfId="0" applyNumberFormat="1" applyFont="1" applyFill="1" applyBorder="1" applyAlignment="1">
      <alignment horizontal="right" vertical="top"/>
    </xf>
    <xf numFmtId="0" fontId="12" fillId="0" borderId="46" xfId="0" applyFont="1" applyFill="1" applyBorder="1" applyAlignment="1">
      <alignment horizontal="center" vertical="center" wrapText="1"/>
    </xf>
    <xf numFmtId="3" fontId="12" fillId="0" borderId="46" xfId="0" applyNumberFormat="1" applyFont="1" applyFill="1" applyBorder="1" applyAlignment="1">
      <alignment horizontal="center" vertical="center" wrapText="1"/>
    </xf>
    <xf numFmtId="0" fontId="11" fillId="0" borderId="46" xfId="0" applyFont="1" applyBorder="1" applyAlignment="1">
      <alignment horizontal="left" vertical="center" wrapText="1"/>
    </xf>
    <xf numFmtId="164" fontId="9" fillId="0" borderId="0" xfId="0" applyNumberFormat="1" applyFont="1" applyFill="1" applyAlignment="1">
      <alignment vertical="top"/>
    </xf>
    <xf numFmtId="164" fontId="3" fillId="0" borderId="0" xfId="0" applyNumberFormat="1" applyFont="1" applyFill="1" applyBorder="1" applyAlignment="1">
      <alignment horizontal="center" vertical="center" wrapText="1"/>
    </xf>
    <xf numFmtId="3" fontId="86" fillId="0" borderId="46" xfId="0" applyNumberFormat="1" applyFont="1" applyFill="1" applyBorder="1" applyAlignment="1">
      <alignment horizontal="right" vertical="center" wrapText="1"/>
    </xf>
    <xf numFmtId="3" fontId="27" fillId="0" borderId="46" xfId="19" applyNumberFormat="1" applyFont="1" applyBorder="1" applyAlignment="1">
      <alignment horizontal="right" vertical="top" wrapText="1"/>
    </xf>
    <xf numFmtId="0" fontId="17" fillId="0" borderId="0" xfId="0" applyFont="1"/>
    <xf numFmtId="0" fontId="0" fillId="0" borderId="0" xfId="0" applyFont="1" applyFill="1"/>
    <xf numFmtId="0" fontId="2" fillId="0" borderId="0" xfId="0" applyFont="1" applyFill="1"/>
    <xf numFmtId="0" fontId="17" fillId="0" borderId="0" xfId="0" applyFont="1" applyFill="1"/>
    <xf numFmtId="173" fontId="1" fillId="0" borderId="50" xfId="20" applyFill="1" applyBorder="1"/>
    <xf numFmtId="3" fontId="52" fillId="0" borderId="46" xfId="0" applyNumberFormat="1" applyFont="1" applyFill="1" applyBorder="1" applyAlignment="1">
      <alignment horizontal="center" vertical="top"/>
    </xf>
    <xf numFmtId="0" fontId="11" fillId="0" borderId="0" xfId="0" applyFont="1"/>
    <xf numFmtId="4" fontId="0" fillId="0" borderId="0" xfId="0" applyNumberFormat="1"/>
    <xf numFmtId="3" fontId="86" fillId="0" borderId="46" xfId="35" applyNumberFormat="1" applyFont="1" applyFill="1" applyBorder="1" applyAlignment="1">
      <alignment horizontal="right"/>
    </xf>
    <xf numFmtId="49" fontId="8" fillId="2" borderId="53" xfId="8" applyNumberFormat="1" applyFont="1" applyFill="1" applyBorder="1" applyAlignment="1">
      <alignment horizontal="center" wrapText="1"/>
    </xf>
    <xf numFmtId="0" fontId="15" fillId="4" borderId="46" xfId="8" applyNumberFormat="1" applyFont="1" applyFill="1" applyBorder="1" applyAlignment="1">
      <alignment vertical="center"/>
    </xf>
    <xf numFmtId="3" fontId="15" fillId="4" borderId="46" xfId="8" applyNumberFormat="1" applyFont="1" applyFill="1" applyBorder="1" applyAlignment="1">
      <alignment horizontal="right" vertical="center"/>
    </xf>
    <xf numFmtId="0" fontId="15" fillId="4" borderId="46" xfId="8" applyNumberFormat="1" applyFont="1" applyFill="1" applyBorder="1" applyAlignment="1">
      <alignment horizontal="right" vertical="center"/>
    </xf>
    <xf numFmtId="49" fontId="8" fillId="0" borderId="46" xfId="8" applyNumberFormat="1" applyFont="1" applyFill="1" applyBorder="1" applyAlignment="1">
      <alignment horizontal="center" vertical="center"/>
    </xf>
    <xf numFmtId="0" fontId="12" fillId="3" borderId="0" xfId="0" applyNumberFormat="1" applyFont="1" applyFill="1" applyBorder="1" applyAlignment="1">
      <alignment horizontal="left"/>
    </xf>
    <xf numFmtId="0" fontId="9" fillId="2" borderId="0" xfId="0" applyFont="1" applyFill="1" applyAlignment="1">
      <alignment horizontal="center" vertical="center"/>
    </xf>
    <xf numFmtId="0" fontId="8" fillId="3" borderId="0" xfId="0" applyFont="1" applyFill="1" applyAlignment="1">
      <alignment horizontal="left" vertical="center"/>
    </xf>
    <xf numFmtId="170" fontId="8" fillId="3" borderId="0" xfId="0" applyNumberFormat="1" applyFont="1" applyFill="1" applyAlignment="1">
      <alignment horizontal="left" vertical="center"/>
    </xf>
    <xf numFmtId="170" fontId="8" fillId="2" borderId="0" xfId="0" applyNumberFormat="1" applyFont="1" applyFill="1" applyAlignment="1">
      <alignment horizontal="left" vertical="center"/>
    </xf>
    <xf numFmtId="0" fontId="9" fillId="2" borderId="0" xfId="0" applyFont="1" applyFill="1" applyAlignment="1">
      <alignment horizontal="left" vertical="center"/>
    </xf>
    <xf numFmtId="0" fontId="12" fillId="0" borderId="0" xfId="0" applyNumberFormat="1" applyFont="1" applyFill="1" applyBorder="1" applyAlignment="1">
      <alignment horizontal="left"/>
    </xf>
    <xf numFmtId="0" fontId="11" fillId="3" borderId="0" xfId="0" applyFont="1" applyFill="1" applyBorder="1"/>
    <xf numFmtId="0" fontId="11" fillId="0" borderId="0" xfId="0" applyFont="1" applyBorder="1"/>
    <xf numFmtId="0" fontId="11" fillId="0" borderId="0" xfId="0" applyNumberFormat="1" applyFont="1" applyFill="1" applyBorder="1" applyAlignment="1"/>
    <xf numFmtId="0" fontId="8" fillId="2" borderId="0" xfId="0" applyFont="1" applyFill="1" applyAlignment="1">
      <alignment horizontal="left" vertical="center"/>
    </xf>
    <xf numFmtId="43" fontId="12" fillId="0" borderId="0" xfId="7" applyFont="1" applyFill="1" applyBorder="1" applyAlignment="1">
      <alignment horizontal="center" vertical="center"/>
    </xf>
    <xf numFmtId="43" fontId="13" fillId="0" borderId="0" xfId="7" applyFont="1" applyBorder="1" applyAlignment="1">
      <alignment horizontal="center" vertical="center"/>
    </xf>
    <xf numFmtId="49" fontId="8" fillId="2" borderId="0" xfId="0" applyNumberFormat="1" applyFont="1" applyFill="1" applyAlignment="1">
      <alignment vertical="top" wrapText="1"/>
    </xf>
    <xf numFmtId="0" fontId="11" fillId="0" borderId="0" xfId="0" applyFont="1" applyFill="1" applyAlignment="1">
      <alignment vertical="center"/>
    </xf>
    <xf numFmtId="0" fontId="19" fillId="0" borderId="0" xfId="0" applyFont="1" applyFill="1" applyAlignment="1">
      <alignment vertical="center"/>
    </xf>
    <xf numFmtId="0" fontId="19" fillId="0" borderId="0" xfId="0" applyNumberFormat="1" applyFont="1" applyFill="1" applyBorder="1" applyAlignment="1"/>
    <xf numFmtId="0" fontId="11" fillId="0" borderId="46" xfId="0" applyFont="1" applyBorder="1"/>
    <xf numFmtId="3" fontId="11" fillId="0" borderId="0" xfId="0" applyNumberFormat="1" applyFont="1" applyBorder="1"/>
    <xf numFmtId="167" fontId="9" fillId="0" borderId="42" xfId="1" applyNumberFormat="1" applyFont="1" applyFill="1" applyBorder="1" applyAlignment="1">
      <alignment horizontal="right"/>
    </xf>
    <xf numFmtId="172" fontId="9" fillId="0" borderId="42" xfId="8" applyNumberFormat="1" applyFont="1" applyFill="1" applyBorder="1" applyAlignment="1">
      <alignment horizontal="right"/>
    </xf>
    <xf numFmtId="164" fontId="9" fillId="0" borderId="42" xfId="8" applyNumberFormat="1" applyFont="1" applyFill="1" applyBorder="1" applyAlignment="1">
      <alignment horizontal="right"/>
    </xf>
    <xf numFmtId="167" fontId="11" fillId="0" borderId="42" xfId="1" applyNumberFormat="1" applyFont="1" applyFill="1" applyBorder="1" applyAlignment="1">
      <alignment horizontal="right" vertical="center" wrapText="1"/>
    </xf>
    <xf numFmtId="3" fontId="12" fillId="0" borderId="46" xfId="1" applyNumberFormat="1" applyFont="1" applyBorder="1" applyAlignment="1">
      <alignment horizontal="right" vertical="center"/>
    </xf>
    <xf numFmtId="3" fontId="12" fillId="0" borderId="46" xfId="0" applyNumberFormat="1" applyFont="1" applyFill="1" applyBorder="1" applyAlignment="1">
      <alignment vertical="center"/>
    </xf>
    <xf numFmtId="3" fontId="12" fillId="0" borderId="46" xfId="1" applyNumberFormat="1" applyFont="1" applyBorder="1" applyAlignment="1">
      <alignment horizontal="right"/>
    </xf>
    <xf numFmtId="3" fontId="12" fillId="0" borderId="46" xfId="0" applyNumberFormat="1" applyFont="1" applyBorder="1"/>
    <xf numFmtId="3" fontId="12" fillId="0" borderId="46" xfId="0" applyNumberFormat="1" applyFont="1" applyFill="1" applyBorder="1"/>
    <xf numFmtId="3" fontId="11" fillId="0" borderId="46" xfId="1" applyNumberFormat="1" applyFont="1" applyBorder="1" applyAlignment="1">
      <alignment horizontal="right"/>
    </xf>
    <xf numFmtId="3" fontId="12" fillId="0" borderId="46" xfId="6" applyNumberFormat="1" applyFont="1" applyBorder="1"/>
    <xf numFmtId="3" fontId="12" fillId="0" borderId="46" xfId="1" applyNumberFormat="1" applyFont="1" applyBorder="1" applyAlignment="1"/>
    <xf numFmtId="3" fontId="11" fillId="0" borderId="46" xfId="1" applyNumberFormat="1" applyFont="1" applyBorder="1" applyAlignment="1"/>
    <xf numFmtId="3" fontId="12" fillId="0" borderId="46" xfId="1" applyNumberFormat="1" applyFont="1" applyFill="1" applyBorder="1" applyAlignment="1">
      <alignment horizontal="right"/>
    </xf>
    <xf numFmtId="3" fontId="11" fillId="0" borderId="46" xfId="1" applyNumberFormat="1" applyFont="1" applyBorder="1" applyAlignment="1">
      <alignment horizontal="right" vertical="top"/>
    </xf>
    <xf numFmtId="3" fontId="11" fillId="0" borderId="46" xfId="1" applyNumberFormat="1" applyFont="1" applyBorder="1" applyAlignment="1">
      <alignment vertical="top"/>
    </xf>
    <xf numFmtId="164" fontId="3" fillId="0" borderId="0" xfId="0" applyNumberFormat="1" applyFont="1" applyFill="1" applyBorder="1" applyAlignment="1">
      <alignment vertical="center" wrapText="1"/>
    </xf>
    <xf numFmtId="0" fontId="13" fillId="0" borderId="8" xfId="0" applyFont="1" applyFill="1" applyBorder="1" applyAlignment="1">
      <alignment horizontal="center" vertical="center"/>
    </xf>
    <xf numFmtId="0" fontId="11" fillId="0" borderId="4" xfId="0" applyFont="1" applyBorder="1" applyAlignment="1">
      <alignment horizontal="center" vertical="top" wrapText="1"/>
    </xf>
    <xf numFmtId="15" fontId="11" fillId="0" borderId="46" xfId="0" applyNumberFormat="1" applyFont="1" applyBorder="1" applyAlignment="1">
      <alignment horizontal="center"/>
    </xf>
    <xf numFmtId="0" fontId="11" fillId="0" borderId="46" xfId="0" applyFont="1" applyBorder="1" applyAlignment="1">
      <alignment horizontal="center"/>
    </xf>
    <xf numFmtId="0" fontId="11" fillId="0" borderId="46" xfId="0" applyFont="1" applyBorder="1" applyAlignment="1">
      <alignment vertical="center"/>
    </xf>
    <xf numFmtId="2" fontId="11" fillId="0" borderId="46" xfId="0" applyNumberFormat="1" applyFont="1" applyBorder="1" applyAlignment="1">
      <alignment horizontal="center"/>
    </xf>
    <xf numFmtId="2" fontId="10" fillId="0" borderId="46" xfId="0" applyNumberFormat="1" applyFont="1" applyBorder="1" applyAlignment="1">
      <alignment horizontal="center"/>
    </xf>
    <xf numFmtId="0" fontId="11" fillId="0" borderId="46" xfId="0" applyFont="1" applyBorder="1" applyAlignment="1">
      <alignment horizontal="center" vertical="top" wrapText="1"/>
    </xf>
    <xf numFmtId="0" fontId="11" fillId="0" borderId="46" xfId="0" applyFont="1" applyBorder="1" applyAlignment="1">
      <alignment horizontal="left"/>
    </xf>
    <xf numFmtId="0" fontId="12" fillId="0" borderId="46" xfId="0" applyFont="1" applyBorder="1" applyAlignment="1">
      <alignment horizontal="center" wrapText="1"/>
    </xf>
    <xf numFmtId="15" fontId="12" fillId="0" borderId="46" xfId="0" applyNumberFormat="1" applyFont="1" applyFill="1" applyBorder="1" applyAlignment="1">
      <alignment horizontal="center" vertical="center" wrapText="1"/>
    </xf>
    <xf numFmtId="43" fontId="11" fillId="0" borderId="53" xfId="1" applyFont="1" applyFill="1" applyBorder="1" applyAlignment="1">
      <alignment horizontal="right" vertical="top" wrapText="1"/>
    </xf>
    <xf numFmtId="203" fontId="9" fillId="2" borderId="0" xfId="2" applyNumberFormat="1" applyFont="1" applyFill="1" applyAlignment="1">
      <alignment vertical="center"/>
    </xf>
    <xf numFmtId="170" fontId="9" fillId="2" borderId="53" xfId="8" applyNumberFormat="1" applyFont="1" applyFill="1" applyBorder="1" applyAlignment="1">
      <alignment horizontal="right"/>
    </xf>
    <xf numFmtId="164" fontId="9" fillId="2" borderId="53" xfId="8" applyNumberFormat="1" applyFont="1" applyFill="1" applyBorder="1" applyAlignment="1">
      <alignment horizontal="right"/>
    </xf>
    <xf numFmtId="172" fontId="9" fillId="2" borderId="53" xfId="8" applyNumberFormat="1" applyFont="1" applyFill="1" applyBorder="1" applyAlignment="1">
      <alignment horizontal="right"/>
    </xf>
    <xf numFmtId="49" fontId="81" fillId="2" borderId="54" xfId="0" applyNumberFormat="1" applyFont="1" applyFill="1" applyBorder="1" applyAlignment="1">
      <alignment horizontal="left"/>
    </xf>
    <xf numFmtId="43" fontId="81" fillId="2" borderId="54" xfId="1" applyFont="1" applyFill="1" applyBorder="1" applyAlignment="1">
      <alignment horizontal="right"/>
    </xf>
    <xf numFmtId="17" fontId="87" fillId="2" borderId="54" xfId="8" applyNumberFormat="1" applyFont="1" applyFill="1" applyBorder="1" applyAlignment="1">
      <alignment horizontal="left"/>
    </xf>
    <xf numFmtId="43" fontId="87" fillId="2" borderId="54" xfId="1" applyFont="1" applyFill="1" applyBorder="1" applyAlignment="1">
      <alignment horizontal="right"/>
    </xf>
    <xf numFmtId="3" fontId="89" fillId="11" borderId="54" xfId="1" applyNumberFormat="1" applyFont="1" applyFill="1" applyBorder="1" applyAlignment="1">
      <alignment horizontal="center"/>
    </xf>
    <xf numFmtId="4" fontId="89" fillId="11" borderId="54" xfId="2" applyNumberFormat="1" applyFont="1" applyFill="1" applyBorder="1" applyAlignment="1">
      <alignment horizontal="center"/>
    </xf>
    <xf numFmtId="3" fontId="81" fillId="3" borderId="46" xfId="0" applyNumberFormat="1" applyFont="1" applyFill="1" applyBorder="1" applyAlignment="1">
      <alignment horizontal="center" vertical="top"/>
    </xf>
    <xf numFmtId="0" fontId="83" fillId="3" borderId="0" xfId="0" applyNumberFormat="1" applyFont="1" applyFill="1" applyBorder="1" applyAlignment="1">
      <alignment horizontal="left"/>
    </xf>
    <xf numFmtId="49" fontId="81" fillId="2" borderId="46" xfId="0" applyNumberFormat="1" applyFont="1" applyFill="1" applyBorder="1" applyAlignment="1">
      <alignment horizontal="center" vertical="center" wrapText="1"/>
    </xf>
    <xf numFmtId="49" fontId="81" fillId="3" borderId="46" xfId="0" applyNumberFormat="1" applyFont="1" applyFill="1" applyBorder="1" applyAlignment="1">
      <alignment horizontal="left"/>
    </xf>
    <xf numFmtId="43" fontId="87" fillId="2" borderId="0" xfId="1" applyFont="1" applyFill="1" applyAlignment="1">
      <alignment horizontal="left" vertical="center"/>
    </xf>
    <xf numFmtId="0" fontId="87" fillId="2" borderId="0" xfId="0" applyFont="1" applyFill="1" applyAlignment="1">
      <alignment horizontal="left" vertical="center"/>
    </xf>
    <xf numFmtId="0" fontId="99" fillId="0" borderId="0" xfId="0" applyNumberFormat="1" applyFont="1" applyFill="1" applyBorder="1" applyAlignment="1">
      <alignment wrapText="1"/>
    </xf>
    <xf numFmtId="0" fontId="95" fillId="0" borderId="0" xfId="0" applyNumberFormat="1" applyFont="1" applyFill="1" applyBorder="1" applyAlignment="1">
      <alignment wrapText="1"/>
    </xf>
    <xf numFmtId="0" fontId="97" fillId="0" borderId="0" xfId="0" applyNumberFormat="1" applyFont="1" applyFill="1" applyBorder="1" applyAlignment="1"/>
    <xf numFmtId="0" fontId="90" fillId="0" borderId="0" xfId="8" applyFont="1" applyFill="1" applyAlignment="1">
      <alignment vertical="center"/>
    </xf>
    <xf numFmtId="3" fontId="90" fillId="0" borderId="0" xfId="8" applyNumberFormat="1" applyFont="1" applyFill="1" applyAlignment="1">
      <alignment vertical="center"/>
    </xf>
    <xf numFmtId="0" fontId="90" fillId="0" borderId="54" xfId="0" applyFont="1" applyFill="1" applyBorder="1" applyAlignment="1">
      <alignment vertical="center"/>
    </xf>
    <xf numFmtId="0" fontId="83" fillId="0" borderId="54" xfId="0" applyFont="1" applyFill="1" applyBorder="1" applyAlignment="1">
      <alignment vertical="center"/>
    </xf>
    <xf numFmtId="0" fontId="83" fillId="0" borderId="54" xfId="8" applyFont="1" applyFill="1" applyBorder="1" applyAlignment="1">
      <alignment vertical="center"/>
    </xf>
    <xf numFmtId="0" fontId="83" fillId="0" borderId="54" xfId="32" applyFont="1" applyFill="1" applyBorder="1" applyAlignment="1">
      <alignment vertical="center"/>
    </xf>
    <xf numFmtId="0" fontId="83" fillId="0" borderId="54" xfId="32" applyFont="1" applyFill="1" applyBorder="1" applyAlignment="1">
      <alignment vertical="center" wrapText="1"/>
    </xf>
    <xf numFmtId="167" fontId="82" fillId="0" borderId="54" xfId="1" applyNumberFormat="1" applyFont="1" applyFill="1" applyBorder="1" applyAlignment="1">
      <alignment vertical="center"/>
    </xf>
    <xf numFmtId="1" fontId="82" fillId="0" borderId="54" xfId="0" applyNumberFormat="1" applyFont="1" applyFill="1" applyBorder="1" applyAlignment="1">
      <alignment vertical="center"/>
    </xf>
    <xf numFmtId="0" fontId="82" fillId="0" borderId="54" xfId="0" applyFont="1" applyFill="1" applyBorder="1" applyAlignment="1">
      <alignment vertical="center"/>
    </xf>
    <xf numFmtId="2" fontId="82" fillId="0" borderId="54" xfId="0" applyNumberFormat="1" applyFont="1" applyFill="1" applyBorder="1" applyAlignment="1">
      <alignment vertical="center"/>
    </xf>
    <xf numFmtId="167" fontId="102" fillId="0" borderId="54" xfId="1" applyNumberFormat="1" applyFont="1" applyFill="1" applyBorder="1" applyAlignment="1">
      <alignment vertical="center"/>
    </xf>
    <xf numFmtId="1" fontId="102" fillId="0" borderId="54" xfId="0" applyNumberFormat="1" applyFont="1" applyFill="1" applyBorder="1" applyAlignment="1">
      <alignment vertical="center"/>
    </xf>
    <xf numFmtId="2" fontId="102" fillId="0" borderId="54" xfId="0" applyNumberFormat="1" applyFont="1" applyFill="1" applyBorder="1" applyAlignment="1">
      <alignment vertical="center"/>
    </xf>
    <xf numFmtId="1" fontId="83" fillId="0" borderId="54" xfId="32" applyNumberFormat="1" applyFont="1" applyFill="1" applyBorder="1" applyAlignment="1">
      <alignment vertical="center" wrapText="1"/>
    </xf>
    <xf numFmtId="0" fontId="102" fillId="0" borderId="54" xfId="0" applyFont="1" applyFill="1" applyBorder="1" applyAlignment="1">
      <alignment vertical="center"/>
    </xf>
    <xf numFmtId="167" fontId="103" fillId="0" borderId="0" xfId="1" applyNumberFormat="1" applyFont="1"/>
    <xf numFmtId="167" fontId="93" fillId="0" borderId="54" xfId="1" applyNumberFormat="1" applyFont="1" applyFill="1" applyBorder="1" applyAlignment="1">
      <alignment vertical="center"/>
    </xf>
    <xf numFmtId="0" fontId="90" fillId="0" borderId="55" xfId="32" applyFont="1" applyFill="1" applyBorder="1" applyAlignment="1">
      <alignment vertical="center" wrapText="1"/>
    </xf>
    <xf numFmtId="0" fontId="93" fillId="0" borderId="0" xfId="32" applyFont="1" applyFill="1" applyBorder="1" applyAlignment="1">
      <alignment vertical="center"/>
    </xf>
    <xf numFmtId="3" fontId="93" fillId="0" borderId="0" xfId="8" applyNumberFormat="1" applyFont="1" applyFill="1" applyBorder="1" applyAlignment="1">
      <alignment vertical="center"/>
    </xf>
    <xf numFmtId="3" fontId="83" fillId="0" borderId="0" xfId="8" applyNumberFormat="1" applyFont="1" applyFill="1" applyBorder="1" applyAlignment="1">
      <alignment vertical="center"/>
    </xf>
    <xf numFmtId="3" fontId="83" fillId="0" borderId="0" xfId="8" applyNumberFormat="1" applyFont="1" applyFill="1" applyAlignment="1">
      <alignment vertical="center"/>
    </xf>
    <xf numFmtId="0" fontId="83" fillId="0" borderId="0" xfId="8" applyFont="1" applyFill="1" applyAlignment="1">
      <alignment vertical="center"/>
    </xf>
    <xf numFmtId="0" fontId="82" fillId="0" borderId="54" xfId="0" applyNumberFormat="1" applyFont="1" applyFill="1" applyBorder="1" applyAlignment="1"/>
    <xf numFmtId="167" fontId="89" fillId="0" borderId="54" xfId="1" applyNumberFormat="1" applyFont="1" applyFill="1" applyBorder="1" applyAlignment="1">
      <alignment vertical="top"/>
    </xf>
    <xf numFmtId="49" fontId="82" fillId="0" borderId="54" xfId="0" applyNumberFormat="1" applyFont="1" applyFill="1" applyBorder="1" applyAlignment="1">
      <alignment horizontal="left" vertical="center"/>
    </xf>
    <xf numFmtId="167" fontId="82" fillId="0" borderId="54" xfId="1" applyNumberFormat="1" applyFont="1" applyFill="1" applyBorder="1" applyAlignment="1">
      <alignment vertical="top"/>
    </xf>
    <xf numFmtId="167" fontId="82" fillId="0" borderId="54" xfId="1" applyNumberFormat="1" applyFont="1" applyFill="1" applyBorder="1"/>
    <xf numFmtId="167" fontId="82" fillId="0" borderId="54" xfId="1" applyNumberFormat="1" applyFont="1" applyFill="1" applyBorder="1" applyAlignment="1">
      <alignment horizontal="left" vertical="top" wrapText="1"/>
    </xf>
    <xf numFmtId="167" fontId="82" fillId="0" borderId="53" xfId="1" applyNumberFormat="1" applyFont="1" applyFill="1" applyBorder="1" applyAlignment="1">
      <alignment vertical="top"/>
    </xf>
    <xf numFmtId="167" fontId="82" fillId="0" borderId="53" xfId="1" applyNumberFormat="1" applyFont="1" applyFill="1" applyBorder="1"/>
    <xf numFmtId="167" fontId="82" fillId="0" borderId="53" xfId="1" applyNumberFormat="1" applyFont="1" applyFill="1" applyBorder="1" applyAlignment="1">
      <alignment horizontal="left" vertical="top" wrapText="1"/>
    </xf>
    <xf numFmtId="49" fontId="82" fillId="0" borderId="55" xfId="0" applyNumberFormat="1" applyFont="1" applyFill="1" applyBorder="1" applyAlignment="1">
      <alignment horizontal="left" vertical="center"/>
    </xf>
    <xf numFmtId="167" fontId="83" fillId="0" borderId="54" xfId="1" applyNumberFormat="1" applyFont="1" applyFill="1" applyBorder="1" applyAlignment="1">
      <alignment horizontal="left" vertical="top" wrapText="1" indent="2"/>
    </xf>
    <xf numFmtId="167" fontId="82" fillId="0" borderId="54" xfId="1" applyNumberFormat="1" applyFont="1" applyFill="1" applyBorder="1" applyAlignment="1">
      <alignment horizontal="left" vertical="top" indent="2"/>
    </xf>
    <xf numFmtId="0" fontId="104" fillId="0" borderId="0" xfId="0" applyNumberFormat="1" applyFont="1" applyFill="1" applyBorder="1" applyAlignment="1">
      <alignment horizontal="left"/>
    </xf>
    <xf numFmtId="49" fontId="81" fillId="0" borderId="54" xfId="0" applyNumberFormat="1" applyFont="1" applyFill="1" applyBorder="1" applyAlignment="1">
      <alignment horizontal="left" vertical="center" wrapText="1"/>
    </xf>
    <xf numFmtId="49" fontId="81" fillId="0" borderId="46" xfId="0" applyNumberFormat="1" applyFont="1" applyFill="1" applyBorder="1" applyAlignment="1">
      <alignment horizontal="left" vertical="center" wrapText="1"/>
    </xf>
    <xf numFmtId="0" fontId="106" fillId="0" borderId="46" xfId="0" applyFont="1" applyBorder="1" applyAlignment="1">
      <alignment vertical="center"/>
    </xf>
    <xf numFmtId="49" fontId="87" fillId="0" borderId="46" xfId="0" applyNumberFormat="1" applyFont="1" applyFill="1" applyBorder="1" applyAlignment="1">
      <alignment horizontal="left" vertical="center" wrapText="1"/>
    </xf>
    <xf numFmtId="167" fontId="82" fillId="0" borderId="46" xfId="1" applyNumberFormat="1" applyFont="1" applyBorder="1" applyAlignment="1">
      <alignment vertical="center"/>
    </xf>
    <xf numFmtId="167" fontId="83" fillId="0" borderId="46" xfId="1" applyNumberFormat="1" applyFont="1" applyFill="1" applyBorder="1" applyAlignment="1">
      <alignment horizontal="right"/>
    </xf>
    <xf numFmtId="167" fontId="89" fillId="0" borderId="46" xfId="1" applyNumberFormat="1" applyFont="1" applyBorder="1" applyAlignment="1">
      <alignment vertical="center"/>
    </xf>
    <xf numFmtId="167" fontId="107" fillId="0" borderId="46" xfId="1" applyNumberFormat="1" applyFont="1" applyFill="1" applyBorder="1" applyAlignment="1">
      <alignment vertical="center"/>
    </xf>
    <xf numFmtId="167" fontId="108" fillId="0" borderId="46" xfId="1" applyNumberFormat="1" applyFont="1" applyFill="1" applyBorder="1" applyAlignment="1">
      <alignment vertical="center"/>
    </xf>
    <xf numFmtId="49" fontId="81" fillId="0" borderId="46" xfId="0" applyNumberFormat="1" applyFont="1" applyFill="1" applyBorder="1" applyAlignment="1">
      <alignment horizontal="left" vertical="center"/>
    </xf>
    <xf numFmtId="0" fontId="104" fillId="0" borderId="0" xfId="0" applyFont="1" applyFill="1" applyBorder="1" applyAlignment="1">
      <alignment horizontal="left" vertical="center" wrapText="1"/>
    </xf>
    <xf numFmtId="0" fontId="82" fillId="0" borderId="0" xfId="0" applyFont="1" applyFill="1" applyBorder="1" applyAlignment="1">
      <alignment horizontal="left" vertical="center" wrapText="1"/>
    </xf>
    <xf numFmtId="0" fontId="109" fillId="0" borderId="0" xfId="0" applyFont="1" applyFill="1" applyBorder="1" applyAlignment="1">
      <alignment horizontal="left" vertical="center" wrapText="1"/>
    </xf>
    <xf numFmtId="0" fontId="110" fillId="0" borderId="0" xfId="0" applyFont="1" applyFill="1" applyBorder="1" applyAlignment="1">
      <alignment horizontal="left" vertical="center"/>
    </xf>
    <xf numFmtId="3" fontId="110" fillId="0" borderId="0" xfId="0" applyNumberFormat="1" applyFont="1" applyFill="1" applyBorder="1" applyAlignment="1">
      <alignment horizontal="left" vertical="center"/>
    </xf>
    <xf numFmtId="4" fontId="110" fillId="0" borderId="0" xfId="0" applyNumberFormat="1" applyFont="1" applyFill="1" applyBorder="1" applyAlignment="1">
      <alignment horizontal="left" vertical="center"/>
    </xf>
    <xf numFmtId="3" fontId="82" fillId="0" borderId="0" xfId="0" applyNumberFormat="1" applyFont="1" applyFill="1" applyBorder="1" applyAlignment="1">
      <alignment vertical="center"/>
    </xf>
    <xf numFmtId="0" fontId="82" fillId="0" borderId="0" xfId="0" applyFont="1" applyFill="1" applyBorder="1" applyAlignment="1">
      <alignment vertical="center"/>
    </xf>
    <xf numFmtId="0" fontId="93" fillId="3" borderId="0" xfId="0" applyFont="1" applyFill="1" applyBorder="1" applyAlignment="1">
      <alignment horizontal="left" vertical="center"/>
    </xf>
    <xf numFmtId="0" fontId="82" fillId="0" borderId="0" xfId="0" applyNumberFormat="1" applyFont="1" applyFill="1" applyBorder="1" applyAlignment="1">
      <alignment vertical="center"/>
    </xf>
    <xf numFmtId="0" fontId="93" fillId="0" borderId="0" xfId="0" applyFont="1" applyFill="1" applyBorder="1" applyAlignment="1">
      <alignment horizontal="left" vertical="center"/>
    </xf>
    <xf numFmtId="0" fontId="28" fillId="3" borderId="46" xfId="20" applyNumberFormat="1" applyFont="1" applyFill="1" applyBorder="1" applyAlignment="1">
      <alignment wrapText="1"/>
    </xf>
    <xf numFmtId="1" fontId="27" fillId="3" borderId="0" xfId="0" applyNumberFormat="1" applyFont="1" applyFill="1" applyBorder="1" applyAlignment="1">
      <alignment horizontal="right" vertical="center"/>
    </xf>
    <xf numFmtId="0" fontId="28" fillId="0" borderId="0" xfId="0" applyNumberFormat="1" applyFont="1" applyFill="1"/>
    <xf numFmtId="173" fontId="42" fillId="9" borderId="46" xfId="22" applyNumberFormat="1" applyFont="1" applyFill="1" applyBorder="1" applyAlignment="1">
      <alignment horizontal="center" vertical="top" wrapText="1"/>
    </xf>
    <xf numFmtId="173" fontId="42" fillId="9" borderId="46" xfId="23" applyNumberFormat="1" applyFont="1" applyFill="1" applyBorder="1" applyAlignment="1">
      <alignment horizontal="center" vertical="top" wrapText="1"/>
    </xf>
    <xf numFmtId="168" fontId="27" fillId="0" borderId="0" xfId="0" applyNumberFormat="1" applyFont="1" applyFill="1" applyBorder="1" applyAlignment="1">
      <alignment horizontal="left" vertical="top"/>
    </xf>
    <xf numFmtId="0" fontId="38" fillId="0" borderId="0" xfId="0" applyNumberFormat="1" applyFont="1" applyAlignment="1">
      <alignment vertical="top"/>
    </xf>
    <xf numFmtId="0" fontId="43" fillId="0" borderId="0" xfId="0" applyFont="1" applyAlignment="1">
      <alignment vertical="top"/>
    </xf>
    <xf numFmtId="2" fontId="43" fillId="0" borderId="0" xfId="0" applyNumberFormat="1" applyFont="1" applyAlignment="1">
      <alignment vertical="top"/>
    </xf>
    <xf numFmtId="0" fontId="28" fillId="0" borderId="0" xfId="0" applyNumberFormat="1" applyFont="1" applyAlignment="1">
      <alignment vertical="top"/>
    </xf>
    <xf numFmtId="0" fontId="41" fillId="0" borderId="0" xfId="0" applyNumberFormat="1" applyFont="1" applyAlignment="1">
      <alignment vertical="top"/>
    </xf>
    <xf numFmtId="0" fontId="44" fillId="0" borderId="0" xfId="0" applyNumberFormat="1" applyFont="1" applyAlignment="1">
      <alignment vertical="top"/>
    </xf>
    <xf numFmtId="0" fontId="11" fillId="0" borderId="0" xfId="0" applyFont="1"/>
    <xf numFmtId="49" fontId="8" fillId="0" borderId="0" xfId="0" applyNumberFormat="1" applyFont="1" applyFill="1" applyBorder="1" applyAlignment="1">
      <alignment horizontal="left"/>
    </xf>
    <xf numFmtId="204" fontId="42" fillId="0" borderId="0" xfId="24" applyNumberFormat="1" applyFont="1" applyFill="1" applyBorder="1" applyAlignment="1">
      <alignment horizontal="right" vertical="top"/>
    </xf>
    <xf numFmtId="181" fontId="42" fillId="0" borderId="0" xfId="2" applyNumberFormat="1" applyFont="1" applyFill="1" applyBorder="1" applyAlignment="1">
      <alignment horizontal="right" vertical="top"/>
    </xf>
    <xf numFmtId="0" fontId="50" fillId="0" borderId="0" xfId="0" applyNumberFormat="1" applyFont="1" applyBorder="1" applyAlignment="1">
      <alignment horizontal="center"/>
    </xf>
    <xf numFmtId="0" fontId="28" fillId="0" borderId="0" xfId="0" applyNumberFormat="1" applyFont="1"/>
    <xf numFmtId="3" fontId="28" fillId="0" borderId="0" xfId="0" applyNumberFormat="1" applyFont="1"/>
    <xf numFmtId="196" fontId="28" fillId="0" borderId="0" xfId="0" applyNumberFormat="1" applyFont="1"/>
    <xf numFmtId="196" fontId="28" fillId="0" borderId="0" xfId="0" applyNumberFormat="1" applyFont="1" applyFill="1" applyBorder="1"/>
    <xf numFmtId="0" fontId="28" fillId="0" borderId="0" xfId="0" applyNumberFormat="1" applyFont="1" applyFill="1" applyBorder="1"/>
    <xf numFmtId="198" fontId="28" fillId="0" borderId="0" xfId="0" applyNumberFormat="1" applyFont="1"/>
    <xf numFmtId="0" fontId="38" fillId="0" borderId="0" xfId="0" applyNumberFormat="1" applyFont="1" applyBorder="1" applyAlignment="1">
      <alignment vertical="top"/>
    </xf>
    <xf numFmtId="197" fontId="38" fillId="0" borderId="0" xfId="0" applyNumberFormat="1" applyFont="1" applyFill="1"/>
    <xf numFmtId="0" fontId="19" fillId="0" borderId="0" xfId="0" applyFont="1" applyFill="1"/>
    <xf numFmtId="0" fontId="28" fillId="0" borderId="0" xfId="0" applyFont="1" applyFill="1"/>
    <xf numFmtId="0" fontId="38" fillId="0" borderId="0" xfId="0" applyNumberFormat="1" applyFont="1" applyBorder="1" applyAlignment="1">
      <alignment horizontal="center"/>
    </xf>
    <xf numFmtId="179" fontId="38" fillId="0" borderId="0" xfId="0" applyNumberFormat="1" applyFont="1" applyBorder="1" applyAlignment="1">
      <alignment horizontal="center"/>
    </xf>
    <xf numFmtId="0" fontId="38" fillId="10" borderId="46" xfId="0" applyNumberFormat="1" applyFont="1" applyFill="1" applyBorder="1" applyAlignment="1">
      <alignment vertical="center" wrapText="1"/>
    </xf>
    <xf numFmtId="3" fontId="38" fillId="0" borderId="23" xfId="0" applyNumberFormat="1" applyFont="1" applyBorder="1"/>
    <xf numFmtId="0" fontId="38" fillId="0" borderId="0" xfId="0" applyNumberFormat="1" applyFont="1" applyFill="1" applyBorder="1" applyAlignment="1">
      <alignment horizontal="center"/>
    </xf>
    <xf numFmtId="3" fontId="27" fillId="0" borderId="46" xfId="24" applyNumberFormat="1" applyFont="1" applyBorder="1" applyAlignment="1">
      <alignment vertical="top"/>
    </xf>
    <xf numFmtId="43" fontId="28" fillId="0" borderId="46" xfId="7" applyFont="1" applyFill="1" applyBorder="1" applyAlignment="1"/>
    <xf numFmtId="0" fontId="41" fillId="0" borderId="0" xfId="0" applyNumberFormat="1" applyFont="1"/>
    <xf numFmtId="0" fontId="46" fillId="3" borderId="47" xfId="20" applyNumberFormat="1" applyFont="1" applyFill="1" applyBorder="1" applyAlignment="1">
      <alignment vertical="top"/>
    </xf>
    <xf numFmtId="0" fontId="46" fillId="3" borderId="48" xfId="20" applyNumberFormat="1" applyFont="1" applyFill="1" applyBorder="1" applyAlignment="1">
      <alignment vertical="top"/>
    </xf>
    <xf numFmtId="0" fontId="46" fillId="3" borderId="50" xfId="20" applyNumberFormat="1" applyFont="1" applyFill="1" applyBorder="1" applyAlignment="1">
      <alignment vertical="top"/>
    </xf>
    <xf numFmtId="196" fontId="13" fillId="0" borderId="46" xfId="24" applyNumberFormat="1" applyFont="1" applyBorder="1" applyAlignment="1">
      <alignment horizontal="right" vertical="top"/>
    </xf>
    <xf numFmtId="179" fontId="17" fillId="0" borderId="0" xfId="0" applyNumberFormat="1" applyFont="1" applyFill="1"/>
    <xf numFmtId="0" fontId="61" fillId="0" borderId="0" xfId="0" applyFont="1" applyBorder="1"/>
    <xf numFmtId="173" fontId="46" fillId="0" borderId="46" xfId="20" applyFont="1" applyFill="1" applyBorder="1" applyAlignment="1">
      <alignment vertical="center"/>
    </xf>
    <xf numFmtId="173" fontId="50" fillId="0" borderId="46" xfId="20" applyFont="1" applyFill="1" applyBorder="1" applyAlignment="1">
      <alignment horizontal="center" vertical="center" wrapText="1"/>
    </xf>
    <xf numFmtId="3" fontId="52" fillId="3" borderId="46" xfId="0" applyNumberFormat="1" applyFont="1" applyFill="1" applyBorder="1" applyAlignment="1">
      <alignment horizontal="center" vertical="top"/>
    </xf>
    <xf numFmtId="0" fontId="0" fillId="0" borderId="46" xfId="0" applyBorder="1"/>
    <xf numFmtId="49" fontId="8" fillId="0" borderId="46" xfId="0" applyNumberFormat="1" applyFont="1" applyFill="1" applyBorder="1" applyAlignment="1">
      <alignment horizontal="left" vertical="center"/>
    </xf>
    <xf numFmtId="49" fontId="8" fillId="0" borderId="46" xfId="0" applyNumberFormat="1" applyFont="1" applyFill="1" applyBorder="1" applyAlignment="1">
      <alignment horizontal="center"/>
    </xf>
    <xf numFmtId="0" fontId="10" fillId="0" borderId="46" xfId="0" applyFont="1" applyFill="1" applyBorder="1" applyAlignment="1">
      <alignment horizontal="left" vertical="center"/>
    </xf>
    <xf numFmtId="164" fontId="9" fillId="0" borderId="46" xfId="0" applyNumberFormat="1" applyFont="1" applyFill="1" applyBorder="1" applyAlignment="1">
      <alignment horizontal="center"/>
    </xf>
    <xf numFmtId="0" fontId="0" fillId="0" borderId="46" xfId="0" applyFill="1" applyBorder="1"/>
    <xf numFmtId="0" fontId="11" fillId="0" borderId="46" xfId="0" applyFont="1" applyFill="1" applyBorder="1" applyAlignment="1">
      <alignment horizontal="center"/>
    </xf>
    <xf numFmtId="0" fontId="0" fillId="0" borderId="0" xfId="0" applyFont="1" applyBorder="1"/>
    <xf numFmtId="0" fontId="0" fillId="0" borderId="0" xfId="0" applyFont="1"/>
    <xf numFmtId="0" fontId="10" fillId="0" borderId="46" xfId="0" applyFont="1" applyFill="1" applyBorder="1" applyAlignment="1">
      <alignment horizontal="center" vertical="center"/>
    </xf>
    <xf numFmtId="3" fontId="12" fillId="0" borderId="46" xfId="0" applyNumberFormat="1" applyFont="1" applyFill="1" applyBorder="1" applyAlignment="1">
      <alignment horizontal="center"/>
    </xf>
    <xf numFmtId="0" fontId="12" fillId="0" borderId="46" xfId="0" applyFont="1" applyFill="1" applyBorder="1" applyAlignment="1">
      <alignment horizontal="center"/>
    </xf>
    <xf numFmtId="49" fontId="9" fillId="0" borderId="46" xfId="0" applyNumberFormat="1" applyFont="1" applyFill="1" applyBorder="1" applyAlignment="1">
      <alignment horizontal="left"/>
    </xf>
    <xf numFmtId="0" fontId="10" fillId="0" borderId="46" xfId="0" applyFont="1" applyFill="1" applyBorder="1" applyAlignment="1">
      <alignment horizontal="center" vertical="center" wrapText="1"/>
    </xf>
    <xf numFmtId="0" fontId="10" fillId="0" borderId="46" xfId="0" applyNumberFormat="1" applyFont="1" applyFill="1" applyBorder="1" applyAlignment="1">
      <alignment horizontal="center" vertical="top" wrapText="1"/>
    </xf>
    <xf numFmtId="0" fontId="113" fillId="0" borderId="0" xfId="0" applyFont="1"/>
    <xf numFmtId="49" fontId="8" fillId="0" borderId="0" xfId="0" applyNumberFormat="1" applyFont="1" applyFill="1" applyBorder="1" applyAlignment="1">
      <alignment horizontal="center"/>
    </xf>
    <xf numFmtId="167" fontId="11" fillId="0" borderId="53" xfId="1" applyNumberFormat="1" applyFont="1" applyFill="1" applyBorder="1" applyAlignment="1">
      <alignment horizontal="right" vertical="center" wrapText="1"/>
    </xf>
    <xf numFmtId="49" fontId="85" fillId="2" borderId="0" xfId="36" applyNumberFormat="1" applyFill="1" applyAlignment="1">
      <alignment horizontal="left" vertical="top"/>
    </xf>
    <xf numFmtId="4" fontId="81" fillId="3" borderId="46" xfId="0" applyNumberFormat="1" applyFont="1" applyFill="1" applyBorder="1" applyAlignment="1">
      <alignment horizontal="center" vertical="top"/>
    </xf>
    <xf numFmtId="164" fontId="11" fillId="0" borderId="46" xfId="1" applyNumberFormat="1" applyFont="1" applyBorder="1" applyAlignment="1">
      <alignment horizontal="right"/>
    </xf>
    <xf numFmtId="3" fontId="115" fillId="0" borderId="46" xfId="0" applyNumberFormat="1" applyFont="1" applyBorder="1" applyAlignment="1">
      <alignment horizontal="right"/>
    </xf>
    <xf numFmtId="3" fontId="114" fillId="0" borderId="46" xfId="6" applyNumberFormat="1" applyFont="1" applyBorder="1" applyAlignment="1">
      <alignment horizontal="right"/>
    </xf>
    <xf numFmtId="3" fontId="114" fillId="0" borderId="46" xfId="0" applyNumberFormat="1" applyFont="1" applyBorder="1" applyAlignment="1">
      <alignment horizontal="right"/>
    </xf>
    <xf numFmtId="49" fontId="22" fillId="0" borderId="0" xfId="0" applyNumberFormat="1" applyFont="1" applyFill="1" applyAlignment="1">
      <alignment horizontal="left"/>
    </xf>
    <xf numFmtId="49" fontId="8" fillId="0" borderId="0" xfId="0" applyNumberFormat="1" applyFont="1" applyFill="1" applyAlignment="1">
      <alignment horizontal="left" wrapText="1"/>
    </xf>
    <xf numFmtId="49" fontId="8" fillId="2" borderId="0" xfId="8" applyNumberFormat="1" applyFont="1" applyFill="1" applyAlignment="1">
      <alignment horizontal="left"/>
    </xf>
    <xf numFmtId="49" fontId="8" fillId="2" borderId="0" xfId="8" applyNumberFormat="1" applyFont="1" applyFill="1" applyAlignment="1">
      <alignment horizontal="left" vertical="top" wrapText="1"/>
    </xf>
    <xf numFmtId="49" fontId="8" fillId="2" borderId="0" xfId="8" applyNumberFormat="1" applyFont="1" applyFill="1" applyAlignment="1">
      <alignment horizontal="left" vertical="center"/>
    </xf>
    <xf numFmtId="49" fontId="8" fillId="2" borderId="0" xfId="8" applyNumberFormat="1" applyFont="1" applyFill="1" applyBorder="1" applyAlignment="1">
      <alignment horizontal="left"/>
    </xf>
    <xf numFmtId="49" fontId="8" fillId="2" borderId="0" xfId="8" applyNumberFormat="1" applyFont="1" applyFill="1" applyAlignment="1">
      <alignment horizontal="left" vertical="top"/>
    </xf>
    <xf numFmtId="49" fontId="8" fillId="2" borderId="35" xfId="8" applyNumberFormat="1" applyFont="1" applyFill="1" applyBorder="1" applyAlignment="1">
      <alignment horizontal="center" vertical="center"/>
    </xf>
    <xf numFmtId="49" fontId="8" fillId="2" borderId="0" xfId="8" applyNumberFormat="1" applyFont="1" applyFill="1" applyAlignment="1">
      <alignment horizontal="left" wrapText="1"/>
    </xf>
    <xf numFmtId="49" fontId="9" fillId="2" borderId="0" xfId="8" applyNumberFormat="1" applyFont="1" applyFill="1" applyBorder="1" applyAlignment="1">
      <alignment horizontal="left" wrapText="1"/>
    </xf>
    <xf numFmtId="49" fontId="8" fillId="2" borderId="22" xfId="8" applyNumberFormat="1" applyFont="1" applyFill="1" applyBorder="1" applyAlignment="1">
      <alignment horizontal="center" vertical="center"/>
    </xf>
    <xf numFmtId="49" fontId="9" fillId="2" borderId="0" xfId="8" applyNumberFormat="1" applyFont="1" applyFill="1" applyAlignment="1">
      <alignment horizontal="left"/>
    </xf>
    <xf numFmtId="0" fontId="3" fillId="0" borderId="20" xfId="8" applyNumberFormat="1" applyFont="1" applyFill="1" applyBorder="1" applyAlignment="1"/>
    <xf numFmtId="49" fontId="8" fillId="0" borderId="35" xfId="8" applyNumberFormat="1" applyFont="1" applyFill="1" applyBorder="1" applyAlignment="1">
      <alignment horizontal="center"/>
    </xf>
    <xf numFmtId="0" fontId="13" fillId="0" borderId="46" xfId="12" applyFont="1" applyFill="1" applyBorder="1" applyAlignment="1">
      <alignment horizontal="center" vertical="center" wrapText="1"/>
    </xf>
    <xf numFmtId="49" fontId="8" fillId="2" borderId="46" xfId="8" applyNumberFormat="1" applyFont="1" applyFill="1" applyBorder="1" applyAlignment="1">
      <alignment horizontal="center" vertical="center"/>
    </xf>
    <xf numFmtId="0" fontId="90" fillId="0" borderId="54" xfId="32" applyFont="1" applyFill="1" applyBorder="1" applyAlignment="1">
      <alignment vertical="center" wrapText="1"/>
    </xf>
    <xf numFmtId="0" fontId="90" fillId="0" borderId="54" xfId="32" applyFont="1" applyFill="1" applyBorder="1" applyAlignment="1">
      <alignment vertical="center"/>
    </xf>
    <xf numFmtId="0" fontId="93" fillId="0" borderId="0" xfId="8" applyFont="1" applyFill="1" applyAlignment="1">
      <alignment vertical="center"/>
    </xf>
    <xf numFmtId="0" fontId="104" fillId="0" borderId="0" xfId="0" applyNumberFormat="1" applyFont="1" applyFill="1" applyBorder="1" applyAlignment="1">
      <alignment horizontal="left" wrapText="1"/>
    </xf>
    <xf numFmtId="49" fontId="89" fillId="0" borderId="54" xfId="0" applyNumberFormat="1" applyFont="1" applyFill="1" applyBorder="1" applyAlignment="1">
      <alignment horizontal="left" vertical="center"/>
    </xf>
    <xf numFmtId="49" fontId="89" fillId="0" borderId="54" xfId="0" applyNumberFormat="1" applyFont="1" applyFill="1" applyBorder="1" applyAlignment="1">
      <alignment horizontal="center" vertical="center" wrapText="1"/>
    </xf>
    <xf numFmtId="0" fontId="38" fillId="3" borderId="46" xfId="20" applyNumberFormat="1" applyFont="1" applyFill="1" applyBorder="1" applyAlignment="1">
      <alignment horizontal="center" vertical="center" wrapText="1"/>
    </xf>
    <xf numFmtId="0" fontId="38" fillId="10" borderId="46" xfId="20" applyNumberFormat="1" applyFont="1" applyFill="1" applyBorder="1" applyAlignment="1">
      <alignment horizontal="center" vertical="center" wrapText="1"/>
    </xf>
    <xf numFmtId="0" fontId="42" fillId="10" borderId="46" xfId="25" applyFont="1" applyFill="1" applyBorder="1" applyAlignment="1">
      <alignment horizontal="center" vertical="center" wrapText="1"/>
    </xf>
    <xf numFmtId="0" fontId="50" fillId="10" borderId="46" xfId="20" applyNumberFormat="1" applyFont="1" applyFill="1" applyBorder="1" applyAlignment="1">
      <alignment horizontal="center" vertical="center" wrapText="1"/>
    </xf>
    <xf numFmtId="167" fontId="11" fillId="0" borderId="46" xfId="1" applyNumberFormat="1" applyFont="1" applyBorder="1" applyAlignment="1">
      <alignment horizontal="center"/>
    </xf>
    <xf numFmtId="167" fontId="11" fillId="0" borderId="46" xfId="1" applyNumberFormat="1" applyFont="1" applyBorder="1" applyAlignment="1">
      <alignment vertical="center"/>
    </xf>
    <xf numFmtId="167" fontId="10" fillId="0" borderId="46" xfId="1" applyNumberFormat="1" applyFont="1" applyBorder="1" applyAlignment="1">
      <alignment horizontal="center"/>
    </xf>
    <xf numFmtId="167" fontId="11" fillId="0" borderId="46" xfId="1" applyNumberFormat="1" applyFont="1" applyBorder="1" applyAlignment="1">
      <alignment horizontal="center" vertical="top" wrapText="1"/>
    </xf>
    <xf numFmtId="167" fontId="12" fillId="0" borderId="46" xfId="1" applyNumberFormat="1" applyFont="1" applyBorder="1" applyAlignment="1">
      <alignment horizontal="center" wrapText="1"/>
    </xf>
    <xf numFmtId="0" fontId="11" fillId="0" borderId="46" xfId="0" applyFont="1" applyBorder="1" applyAlignment="1">
      <alignment wrapText="1"/>
    </xf>
    <xf numFmtId="15" fontId="11" fillId="0" borderId="46" xfId="0" applyNumberFormat="1" applyFont="1" applyBorder="1" applyAlignment="1">
      <alignment horizontal="center" vertical="center"/>
    </xf>
    <xf numFmtId="3" fontId="12" fillId="0" borderId="46" xfId="0" applyNumberFormat="1" applyFont="1" applyFill="1" applyBorder="1" applyAlignment="1">
      <alignment vertical="center" wrapText="1"/>
    </xf>
    <xf numFmtId="0" fontId="12" fillId="0" borderId="46" xfId="0" applyFont="1" applyFill="1" applyBorder="1" applyAlignment="1">
      <alignment vertical="center" wrapText="1"/>
    </xf>
    <xf numFmtId="0" fontId="12" fillId="0" borderId="46" xfId="0" applyFont="1" applyFill="1" applyBorder="1" applyAlignment="1">
      <alignment vertical="top" wrapText="1"/>
    </xf>
    <xf numFmtId="0" fontId="11" fillId="0" borderId="46" xfId="0" applyFont="1" applyBorder="1" applyAlignment="1">
      <alignment horizontal="center" vertical="center"/>
    </xf>
    <xf numFmtId="4" fontId="11" fillId="0" borderId="46" xfId="0" applyNumberFormat="1" applyFont="1" applyBorder="1" applyAlignment="1">
      <alignment horizontal="center" vertical="center"/>
    </xf>
    <xf numFmtId="43" fontId="11" fillId="0" borderId="53" xfId="1" applyFont="1" applyFill="1" applyBorder="1" applyAlignment="1">
      <alignment horizontal="right" vertical="center" wrapText="1"/>
    </xf>
    <xf numFmtId="167" fontId="11" fillId="0" borderId="37" xfId="1" applyNumberFormat="1" applyFont="1" applyFill="1" applyBorder="1" applyAlignment="1">
      <alignment horizontal="right" vertical="center" wrapText="1"/>
    </xf>
    <xf numFmtId="167" fontId="9" fillId="0" borderId="62" xfId="1" applyNumberFormat="1" applyFont="1" applyFill="1" applyBorder="1" applyAlignment="1">
      <alignment horizontal="right"/>
    </xf>
    <xf numFmtId="167" fontId="9" fillId="0" borderId="53" xfId="1" applyNumberFormat="1" applyFont="1" applyFill="1" applyBorder="1" applyAlignment="1">
      <alignment horizontal="right"/>
    </xf>
    <xf numFmtId="167" fontId="3" fillId="0" borderId="46" xfId="26" applyNumberFormat="1" applyFont="1" applyFill="1" applyBorder="1" applyAlignment="1">
      <alignment horizontal="right"/>
    </xf>
    <xf numFmtId="49" fontId="8" fillId="2" borderId="63" xfId="8" applyNumberFormat="1" applyFont="1" applyFill="1" applyBorder="1" applyAlignment="1">
      <alignment horizontal="center" vertical="center" wrapText="1"/>
    </xf>
    <xf numFmtId="3" fontId="15" fillId="10" borderId="46" xfId="8" applyNumberFormat="1" applyFont="1" applyFill="1" applyBorder="1" applyAlignment="1">
      <alignment horizontal="right" vertical="center"/>
    </xf>
    <xf numFmtId="49" fontId="8" fillId="2" borderId="67" xfId="8" applyNumberFormat="1" applyFont="1" applyFill="1" applyBorder="1" applyAlignment="1">
      <alignment horizontal="left"/>
    </xf>
    <xf numFmtId="49" fontId="8" fillId="2" borderId="67" xfId="8" applyNumberFormat="1" applyFont="1" applyFill="1" applyBorder="1" applyAlignment="1">
      <alignment horizontal="center"/>
    </xf>
    <xf numFmtId="164" fontId="9" fillId="2" borderId="67" xfId="8" applyNumberFormat="1" applyFont="1" applyFill="1" applyBorder="1" applyAlignment="1">
      <alignment horizontal="right"/>
    </xf>
    <xf numFmtId="164" fontId="9" fillId="0" borderId="67" xfId="8" applyNumberFormat="1" applyFont="1" applyFill="1" applyBorder="1" applyAlignment="1">
      <alignment horizontal="right"/>
    </xf>
    <xf numFmtId="49" fontId="8" fillId="2" borderId="0" xfId="8" applyNumberFormat="1" applyFont="1" applyFill="1" applyAlignment="1">
      <alignment vertical="top"/>
    </xf>
    <xf numFmtId="49" fontId="8" fillId="2" borderId="67" xfId="8" applyNumberFormat="1" applyFont="1" applyFill="1" applyBorder="1" applyAlignment="1">
      <alignment horizontal="center" vertical="center" wrapText="1"/>
    </xf>
    <xf numFmtId="164" fontId="8" fillId="2" borderId="67" xfId="8" applyNumberFormat="1" applyFont="1" applyFill="1" applyBorder="1" applyAlignment="1">
      <alignment horizontal="right"/>
    </xf>
    <xf numFmtId="0" fontId="8" fillId="2" borderId="67" xfId="8" applyFont="1" applyFill="1" applyBorder="1" applyAlignment="1">
      <alignment horizontal="right"/>
    </xf>
    <xf numFmtId="170" fontId="8" fillId="2" borderId="67" xfId="8" applyNumberFormat="1" applyFont="1" applyFill="1" applyBorder="1" applyAlignment="1">
      <alignment horizontal="right"/>
    </xf>
    <xf numFmtId="172" fontId="8" fillId="2" borderId="67" xfId="8" applyNumberFormat="1" applyFont="1" applyFill="1" applyBorder="1" applyAlignment="1">
      <alignment horizontal="right"/>
    </xf>
    <xf numFmtId="49" fontId="8" fillId="2" borderId="63" xfId="8" applyNumberFormat="1" applyFont="1" applyFill="1" applyBorder="1" applyAlignment="1">
      <alignment horizontal="left"/>
    </xf>
    <xf numFmtId="164" fontId="8" fillId="10" borderId="63" xfId="8" applyNumberFormat="1" applyFont="1" applyFill="1" applyBorder="1" applyAlignment="1">
      <alignment horizontal="right"/>
    </xf>
    <xf numFmtId="164" fontId="8" fillId="10" borderId="46" xfId="8" applyNumberFormat="1" applyFont="1" applyFill="1" applyBorder="1" applyAlignment="1">
      <alignment horizontal="right"/>
    </xf>
    <xf numFmtId="164" fontId="8" fillId="0" borderId="63" xfId="8" applyNumberFormat="1" applyFont="1" applyFill="1" applyBorder="1" applyAlignment="1">
      <alignment horizontal="right"/>
    </xf>
    <xf numFmtId="164" fontId="8" fillId="2" borderId="63" xfId="8" applyNumberFormat="1" applyFont="1" applyFill="1" applyBorder="1" applyAlignment="1">
      <alignment horizontal="right"/>
    </xf>
    <xf numFmtId="172" fontId="8" fillId="2" borderId="63" xfId="8" applyNumberFormat="1" applyFont="1" applyFill="1" applyBorder="1" applyAlignment="1">
      <alignment horizontal="right"/>
    </xf>
    <xf numFmtId="49" fontId="8" fillId="2" borderId="68" xfId="8" applyNumberFormat="1" applyFont="1" applyFill="1" applyBorder="1" applyAlignment="1">
      <alignment horizontal="left"/>
    </xf>
    <xf numFmtId="49" fontId="8" fillId="2" borderId="20" xfId="8" applyNumberFormat="1" applyFont="1" applyFill="1" applyBorder="1" applyAlignment="1">
      <alignment vertical="center"/>
    </xf>
    <xf numFmtId="49" fontId="8" fillId="2" borderId="20" xfId="8" applyNumberFormat="1" applyFont="1" applyFill="1" applyBorder="1" applyAlignment="1">
      <alignment vertical="center" wrapText="1"/>
    </xf>
    <xf numFmtId="49" fontId="8" fillId="0" borderId="67" xfId="8" applyNumberFormat="1" applyFont="1" applyFill="1" applyBorder="1" applyAlignment="1">
      <alignment horizontal="center"/>
    </xf>
    <xf numFmtId="0" fontId="9" fillId="2" borderId="67" xfId="8" applyFont="1" applyFill="1" applyBorder="1" applyAlignment="1">
      <alignment horizontal="right"/>
    </xf>
    <xf numFmtId="49" fontId="9" fillId="2" borderId="67" xfId="8" applyNumberFormat="1" applyFont="1" applyFill="1" applyBorder="1" applyAlignment="1">
      <alignment horizontal="left"/>
    </xf>
    <xf numFmtId="177" fontId="9" fillId="2" borderId="67" xfId="8" applyNumberFormat="1" applyFont="1" applyFill="1" applyBorder="1" applyAlignment="1">
      <alignment horizontal="right"/>
    </xf>
    <xf numFmtId="177" fontId="9" fillId="0" borderId="67" xfId="8" applyNumberFormat="1" applyFont="1" applyFill="1" applyBorder="1" applyAlignment="1">
      <alignment horizontal="right"/>
    </xf>
    <xf numFmtId="178" fontId="9" fillId="2" borderId="67" xfId="8" applyNumberFormat="1" applyFont="1" applyFill="1" applyBorder="1" applyAlignment="1">
      <alignment horizontal="right"/>
    </xf>
    <xf numFmtId="178" fontId="9" fillId="0" borderId="67" xfId="8" applyNumberFormat="1" applyFont="1" applyFill="1" applyBorder="1" applyAlignment="1">
      <alignment horizontal="right"/>
    </xf>
    <xf numFmtId="177" fontId="8" fillId="2" borderId="67" xfId="8" applyNumberFormat="1" applyFont="1" applyFill="1" applyBorder="1" applyAlignment="1">
      <alignment horizontal="right"/>
    </xf>
    <xf numFmtId="177" fontId="8" fillId="0" borderId="63" xfId="8" applyNumberFormat="1" applyFont="1" applyFill="1" applyBorder="1" applyAlignment="1">
      <alignment horizontal="right"/>
    </xf>
    <xf numFmtId="49" fontId="8" fillId="2" borderId="63" xfId="8" applyNumberFormat="1" applyFont="1" applyFill="1" applyBorder="1" applyAlignment="1">
      <alignment horizontal="center" vertical="center"/>
    </xf>
    <xf numFmtId="177" fontId="8" fillId="0" borderId="67" xfId="8" applyNumberFormat="1" applyFont="1" applyFill="1" applyBorder="1" applyAlignment="1">
      <alignment horizontal="right"/>
    </xf>
    <xf numFmtId="179" fontId="8" fillId="2" borderId="67" xfId="8" applyNumberFormat="1" applyFont="1" applyFill="1" applyBorder="1" applyAlignment="1">
      <alignment horizontal="right"/>
    </xf>
    <xf numFmtId="179" fontId="8" fillId="2" borderId="63" xfId="8" applyNumberFormat="1" applyFont="1" applyFill="1" applyBorder="1" applyAlignment="1">
      <alignment horizontal="right"/>
    </xf>
    <xf numFmtId="49" fontId="13" fillId="0" borderId="0" xfId="8" applyNumberFormat="1" applyFont="1" applyFill="1" applyAlignment="1">
      <alignment vertical="center"/>
    </xf>
    <xf numFmtId="49" fontId="8" fillId="2" borderId="67" xfId="8" applyNumberFormat="1" applyFont="1" applyFill="1" applyBorder="1" applyAlignment="1">
      <alignment horizontal="center" vertical="top" wrapText="1"/>
    </xf>
    <xf numFmtId="0" fontId="8" fillId="2" borderId="63" xfId="8" applyFont="1" applyFill="1" applyBorder="1" applyAlignment="1">
      <alignment horizontal="center" vertical="top" wrapText="1"/>
    </xf>
    <xf numFmtId="49" fontId="8" fillId="2" borderId="63" xfId="8" applyNumberFormat="1" applyFont="1" applyFill="1" applyBorder="1" applyAlignment="1">
      <alignment horizontal="center" vertical="top" wrapText="1"/>
    </xf>
    <xf numFmtId="0" fontId="8" fillId="0" borderId="63" xfId="8" applyFont="1" applyFill="1" applyBorder="1" applyAlignment="1">
      <alignment horizontal="center" vertical="top" wrapText="1"/>
    </xf>
    <xf numFmtId="49" fontId="29" fillId="2" borderId="67" xfId="8" applyNumberFormat="1" applyFont="1" applyFill="1" applyBorder="1" applyAlignment="1">
      <alignment horizontal="left" vertical="center" wrapText="1"/>
    </xf>
    <xf numFmtId="0" fontId="28" fillId="0" borderId="60" xfId="8" applyNumberFormat="1" applyFont="1" applyFill="1" applyBorder="1" applyAlignment="1">
      <alignment horizontal="center" vertical="top"/>
    </xf>
    <xf numFmtId="2" fontId="30" fillId="0" borderId="60" xfId="8" applyNumberFormat="1" applyFont="1" applyBorder="1" applyAlignment="1">
      <alignment vertical="top"/>
    </xf>
    <xf numFmtId="3" fontId="28" fillId="0" borderId="60" xfId="8" applyNumberFormat="1" applyFont="1" applyFill="1" applyBorder="1" applyAlignment="1">
      <alignment horizontal="right" vertical="top"/>
    </xf>
    <xf numFmtId="4" fontId="28" fillId="0" borderId="60" xfId="8" applyNumberFormat="1" applyFont="1" applyFill="1" applyBorder="1" applyAlignment="1">
      <alignment horizontal="center" vertical="top"/>
    </xf>
    <xf numFmtId="4" fontId="28" fillId="0" borderId="60" xfId="8" applyNumberFormat="1" applyFont="1" applyFill="1" applyBorder="1" applyAlignment="1">
      <alignment horizontal="right" vertical="top"/>
    </xf>
    <xf numFmtId="180" fontId="28" fillId="0" borderId="60" xfId="8" applyNumberFormat="1" applyFont="1" applyFill="1" applyBorder="1" applyAlignment="1">
      <alignment horizontal="right" vertical="top"/>
    </xf>
    <xf numFmtId="2" fontId="28" fillId="0" borderId="60" xfId="8" applyNumberFormat="1" applyFont="1" applyFill="1" applyBorder="1" applyAlignment="1">
      <alignment horizontal="right" vertical="top"/>
    </xf>
    <xf numFmtId="49" fontId="31" fillId="2" borderId="67" xfId="8" applyNumberFormat="1" applyFont="1" applyFill="1" applyBorder="1" applyAlignment="1">
      <alignment horizontal="center" vertical="top" wrapText="1"/>
    </xf>
    <xf numFmtId="0" fontId="31" fillId="2" borderId="67" xfId="8" applyFont="1" applyFill="1" applyBorder="1" applyAlignment="1">
      <alignment horizontal="center" vertical="top" wrapText="1"/>
    </xf>
    <xf numFmtId="0" fontId="34" fillId="2" borderId="67" xfId="8" applyFont="1" applyFill="1" applyBorder="1" applyAlignment="1">
      <alignment horizontal="center" vertical="center"/>
    </xf>
    <xf numFmtId="49" fontId="34" fillId="2" borderId="67" xfId="8" applyNumberFormat="1" applyFont="1" applyFill="1" applyBorder="1" applyAlignment="1">
      <alignment horizontal="left" vertical="center"/>
    </xf>
    <xf numFmtId="164" fontId="34" fillId="2" borderId="67" xfId="8" applyNumberFormat="1" applyFont="1" applyFill="1" applyBorder="1" applyAlignment="1">
      <alignment horizontal="left" vertical="center"/>
    </xf>
    <xf numFmtId="181" fontId="34" fillId="2" borderId="67" xfId="10" applyNumberFormat="1" applyFont="1" applyFill="1" applyBorder="1" applyAlignment="1">
      <alignment horizontal="left" vertical="center"/>
    </xf>
    <xf numFmtId="0" fontId="34" fillId="2" borderId="67" xfId="8" applyFont="1" applyFill="1" applyBorder="1" applyAlignment="1">
      <alignment horizontal="left" vertical="center"/>
    </xf>
    <xf numFmtId="0" fontId="34" fillId="2" borderId="63" xfId="8" applyFont="1" applyFill="1" applyBorder="1" applyAlignment="1">
      <alignment horizontal="center" vertical="center"/>
    </xf>
    <xf numFmtId="49" fontId="34" fillId="2" borderId="63" xfId="8" applyNumberFormat="1" applyFont="1" applyFill="1" applyBorder="1" applyAlignment="1">
      <alignment horizontal="left" vertical="center"/>
    </xf>
    <xf numFmtId="164" fontId="34" fillId="2" borderId="63" xfId="8" applyNumberFormat="1" applyFont="1" applyFill="1" applyBorder="1" applyAlignment="1">
      <alignment horizontal="left" vertical="center"/>
    </xf>
    <xf numFmtId="181" fontId="34" fillId="2" borderId="63" xfId="10" applyNumberFormat="1" applyFont="1" applyFill="1" applyBorder="1" applyAlignment="1">
      <alignment horizontal="left" vertical="center"/>
    </xf>
    <xf numFmtId="0" fontId="34" fillId="2" borderId="63" xfId="8" applyFont="1" applyFill="1" applyBorder="1" applyAlignment="1">
      <alignment horizontal="left" vertical="center"/>
    </xf>
    <xf numFmtId="182" fontId="8" fillId="2" borderId="67" xfId="8" applyNumberFormat="1" applyFont="1" applyFill="1" applyBorder="1" applyAlignment="1">
      <alignment horizontal="right"/>
    </xf>
    <xf numFmtId="164" fontId="8" fillId="0" borderId="67" xfId="8" applyNumberFormat="1" applyFont="1" applyFill="1" applyBorder="1" applyAlignment="1">
      <alignment horizontal="right"/>
    </xf>
    <xf numFmtId="182" fontId="8" fillId="0" borderId="67" xfId="8" applyNumberFormat="1" applyFont="1" applyFill="1" applyBorder="1" applyAlignment="1">
      <alignment horizontal="right"/>
    </xf>
    <xf numFmtId="0" fontId="8" fillId="0" borderId="67" xfId="8" applyFont="1" applyFill="1" applyBorder="1" applyAlignment="1">
      <alignment horizontal="right"/>
    </xf>
    <xf numFmtId="183" fontId="8" fillId="0" borderId="67" xfId="8" applyNumberFormat="1" applyFont="1" applyFill="1" applyBorder="1" applyAlignment="1">
      <alignment horizontal="right"/>
    </xf>
    <xf numFmtId="175" fontId="8" fillId="10" borderId="63" xfId="8" applyNumberFormat="1" applyFont="1" applyFill="1" applyBorder="1" applyAlignment="1">
      <alignment horizontal="right"/>
    </xf>
    <xf numFmtId="0" fontId="9" fillId="2" borderId="46" xfId="8" applyFont="1" applyFill="1" applyBorder="1" applyAlignment="1">
      <alignment vertical="center"/>
    </xf>
    <xf numFmtId="184" fontId="8" fillId="2" borderId="67" xfId="8" applyNumberFormat="1" applyFont="1" applyFill="1" applyBorder="1" applyAlignment="1">
      <alignment horizontal="right"/>
    </xf>
    <xf numFmtId="175" fontId="13" fillId="0" borderId="63" xfId="8" applyNumberFormat="1" applyFont="1" applyFill="1" applyBorder="1" applyAlignment="1">
      <alignment horizontal="right"/>
    </xf>
    <xf numFmtId="179" fontId="8" fillId="10" borderId="46" xfId="8" applyNumberFormat="1" applyFont="1" applyFill="1" applyBorder="1" applyAlignment="1">
      <alignment horizontal="right"/>
    </xf>
    <xf numFmtId="49" fontId="8" fillId="2" borderId="20" xfId="8" applyNumberFormat="1" applyFont="1" applyFill="1" applyBorder="1" applyAlignment="1">
      <alignment vertical="top"/>
    </xf>
    <xf numFmtId="49" fontId="8" fillId="2" borderId="67" xfId="8" applyNumberFormat="1" applyFont="1" applyFill="1" applyBorder="1" applyAlignment="1">
      <alignment horizontal="center" vertical="center"/>
    </xf>
    <xf numFmtId="185" fontId="8" fillId="2" borderId="63" xfId="8" applyNumberFormat="1" applyFont="1" applyFill="1" applyBorder="1" applyAlignment="1">
      <alignment horizontal="right"/>
    </xf>
    <xf numFmtId="185" fontId="8" fillId="0" borderId="69" xfId="8" applyNumberFormat="1" applyFont="1" applyFill="1" applyBorder="1" applyAlignment="1">
      <alignment horizontal="right"/>
    </xf>
    <xf numFmtId="185" fontId="8" fillId="2" borderId="69" xfId="8" applyNumberFormat="1" applyFont="1" applyFill="1" applyBorder="1" applyAlignment="1">
      <alignment horizontal="right"/>
    </xf>
    <xf numFmtId="49" fontId="8" fillId="2" borderId="64" xfId="8" applyNumberFormat="1" applyFont="1" applyFill="1" applyBorder="1" applyAlignment="1">
      <alignment horizontal="center"/>
    </xf>
    <xf numFmtId="49" fontId="8" fillId="0" borderId="72" xfId="8" applyNumberFormat="1" applyFont="1" applyFill="1" applyBorder="1" applyAlignment="1">
      <alignment horizontal="center"/>
    </xf>
    <xf numFmtId="49" fontId="8" fillId="0" borderId="22" xfId="8" applyNumberFormat="1" applyFont="1" applyFill="1" applyBorder="1" applyAlignment="1">
      <alignment horizontal="center"/>
    </xf>
    <xf numFmtId="49" fontId="8" fillId="0" borderId="73" xfId="8" applyNumberFormat="1" applyFont="1" applyFill="1" applyBorder="1" applyAlignment="1">
      <alignment horizontal="center"/>
    </xf>
    <xf numFmtId="49" fontId="8" fillId="2" borderId="65" xfId="8" applyNumberFormat="1" applyFont="1" applyFill="1" applyBorder="1" applyAlignment="1">
      <alignment horizontal="center"/>
    </xf>
    <xf numFmtId="49" fontId="8" fillId="0" borderId="63" xfId="8" applyNumberFormat="1" applyFont="1" applyFill="1" applyBorder="1" applyAlignment="1">
      <alignment horizontal="left"/>
    </xf>
    <xf numFmtId="177" fontId="8" fillId="0" borderId="68" xfId="8" applyNumberFormat="1" applyFont="1" applyFill="1" applyBorder="1" applyAlignment="1">
      <alignment horizontal="right"/>
    </xf>
    <xf numFmtId="177" fontId="8" fillId="0" borderId="74" xfId="8" applyNumberFormat="1" applyFont="1" applyFill="1" applyBorder="1" applyAlignment="1">
      <alignment horizontal="right"/>
    </xf>
    <xf numFmtId="177" fontId="8" fillId="0" borderId="75" xfId="8" applyNumberFormat="1" applyFont="1" applyFill="1" applyBorder="1" applyAlignment="1">
      <alignment horizontal="right"/>
    </xf>
    <xf numFmtId="177" fontId="8" fillId="0" borderId="76" xfId="8" applyNumberFormat="1" applyFont="1" applyFill="1" applyBorder="1" applyAlignment="1">
      <alignment horizontal="right"/>
    </xf>
    <xf numFmtId="1" fontId="8" fillId="0" borderId="75" xfId="8" applyNumberFormat="1" applyFont="1" applyFill="1" applyBorder="1" applyAlignment="1">
      <alignment horizontal="right"/>
    </xf>
    <xf numFmtId="1" fontId="8" fillId="0" borderId="63" xfId="8" applyNumberFormat="1" applyFont="1" applyFill="1" applyBorder="1" applyAlignment="1">
      <alignment horizontal="right"/>
    </xf>
    <xf numFmtId="177" fontId="8" fillId="0" borderId="77" xfId="8" applyNumberFormat="1" applyFont="1" applyFill="1" applyBorder="1" applyAlignment="1">
      <alignment horizontal="right"/>
    </xf>
    <xf numFmtId="177" fontId="9" fillId="0" borderId="47" xfId="8" applyNumberFormat="1" applyFont="1" applyFill="1" applyBorder="1" applyAlignment="1">
      <alignment horizontal="right"/>
    </xf>
    <xf numFmtId="177" fontId="9" fillId="0" borderId="74" xfId="8" applyNumberFormat="1" applyFont="1" applyFill="1" applyBorder="1" applyAlignment="1">
      <alignment horizontal="right"/>
    </xf>
    <xf numFmtId="177" fontId="9" fillId="0" borderId="50" xfId="8" applyNumberFormat="1" applyFont="1" applyFill="1" applyBorder="1" applyAlignment="1">
      <alignment horizontal="right"/>
    </xf>
    <xf numFmtId="177" fontId="9" fillId="0" borderId="76" xfId="8" applyNumberFormat="1" applyFont="1" applyFill="1" applyBorder="1" applyAlignment="1">
      <alignment horizontal="right"/>
    </xf>
    <xf numFmtId="1" fontId="9" fillId="0" borderId="50" xfId="8" applyNumberFormat="1" applyFont="1" applyFill="1" applyBorder="1" applyAlignment="1">
      <alignment horizontal="right"/>
    </xf>
    <xf numFmtId="177" fontId="9" fillId="0" borderId="78" xfId="8" applyNumberFormat="1" applyFont="1" applyFill="1" applyBorder="1" applyAlignment="1">
      <alignment horizontal="right"/>
    </xf>
    <xf numFmtId="0" fontId="9" fillId="2" borderId="50" xfId="8" applyFont="1" applyFill="1" applyBorder="1" applyAlignment="1">
      <alignment vertical="center"/>
    </xf>
    <xf numFmtId="0" fontId="10" fillId="4" borderId="47" xfId="8" applyNumberFormat="1" applyFont="1" applyFill="1" applyBorder="1" applyAlignment="1">
      <alignment horizontal="right" vertical="center"/>
    </xf>
    <xf numFmtId="0" fontId="10" fillId="0" borderId="74" xfId="8" applyNumberFormat="1" applyFont="1" applyFill="1" applyBorder="1" applyAlignment="1">
      <alignment horizontal="right" vertical="center"/>
    </xf>
    <xf numFmtId="3" fontId="10" fillId="0" borderId="50" xfId="8" applyNumberFormat="1" applyFont="1" applyFill="1" applyBorder="1" applyAlignment="1">
      <alignment horizontal="right" vertical="center"/>
    </xf>
    <xf numFmtId="0" fontId="9" fillId="0" borderId="47" xfId="8" applyFont="1" applyFill="1" applyBorder="1" applyAlignment="1">
      <alignment vertical="center"/>
    </xf>
    <xf numFmtId="0" fontId="9" fillId="0" borderId="76" xfId="8" applyFont="1" applyFill="1" applyBorder="1" applyAlignment="1">
      <alignment vertical="center"/>
    </xf>
    <xf numFmtId="17" fontId="10" fillId="4" borderId="53" xfId="8" applyNumberFormat="1" applyFont="1" applyFill="1" applyBorder="1" applyAlignment="1">
      <alignment horizontal="left" vertical="center"/>
    </xf>
    <xf numFmtId="0" fontId="9" fillId="0" borderId="77" xfId="8" applyFont="1" applyFill="1" applyBorder="1" applyAlignment="1">
      <alignment vertical="center"/>
    </xf>
    <xf numFmtId="49" fontId="8" fillId="0" borderId="22" xfId="8" applyNumberFormat="1" applyFont="1" applyFill="1" applyBorder="1" applyAlignment="1">
      <alignment horizontal="left"/>
    </xf>
    <xf numFmtId="177" fontId="8" fillId="0" borderId="22" xfId="8" applyNumberFormat="1" applyFont="1" applyFill="1" applyBorder="1" applyAlignment="1">
      <alignment horizontal="right"/>
    </xf>
    <xf numFmtId="177" fontId="8" fillId="0" borderId="34" xfId="8" applyNumberFormat="1" applyFont="1" applyFill="1" applyBorder="1" applyAlignment="1">
      <alignment horizontal="right"/>
    </xf>
    <xf numFmtId="1" fontId="8" fillId="0" borderId="35" xfId="8" applyNumberFormat="1" applyFont="1" applyFill="1" applyBorder="1" applyAlignment="1">
      <alignment horizontal="right"/>
    </xf>
    <xf numFmtId="1" fontId="8" fillId="0" borderId="22" xfId="8" applyNumberFormat="1" applyFont="1" applyFill="1" applyBorder="1" applyAlignment="1">
      <alignment horizontal="right"/>
    </xf>
    <xf numFmtId="179" fontId="8" fillId="0" borderId="22" xfId="8" applyNumberFormat="1" applyFont="1" applyFill="1" applyBorder="1" applyAlignment="1">
      <alignment horizontal="right"/>
    </xf>
    <xf numFmtId="177" fontId="8" fillId="0" borderId="79" xfId="8" applyNumberFormat="1" applyFont="1" applyFill="1" applyBorder="1" applyAlignment="1">
      <alignment horizontal="right"/>
    </xf>
    <xf numFmtId="177" fontId="9" fillId="0" borderId="79" xfId="8" applyNumberFormat="1" applyFont="1" applyFill="1" applyBorder="1" applyAlignment="1">
      <alignment horizontal="right"/>
    </xf>
    <xf numFmtId="0" fontId="10" fillId="0" borderId="79" xfId="8" applyNumberFormat="1" applyFont="1" applyFill="1" applyBorder="1" applyAlignment="1">
      <alignment horizontal="right" vertical="center"/>
    </xf>
    <xf numFmtId="0" fontId="10" fillId="0" borderId="80" xfId="8" applyNumberFormat="1" applyFont="1" applyFill="1" applyBorder="1" applyAlignment="1">
      <alignment horizontal="right" vertical="center"/>
    </xf>
    <xf numFmtId="0" fontId="9" fillId="0" borderId="0" xfId="8" applyFont="1" applyFill="1" applyAlignment="1">
      <alignment vertical="center"/>
    </xf>
    <xf numFmtId="3" fontId="8" fillId="2" borderId="67" xfId="8" applyNumberFormat="1" applyFont="1" applyFill="1" applyBorder="1" applyAlignment="1">
      <alignment horizontal="right"/>
    </xf>
    <xf numFmtId="175" fontId="8" fillId="2" borderId="67" xfId="8" applyNumberFormat="1" applyFont="1" applyFill="1" applyBorder="1" applyAlignment="1">
      <alignment horizontal="right"/>
    </xf>
    <xf numFmtId="186" fontId="8" fillId="2" borderId="67" xfId="8" applyNumberFormat="1" applyFont="1" applyFill="1" applyBorder="1" applyAlignment="1">
      <alignment horizontal="right"/>
    </xf>
    <xf numFmtId="185" fontId="8" fillId="2" borderId="67" xfId="8" applyNumberFormat="1" applyFont="1" applyFill="1" applyBorder="1" applyAlignment="1">
      <alignment horizontal="right"/>
    </xf>
    <xf numFmtId="175" fontId="8" fillId="10" borderId="67" xfId="8" applyNumberFormat="1" applyFont="1" applyFill="1" applyBorder="1" applyAlignment="1">
      <alignment horizontal="right"/>
    </xf>
    <xf numFmtId="177" fontId="8" fillId="10" borderId="67" xfId="8" applyNumberFormat="1" applyFont="1" applyFill="1" applyBorder="1" applyAlignment="1">
      <alignment horizontal="right"/>
    </xf>
    <xf numFmtId="190" fontId="8" fillId="10" borderId="67" xfId="8" applyNumberFormat="1" applyFont="1" applyFill="1" applyBorder="1" applyAlignment="1">
      <alignment horizontal="right"/>
    </xf>
    <xf numFmtId="170" fontId="9" fillId="2" borderId="67" xfId="8" applyNumberFormat="1" applyFont="1" applyFill="1" applyBorder="1" applyAlignment="1">
      <alignment horizontal="right"/>
    </xf>
    <xf numFmtId="3" fontId="9" fillId="2" borderId="69" xfId="8" applyNumberFormat="1" applyFont="1" applyFill="1" applyBorder="1" applyAlignment="1">
      <alignment horizontal="right"/>
    </xf>
    <xf numFmtId="164" fontId="9" fillId="2" borderId="69" xfId="8" applyNumberFormat="1" applyFont="1" applyFill="1" applyBorder="1" applyAlignment="1">
      <alignment horizontal="right"/>
    </xf>
    <xf numFmtId="186" fontId="9" fillId="2" borderId="69" xfId="8" applyNumberFormat="1" applyFont="1" applyFill="1" applyBorder="1" applyAlignment="1">
      <alignment horizontal="right"/>
    </xf>
    <xf numFmtId="170" fontId="9" fillId="2" borderId="63" xfId="8" applyNumberFormat="1" applyFont="1" applyFill="1" applyBorder="1" applyAlignment="1">
      <alignment horizontal="right"/>
    </xf>
    <xf numFmtId="177" fontId="9" fillId="2" borderId="69" xfId="8" applyNumberFormat="1" applyFont="1" applyFill="1" applyBorder="1" applyAlignment="1">
      <alignment horizontal="right"/>
    </xf>
    <xf numFmtId="185" fontId="9" fillId="2" borderId="69" xfId="8" applyNumberFormat="1" applyFont="1" applyFill="1" applyBorder="1" applyAlignment="1">
      <alignment horizontal="right"/>
    </xf>
    <xf numFmtId="175" fontId="9" fillId="2" borderId="67" xfId="8" applyNumberFormat="1" applyFont="1" applyFill="1" applyBorder="1" applyAlignment="1">
      <alignment horizontal="right"/>
    </xf>
    <xf numFmtId="186" fontId="10" fillId="0" borderId="46" xfId="8" applyNumberFormat="1" applyFont="1" applyFill="1" applyBorder="1" applyAlignment="1">
      <alignment horizontal="right" vertical="center"/>
    </xf>
    <xf numFmtId="179" fontId="9" fillId="2" borderId="46" xfId="8" applyNumberFormat="1" applyFont="1" applyFill="1" applyBorder="1" applyAlignment="1">
      <alignment vertical="center"/>
    </xf>
    <xf numFmtId="49" fontId="8" fillId="2" borderId="67" xfId="8" applyNumberFormat="1" applyFont="1" applyFill="1" applyBorder="1" applyAlignment="1">
      <alignment horizontal="left" vertical="center" wrapText="1"/>
    </xf>
    <xf numFmtId="179" fontId="8" fillId="2" borderId="63" xfId="8" applyNumberFormat="1" applyFont="1" applyFill="1" applyBorder="1" applyAlignment="1">
      <alignment horizontal="right" vertical="center" wrapText="1"/>
    </xf>
    <xf numFmtId="178" fontId="8" fillId="2" borderId="63" xfId="8" applyNumberFormat="1" applyFont="1" applyFill="1" applyBorder="1" applyAlignment="1">
      <alignment horizontal="right" vertical="center" wrapText="1"/>
    </xf>
    <xf numFmtId="183" fontId="8" fillId="2" borderId="63" xfId="8" applyNumberFormat="1" applyFont="1" applyFill="1" applyBorder="1" applyAlignment="1">
      <alignment horizontal="right" vertical="center" wrapText="1"/>
    </xf>
    <xf numFmtId="49" fontId="8" fillId="2" borderId="63" xfId="8" applyNumberFormat="1" applyFont="1" applyFill="1" applyBorder="1" applyAlignment="1">
      <alignment horizontal="left" vertical="center" wrapText="1"/>
    </xf>
    <xf numFmtId="188" fontId="13" fillId="0" borderId="69" xfId="12" applyNumberFormat="1" applyFont="1" applyFill="1" applyBorder="1" applyAlignment="1">
      <alignment horizontal="center" vertical="top"/>
    </xf>
    <xf numFmtId="1" fontId="8" fillId="2" borderId="67" xfId="11" applyNumberFormat="1" applyFont="1" applyFill="1" applyBorder="1" applyAlignment="1">
      <alignment horizontal="right"/>
    </xf>
    <xf numFmtId="167" fontId="15" fillId="10" borderId="46" xfId="11" applyNumberFormat="1" applyFont="1" applyFill="1" applyBorder="1" applyAlignment="1" applyProtection="1">
      <alignment horizontal="right" vertical="center" wrapText="1"/>
    </xf>
    <xf numFmtId="3" fontId="10" fillId="0" borderId="69" xfId="11" applyNumberFormat="1" applyFont="1" applyFill="1" applyBorder="1" applyAlignment="1">
      <alignment horizontal="right" vertical="center" wrapText="1"/>
    </xf>
    <xf numFmtId="167" fontId="9" fillId="0" borderId="69" xfId="11" applyNumberFormat="1" applyFont="1" applyFill="1" applyBorder="1" applyAlignment="1">
      <alignment horizontal="right" vertical="center" wrapText="1"/>
    </xf>
    <xf numFmtId="164" fontId="9" fillId="2" borderId="63" xfId="8" applyNumberFormat="1" applyFont="1" applyFill="1" applyBorder="1" applyAlignment="1">
      <alignment horizontal="right"/>
    </xf>
    <xf numFmtId="1" fontId="9" fillId="0" borderId="69" xfId="15" applyNumberFormat="1" applyFont="1" applyFill="1" applyBorder="1" applyAlignment="1" applyProtection="1">
      <alignment horizontal="right" vertical="center" wrapText="1"/>
    </xf>
    <xf numFmtId="3" fontId="9" fillId="0" borderId="69" xfId="15" applyNumberFormat="1" applyFont="1" applyFill="1" applyBorder="1" applyAlignment="1" applyProtection="1">
      <alignment horizontal="right" vertical="center" wrapText="1"/>
    </xf>
    <xf numFmtId="0" fontId="8" fillId="2" borderId="67" xfId="8" applyFont="1" applyFill="1" applyBorder="1" applyAlignment="1">
      <alignment horizontal="center" vertical="center" wrapText="1"/>
    </xf>
    <xf numFmtId="177" fontId="8" fillId="2" borderId="69" xfId="8" applyNumberFormat="1" applyFont="1" applyFill="1" applyBorder="1" applyAlignment="1">
      <alignment horizontal="right"/>
    </xf>
    <xf numFmtId="177" fontId="8" fillId="10" borderId="63" xfId="8" applyNumberFormat="1" applyFont="1" applyFill="1" applyBorder="1" applyAlignment="1">
      <alignment horizontal="right"/>
    </xf>
    <xf numFmtId="177" fontId="8" fillId="2" borderId="63" xfId="8" applyNumberFormat="1" applyFont="1" applyFill="1" applyBorder="1" applyAlignment="1">
      <alignment horizontal="right"/>
    </xf>
    <xf numFmtId="49" fontId="8" fillId="2" borderId="67" xfId="8" applyNumberFormat="1" applyFont="1" applyFill="1" applyBorder="1" applyAlignment="1">
      <alignment vertical="center"/>
    </xf>
    <xf numFmtId="49" fontId="8" fillId="2" borderId="67" xfId="8" applyNumberFormat="1" applyFont="1" applyFill="1" applyBorder="1" applyAlignment="1">
      <alignment horizontal="left" vertical="top"/>
    </xf>
    <xf numFmtId="0" fontId="8" fillId="2" borderId="67" xfId="8" applyFont="1" applyFill="1" applyBorder="1" applyAlignment="1">
      <alignment horizontal="right" vertical="top"/>
    </xf>
    <xf numFmtId="172" fontId="8" fillId="2" borderId="67" xfId="8" applyNumberFormat="1" applyFont="1" applyFill="1" applyBorder="1" applyAlignment="1">
      <alignment horizontal="right" vertical="top"/>
    </xf>
    <xf numFmtId="170" fontId="8" fillId="2" borderId="67" xfId="8" applyNumberFormat="1" applyFont="1" applyFill="1" applyBorder="1" applyAlignment="1">
      <alignment horizontal="right" vertical="top"/>
    </xf>
    <xf numFmtId="164" fontId="8" fillId="2" borderId="67" xfId="8" applyNumberFormat="1" applyFont="1" applyFill="1" applyBorder="1" applyAlignment="1">
      <alignment horizontal="right" vertical="top"/>
    </xf>
    <xf numFmtId="49" fontId="8" fillId="2" borderId="63" xfId="8" applyNumberFormat="1" applyFont="1" applyFill="1" applyBorder="1" applyAlignment="1">
      <alignment horizontal="left" vertical="top"/>
    </xf>
    <xf numFmtId="49" fontId="8" fillId="2" borderId="67" xfId="8" applyNumberFormat="1" applyFont="1" applyFill="1" applyBorder="1" applyAlignment="1">
      <alignment horizontal="center" wrapText="1"/>
    </xf>
    <xf numFmtId="191" fontId="8" fillId="2" borderId="67" xfId="8" applyNumberFormat="1" applyFont="1" applyFill="1" applyBorder="1" applyAlignment="1">
      <alignment horizontal="right"/>
    </xf>
    <xf numFmtId="178" fontId="8" fillId="2" borderId="67" xfId="8" applyNumberFormat="1" applyFont="1" applyFill="1" applyBorder="1" applyAlignment="1">
      <alignment horizontal="right"/>
    </xf>
    <xf numFmtId="178" fontId="8" fillId="2" borderId="63" xfId="8" applyNumberFormat="1" applyFont="1" applyFill="1" applyBorder="1" applyAlignment="1">
      <alignment horizontal="right"/>
    </xf>
    <xf numFmtId="178" fontId="8" fillId="2" borderId="69" xfId="8" applyNumberFormat="1" applyFont="1" applyFill="1" applyBorder="1" applyAlignment="1">
      <alignment horizontal="right"/>
    </xf>
    <xf numFmtId="167" fontId="8" fillId="10" borderId="67" xfId="1" applyNumberFormat="1" applyFont="1" applyFill="1" applyBorder="1" applyAlignment="1">
      <alignment horizontal="right"/>
    </xf>
    <xf numFmtId="49" fontId="8" fillId="2" borderId="0" xfId="8" applyNumberFormat="1" applyFont="1" applyFill="1" applyAlignment="1">
      <alignment vertical="top" wrapText="1"/>
    </xf>
    <xf numFmtId="49" fontId="8" fillId="0" borderId="65" xfId="8" applyNumberFormat="1" applyFont="1" applyFill="1" applyBorder="1" applyAlignment="1">
      <alignment horizontal="center" vertical="center"/>
    </xf>
    <xf numFmtId="49" fontId="8" fillId="0" borderId="67" xfId="8" applyNumberFormat="1" applyFont="1" applyFill="1" applyBorder="1" applyAlignment="1">
      <alignment horizontal="center" vertical="center"/>
    </xf>
    <xf numFmtId="3" fontId="8" fillId="0" borderId="17" xfId="17" applyNumberFormat="1" applyFont="1" applyFill="1" applyBorder="1" applyAlignment="1">
      <alignment horizontal="right"/>
    </xf>
    <xf numFmtId="3" fontId="8" fillId="0" borderId="63" xfId="8" applyNumberFormat="1" applyFont="1" applyFill="1" applyBorder="1" applyAlignment="1">
      <alignment horizontal="right"/>
    </xf>
    <xf numFmtId="205" fontId="8" fillId="2" borderId="67" xfId="8" applyNumberFormat="1" applyFont="1" applyFill="1" applyBorder="1" applyAlignment="1">
      <alignment horizontal="right"/>
    </xf>
    <xf numFmtId="205" fontId="9" fillId="2" borderId="46" xfId="8" applyNumberFormat="1" applyFont="1" applyFill="1" applyBorder="1" applyAlignment="1">
      <alignment horizontal="right"/>
    </xf>
    <xf numFmtId="49" fontId="8" fillId="2" borderId="64" xfId="8" applyNumberFormat="1" applyFont="1" applyFill="1" applyBorder="1" applyAlignment="1">
      <alignment horizontal="center" vertical="center" wrapText="1"/>
    </xf>
    <xf numFmtId="49" fontId="9" fillId="2" borderId="67" xfId="8" applyNumberFormat="1" applyFont="1" applyFill="1" applyBorder="1" applyAlignment="1">
      <alignment horizontal="left" vertical="top" wrapText="1"/>
    </xf>
    <xf numFmtId="49" fontId="39" fillId="2" borderId="67" xfId="8" applyNumberFormat="1" applyFont="1" applyFill="1" applyBorder="1" applyAlignment="1">
      <alignment horizontal="center"/>
    </xf>
    <xf numFmtId="183" fontId="9" fillId="10" borderId="67" xfId="8" applyNumberFormat="1" applyFont="1" applyFill="1" applyBorder="1" applyAlignment="1">
      <alignment horizontal="right"/>
    </xf>
    <xf numFmtId="183" fontId="9" fillId="10" borderId="22" xfId="8" applyNumberFormat="1" applyFont="1" applyFill="1" applyBorder="1" applyAlignment="1">
      <alignment horizontal="right"/>
    </xf>
    <xf numFmtId="172" fontId="9" fillId="2" borderId="67" xfId="8" applyNumberFormat="1" applyFont="1" applyFill="1" applyBorder="1" applyAlignment="1">
      <alignment horizontal="right"/>
    </xf>
    <xf numFmtId="49" fontId="9" fillId="2" borderId="82" xfId="8" applyNumberFormat="1" applyFont="1" applyFill="1" applyBorder="1" applyAlignment="1">
      <alignment horizontal="left" vertical="top"/>
    </xf>
    <xf numFmtId="49" fontId="39" fillId="2" borderId="82" xfId="8" applyNumberFormat="1" applyFont="1" applyFill="1" applyBorder="1" applyAlignment="1">
      <alignment horizontal="center"/>
    </xf>
    <xf numFmtId="164" fontId="9" fillId="2" borderId="82" xfId="8" applyNumberFormat="1" applyFont="1" applyFill="1" applyBorder="1" applyAlignment="1">
      <alignment horizontal="right"/>
    </xf>
    <xf numFmtId="183" fontId="9" fillId="2" borderId="82" xfId="8" applyNumberFormat="1" applyFont="1" applyFill="1" applyBorder="1" applyAlignment="1">
      <alignment horizontal="right"/>
    </xf>
    <xf numFmtId="3" fontId="8" fillId="0" borderId="69" xfId="8" applyNumberFormat="1" applyFont="1" applyFill="1" applyBorder="1" applyAlignment="1">
      <alignment horizontal="right"/>
    </xf>
    <xf numFmtId="49" fontId="9" fillId="2" borderId="67" xfId="8" applyNumberFormat="1" applyFont="1" applyFill="1" applyBorder="1" applyAlignment="1">
      <alignment horizontal="left" wrapText="1"/>
    </xf>
    <xf numFmtId="49" fontId="9" fillId="2" borderId="67" xfId="8" applyNumberFormat="1" applyFont="1" applyFill="1" applyBorder="1" applyAlignment="1">
      <alignment horizontal="center" vertical="center"/>
    </xf>
    <xf numFmtId="164" fontId="9" fillId="10" borderId="67" xfId="8" applyNumberFormat="1" applyFont="1" applyFill="1" applyBorder="1" applyAlignment="1">
      <alignment horizontal="right"/>
    </xf>
    <xf numFmtId="3" fontId="9" fillId="2" borderId="67" xfId="8" applyNumberFormat="1" applyFont="1" applyFill="1" applyBorder="1" applyAlignment="1">
      <alignment horizontal="right"/>
    </xf>
    <xf numFmtId="0" fontId="82" fillId="3" borderId="0" xfId="0" applyFont="1" applyFill="1" applyAlignment="1"/>
    <xf numFmtId="49" fontId="81" fillId="2" borderId="63" xfId="0" applyNumberFormat="1" applyFont="1" applyFill="1" applyBorder="1" applyAlignment="1">
      <alignment horizontal="center" vertical="center" wrapText="1"/>
    </xf>
    <xf numFmtId="3" fontId="82" fillId="0" borderId="0" xfId="0" applyNumberFormat="1" applyFont="1"/>
    <xf numFmtId="170" fontId="82" fillId="0" borderId="0" xfId="0" applyNumberFormat="1" applyFont="1"/>
    <xf numFmtId="1" fontId="82" fillId="0" borderId="0" xfId="0" applyNumberFormat="1" applyFont="1"/>
    <xf numFmtId="1" fontId="116" fillId="0" borderId="0" xfId="0" applyNumberFormat="1" applyFont="1"/>
    <xf numFmtId="0" fontId="116" fillId="0" borderId="0" xfId="0" applyFont="1"/>
    <xf numFmtId="49" fontId="81" fillId="2" borderId="67" xfId="0" applyNumberFormat="1" applyFont="1" applyFill="1" applyBorder="1" applyAlignment="1">
      <alignment horizontal="center" vertical="center" wrapText="1"/>
    </xf>
    <xf numFmtId="49" fontId="81" fillId="3" borderId="67" xfId="0" applyNumberFormat="1" applyFont="1" applyFill="1" applyBorder="1" applyAlignment="1">
      <alignment horizontal="left" vertical="top"/>
    </xf>
    <xf numFmtId="17" fontId="87" fillId="2" borderId="46" xfId="8" applyNumberFormat="1" applyFont="1" applyFill="1" applyBorder="1" applyAlignment="1">
      <alignment horizontal="left"/>
    </xf>
    <xf numFmtId="3" fontId="87" fillId="3" borderId="46" xfId="0" applyNumberFormat="1" applyFont="1" applyFill="1" applyBorder="1" applyAlignment="1">
      <alignment horizontal="center" vertical="top"/>
    </xf>
    <xf numFmtId="4" fontId="83" fillId="3" borderId="46" xfId="0" applyNumberFormat="1" applyFont="1" applyFill="1" applyBorder="1" applyAlignment="1">
      <alignment horizontal="center" vertical="top"/>
    </xf>
    <xf numFmtId="167" fontId="89" fillId="0" borderId="46" xfId="1" applyNumberFormat="1" applyFont="1" applyBorder="1" applyAlignment="1">
      <alignment horizontal="right" wrapText="1"/>
    </xf>
    <xf numFmtId="167" fontId="87" fillId="2" borderId="46" xfId="1" applyNumberFormat="1" applyFont="1" applyFill="1" applyBorder="1" applyAlignment="1">
      <alignment horizontal="right"/>
    </xf>
    <xf numFmtId="167" fontId="92" fillId="0" borderId="46" xfId="1" applyNumberFormat="1" applyFont="1" applyBorder="1" applyAlignment="1">
      <alignment horizontal="right" wrapText="1"/>
    </xf>
    <xf numFmtId="167" fontId="82" fillId="0" borderId="46" xfId="1" applyNumberFormat="1" applyFont="1" applyBorder="1" applyAlignment="1">
      <alignment horizontal="right" wrapText="1"/>
    </xf>
    <xf numFmtId="17" fontId="94" fillId="0" borderId="46" xfId="0" applyNumberFormat="1" applyFont="1" applyFill="1" applyBorder="1" applyAlignment="1">
      <alignment horizontal="center" vertical="center" wrapText="1"/>
    </xf>
    <xf numFmtId="17" fontId="96" fillId="2" borderId="46" xfId="8" applyNumberFormat="1" applyFont="1" applyFill="1" applyBorder="1" applyAlignment="1">
      <alignment horizontal="center" vertical="center" wrapText="1"/>
    </xf>
    <xf numFmtId="0" fontId="95" fillId="0" borderId="46" xfId="0" applyFont="1" applyFill="1" applyBorder="1" applyAlignment="1">
      <alignment wrapText="1"/>
    </xf>
    <xf numFmtId="167" fontId="95" fillId="0" borderId="46" xfId="1" applyNumberFormat="1" applyFont="1" applyFill="1" applyBorder="1"/>
    <xf numFmtId="167" fontId="95" fillId="0" borderId="46" xfId="1" applyNumberFormat="1" applyFont="1" applyFill="1" applyBorder="1" applyAlignment="1">
      <alignment horizontal="right"/>
    </xf>
    <xf numFmtId="167" fontId="95" fillId="0" borderId="46" xfId="1" applyNumberFormat="1" applyFont="1" applyFill="1" applyBorder="1" applyAlignment="1">
      <alignment wrapText="1"/>
    </xf>
    <xf numFmtId="0" fontId="97" fillId="0" borderId="46" xfId="0" applyFont="1" applyBorder="1" applyAlignment="1">
      <alignment horizontal="right"/>
    </xf>
    <xf numFmtId="167" fontId="97" fillId="0" borderId="46" xfId="1" applyNumberFormat="1" applyFont="1" applyFill="1" applyBorder="1" applyAlignment="1"/>
    <xf numFmtId="0" fontId="94" fillId="0" borderId="46" xfId="0" applyFont="1" applyFill="1" applyBorder="1" applyAlignment="1">
      <alignment wrapText="1"/>
    </xf>
    <xf numFmtId="167" fontId="94" fillId="0" borderId="46" xfId="1" applyNumberFormat="1" applyFont="1" applyFill="1" applyBorder="1" applyAlignment="1">
      <alignment horizontal="right"/>
    </xf>
    <xf numFmtId="167" fontId="94" fillId="0" borderId="46" xfId="1" applyNumberFormat="1" applyFont="1" applyFill="1" applyBorder="1" applyAlignment="1">
      <alignment wrapText="1"/>
    </xf>
    <xf numFmtId="3" fontId="98" fillId="0" borderId="46" xfId="0" applyNumberFormat="1" applyFont="1" applyBorder="1" applyAlignment="1">
      <alignment horizontal="right"/>
    </xf>
    <xf numFmtId="201" fontId="94" fillId="0" borderId="46" xfId="0" applyNumberFormat="1" applyFont="1" applyFill="1" applyBorder="1" applyAlignment="1">
      <alignment horizontal="right"/>
    </xf>
    <xf numFmtId="49" fontId="96" fillId="2" borderId="46" xfId="0" applyNumberFormat="1" applyFont="1" applyFill="1" applyBorder="1" applyAlignment="1">
      <alignment horizontal="left" vertical="center" wrapText="1"/>
    </xf>
    <xf numFmtId="49" fontId="96" fillId="2" borderId="46" xfId="0" applyNumberFormat="1" applyFont="1" applyFill="1" applyBorder="1" applyAlignment="1">
      <alignment horizontal="left"/>
    </xf>
    <xf numFmtId="43" fontId="96" fillId="2" borderId="46" xfId="1" applyFont="1" applyFill="1" applyBorder="1" applyAlignment="1">
      <alignment horizontal="left"/>
    </xf>
    <xf numFmtId="43" fontId="94" fillId="0" borderId="46" xfId="1" applyFont="1" applyFill="1" applyBorder="1" applyAlignment="1">
      <alignment horizontal="left"/>
    </xf>
    <xf numFmtId="43" fontId="94" fillId="0" borderId="46" xfId="1" applyFont="1" applyBorder="1" applyAlignment="1">
      <alignment horizontal="center" vertical="center"/>
    </xf>
    <xf numFmtId="43" fontId="95" fillId="0" borderId="46" xfId="1" applyFont="1" applyFill="1" applyBorder="1" applyAlignment="1">
      <alignment horizontal="left"/>
    </xf>
    <xf numFmtId="43" fontId="100" fillId="2" borderId="46" xfId="1" applyFont="1" applyFill="1" applyBorder="1" applyAlignment="1">
      <alignment horizontal="left"/>
    </xf>
    <xf numFmtId="43" fontId="95" fillId="0" borderId="46" xfId="1" applyFont="1" applyFill="1" applyBorder="1" applyAlignment="1">
      <alignment vertical="center"/>
    </xf>
    <xf numFmtId="43" fontId="95" fillId="0" borderId="46" xfId="1" applyFont="1" applyBorder="1" applyAlignment="1">
      <alignment vertical="center"/>
    </xf>
    <xf numFmtId="43" fontId="95" fillId="0" borderId="46" xfId="1" applyFont="1" applyFill="1" applyBorder="1" applyAlignment="1">
      <alignment horizontal="center" vertical="center"/>
    </xf>
    <xf numFmtId="43" fontId="95" fillId="0" borderId="46" xfId="1" applyFont="1" applyBorder="1" applyAlignment="1">
      <alignment horizontal="center" vertical="center"/>
    </xf>
    <xf numFmtId="43" fontId="95" fillId="0" borderId="46" xfId="1" applyNumberFormat="1" applyFont="1" applyFill="1" applyBorder="1" applyAlignment="1">
      <alignment horizontal="left"/>
    </xf>
    <xf numFmtId="0" fontId="90" fillId="0" borderId="46" xfId="32" applyFont="1" applyFill="1" applyBorder="1" applyAlignment="1">
      <alignment vertical="top" wrapText="1"/>
    </xf>
    <xf numFmtId="0" fontId="90" fillId="0" borderId="46" xfId="0" applyFont="1" applyFill="1" applyBorder="1" applyAlignment="1">
      <alignment vertical="top" wrapText="1"/>
    </xf>
    <xf numFmtId="0" fontId="90" fillId="0" borderId="0" xfId="8" applyFont="1" applyFill="1" applyAlignment="1">
      <alignment vertical="top"/>
    </xf>
    <xf numFmtId="0" fontId="90" fillId="0" borderId="46" xfId="32" applyFont="1" applyFill="1" applyBorder="1" applyAlignment="1">
      <alignment vertical="center"/>
    </xf>
    <xf numFmtId="0" fontId="90" fillId="0" borderId="46" xfId="32" applyFont="1" applyFill="1" applyBorder="1" applyAlignment="1">
      <alignment vertical="center" wrapText="1"/>
    </xf>
    <xf numFmtId="3" fontId="90" fillId="0" borderId="46" xfId="32" applyNumberFormat="1" applyFont="1" applyFill="1" applyBorder="1" applyAlignment="1">
      <alignment vertical="center"/>
    </xf>
    <xf numFmtId="0" fontId="90" fillId="0" borderId="47" xfId="32" applyFont="1" applyFill="1" applyBorder="1" applyAlignment="1">
      <alignment vertical="center"/>
    </xf>
    <xf numFmtId="0" fontId="90" fillId="0" borderId="46" xfId="0" applyFont="1" applyFill="1" applyBorder="1" applyAlignment="1">
      <alignment vertical="center"/>
    </xf>
    <xf numFmtId="0" fontId="83" fillId="0" borderId="46" xfId="0" applyFont="1" applyFill="1" applyBorder="1" applyAlignment="1">
      <alignment vertical="center"/>
    </xf>
    <xf numFmtId="0" fontId="90" fillId="0" borderId="46" xfId="8" applyFont="1" applyFill="1" applyBorder="1" applyAlignment="1">
      <alignment vertical="center"/>
    </xf>
    <xf numFmtId="3" fontId="83" fillId="0" borderId="67" xfId="8" applyNumberFormat="1" applyFont="1" applyFill="1" applyBorder="1" applyAlignment="1">
      <alignment vertical="center"/>
    </xf>
    <xf numFmtId="3" fontId="83" fillId="0" borderId="64" xfId="8" applyNumberFormat="1" applyFont="1" applyFill="1" applyBorder="1" applyAlignment="1">
      <alignment vertical="center"/>
    </xf>
    <xf numFmtId="0" fontId="93" fillId="0" borderId="54" xfId="0" applyFont="1" applyFill="1" applyBorder="1" applyAlignment="1">
      <alignment vertical="center"/>
    </xf>
    <xf numFmtId="2" fontId="93" fillId="0" borderId="54" xfId="0" applyNumberFormat="1" applyFont="1" applyFill="1" applyBorder="1" applyAlignment="1">
      <alignment vertical="center"/>
    </xf>
    <xf numFmtId="49" fontId="81" fillId="0" borderId="56" xfId="0" applyNumberFormat="1" applyFont="1" applyFill="1" applyBorder="1" applyAlignment="1">
      <alignment vertical="center" wrapText="1"/>
    </xf>
    <xf numFmtId="49" fontId="81" fillId="0" borderId="57" xfId="0" applyNumberFormat="1" applyFont="1" applyFill="1" applyBorder="1" applyAlignment="1">
      <alignment vertical="center" wrapText="1"/>
    </xf>
    <xf numFmtId="0" fontId="82" fillId="0" borderId="0" xfId="0" applyFont="1" applyBorder="1" applyAlignment="1">
      <alignment vertical="center"/>
    </xf>
    <xf numFmtId="49" fontId="105" fillId="0" borderId="63" xfId="0" applyNumberFormat="1" applyFont="1" applyFill="1" applyBorder="1" applyAlignment="1">
      <alignment horizontal="center" vertical="center" wrapText="1"/>
    </xf>
    <xf numFmtId="49" fontId="105" fillId="0" borderId="84" xfId="0" applyNumberFormat="1" applyFont="1" applyFill="1" applyBorder="1" applyAlignment="1">
      <alignment horizontal="center" vertical="center" wrapText="1"/>
    </xf>
    <xf numFmtId="197" fontId="117" fillId="0" borderId="46" xfId="33" applyNumberFormat="1" applyFont="1" applyFill="1" applyBorder="1" applyAlignment="1">
      <alignment horizontal="right"/>
    </xf>
    <xf numFmtId="167" fontId="0" fillId="0" borderId="85" xfId="0" applyNumberFormat="1" applyBorder="1"/>
    <xf numFmtId="170" fontId="22" fillId="0" borderId="67" xfId="0" applyNumberFormat="1" applyFont="1" applyFill="1" applyBorder="1" applyAlignment="1">
      <alignment horizontal="right"/>
    </xf>
    <xf numFmtId="167" fontId="82" fillId="0" borderId="46" xfId="1" applyNumberFormat="1" applyFont="1" applyBorder="1"/>
    <xf numFmtId="167" fontId="108" fillId="0" borderId="46" xfId="1" applyNumberFormat="1" applyFont="1" applyFill="1" applyBorder="1"/>
    <xf numFmtId="0" fontId="11" fillId="0" borderId="0" xfId="0" applyNumberFormat="1" applyFont="1"/>
    <xf numFmtId="0" fontId="28" fillId="0" borderId="0" xfId="0" applyNumberFormat="1" applyFont="1" applyAlignment="1">
      <alignment horizontal="center"/>
    </xf>
    <xf numFmtId="0" fontId="38" fillId="10" borderId="69" xfId="20" applyNumberFormat="1" applyFont="1" applyFill="1" applyBorder="1" applyAlignment="1">
      <alignment horizontal="center" vertical="center" wrapText="1"/>
    </xf>
    <xf numFmtId="0" fontId="38" fillId="0" borderId="0" xfId="0" applyNumberFormat="1" applyFont="1" applyFill="1"/>
    <xf numFmtId="197" fontId="28" fillId="0" borderId="0" xfId="1" applyNumberFormat="1" applyFont="1"/>
    <xf numFmtId="0" fontId="42" fillId="10" borderId="69" xfId="25" applyFont="1" applyFill="1" applyBorder="1" applyAlignment="1">
      <alignment horizontal="center" vertical="center" wrapText="1"/>
    </xf>
    <xf numFmtId="0" fontId="28" fillId="0" borderId="0" xfId="0" applyNumberFormat="1" applyFont="1" applyFill="1" applyAlignment="1">
      <alignment horizontal="center"/>
    </xf>
    <xf numFmtId="3" fontId="42" fillId="0" borderId="46" xfId="1" applyNumberFormat="1" applyFont="1" applyFill="1" applyBorder="1" applyAlignment="1">
      <alignment horizontal="right" vertical="top"/>
    </xf>
    <xf numFmtId="3" fontId="27" fillId="0" borderId="46" xfId="1" applyNumberFormat="1" applyFont="1" applyFill="1" applyBorder="1" applyAlignment="1">
      <alignment horizontal="right" vertical="top"/>
    </xf>
    <xf numFmtId="0" fontId="28" fillId="3" borderId="0" xfId="0" applyNumberFormat="1" applyFont="1" applyFill="1"/>
    <xf numFmtId="195" fontId="52" fillId="0" borderId="0" xfId="1" applyNumberFormat="1" applyFont="1" applyFill="1" applyBorder="1" applyAlignment="1">
      <alignment vertical="center"/>
    </xf>
    <xf numFmtId="197" fontId="27" fillId="0" borderId="0" xfId="1" applyNumberFormat="1" applyFont="1" applyFill="1" applyBorder="1" applyAlignment="1">
      <alignment horizontal="right" vertical="top"/>
    </xf>
    <xf numFmtId="3" fontId="28" fillId="0" borderId="46" xfId="1" applyNumberFormat="1" applyFont="1" applyFill="1" applyBorder="1" applyAlignment="1"/>
    <xf numFmtId="0" fontId="57" fillId="0" borderId="0" xfId="0" applyFont="1"/>
    <xf numFmtId="0" fontId="58" fillId="0" borderId="0" xfId="0" applyFont="1" applyFill="1"/>
    <xf numFmtId="0" fontId="59" fillId="0" borderId="0" xfId="0" applyFont="1" applyFill="1"/>
    <xf numFmtId="3" fontId="14" fillId="0" borderId="0" xfId="1" applyNumberFormat="1" applyFont="1" applyFill="1" applyBorder="1" applyAlignment="1"/>
    <xf numFmtId="3" fontId="14" fillId="0" borderId="0" xfId="1" applyNumberFormat="1" applyFont="1" applyBorder="1" applyAlignment="1"/>
    <xf numFmtId="2" fontId="17" fillId="0" borderId="0" xfId="0" applyNumberFormat="1" applyFont="1" applyFill="1"/>
    <xf numFmtId="0" fontId="0" fillId="3" borderId="0" xfId="0" applyFont="1" applyFill="1"/>
    <xf numFmtId="197" fontId="65" fillId="3" borderId="46" xfId="1" applyNumberFormat="1" applyFont="1" applyFill="1" applyBorder="1" applyAlignment="1">
      <alignment horizontal="right" vertical="top"/>
    </xf>
    <xf numFmtId="197" fontId="66" fillId="10" borderId="46" xfId="1" applyNumberFormat="1" applyFont="1" applyFill="1" applyBorder="1" applyAlignment="1">
      <alignment horizontal="right" vertical="top"/>
    </xf>
    <xf numFmtId="1" fontId="65" fillId="3" borderId="46" xfId="1" applyNumberFormat="1" applyFont="1" applyFill="1" applyBorder="1" applyAlignment="1">
      <alignment horizontal="right" vertical="top"/>
    </xf>
    <xf numFmtId="197" fontId="71" fillId="10" borderId="46" xfId="1" applyNumberFormat="1" applyFont="1" applyFill="1" applyBorder="1" applyAlignment="1">
      <alignment horizontal="right" vertical="center" wrapText="1"/>
    </xf>
    <xf numFmtId="197" fontId="32" fillId="0" borderId="46" xfId="1" applyNumberFormat="1" applyFont="1" applyFill="1" applyBorder="1" applyAlignment="1">
      <alignment horizontal="right" vertical="top" wrapText="1"/>
    </xf>
    <xf numFmtId="197" fontId="52" fillId="3" borderId="46" xfId="1" applyNumberFormat="1" applyFont="1" applyFill="1" applyBorder="1" applyAlignment="1">
      <alignment horizontal="center" vertical="top"/>
    </xf>
    <xf numFmtId="197" fontId="67" fillId="3" borderId="46" xfId="1" applyNumberFormat="1" applyFont="1" applyFill="1" applyBorder="1" applyAlignment="1">
      <alignment horizontal="center" vertical="center"/>
    </xf>
    <xf numFmtId="197" fontId="52" fillId="3" borderId="46" xfId="1" applyNumberFormat="1" applyFont="1" applyFill="1" applyBorder="1" applyAlignment="1">
      <alignment horizontal="right" vertical="top"/>
    </xf>
    <xf numFmtId="197" fontId="52" fillId="0" borderId="46" xfId="1" applyNumberFormat="1" applyFont="1" applyFill="1" applyBorder="1" applyAlignment="1">
      <alignment horizontal="center" vertical="top"/>
    </xf>
    <xf numFmtId="197" fontId="64" fillId="10" borderId="46" xfId="1" applyNumberFormat="1" applyFont="1" applyFill="1" applyBorder="1" applyAlignment="1">
      <alignment vertical="top"/>
    </xf>
    <xf numFmtId="197" fontId="64" fillId="10" borderId="46" xfId="1" applyNumberFormat="1" applyFont="1" applyFill="1" applyBorder="1" applyAlignment="1">
      <alignment horizontal="right" vertical="top"/>
    </xf>
    <xf numFmtId="197" fontId="52" fillId="3" borderId="46" xfId="1" applyNumberFormat="1" applyFont="1" applyFill="1" applyBorder="1" applyAlignment="1">
      <alignment vertical="top"/>
    </xf>
    <xf numFmtId="197" fontId="52" fillId="0" borderId="46" xfId="1" applyNumberFormat="1" applyFont="1" applyFill="1" applyBorder="1" applyAlignment="1">
      <alignment horizontal="right" vertical="top"/>
    </xf>
    <xf numFmtId="1" fontId="52" fillId="3" borderId="46" xfId="1" applyNumberFormat="1" applyFont="1" applyFill="1" applyBorder="1" applyAlignment="1">
      <alignment horizontal="right" vertical="top"/>
    </xf>
    <xf numFmtId="197" fontId="67" fillId="3" borderId="46" xfId="1" applyNumberFormat="1" applyFont="1" applyFill="1" applyBorder="1" applyAlignment="1">
      <alignment vertical="center"/>
    </xf>
    <xf numFmtId="197" fontId="52" fillId="10" borderId="46" xfId="1" applyNumberFormat="1" applyFont="1" applyFill="1" applyBorder="1" applyAlignment="1">
      <alignment vertical="top"/>
    </xf>
    <xf numFmtId="197" fontId="52" fillId="10" borderId="46" xfId="1" applyNumberFormat="1" applyFont="1" applyFill="1" applyBorder="1" applyAlignment="1">
      <alignment horizontal="right" vertical="top"/>
    </xf>
    <xf numFmtId="1" fontId="52" fillId="0" borderId="46" xfId="1" applyNumberFormat="1" applyFont="1" applyFill="1" applyBorder="1" applyAlignment="1">
      <alignment horizontal="right" vertical="top"/>
    </xf>
    <xf numFmtId="0" fontId="18" fillId="0" borderId="0" xfId="0" applyFont="1" applyFill="1"/>
    <xf numFmtId="0" fontId="118" fillId="3" borderId="0" xfId="0" applyFont="1" applyFill="1" applyAlignment="1"/>
    <xf numFmtId="0" fontId="118" fillId="0" borderId="0" xfId="0" applyFont="1" applyFill="1" applyAlignment="1"/>
    <xf numFmtId="0" fontId="9" fillId="0" borderId="46" xfId="0" applyFont="1" applyFill="1" applyBorder="1" applyAlignment="1">
      <alignment horizontal="right"/>
    </xf>
    <xf numFmtId="164" fontId="9" fillId="0" borderId="46" xfId="0" applyNumberFormat="1" applyFont="1" applyFill="1" applyBorder="1" applyAlignment="1">
      <alignment horizontal="right"/>
    </xf>
    <xf numFmtId="0" fontId="9" fillId="2" borderId="46" xfId="0" applyFont="1" applyFill="1" applyBorder="1" applyAlignment="1">
      <alignment horizontal="right"/>
    </xf>
    <xf numFmtId="164" fontId="9" fillId="0" borderId="46" xfId="0" applyNumberFormat="1" applyFont="1" applyFill="1" applyBorder="1" applyAlignment="1">
      <alignment horizontal="right" vertical="top"/>
    </xf>
    <xf numFmtId="1" fontId="12" fillId="0" borderId="46" xfId="0" applyNumberFormat="1" applyFont="1" applyFill="1" applyBorder="1" applyAlignment="1">
      <alignment horizontal="right" vertical="center"/>
    </xf>
    <xf numFmtId="164" fontId="9" fillId="0" borderId="46" xfId="0" applyNumberFormat="1" applyFont="1" applyFill="1" applyBorder="1" applyAlignment="1">
      <alignment vertical="top"/>
    </xf>
    <xf numFmtId="1" fontId="24" fillId="0" borderId="46" xfId="0" applyNumberFormat="1" applyFont="1" applyFill="1" applyBorder="1" applyAlignment="1">
      <alignment vertical="top" wrapText="1"/>
    </xf>
    <xf numFmtId="3" fontId="9" fillId="0" borderId="46" xfId="0" applyNumberFormat="1" applyFont="1" applyFill="1" applyBorder="1" applyAlignment="1">
      <alignment horizontal="right" vertical="center"/>
    </xf>
    <xf numFmtId="0" fontId="11" fillId="0" borderId="46" xfId="0" applyFont="1" applyFill="1" applyBorder="1"/>
    <xf numFmtId="3" fontId="11" fillId="0" borderId="46" xfId="0" applyNumberFormat="1" applyFont="1" applyFill="1" applyBorder="1"/>
    <xf numFmtId="3" fontId="11" fillId="0" borderId="46" xfId="0" applyNumberFormat="1" applyFont="1" applyFill="1" applyBorder="1" applyAlignment="1">
      <alignment horizontal="right"/>
    </xf>
    <xf numFmtId="3" fontId="11" fillId="0" borderId="46" xfId="0" applyNumberFormat="1" applyFont="1" applyFill="1" applyBorder="1" applyAlignment="1">
      <alignment horizontal="right" wrapText="1"/>
    </xf>
    <xf numFmtId="3" fontId="11" fillId="0" borderId="46" xfId="5" applyNumberFormat="1" applyFont="1" applyFill="1" applyBorder="1"/>
    <xf numFmtId="169" fontId="9" fillId="0" borderId="46" xfId="8" applyNumberFormat="1" applyFont="1" applyFill="1" applyBorder="1" applyAlignment="1">
      <alignment horizontal="right"/>
    </xf>
    <xf numFmtId="43" fontId="87" fillId="2" borderId="46" xfId="1" applyFont="1" applyFill="1" applyBorder="1" applyAlignment="1">
      <alignment horizontal="right"/>
    </xf>
    <xf numFmtId="167" fontId="83" fillId="0" borderId="46" xfId="1" applyNumberFormat="1" applyFont="1" applyFill="1" applyBorder="1" applyAlignment="1">
      <alignment horizontal="left" vertical="top" wrapText="1" indent="2"/>
    </xf>
    <xf numFmtId="167" fontId="82" fillId="0" borderId="46" xfId="1" applyNumberFormat="1" applyFont="1" applyFill="1" applyBorder="1" applyAlignment="1">
      <alignment horizontal="left" vertical="top" indent="2"/>
    </xf>
    <xf numFmtId="167" fontId="82" fillId="0" borderId="46" xfId="1" applyNumberFormat="1" applyFont="1" applyFill="1" applyBorder="1" applyAlignment="1">
      <alignment vertical="top"/>
    </xf>
    <xf numFmtId="168" fontId="27" fillId="0" borderId="0" xfId="20" applyNumberFormat="1" applyFont="1" applyFill="1" applyBorder="1" applyAlignment="1">
      <alignment horizontal="left" vertical="top" wrapText="1"/>
    </xf>
    <xf numFmtId="3" fontId="27" fillId="0" borderId="0" xfId="24" applyNumberFormat="1" applyFont="1" applyFill="1" applyBorder="1" applyAlignment="1">
      <alignment vertical="top"/>
    </xf>
    <xf numFmtId="3" fontId="28" fillId="0" borderId="0" xfId="1" applyNumberFormat="1" applyFont="1" applyFill="1" applyBorder="1" applyAlignment="1"/>
    <xf numFmtId="3" fontId="28" fillId="0" borderId="0" xfId="30" applyNumberFormat="1" applyFont="1" applyFill="1" applyBorder="1" applyAlignment="1"/>
    <xf numFmtId="43" fontId="28" fillId="0" borderId="0" xfId="7" applyFont="1" applyFill="1" applyBorder="1" applyAlignment="1"/>
    <xf numFmtId="43" fontId="11" fillId="0" borderId="86" xfId="1" applyFont="1" applyFill="1" applyBorder="1" applyAlignment="1">
      <alignment horizontal="right" vertical="top" wrapText="1"/>
    </xf>
    <xf numFmtId="43" fontId="11" fillId="0" borderId="81" xfId="1" applyFont="1" applyFill="1" applyBorder="1" applyAlignment="1">
      <alignment vertical="top" wrapText="1"/>
    </xf>
    <xf numFmtId="43" fontId="12" fillId="0" borderId="81" xfId="1" applyFont="1" applyFill="1" applyBorder="1" applyAlignment="1">
      <alignment vertical="top" wrapText="1"/>
    </xf>
    <xf numFmtId="17" fontId="19" fillId="0" borderId="86" xfId="1" applyNumberFormat="1" applyFont="1" applyFill="1" applyBorder="1" applyAlignment="1"/>
    <xf numFmtId="43" fontId="11" fillId="0" borderId="87" xfId="1" applyFont="1" applyFill="1" applyBorder="1" applyAlignment="1">
      <alignment vertical="top" wrapText="1"/>
    </xf>
    <xf numFmtId="43" fontId="11" fillId="0" borderId="88" xfId="1" applyFont="1" applyFill="1" applyBorder="1" applyAlignment="1">
      <alignment vertical="top" wrapText="1"/>
    </xf>
    <xf numFmtId="43" fontId="11" fillId="0" borderId="9" xfId="1" applyFont="1" applyFill="1" applyBorder="1" applyAlignment="1">
      <alignment vertical="top" wrapText="1"/>
    </xf>
    <xf numFmtId="167" fontId="11" fillId="0" borderId="9" xfId="1" applyNumberFormat="1" applyFont="1" applyFill="1" applyBorder="1" applyAlignment="1">
      <alignment horizontal="right" vertical="top" wrapText="1"/>
    </xf>
    <xf numFmtId="167" fontId="11" fillId="0" borderId="30" xfId="1" applyNumberFormat="1" applyFont="1" applyFill="1" applyBorder="1" applyAlignment="1">
      <alignment horizontal="right" vertical="top" wrapText="1"/>
    </xf>
    <xf numFmtId="167" fontId="11" fillId="0" borderId="38" xfId="1" applyNumberFormat="1" applyFont="1" applyFill="1" applyBorder="1" applyAlignment="1">
      <alignment horizontal="right" vertical="top" wrapText="1"/>
    </xf>
    <xf numFmtId="43" fontId="11" fillId="0" borderId="86" xfId="1" applyFont="1" applyFill="1" applyBorder="1" applyAlignment="1">
      <alignment vertical="top" wrapText="1"/>
    </xf>
    <xf numFmtId="167" fontId="11" fillId="0" borderId="10" xfId="1" applyNumberFormat="1" applyFont="1" applyFill="1" applyBorder="1" applyAlignment="1">
      <alignment horizontal="right" vertical="top" wrapText="1"/>
    </xf>
    <xf numFmtId="167" fontId="11" fillId="0" borderId="23" xfId="1" applyNumberFormat="1" applyFont="1" applyFill="1" applyBorder="1" applyAlignment="1">
      <alignment horizontal="right" vertical="top" wrapText="1"/>
    </xf>
    <xf numFmtId="49" fontId="8" fillId="0" borderId="47" xfId="0" applyNumberFormat="1" applyFont="1" applyFill="1" applyBorder="1" applyAlignment="1">
      <alignment horizontal="left"/>
    </xf>
    <xf numFmtId="49" fontId="8" fillId="0" borderId="50" xfId="0" applyNumberFormat="1" applyFont="1" applyFill="1" applyBorder="1" applyAlignment="1">
      <alignment horizontal="left"/>
    </xf>
    <xf numFmtId="49" fontId="8" fillId="0" borderId="47" xfId="0" applyNumberFormat="1" applyFont="1" applyFill="1" applyBorder="1" applyAlignment="1">
      <alignment horizontal="center"/>
    </xf>
    <xf numFmtId="49" fontId="8" fillId="0" borderId="50" xfId="0" applyNumberFormat="1" applyFont="1" applyFill="1" applyBorder="1" applyAlignment="1">
      <alignment horizontal="center"/>
    </xf>
    <xf numFmtId="0" fontId="13" fillId="0" borderId="47" xfId="0" applyFont="1" applyFill="1" applyBorder="1" applyAlignment="1"/>
    <xf numFmtId="0" fontId="13" fillId="0" borderId="48" xfId="0" applyFont="1" applyFill="1" applyBorder="1" applyAlignment="1"/>
    <xf numFmtId="0" fontId="13" fillId="0" borderId="4" xfId="0" applyFont="1" applyFill="1" applyBorder="1" applyAlignment="1">
      <alignment horizontal="center" vertical="center" wrapText="1"/>
    </xf>
    <xf numFmtId="0" fontId="13" fillId="0" borderId="8" xfId="0"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0"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xf>
    <xf numFmtId="49" fontId="8" fillId="0" borderId="0" xfId="0" applyNumberFormat="1" applyFont="1" applyFill="1" applyBorder="1" applyAlignment="1">
      <alignment horizontal="left" vertical="top" wrapText="1"/>
    </xf>
    <xf numFmtId="49" fontId="8" fillId="0" borderId="12" xfId="0" applyNumberFormat="1" applyFont="1" applyFill="1" applyBorder="1" applyAlignment="1">
      <alignment horizontal="center" vertical="center" wrapText="1"/>
    </xf>
    <xf numFmtId="49" fontId="8" fillId="0" borderId="17" xfId="0"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49" fontId="8" fillId="0" borderId="18" xfId="0"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165" fontId="8" fillId="0" borderId="8" xfId="0" applyNumberFormat="1" applyFont="1" applyFill="1" applyBorder="1" applyAlignment="1">
      <alignment horizontal="center" vertical="center" wrapText="1"/>
    </xf>
    <xf numFmtId="165" fontId="8" fillId="0" borderId="14" xfId="0" applyNumberFormat="1" applyFont="1" applyFill="1" applyBorder="1" applyAlignment="1">
      <alignment horizontal="center" vertical="center" wrapText="1"/>
    </xf>
    <xf numFmtId="165" fontId="8" fillId="0" borderId="19" xfId="0" applyNumberFormat="1" applyFont="1" applyFill="1" applyBorder="1" applyAlignment="1">
      <alignment horizontal="center" vertical="center" wrapText="1"/>
    </xf>
    <xf numFmtId="165" fontId="8" fillId="0" borderId="12" xfId="0" applyNumberFormat="1" applyFont="1" applyFill="1" applyBorder="1" applyAlignment="1">
      <alignment horizontal="center" vertical="center" wrapText="1"/>
    </xf>
    <xf numFmtId="165" fontId="8" fillId="0" borderId="17"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8" fillId="0" borderId="16"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7" xfId="0" applyFont="1" applyFill="1" applyBorder="1" applyAlignment="1">
      <alignment horizontal="center" vertical="center" wrapText="1"/>
    </xf>
    <xf numFmtId="49" fontId="9" fillId="0" borderId="0" xfId="0" applyNumberFormat="1" applyFont="1" applyFill="1" applyBorder="1" applyAlignment="1">
      <alignment horizontal="left"/>
    </xf>
    <xf numFmtId="49" fontId="8" fillId="0" borderId="0" xfId="0" applyNumberFormat="1" applyFont="1" applyFill="1" applyAlignment="1">
      <alignment horizontal="left"/>
    </xf>
    <xf numFmtId="49" fontId="8" fillId="0" borderId="20" xfId="0" applyNumberFormat="1" applyFont="1" applyFill="1" applyBorder="1" applyAlignment="1">
      <alignment horizontal="left" vertical="center"/>
    </xf>
    <xf numFmtId="49" fontId="8" fillId="2" borderId="12" xfId="0" applyNumberFormat="1" applyFont="1" applyFill="1" applyBorder="1" applyAlignment="1">
      <alignment horizontal="center" vertical="center"/>
    </xf>
    <xf numFmtId="49" fontId="8" fillId="2" borderId="17" xfId="0" applyNumberFormat="1" applyFont="1" applyFill="1" applyBorder="1" applyAlignment="1">
      <alignment horizontal="center" vertical="center"/>
    </xf>
    <xf numFmtId="49" fontId="8" fillId="2" borderId="22" xfId="0" applyNumberFormat="1" applyFont="1" applyFill="1" applyBorder="1" applyAlignment="1">
      <alignment horizontal="center" vertical="center"/>
    </xf>
    <xf numFmtId="49" fontId="8" fillId="2" borderId="15" xfId="0" applyNumberFormat="1" applyFont="1" applyFill="1" applyBorder="1" applyAlignment="1">
      <alignment horizontal="center" wrapText="1"/>
    </xf>
    <xf numFmtId="49" fontId="8" fillId="2" borderId="21" xfId="0" applyNumberFormat="1" applyFont="1" applyFill="1" applyBorder="1" applyAlignment="1">
      <alignment horizontal="center" wrapText="1"/>
    </xf>
    <xf numFmtId="49" fontId="8" fillId="2" borderId="16" xfId="0" applyNumberFormat="1" applyFont="1" applyFill="1" applyBorder="1" applyAlignment="1">
      <alignment horizontal="center" wrapText="1"/>
    </xf>
    <xf numFmtId="49" fontId="8" fillId="2" borderId="15" xfId="0" applyNumberFormat="1" applyFont="1" applyFill="1" applyBorder="1" applyAlignment="1">
      <alignment horizontal="center"/>
    </xf>
    <xf numFmtId="49" fontId="8" fillId="2" borderId="16" xfId="0" applyNumberFormat="1" applyFont="1" applyFill="1" applyBorder="1" applyAlignment="1">
      <alignment horizontal="center"/>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49" fontId="8" fillId="2" borderId="12" xfId="0" applyNumberFormat="1" applyFont="1" applyFill="1" applyBorder="1" applyAlignment="1">
      <alignment horizontal="center" vertical="center" wrapText="1"/>
    </xf>
    <xf numFmtId="49" fontId="8" fillId="2" borderId="17" xfId="0" applyNumberFormat="1" applyFont="1" applyFill="1" applyBorder="1" applyAlignment="1">
      <alignment horizontal="center" vertical="center" wrapText="1"/>
    </xf>
    <xf numFmtId="0" fontId="12" fillId="0" borderId="0" xfId="0" applyFont="1" applyAlignment="1">
      <alignment horizontal="left" vertical="top"/>
    </xf>
    <xf numFmtId="0" fontId="11" fillId="0" borderId="0" xfId="0" applyFont="1"/>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49" fontId="8" fillId="0" borderId="0" xfId="0" applyNumberFormat="1" applyFont="1" applyFill="1" applyAlignment="1">
      <alignment horizontal="left" vertical="top"/>
    </xf>
    <xf numFmtId="49" fontId="8" fillId="0" borderId="13" xfId="0" applyNumberFormat="1" applyFont="1" applyFill="1" applyBorder="1" applyAlignment="1">
      <alignment horizontal="center" vertical="top"/>
    </xf>
    <xf numFmtId="49" fontId="8" fillId="0" borderId="14" xfId="0" applyNumberFormat="1" applyFont="1" applyFill="1" applyBorder="1" applyAlignment="1">
      <alignment horizontal="center" vertical="top"/>
    </xf>
    <xf numFmtId="49" fontId="8" fillId="0" borderId="25" xfId="0" applyNumberFormat="1" applyFont="1" applyFill="1" applyBorder="1" applyAlignment="1">
      <alignment horizontal="center" vertical="top"/>
    </xf>
    <xf numFmtId="49" fontId="8" fillId="0" borderId="26" xfId="0" applyNumberFormat="1" applyFont="1" applyFill="1" applyBorder="1" applyAlignment="1">
      <alignment horizontal="center" vertical="top"/>
    </xf>
    <xf numFmtId="49" fontId="8" fillId="0" borderId="15" xfId="0" applyNumberFormat="1" applyFont="1" applyFill="1" applyBorder="1" applyAlignment="1">
      <alignment horizontal="center" vertical="top"/>
    </xf>
    <xf numFmtId="49" fontId="8" fillId="0" borderId="21" xfId="0" applyNumberFormat="1" applyFont="1" applyFill="1" applyBorder="1" applyAlignment="1">
      <alignment horizontal="center" vertical="top"/>
    </xf>
    <xf numFmtId="49" fontId="8" fillId="0" borderId="4" xfId="0" applyNumberFormat="1" applyFont="1" applyFill="1" applyBorder="1" applyAlignment="1">
      <alignment horizontal="center" vertical="top"/>
    </xf>
    <xf numFmtId="49" fontId="8" fillId="0" borderId="27" xfId="0" applyNumberFormat="1" applyFont="1" applyFill="1" applyBorder="1" applyAlignment="1">
      <alignment horizontal="center" vertical="top"/>
    </xf>
    <xf numFmtId="49" fontId="8" fillId="0" borderId="28" xfId="0" applyNumberFormat="1" applyFont="1" applyFill="1" applyBorder="1" applyAlignment="1">
      <alignment horizontal="center" vertical="top"/>
    </xf>
    <xf numFmtId="49" fontId="8" fillId="0" borderId="29" xfId="0" applyNumberFormat="1" applyFont="1" applyFill="1" applyBorder="1" applyAlignment="1">
      <alignment horizontal="center" vertical="top"/>
    </xf>
    <xf numFmtId="0" fontId="9" fillId="0" borderId="0" xfId="0" applyFont="1" applyFill="1" applyAlignment="1">
      <alignment horizontal="left" vertical="top"/>
    </xf>
    <xf numFmtId="49" fontId="8" fillId="0" borderId="18" xfId="0" applyNumberFormat="1" applyFont="1" applyFill="1" applyBorder="1" applyAlignment="1">
      <alignment horizontal="center" vertical="top"/>
    </xf>
    <xf numFmtId="49" fontId="8" fillId="0" borderId="13" xfId="0" applyNumberFormat="1" applyFont="1" applyFill="1" applyBorder="1" applyAlignment="1">
      <alignment horizontal="center" vertical="top" wrapText="1"/>
    </xf>
    <xf numFmtId="49" fontId="8" fillId="0" borderId="19" xfId="0" applyNumberFormat="1" applyFont="1" applyFill="1" applyBorder="1" applyAlignment="1">
      <alignment horizontal="center" vertical="top"/>
    </xf>
    <xf numFmtId="49" fontId="8" fillId="0" borderId="16" xfId="0" applyNumberFormat="1" applyFont="1" applyFill="1" applyBorder="1" applyAlignment="1">
      <alignment horizontal="center" vertical="top"/>
    </xf>
    <xf numFmtId="49" fontId="8" fillId="0" borderId="24" xfId="0" applyNumberFormat="1" applyFont="1" applyFill="1" applyBorder="1" applyAlignment="1">
      <alignment horizontal="center" vertical="top"/>
    </xf>
    <xf numFmtId="0" fontId="13" fillId="0" borderId="30" xfId="0" applyFont="1" applyBorder="1" applyAlignment="1">
      <alignment horizontal="left" vertical="top" wrapText="1"/>
    </xf>
    <xf numFmtId="0" fontId="19" fillId="0" borderId="8" xfId="0" applyFont="1" applyBorder="1" applyAlignment="1">
      <alignment horizontal="center" vertical="center"/>
    </xf>
    <xf numFmtId="0" fontId="19" fillId="0" borderId="10" xfId="0" applyFont="1" applyBorder="1" applyAlignment="1">
      <alignment horizontal="center" vertical="center"/>
    </xf>
    <xf numFmtId="0" fontId="19" fillId="0" borderId="23" xfId="0" applyFont="1" applyBorder="1" applyAlignment="1">
      <alignment horizontal="center" vertical="center"/>
    </xf>
    <xf numFmtId="0" fontId="19" fillId="0" borderId="46" xfId="0" applyFont="1" applyFill="1" applyBorder="1" applyAlignment="1">
      <alignment horizontal="center" vertical="top"/>
    </xf>
    <xf numFmtId="0" fontId="19" fillId="0" borderId="2" xfId="0" applyFont="1" applyBorder="1" applyAlignment="1">
      <alignment horizontal="center" vertical="top"/>
    </xf>
    <xf numFmtId="0" fontId="19" fillId="0" borderId="3" xfId="0" applyFont="1" applyBorder="1" applyAlignment="1">
      <alignment horizontal="center" vertical="top"/>
    </xf>
    <xf numFmtId="0" fontId="19" fillId="5" borderId="46" xfId="0" applyFont="1" applyFill="1" applyBorder="1" applyAlignment="1">
      <alignment horizontal="center" vertical="top"/>
    </xf>
    <xf numFmtId="167" fontId="19" fillId="5" borderId="43" xfId="30" applyNumberFormat="1" applyFont="1" applyFill="1" applyBorder="1" applyAlignment="1">
      <alignment horizontal="center" vertical="top"/>
    </xf>
    <xf numFmtId="167" fontId="19" fillId="5" borderId="44" xfId="30" applyNumberFormat="1" applyFont="1" applyFill="1" applyBorder="1" applyAlignment="1">
      <alignment horizontal="center" vertical="top"/>
    </xf>
    <xf numFmtId="167" fontId="19" fillId="5" borderId="45" xfId="30" applyNumberFormat="1" applyFont="1" applyFill="1" applyBorder="1" applyAlignment="1">
      <alignment horizontal="center" vertical="top"/>
    </xf>
    <xf numFmtId="49" fontId="8" fillId="0" borderId="0" xfId="0" applyNumberFormat="1" applyFont="1" applyAlignment="1">
      <alignment horizontal="left" vertical="top"/>
    </xf>
    <xf numFmtId="49" fontId="9" fillId="0" borderId="0" xfId="0" applyNumberFormat="1" applyFont="1" applyFill="1" applyBorder="1" applyAlignment="1">
      <alignment horizontal="left" vertical="top"/>
    </xf>
    <xf numFmtId="49" fontId="8" fillId="0" borderId="30" xfId="0" applyNumberFormat="1" applyFont="1" applyFill="1" applyBorder="1" applyAlignment="1">
      <alignment horizontal="left" vertical="top"/>
    </xf>
    <xf numFmtId="49" fontId="8" fillId="0" borderId="4"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top"/>
    </xf>
    <xf numFmtId="0" fontId="21" fillId="0" borderId="4" xfId="0" applyNumberFormat="1" applyFont="1" applyFill="1" applyBorder="1" applyAlignment="1">
      <alignment horizontal="center" vertical="top"/>
    </xf>
    <xf numFmtId="49" fontId="22" fillId="0" borderId="0" xfId="0" applyNumberFormat="1" applyFont="1" applyFill="1" applyAlignment="1">
      <alignment horizontal="left"/>
    </xf>
    <xf numFmtId="49" fontId="22" fillId="0" borderId="4" xfId="0" applyNumberFormat="1" applyFont="1" applyFill="1" applyBorder="1" applyAlignment="1">
      <alignment horizontal="center" vertical="top" wrapText="1"/>
    </xf>
    <xf numFmtId="49" fontId="22" fillId="0" borderId="2" xfId="0" applyNumberFormat="1" applyFont="1" applyFill="1" applyBorder="1" applyAlignment="1">
      <alignment horizontal="center" vertical="top" wrapText="1"/>
    </xf>
    <xf numFmtId="168" fontId="22" fillId="0" borderId="3" xfId="0" applyNumberFormat="1" applyFont="1" applyFill="1" applyBorder="1" applyAlignment="1">
      <alignment horizontal="center" vertical="top" wrapText="1"/>
    </xf>
    <xf numFmtId="168" fontId="22" fillId="0" borderId="4" xfId="0" applyNumberFormat="1" applyFont="1" applyFill="1" applyBorder="1" applyAlignment="1">
      <alignment horizontal="center" vertical="top" wrapText="1"/>
    </xf>
    <xf numFmtId="49" fontId="24" fillId="0" borderId="6" xfId="0" applyNumberFormat="1" applyFont="1" applyFill="1" applyBorder="1" applyAlignment="1">
      <alignment horizontal="left" wrapText="1"/>
    </xf>
    <xf numFmtId="49" fontId="9" fillId="0" borderId="0" xfId="0" applyNumberFormat="1" applyFont="1" applyFill="1" applyBorder="1" applyAlignment="1">
      <alignment horizontal="left" vertical="center" wrapText="1"/>
    </xf>
    <xf numFmtId="49" fontId="8" fillId="2" borderId="2" xfId="0" applyNumberFormat="1" applyFont="1" applyFill="1" applyBorder="1" applyAlignment="1">
      <alignment horizontal="left" vertical="top"/>
    </xf>
    <xf numFmtId="49" fontId="8" fillId="2" borderId="5" xfId="0" applyNumberFormat="1" applyFont="1" applyFill="1" applyBorder="1" applyAlignment="1">
      <alignment horizontal="left" vertical="top"/>
    </xf>
    <xf numFmtId="49" fontId="8" fillId="2" borderId="3" xfId="0" applyNumberFormat="1" applyFont="1" applyFill="1" applyBorder="1" applyAlignment="1">
      <alignment horizontal="left" vertical="top"/>
    </xf>
    <xf numFmtId="49" fontId="8" fillId="2" borderId="23"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23" xfId="0" applyNumberFormat="1" applyFont="1" applyFill="1" applyBorder="1" applyAlignment="1">
      <alignment horizontal="center" vertical="center"/>
    </xf>
    <xf numFmtId="49" fontId="8" fillId="2" borderId="4" xfId="0" applyNumberFormat="1" applyFont="1" applyFill="1" applyBorder="1" applyAlignment="1">
      <alignment horizontal="center" vertical="center"/>
    </xf>
    <xf numFmtId="0" fontId="9" fillId="0" borderId="0" xfId="0" applyFont="1" applyFill="1" applyBorder="1" applyAlignment="1">
      <alignment horizontal="left" vertical="center"/>
    </xf>
    <xf numFmtId="49" fontId="8" fillId="2" borderId="0" xfId="0" applyNumberFormat="1" applyFont="1" applyFill="1" applyAlignment="1">
      <alignment horizontal="left" vertical="top"/>
    </xf>
    <xf numFmtId="49" fontId="8" fillId="2" borderId="22" xfId="0" applyNumberFormat="1" applyFont="1" applyFill="1" applyBorder="1" applyAlignment="1">
      <alignment horizontal="center" vertical="center" wrapText="1"/>
    </xf>
    <xf numFmtId="49" fontId="8" fillId="2" borderId="15" xfId="0" applyNumberFormat="1" applyFont="1" applyFill="1" applyBorder="1" applyAlignment="1">
      <alignment horizontal="center" vertical="center" wrapText="1"/>
    </xf>
    <xf numFmtId="49" fontId="8" fillId="2" borderId="16" xfId="0" applyNumberFormat="1" applyFont="1" applyFill="1" applyBorder="1" applyAlignment="1">
      <alignment horizontal="center" vertical="center" wrapText="1"/>
    </xf>
    <xf numFmtId="49" fontId="8" fillId="2" borderId="15" xfId="0" applyNumberFormat="1" applyFont="1" applyFill="1" applyBorder="1" applyAlignment="1">
      <alignment horizontal="center" vertical="center"/>
    </xf>
    <xf numFmtId="49" fontId="8" fillId="2" borderId="16" xfId="0" applyNumberFormat="1" applyFont="1" applyFill="1" applyBorder="1" applyAlignment="1">
      <alignment horizontal="center" vertical="center"/>
    </xf>
    <xf numFmtId="0" fontId="8" fillId="0" borderId="6" xfId="0" applyFont="1" applyFill="1" applyBorder="1" applyAlignment="1">
      <alignment horizontal="left" vertical="top" wrapText="1"/>
    </xf>
    <xf numFmtId="49" fontId="8" fillId="0" borderId="0" xfId="0" applyNumberFormat="1" applyFont="1" applyFill="1" applyAlignment="1">
      <alignment horizontal="left" vertical="top" wrapText="1"/>
    </xf>
    <xf numFmtId="49" fontId="8" fillId="0" borderId="6" xfId="0" applyNumberFormat="1" applyFont="1" applyFill="1" applyBorder="1" applyAlignment="1">
      <alignment horizontal="left"/>
    </xf>
    <xf numFmtId="49" fontId="8" fillId="2" borderId="0" xfId="8" applyNumberFormat="1" applyFont="1" applyFill="1" applyAlignment="1">
      <alignment horizontal="left"/>
    </xf>
    <xf numFmtId="49" fontId="8" fillId="2" borderId="0" xfId="8" applyNumberFormat="1" applyFont="1" applyFill="1" applyAlignment="1">
      <alignment horizontal="left" vertical="top" wrapText="1"/>
    </xf>
    <xf numFmtId="49" fontId="8" fillId="2" borderId="12" xfId="8" applyNumberFormat="1" applyFont="1" applyFill="1" applyBorder="1" applyAlignment="1">
      <alignment horizontal="center"/>
    </xf>
    <xf numFmtId="49" fontId="8" fillId="2" borderId="22" xfId="8" applyNumberFormat="1" applyFont="1" applyFill="1" applyBorder="1" applyAlignment="1">
      <alignment horizontal="center"/>
    </xf>
    <xf numFmtId="49" fontId="8" fillId="2" borderId="15" xfId="8" applyNumberFormat="1" applyFont="1" applyFill="1" applyBorder="1" applyAlignment="1">
      <alignment horizontal="center"/>
    </xf>
    <xf numFmtId="49" fontId="8" fillId="2" borderId="16" xfId="8" applyNumberFormat="1" applyFont="1" applyFill="1" applyBorder="1" applyAlignment="1">
      <alignment horizontal="center"/>
    </xf>
    <xf numFmtId="49" fontId="8" fillId="2" borderId="64" xfId="8" applyNumberFormat="1" applyFont="1" applyFill="1" applyBorder="1" applyAlignment="1">
      <alignment horizontal="center"/>
    </xf>
    <xf numFmtId="49" fontId="8" fillId="2" borderId="66" xfId="8" applyNumberFormat="1" applyFont="1" applyFill="1" applyBorder="1" applyAlignment="1">
      <alignment horizontal="center"/>
    </xf>
    <xf numFmtId="49" fontId="8" fillId="2" borderId="47" xfId="8" applyNumberFormat="1" applyFont="1" applyFill="1" applyBorder="1" applyAlignment="1">
      <alignment horizontal="center"/>
    </xf>
    <xf numFmtId="0" fontId="12" fillId="0" borderId="50" xfId="8" applyNumberFormat="1" applyFont="1" applyFill="1" applyBorder="1" applyAlignment="1">
      <alignment horizontal="center"/>
    </xf>
    <xf numFmtId="49" fontId="8" fillId="2" borderId="0" xfId="8" applyNumberFormat="1" applyFont="1" applyFill="1" applyBorder="1" applyAlignment="1">
      <alignment horizontal="left"/>
    </xf>
    <xf numFmtId="0" fontId="3" fillId="0" borderId="0" xfId="8" applyNumberFormat="1" applyFont="1" applyFill="1" applyBorder="1" applyAlignment="1"/>
    <xf numFmtId="49" fontId="8" fillId="2" borderId="63" xfId="8" applyNumberFormat="1" applyFont="1" applyFill="1" applyBorder="1" applyAlignment="1">
      <alignment horizontal="center" vertical="center"/>
    </xf>
    <xf numFmtId="49" fontId="8" fillId="2" borderId="52" xfId="8" applyNumberFormat="1" applyFont="1" applyFill="1" applyBorder="1" applyAlignment="1">
      <alignment horizontal="center" vertical="center"/>
    </xf>
    <xf numFmtId="49" fontId="8" fillId="2" borderId="65" xfId="8" applyNumberFormat="1" applyFont="1" applyFill="1" applyBorder="1" applyAlignment="1">
      <alignment horizontal="center"/>
    </xf>
    <xf numFmtId="49" fontId="8" fillId="2" borderId="0" xfId="8" applyNumberFormat="1" applyFont="1" applyFill="1" applyAlignment="1">
      <alignment horizontal="left" vertical="top"/>
    </xf>
    <xf numFmtId="49" fontId="8" fillId="2" borderId="12" xfId="8" applyNumberFormat="1" applyFont="1" applyFill="1" applyBorder="1" applyAlignment="1">
      <alignment horizontal="right"/>
    </xf>
    <xf numFmtId="49" fontId="8" fillId="2" borderId="22" xfId="8" applyNumberFormat="1" applyFont="1" applyFill="1" applyBorder="1" applyAlignment="1">
      <alignment horizontal="right"/>
    </xf>
    <xf numFmtId="49" fontId="8" fillId="2" borderId="21" xfId="8" applyNumberFormat="1" applyFont="1" applyFill="1" applyBorder="1" applyAlignment="1">
      <alignment horizontal="center"/>
    </xf>
    <xf numFmtId="49" fontId="8" fillId="2" borderId="13" xfId="8" applyNumberFormat="1" applyFont="1" applyFill="1" applyBorder="1" applyAlignment="1">
      <alignment horizontal="center" vertical="center"/>
    </xf>
    <xf numFmtId="49" fontId="8" fillId="2" borderId="14" xfId="8" applyNumberFormat="1" applyFont="1" applyFill="1" applyBorder="1" applyAlignment="1">
      <alignment horizontal="center" vertical="center"/>
    </xf>
    <xf numFmtId="49" fontId="8" fillId="2" borderId="34" xfId="8" applyNumberFormat="1" applyFont="1" applyFill="1" applyBorder="1" applyAlignment="1">
      <alignment horizontal="center" vertical="center"/>
    </xf>
    <xf numFmtId="49" fontId="8" fillId="2" borderId="35" xfId="8" applyNumberFormat="1" applyFont="1" applyFill="1" applyBorder="1" applyAlignment="1">
      <alignment horizontal="center" vertical="center"/>
    </xf>
    <xf numFmtId="49" fontId="8" fillId="2" borderId="15" xfId="8" applyNumberFormat="1" applyFont="1" applyFill="1" applyBorder="1" applyAlignment="1">
      <alignment horizontal="center" vertical="center"/>
    </xf>
    <xf numFmtId="49" fontId="8" fillId="2" borderId="16" xfId="8" applyNumberFormat="1" applyFont="1" applyFill="1" applyBorder="1" applyAlignment="1">
      <alignment horizontal="center" vertical="center"/>
    </xf>
    <xf numFmtId="49" fontId="8" fillId="2" borderId="63" xfId="8" applyNumberFormat="1" applyFont="1" applyFill="1" applyBorder="1" applyAlignment="1">
      <alignment horizontal="center" vertical="center" wrapText="1"/>
    </xf>
    <xf numFmtId="49" fontId="8" fillId="2" borderId="22" xfId="8" applyNumberFormat="1" applyFont="1" applyFill="1" applyBorder="1" applyAlignment="1">
      <alignment horizontal="center" vertical="center" wrapText="1"/>
    </xf>
    <xf numFmtId="49" fontId="8" fillId="2" borderId="64" xfId="8" applyNumberFormat="1" applyFont="1" applyFill="1" applyBorder="1" applyAlignment="1">
      <alignment horizontal="center" vertical="center" wrapText="1"/>
    </xf>
    <xf numFmtId="49" fontId="8" fillId="2" borderId="66" xfId="8" applyNumberFormat="1" applyFont="1" applyFill="1" applyBorder="1" applyAlignment="1">
      <alignment horizontal="center" vertical="center" wrapText="1"/>
    </xf>
    <xf numFmtId="49" fontId="8" fillId="2" borderId="65" xfId="8" applyNumberFormat="1" applyFont="1" applyFill="1" applyBorder="1" applyAlignment="1">
      <alignment horizontal="center" vertical="center" wrapText="1"/>
    </xf>
    <xf numFmtId="49" fontId="8" fillId="0" borderId="63" xfId="8" applyNumberFormat="1" applyFont="1" applyFill="1" applyBorder="1" applyAlignment="1">
      <alignment horizontal="center" vertical="center" wrapText="1"/>
    </xf>
    <xf numFmtId="49" fontId="8" fillId="0" borderId="22" xfId="8" applyNumberFormat="1" applyFont="1" applyFill="1" applyBorder="1" applyAlignment="1">
      <alignment horizontal="center" vertical="center" wrapText="1"/>
    </xf>
    <xf numFmtId="49" fontId="9" fillId="2" borderId="0" xfId="8" applyNumberFormat="1" applyFont="1" applyFill="1" applyAlignment="1">
      <alignment horizontal="left" vertical="top" wrapText="1"/>
    </xf>
    <xf numFmtId="0" fontId="3" fillId="0" borderId="0" xfId="8" applyNumberFormat="1" applyFont="1" applyFill="1" applyBorder="1" applyAlignment="1">
      <alignment vertical="top" wrapText="1"/>
    </xf>
    <xf numFmtId="49" fontId="8" fillId="2" borderId="0" xfId="8" applyNumberFormat="1" applyFont="1" applyFill="1" applyAlignment="1">
      <alignment horizontal="left" wrapText="1"/>
    </xf>
    <xf numFmtId="49" fontId="8" fillId="2" borderId="0" xfId="8" applyNumberFormat="1" applyFont="1" applyFill="1" applyBorder="1" applyAlignment="1">
      <alignment horizontal="left" wrapText="1"/>
    </xf>
    <xf numFmtId="49" fontId="9" fillId="2" borderId="0" xfId="8" applyNumberFormat="1" applyFont="1" applyFill="1" applyBorder="1" applyAlignment="1">
      <alignment horizontal="left" wrapText="1"/>
    </xf>
    <xf numFmtId="49" fontId="8" fillId="2" borderId="0" xfId="8" applyNumberFormat="1" applyFont="1" applyFill="1" applyBorder="1" applyAlignment="1">
      <alignment horizontal="left" vertical="top" wrapText="1"/>
    </xf>
    <xf numFmtId="49" fontId="8" fillId="2" borderId="64" xfId="8" applyNumberFormat="1" applyFont="1" applyFill="1" applyBorder="1" applyAlignment="1">
      <alignment horizontal="center" vertical="center"/>
    </xf>
    <xf numFmtId="49" fontId="8" fillId="2" borderId="66" xfId="8" applyNumberFormat="1" applyFont="1" applyFill="1" applyBorder="1" applyAlignment="1">
      <alignment horizontal="center" vertical="center"/>
    </xf>
    <xf numFmtId="49" fontId="8" fillId="2" borderId="65" xfId="8" applyNumberFormat="1" applyFont="1" applyFill="1" applyBorder="1" applyAlignment="1">
      <alignment horizontal="center" vertical="center"/>
    </xf>
    <xf numFmtId="49" fontId="8" fillId="2" borderId="22" xfId="8" applyNumberFormat="1" applyFont="1" applyFill="1" applyBorder="1" applyAlignment="1">
      <alignment horizontal="center" vertical="center"/>
    </xf>
    <xf numFmtId="49" fontId="8" fillId="0" borderId="64" xfId="8" applyNumberFormat="1" applyFont="1" applyFill="1" applyBorder="1" applyAlignment="1">
      <alignment horizontal="center" vertical="center"/>
    </xf>
    <xf numFmtId="49" fontId="8" fillId="0" borderId="65" xfId="8" applyNumberFormat="1" applyFont="1" applyFill="1" applyBorder="1" applyAlignment="1">
      <alignment horizontal="center" vertical="center"/>
    </xf>
    <xf numFmtId="0" fontId="3" fillId="0" borderId="66" xfId="8" applyNumberFormat="1" applyFont="1" applyFill="1" applyBorder="1" applyAlignment="1">
      <alignment horizontal="center"/>
    </xf>
    <xf numFmtId="0" fontId="3" fillId="0" borderId="65" xfId="8" applyNumberFormat="1" applyFont="1" applyFill="1" applyBorder="1" applyAlignment="1">
      <alignment horizontal="center"/>
    </xf>
    <xf numFmtId="49" fontId="8" fillId="2" borderId="63" xfId="8" applyNumberFormat="1" applyFont="1" applyFill="1" applyBorder="1" applyAlignment="1">
      <alignment horizontal="center" vertical="top"/>
    </xf>
    <xf numFmtId="49" fontId="8" fillId="2" borderId="22" xfId="8" applyNumberFormat="1" applyFont="1" applyFill="1" applyBorder="1" applyAlignment="1">
      <alignment horizontal="center" vertical="top"/>
    </xf>
    <xf numFmtId="49" fontId="8" fillId="2" borderId="39" xfId="8" applyNumberFormat="1" applyFont="1" applyFill="1" applyBorder="1" applyAlignment="1">
      <alignment horizontal="left" vertical="top" wrapText="1"/>
    </xf>
    <xf numFmtId="49" fontId="8" fillId="2" borderId="40" xfId="8" applyNumberFormat="1" applyFont="1" applyFill="1" applyBorder="1" applyAlignment="1">
      <alignment horizontal="left" vertical="top" wrapText="1"/>
    </xf>
    <xf numFmtId="49" fontId="8" fillId="2" borderId="41" xfId="8" applyNumberFormat="1" applyFont="1" applyFill="1" applyBorder="1" applyAlignment="1">
      <alignment horizontal="left" vertical="top" wrapText="1"/>
    </xf>
    <xf numFmtId="49" fontId="9" fillId="2" borderId="0" xfId="8" applyNumberFormat="1" applyFont="1" applyFill="1" applyBorder="1" applyAlignment="1">
      <alignment horizontal="left" vertical="top" wrapText="1"/>
    </xf>
    <xf numFmtId="49" fontId="31" fillId="2" borderId="0" xfId="8" applyNumberFormat="1" applyFont="1" applyFill="1" applyAlignment="1">
      <alignment horizontal="left" vertical="top" wrapText="1"/>
    </xf>
    <xf numFmtId="49" fontId="33" fillId="2" borderId="0" xfId="8" applyNumberFormat="1" applyFont="1" applyFill="1" applyAlignment="1">
      <alignment horizontal="left" vertical="top" wrapText="1"/>
    </xf>
    <xf numFmtId="49" fontId="9" fillId="2" borderId="0" xfId="8" applyNumberFormat="1" applyFont="1" applyFill="1" applyAlignment="1">
      <alignment horizontal="left" vertical="center" wrapText="1"/>
    </xf>
    <xf numFmtId="49" fontId="8" fillId="2" borderId="0" xfId="8" applyNumberFormat="1" applyFont="1" applyFill="1" applyAlignment="1">
      <alignment horizontal="left" vertical="center"/>
    </xf>
    <xf numFmtId="49" fontId="9" fillId="2" borderId="0" xfId="8" applyNumberFormat="1" applyFont="1" applyFill="1" applyAlignment="1">
      <alignment horizontal="left" vertical="center"/>
    </xf>
    <xf numFmtId="49" fontId="9" fillId="2" borderId="0" xfId="8" applyNumberFormat="1" applyFont="1" applyFill="1" applyAlignment="1">
      <alignment horizontal="left" wrapText="1"/>
    </xf>
    <xf numFmtId="49" fontId="9" fillId="2" borderId="0" xfId="8" applyNumberFormat="1" applyFont="1" applyFill="1" applyAlignment="1">
      <alignment horizontal="left"/>
    </xf>
    <xf numFmtId="49" fontId="8" fillId="0" borderId="70" xfId="8" applyNumberFormat="1" applyFont="1" applyFill="1" applyBorder="1" applyAlignment="1">
      <alignment horizontal="center" vertical="center"/>
    </xf>
    <xf numFmtId="49" fontId="8" fillId="0" borderId="66" xfId="8" applyNumberFormat="1" applyFont="1" applyFill="1" applyBorder="1" applyAlignment="1">
      <alignment horizontal="center" vertical="center"/>
    </xf>
    <xf numFmtId="49" fontId="8" fillId="0" borderId="71" xfId="8" applyNumberFormat="1" applyFont="1" applyFill="1" applyBorder="1" applyAlignment="1">
      <alignment horizontal="center" vertical="center"/>
    </xf>
    <xf numFmtId="49" fontId="8" fillId="2" borderId="0" xfId="8" applyNumberFormat="1" applyFont="1" applyFill="1" applyBorder="1" applyAlignment="1">
      <alignment horizontal="center"/>
    </xf>
    <xf numFmtId="49" fontId="8" fillId="2" borderId="20" xfId="8" applyNumberFormat="1" applyFont="1" applyFill="1" applyBorder="1" applyAlignment="1">
      <alignment horizontal="center"/>
    </xf>
    <xf numFmtId="49" fontId="8" fillId="0" borderId="46" xfId="8" applyNumberFormat="1" applyFont="1" applyFill="1" applyBorder="1" applyAlignment="1">
      <alignment horizontal="center"/>
    </xf>
    <xf numFmtId="49" fontId="8" fillId="0" borderId="10" xfId="8" applyNumberFormat="1" applyFont="1" applyFill="1" applyBorder="1" applyAlignment="1">
      <alignment horizontal="center"/>
    </xf>
    <xf numFmtId="49" fontId="8" fillId="0" borderId="69" xfId="8" applyNumberFormat="1" applyFont="1" applyFill="1" applyBorder="1" applyAlignment="1">
      <alignment horizontal="center"/>
    </xf>
    <xf numFmtId="49" fontId="8" fillId="2" borderId="0" xfId="8" applyNumberFormat="1" applyFont="1" applyFill="1" applyAlignment="1">
      <alignment horizontal="left" vertical="center" wrapText="1"/>
    </xf>
    <xf numFmtId="0" fontId="13" fillId="0" borderId="46" xfId="12" applyFont="1" applyFill="1" applyBorder="1" applyAlignment="1">
      <alignment horizontal="center" vertical="center" wrapText="1"/>
    </xf>
    <xf numFmtId="0" fontId="13" fillId="0" borderId="47" xfId="12" applyFont="1" applyFill="1" applyBorder="1" applyAlignment="1">
      <alignment horizontal="center" vertical="center"/>
    </xf>
    <xf numFmtId="0" fontId="13" fillId="0" borderId="48" xfId="12" applyFont="1" applyFill="1" applyBorder="1" applyAlignment="1">
      <alignment horizontal="center" vertical="center"/>
    </xf>
    <xf numFmtId="0" fontId="13" fillId="0" borderId="62" xfId="12" applyFont="1" applyFill="1" applyBorder="1" applyAlignment="1">
      <alignment horizontal="center" vertical="center" wrapText="1"/>
    </xf>
    <xf numFmtId="0" fontId="13" fillId="0" borderId="61" xfId="12" applyFont="1" applyFill="1" applyBorder="1" applyAlignment="1">
      <alignment horizontal="center" vertical="center"/>
    </xf>
    <xf numFmtId="0" fontId="13" fillId="0" borderId="37" xfId="12" applyFont="1" applyFill="1" applyBorder="1" applyAlignment="1">
      <alignment horizontal="center" vertical="center"/>
    </xf>
    <xf numFmtId="0" fontId="13" fillId="0" borderId="38" xfId="12" applyFont="1" applyFill="1" applyBorder="1" applyAlignment="1">
      <alignment horizontal="center" vertical="center"/>
    </xf>
    <xf numFmtId="0" fontId="13" fillId="0" borderId="46" xfId="12" applyFont="1" applyFill="1" applyBorder="1" applyAlignment="1">
      <alignment horizontal="center" vertical="center"/>
    </xf>
    <xf numFmtId="187" fontId="13" fillId="0" borderId="69" xfId="13" applyNumberFormat="1" applyFont="1" applyFill="1" applyBorder="1" applyAlignment="1">
      <alignment horizontal="center" vertical="center" wrapText="1"/>
    </xf>
    <xf numFmtId="187" fontId="13" fillId="0" borderId="10" xfId="13" applyNumberFormat="1" applyFont="1" applyFill="1" applyBorder="1" applyAlignment="1">
      <alignment horizontal="center" vertical="center" wrapText="1"/>
    </xf>
    <xf numFmtId="187" fontId="13" fillId="0" borderId="23" xfId="13" applyNumberFormat="1" applyFont="1" applyFill="1" applyBorder="1" applyAlignment="1">
      <alignment horizontal="center" vertical="center" wrapText="1"/>
    </xf>
    <xf numFmtId="0" fontId="13" fillId="0" borderId="61" xfId="12" applyFont="1" applyFill="1" applyBorder="1" applyAlignment="1">
      <alignment horizontal="center" vertical="center" wrapText="1"/>
    </xf>
    <xf numFmtId="0" fontId="13" fillId="0" borderId="81" xfId="12" applyFont="1" applyFill="1" applyBorder="1" applyAlignment="1">
      <alignment horizontal="center" vertical="center" wrapText="1"/>
    </xf>
    <xf numFmtId="0" fontId="13" fillId="0" borderId="9" xfId="12" applyFont="1" applyFill="1" applyBorder="1" applyAlignment="1">
      <alignment horizontal="center" vertical="center" wrapText="1"/>
    </xf>
    <xf numFmtId="0" fontId="13" fillId="0" borderId="47" xfId="12" applyFont="1" applyFill="1" applyBorder="1" applyAlignment="1">
      <alignment horizontal="center" vertical="center" wrapText="1"/>
    </xf>
    <xf numFmtId="0" fontId="13" fillId="0" borderId="50" xfId="12" applyFont="1" applyFill="1" applyBorder="1" applyAlignment="1">
      <alignment horizontal="center" vertical="center" wrapText="1"/>
    </xf>
    <xf numFmtId="0" fontId="13" fillId="0" borderId="69" xfId="12" applyFont="1" applyFill="1" applyBorder="1" applyAlignment="1">
      <alignment horizontal="center" vertical="center" wrapText="1"/>
    </xf>
    <xf numFmtId="0" fontId="13" fillId="0" borderId="10" xfId="12" applyFont="1" applyFill="1" applyBorder="1" applyAlignment="1">
      <alignment horizontal="center" vertical="center" wrapText="1"/>
    </xf>
    <xf numFmtId="0" fontId="13" fillId="0" borderId="23" xfId="12" applyFont="1" applyFill="1" applyBorder="1" applyAlignment="1">
      <alignment horizontal="center" vertical="center" wrapText="1"/>
    </xf>
    <xf numFmtId="0" fontId="13" fillId="0" borderId="60" xfId="12" applyFont="1" applyFill="1" applyBorder="1" applyAlignment="1">
      <alignment horizontal="center" vertical="center" wrapText="1"/>
    </xf>
    <xf numFmtId="0" fontId="13" fillId="0" borderId="37" xfId="12" applyFont="1" applyFill="1" applyBorder="1" applyAlignment="1">
      <alignment horizontal="center" vertical="center" wrapText="1"/>
    </xf>
    <xf numFmtId="0" fontId="13" fillId="0" borderId="30" xfId="12" applyFont="1" applyFill="1" applyBorder="1" applyAlignment="1">
      <alignment horizontal="center" vertical="center" wrapText="1"/>
    </xf>
    <xf numFmtId="0" fontId="13" fillId="0" borderId="38" xfId="12" applyFont="1" applyFill="1" applyBorder="1" applyAlignment="1">
      <alignment horizontal="center" vertical="center" wrapText="1"/>
    </xf>
    <xf numFmtId="0" fontId="13" fillId="0" borderId="50" xfId="12" applyFont="1" applyFill="1" applyBorder="1" applyAlignment="1">
      <alignment horizontal="center" vertical="center"/>
    </xf>
    <xf numFmtId="0" fontId="8" fillId="2" borderId="63" xfId="8" applyFont="1" applyFill="1" applyBorder="1" applyAlignment="1">
      <alignment horizontal="center" vertical="center" wrapText="1"/>
    </xf>
    <xf numFmtId="0" fontId="8" fillId="2" borderId="22" xfId="8" applyFont="1" applyFill="1" applyBorder="1" applyAlignment="1">
      <alignment horizontal="center" vertical="center" wrapText="1"/>
    </xf>
    <xf numFmtId="49" fontId="8" fillId="2" borderId="17" xfId="8" applyNumberFormat="1" applyFont="1" applyFill="1" applyBorder="1" applyAlignment="1">
      <alignment horizontal="center" vertical="center" wrapText="1"/>
    </xf>
    <xf numFmtId="0" fontId="8" fillId="2" borderId="64" xfId="8" applyFont="1" applyFill="1" applyBorder="1" applyAlignment="1">
      <alignment horizontal="center" vertical="center" wrapText="1"/>
    </xf>
    <xf numFmtId="0" fontId="8" fillId="2" borderId="66" xfId="8" applyFont="1" applyFill="1" applyBorder="1" applyAlignment="1">
      <alignment horizontal="center" vertical="center" wrapText="1"/>
    </xf>
    <xf numFmtId="0" fontId="3" fillId="0" borderId="65" xfId="8" applyNumberFormat="1" applyFont="1" applyFill="1" applyBorder="1" applyAlignment="1">
      <alignment horizontal="center" vertical="center" wrapText="1"/>
    </xf>
    <xf numFmtId="0" fontId="8" fillId="2" borderId="65" xfId="8" applyFont="1" applyFill="1" applyBorder="1" applyAlignment="1">
      <alignment horizontal="center" vertical="center" wrapText="1"/>
    </xf>
    <xf numFmtId="49" fontId="8" fillId="2" borderId="46" xfId="8" applyNumberFormat="1" applyFont="1" applyFill="1" applyBorder="1" applyAlignment="1">
      <alignment horizontal="center" vertical="center"/>
    </xf>
    <xf numFmtId="49" fontId="8" fillId="2" borderId="48" xfId="8" applyNumberFormat="1" applyFont="1" applyFill="1" applyBorder="1" applyAlignment="1">
      <alignment horizontal="center" vertical="center"/>
    </xf>
    <xf numFmtId="49" fontId="8" fillId="2" borderId="50" xfId="8" applyNumberFormat="1" applyFont="1" applyFill="1" applyBorder="1" applyAlignment="1">
      <alignment horizontal="center" vertical="center"/>
    </xf>
    <xf numFmtId="49" fontId="8" fillId="2" borderId="17" xfId="8" applyNumberFormat="1" applyFont="1" applyFill="1" applyBorder="1" applyAlignment="1">
      <alignment horizontal="center" vertical="center"/>
    </xf>
    <xf numFmtId="49" fontId="8" fillId="2" borderId="68" xfId="8" applyNumberFormat="1" applyFont="1" applyFill="1" applyBorder="1" applyAlignment="1">
      <alignment horizontal="center" vertical="center"/>
    </xf>
    <xf numFmtId="49" fontId="8" fillId="2" borderId="75" xfId="8" applyNumberFormat="1" applyFont="1" applyFill="1" applyBorder="1" applyAlignment="1">
      <alignment horizontal="center" vertical="center"/>
    </xf>
    <xf numFmtId="49" fontId="8" fillId="2" borderId="68" xfId="8" applyNumberFormat="1" applyFont="1" applyFill="1" applyBorder="1" applyAlignment="1">
      <alignment horizontal="center" vertical="center" wrapText="1"/>
    </xf>
    <xf numFmtId="49" fontId="8" fillId="2" borderId="75" xfId="8" applyNumberFormat="1" applyFont="1" applyFill="1" applyBorder="1" applyAlignment="1">
      <alignment horizontal="center" vertical="center" wrapText="1"/>
    </xf>
    <xf numFmtId="49" fontId="8" fillId="2" borderId="34" xfId="8" applyNumberFormat="1" applyFont="1" applyFill="1" applyBorder="1" applyAlignment="1">
      <alignment horizontal="center" vertical="center" wrapText="1"/>
    </xf>
    <xf numFmtId="49" fontId="8" fillId="2" borderId="35" xfId="8" applyNumberFormat="1" applyFont="1" applyFill="1" applyBorder="1" applyAlignment="1">
      <alignment horizontal="center" vertical="center" wrapText="1"/>
    </xf>
    <xf numFmtId="49" fontId="8" fillId="2" borderId="63" xfId="8" applyNumberFormat="1" applyFont="1" applyFill="1" applyBorder="1" applyAlignment="1">
      <alignment horizontal="center" wrapText="1"/>
    </xf>
    <xf numFmtId="0" fontId="3" fillId="0" borderId="22" xfId="8" applyNumberFormat="1" applyFont="1" applyFill="1" applyBorder="1" applyAlignment="1">
      <alignment horizontal="center" wrapText="1"/>
    </xf>
    <xf numFmtId="0" fontId="8" fillId="2" borderId="82" xfId="8" applyFont="1" applyFill="1" applyBorder="1" applyAlignment="1">
      <alignment horizontal="center" vertical="center" wrapText="1"/>
    </xf>
    <xf numFmtId="0" fontId="8" fillId="2" borderId="75" xfId="8" applyFont="1" applyFill="1" applyBorder="1" applyAlignment="1">
      <alignment horizontal="center" vertical="center" wrapText="1"/>
    </xf>
    <xf numFmtId="49" fontId="8" fillId="2" borderId="0" xfId="8" applyNumberFormat="1" applyFont="1" applyFill="1" applyAlignment="1">
      <alignment horizontal="center" vertical="center" wrapText="1"/>
    </xf>
    <xf numFmtId="49" fontId="8" fillId="2" borderId="82" xfId="8" applyNumberFormat="1" applyFont="1" applyFill="1" applyBorder="1" applyAlignment="1">
      <alignment horizontal="center" vertical="center"/>
    </xf>
    <xf numFmtId="0" fontId="8" fillId="2" borderId="64" xfId="8" applyFont="1" applyFill="1" applyBorder="1" applyAlignment="1">
      <alignment horizontal="center" wrapText="1"/>
    </xf>
    <xf numFmtId="0" fontId="8" fillId="2" borderId="66" xfId="8" applyFont="1" applyFill="1" applyBorder="1" applyAlignment="1">
      <alignment horizontal="center" wrapText="1"/>
    </xf>
    <xf numFmtId="0" fontId="8" fillId="2" borderId="65" xfId="8" applyFont="1" applyFill="1" applyBorder="1" applyAlignment="1">
      <alignment horizontal="center" wrapText="1"/>
    </xf>
    <xf numFmtId="49" fontId="8" fillId="2" borderId="68" xfId="8" applyNumberFormat="1" applyFont="1" applyFill="1" applyBorder="1" applyAlignment="1">
      <alignment horizontal="center"/>
    </xf>
    <xf numFmtId="49" fontId="8" fillId="2" borderId="82" xfId="8" applyNumberFormat="1" applyFont="1" applyFill="1" applyBorder="1" applyAlignment="1">
      <alignment horizontal="center"/>
    </xf>
    <xf numFmtId="49" fontId="8" fillId="2" borderId="75" xfId="8" applyNumberFormat="1" applyFont="1" applyFill="1" applyBorder="1" applyAlignment="1">
      <alignment horizontal="center"/>
    </xf>
    <xf numFmtId="49" fontId="9" fillId="0" borderId="0" xfId="8" applyNumberFormat="1" applyFont="1" applyFill="1" applyBorder="1" applyAlignment="1">
      <alignment horizontal="left" wrapText="1"/>
    </xf>
    <xf numFmtId="49" fontId="8" fillId="0" borderId="63" xfId="8" applyNumberFormat="1" applyFont="1" applyFill="1" applyBorder="1" applyAlignment="1">
      <alignment horizontal="center" vertical="center"/>
    </xf>
    <xf numFmtId="49" fontId="8" fillId="0" borderId="34" xfId="8" applyNumberFormat="1" applyFont="1" applyFill="1" applyBorder="1" applyAlignment="1">
      <alignment horizontal="center" vertical="center"/>
    </xf>
    <xf numFmtId="49" fontId="8" fillId="0" borderId="68" xfId="8" applyNumberFormat="1" applyFont="1" applyFill="1" applyBorder="1" applyAlignment="1">
      <alignment horizontal="center" vertical="center"/>
    </xf>
    <xf numFmtId="0" fontId="3" fillId="0" borderId="82" xfId="8" applyNumberFormat="1" applyFont="1" applyFill="1" applyBorder="1" applyAlignment="1">
      <alignment horizontal="center" vertical="center"/>
    </xf>
    <xf numFmtId="0" fontId="3" fillId="0" borderId="75" xfId="8" applyNumberFormat="1" applyFont="1" applyFill="1" applyBorder="1" applyAlignment="1">
      <alignment horizontal="center" vertical="center"/>
    </xf>
    <xf numFmtId="0" fontId="3" fillId="0" borderId="66" xfId="8" applyNumberFormat="1" applyFont="1" applyFill="1" applyBorder="1" applyAlignment="1">
      <alignment horizontal="center" vertical="center"/>
    </xf>
    <xf numFmtId="0" fontId="3" fillId="0" borderId="65" xfId="8" applyNumberFormat="1" applyFont="1" applyFill="1" applyBorder="1" applyAlignment="1">
      <alignment horizontal="center" vertical="center"/>
    </xf>
    <xf numFmtId="49" fontId="81" fillId="3" borderId="20" xfId="0" applyNumberFormat="1" applyFont="1" applyFill="1" applyBorder="1" applyAlignment="1">
      <alignment horizontal="left" vertical="top" wrapText="1"/>
    </xf>
    <xf numFmtId="49" fontId="88" fillId="2" borderId="0" xfId="0" applyNumberFormat="1" applyFont="1" applyFill="1" applyBorder="1" applyAlignment="1">
      <alignment horizontal="left" wrapText="1"/>
    </xf>
    <xf numFmtId="49" fontId="88" fillId="2" borderId="0" xfId="0" applyNumberFormat="1" applyFont="1" applyFill="1" applyAlignment="1">
      <alignment horizontal="left" wrapText="1"/>
    </xf>
    <xf numFmtId="0" fontId="88" fillId="2" borderId="0" xfId="0" applyFont="1" applyFill="1" applyAlignment="1">
      <alignment horizontal="left" wrapText="1"/>
    </xf>
    <xf numFmtId="49" fontId="81" fillId="3" borderId="0" xfId="0" applyNumberFormat="1" applyFont="1" applyFill="1" applyAlignment="1">
      <alignment horizontal="left" vertical="top" wrapText="1"/>
    </xf>
    <xf numFmtId="49" fontId="81" fillId="3" borderId="0" xfId="0" applyNumberFormat="1" applyFont="1" applyFill="1" applyAlignment="1">
      <alignment horizontal="left" vertical="top"/>
    </xf>
    <xf numFmtId="49" fontId="81" fillId="2" borderId="46" xfId="0" applyNumberFormat="1" applyFont="1" applyFill="1" applyBorder="1" applyAlignment="1">
      <alignment horizontal="left" vertical="center" wrapText="1"/>
    </xf>
    <xf numFmtId="49" fontId="81" fillId="2" borderId="46" xfId="0" applyNumberFormat="1" applyFont="1" applyFill="1" applyBorder="1" applyAlignment="1">
      <alignment horizontal="center" vertical="center" wrapText="1"/>
    </xf>
    <xf numFmtId="49" fontId="81" fillId="2" borderId="46" xfId="0" applyNumberFormat="1" applyFont="1" applyFill="1" applyBorder="1" applyAlignment="1">
      <alignment horizontal="center" vertical="center"/>
    </xf>
    <xf numFmtId="0" fontId="81" fillId="2" borderId="46" xfId="0" applyFont="1" applyFill="1" applyBorder="1" applyAlignment="1">
      <alignment horizontal="center" vertical="center" wrapText="1"/>
    </xf>
    <xf numFmtId="49" fontId="93" fillId="2" borderId="0" xfId="0" applyNumberFormat="1" applyFont="1" applyFill="1" applyAlignment="1">
      <alignment horizontal="left" wrapText="1"/>
    </xf>
    <xf numFmtId="49" fontId="81" fillId="2" borderId="64" xfId="0" applyNumberFormat="1" applyFont="1" applyFill="1" applyBorder="1" applyAlignment="1">
      <alignment horizontal="center" vertical="center" wrapText="1"/>
    </xf>
    <xf numFmtId="49" fontId="81" fillId="2" borderId="65" xfId="0" applyNumberFormat="1" applyFont="1" applyFill="1" applyBorder="1" applyAlignment="1">
      <alignment horizontal="center" vertical="center"/>
    </xf>
    <xf numFmtId="0" fontId="81" fillId="2" borderId="66" xfId="0" applyFont="1" applyFill="1" applyBorder="1" applyAlignment="1">
      <alignment horizontal="center" vertical="center" wrapText="1"/>
    </xf>
    <xf numFmtId="0" fontId="81" fillId="2" borderId="65" xfId="0" applyFont="1" applyFill="1" applyBorder="1" applyAlignment="1">
      <alignment horizontal="center" vertical="center" wrapText="1"/>
    </xf>
    <xf numFmtId="0" fontId="81" fillId="2" borderId="64" xfId="0" applyFont="1" applyFill="1" applyBorder="1" applyAlignment="1">
      <alignment horizontal="center" vertical="center" wrapText="1"/>
    </xf>
    <xf numFmtId="0" fontId="94" fillId="0" borderId="46" xfId="0" applyFont="1" applyFill="1" applyBorder="1" applyAlignment="1">
      <alignment horizontal="center" vertical="center" wrapText="1"/>
    </xf>
    <xf numFmtId="0" fontId="95" fillId="0" borderId="46" xfId="0" applyNumberFormat="1" applyFont="1" applyFill="1" applyBorder="1" applyAlignment="1"/>
    <xf numFmtId="0" fontId="94" fillId="3" borderId="37" xfId="0" applyFont="1" applyFill="1" applyBorder="1" applyAlignment="1">
      <alignment horizontal="left" vertical="center" wrapText="1"/>
    </xf>
    <xf numFmtId="0" fontId="94" fillId="3" borderId="30" xfId="0" applyFont="1" applyFill="1" applyBorder="1" applyAlignment="1">
      <alignment horizontal="left" vertical="center" wrapText="1"/>
    </xf>
    <xf numFmtId="0" fontId="94" fillId="0" borderId="47" xfId="0" applyNumberFormat="1" applyFont="1" applyFill="1" applyBorder="1" applyAlignment="1">
      <alignment horizontal="center"/>
    </xf>
    <xf numFmtId="0" fontId="94" fillId="0" borderId="48" xfId="0" applyNumberFormat="1" applyFont="1" applyFill="1" applyBorder="1" applyAlignment="1">
      <alignment horizontal="center"/>
    </xf>
    <xf numFmtId="0" fontId="94" fillId="0" borderId="50" xfId="0" applyNumberFormat="1" applyFont="1" applyFill="1" applyBorder="1" applyAlignment="1">
      <alignment horizontal="center"/>
    </xf>
    <xf numFmtId="49" fontId="100" fillId="2" borderId="0" xfId="0" applyNumberFormat="1" applyFont="1" applyFill="1" applyAlignment="1">
      <alignment horizontal="left" wrapText="1"/>
    </xf>
    <xf numFmtId="0" fontId="101" fillId="0" borderId="0" xfId="0" applyFont="1" applyFill="1" applyAlignment="1">
      <alignment horizontal="left" vertical="top" wrapText="1"/>
    </xf>
    <xf numFmtId="49" fontId="101" fillId="2" borderId="0" xfId="0" applyNumberFormat="1" applyFont="1" applyFill="1" applyBorder="1" applyAlignment="1">
      <alignment horizontal="left" wrapText="1"/>
    </xf>
    <xf numFmtId="49" fontId="96" fillId="2" borderId="46" xfId="0" applyNumberFormat="1" applyFont="1" applyFill="1" applyBorder="1" applyAlignment="1">
      <alignment horizontal="left" wrapText="1"/>
    </xf>
    <xf numFmtId="49" fontId="96" fillId="2" borderId="46" xfId="0" applyNumberFormat="1" applyFont="1" applyFill="1" applyBorder="1" applyAlignment="1">
      <alignment horizontal="left" vertical="center" wrapText="1"/>
    </xf>
    <xf numFmtId="49" fontId="96" fillId="2" borderId="46" xfId="0" applyNumberFormat="1" applyFont="1" applyFill="1" applyBorder="1" applyAlignment="1">
      <alignment horizontal="left" vertical="center"/>
    </xf>
    <xf numFmtId="0" fontId="96" fillId="2" borderId="46" xfId="0" applyFont="1" applyFill="1" applyBorder="1" applyAlignment="1">
      <alignment horizontal="left" vertical="center" wrapText="1"/>
    </xf>
    <xf numFmtId="168" fontId="90" fillId="0" borderId="47" xfId="8" applyNumberFormat="1" applyFont="1" applyFill="1" applyBorder="1" applyAlignment="1">
      <alignment vertical="center"/>
    </xf>
    <xf numFmtId="168" fontId="90" fillId="0" borderId="48" xfId="8" applyNumberFormat="1" applyFont="1" applyFill="1" applyBorder="1" applyAlignment="1">
      <alignment vertical="center"/>
    </xf>
    <xf numFmtId="0" fontId="93" fillId="0" borderId="0" xfId="32" applyFont="1" applyFill="1" applyBorder="1" applyAlignment="1">
      <alignment vertical="center" wrapText="1"/>
    </xf>
    <xf numFmtId="0" fontId="93" fillId="0" borderId="0" xfId="8" applyFont="1" applyFill="1" applyAlignment="1">
      <alignment vertical="center" wrapText="1"/>
    </xf>
    <xf numFmtId="0" fontId="93" fillId="0" borderId="0" xfId="8" applyFont="1" applyFill="1" applyAlignment="1">
      <alignment vertical="center"/>
    </xf>
    <xf numFmtId="49" fontId="90" fillId="0" borderId="30" xfId="8" applyNumberFormat="1" applyFont="1" applyFill="1" applyBorder="1" applyAlignment="1">
      <alignment vertical="center" wrapText="1"/>
    </xf>
    <xf numFmtId="0" fontId="90" fillId="0" borderId="46" xfId="32" applyFont="1" applyFill="1" applyBorder="1" applyAlignment="1">
      <alignment vertical="center" wrapText="1"/>
    </xf>
    <xf numFmtId="0" fontId="90" fillId="0" borderId="46" xfId="32" applyFont="1" applyFill="1" applyBorder="1" applyAlignment="1">
      <alignment vertical="center"/>
    </xf>
    <xf numFmtId="0" fontId="90" fillId="0" borderId="46" xfId="8" applyFont="1" applyFill="1" applyBorder="1" applyAlignment="1">
      <alignment vertical="center" wrapText="1"/>
    </xf>
    <xf numFmtId="0" fontId="104" fillId="0" borderId="0" xfId="0" applyNumberFormat="1" applyFont="1" applyFill="1" applyBorder="1" applyAlignment="1">
      <alignment horizontal="left" wrapText="1"/>
    </xf>
    <xf numFmtId="49" fontId="89" fillId="0" borderId="54" xfId="0" applyNumberFormat="1" applyFont="1" applyFill="1" applyBorder="1" applyAlignment="1">
      <alignment horizontal="left" vertical="center" wrapText="1"/>
    </xf>
    <xf numFmtId="49" fontId="89" fillId="0" borderId="54" xfId="0" applyNumberFormat="1" applyFont="1" applyFill="1" applyBorder="1" applyAlignment="1">
      <alignment horizontal="left" vertical="center"/>
    </xf>
    <xf numFmtId="49" fontId="89" fillId="0" borderId="54" xfId="0" applyNumberFormat="1" applyFont="1" applyFill="1" applyBorder="1" applyAlignment="1">
      <alignment horizontal="center" vertical="center" wrapText="1"/>
    </xf>
    <xf numFmtId="49" fontId="89" fillId="0" borderId="54" xfId="0" applyNumberFormat="1" applyFont="1" applyFill="1" applyBorder="1" applyAlignment="1">
      <alignment horizontal="center" vertical="center"/>
    </xf>
    <xf numFmtId="49" fontId="81" fillId="0" borderId="83" xfId="0" applyNumberFormat="1" applyFont="1" applyFill="1" applyBorder="1" applyAlignment="1">
      <alignment horizontal="center" vertical="center"/>
    </xf>
    <xf numFmtId="49" fontId="81" fillId="0" borderId="58" xfId="0" applyNumberFormat="1" applyFont="1" applyFill="1" applyBorder="1" applyAlignment="1">
      <alignment horizontal="center" vertical="center"/>
    </xf>
    <xf numFmtId="49" fontId="81" fillId="0" borderId="59" xfId="0" applyNumberFormat="1" applyFont="1" applyFill="1" applyBorder="1" applyAlignment="1">
      <alignment horizontal="center" vertical="center"/>
    </xf>
    <xf numFmtId="167" fontId="107" fillId="0" borderId="46" xfId="1" applyNumberFormat="1" applyFont="1" applyFill="1" applyBorder="1" applyAlignment="1">
      <alignment horizontal="center" vertical="center"/>
    </xf>
    <xf numFmtId="167" fontId="82" fillId="0" borderId="69" xfId="1" applyNumberFormat="1" applyFont="1" applyBorder="1" applyAlignment="1">
      <alignment horizontal="center" vertical="center"/>
    </xf>
    <xf numFmtId="167" fontId="82" fillId="0" borderId="10" xfId="1" applyNumberFormat="1" applyFont="1" applyBorder="1" applyAlignment="1">
      <alignment horizontal="center" vertical="center"/>
    </xf>
    <xf numFmtId="167" fontId="82" fillId="0" borderId="23" xfId="1" applyNumberFormat="1" applyFont="1" applyBorder="1" applyAlignment="1">
      <alignment horizontal="center" vertical="center"/>
    </xf>
    <xf numFmtId="49" fontId="89" fillId="0" borderId="54" xfId="0" applyNumberFormat="1" applyFont="1" applyBorder="1" applyAlignment="1">
      <alignment horizontal="center" vertical="center"/>
    </xf>
    <xf numFmtId="0" fontId="89" fillId="0" borderId="54" xfId="0" applyFont="1" applyBorder="1" applyAlignment="1">
      <alignment horizontal="center" vertical="center"/>
    </xf>
    <xf numFmtId="49" fontId="81" fillId="0" borderId="37" xfId="0" applyNumberFormat="1" applyFont="1" applyFill="1" applyBorder="1" applyAlignment="1">
      <alignment horizontal="center" vertical="center"/>
    </xf>
    <xf numFmtId="49" fontId="81" fillId="0" borderId="30" xfId="0" applyNumberFormat="1" applyFont="1" applyFill="1" applyBorder="1" applyAlignment="1">
      <alignment horizontal="center" vertical="center"/>
    </xf>
    <xf numFmtId="49" fontId="81" fillId="0" borderId="38" xfId="0" applyNumberFormat="1" applyFont="1" applyFill="1" applyBorder="1" applyAlignment="1">
      <alignment horizontal="center" vertical="center"/>
    </xf>
    <xf numFmtId="0" fontId="9" fillId="2" borderId="0" xfId="8" applyFont="1" applyFill="1" applyBorder="1" applyAlignment="1">
      <alignment horizontal="left" vertical="top" wrapText="1"/>
    </xf>
    <xf numFmtId="0" fontId="9" fillId="2" borderId="0" xfId="8" applyFont="1" applyFill="1" applyBorder="1" applyAlignment="1">
      <alignment horizontal="left" wrapText="1"/>
    </xf>
    <xf numFmtId="0" fontId="8" fillId="2" borderId="0" xfId="8" applyFont="1" applyFill="1" applyBorder="1" applyAlignment="1">
      <alignment horizontal="left" wrapText="1"/>
    </xf>
    <xf numFmtId="0" fontId="3" fillId="0" borderId="0" xfId="8" applyNumberFormat="1" applyFont="1" applyFill="1" applyBorder="1" applyAlignment="1">
      <alignment horizontal="left"/>
    </xf>
    <xf numFmtId="0" fontId="41" fillId="0" borderId="81" xfId="20" applyNumberFormat="1" applyFont="1" applyFill="1" applyBorder="1" applyAlignment="1">
      <alignment horizontal="left"/>
    </xf>
    <xf numFmtId="0" fontId="41" fillId="0" borderId="0" xfId="20" applyNumberFormat="1" applyFont="1" applyFill="1" applyBorder="1" applyAlignment="1">
      <alignment horizontal="left"/>
    </xf>
    <xf numFmtId="0" fontId="15" fillId="0" borderId="30" xfId="20" applyNumberFormat="1" applyFont="1" applyFill="1" applyBorder="1" applyAlignment="1">
      <alignment horizontal="left" vertical="top"/>
    </xf>
    <xf numFmtId="0" fontId="38" fillId="3" borderId="46" xfId="20" applyNumberFormat="1" applyFont="1" applyFill="1" applyBorder="1" applyAlignment="1">
      <alignment horizontal="center" vertical="center" wrapText="1"/>
    </xf>
    <xf numFmtId="0" fontId="38" fillId="3" borderId="46" xfId="20" applyNumberFormat="1" applyFont="1" applyFill="1" applyBorder="1" applyAlignment="1">
      <alignment horizontal="center" vertical="center"/>
    </xf>
    <xf numFmtId="0" fontId="15" fillId="3" borderId="46" xfId="20" applyNumberFormat="1" applyFont="1" applyFill="1" applyBorder="1" applyAlignment="1">
      <alignment horizontal="center" vertical="center"/>
    </xf>
    <xf numFmtId="0" fontId="38" fillId="3" borderId="46" xfId="20" applyNumberFormat="1" applyFont="1" applyFill="1" applyBorder="1" applyAlignment="1">
      <alignment horizontal="left" vertical="center" wrapText="1"/>
    </xf>
    <xf numFmtId="173" fontId="28" fillId="0" borderId="60" xfId="20" applyFont="1" applyBorder="1" applyAlignment="1">
      <alignment horizontal="left"/>
    </xf>
    <xf numFmtId="173" fontId="28" fillId="0" borderId="0" xfId="20" applyFont="1" applyAlignment="1">
      <alignment horizontal="left" vertical="top"/>
    </xf>
    <xf numFmtId="0" fontId="15" fillId="3" borderId="0" xfId="20" applyNumberFormat="1" applyFont="1" applyFill="1" applyBorder="1" applyAlignment="1">
      <alignment horizontal="left" vertical="top"/>
    </xf>
    <xf numFmtId="49" fontId="8" fillId="2" borderId="51" xfId="21" applyNumberFormat="1" applyFont="1" applyFill="1" applyBorder="1" applyAlignment="1">
      <alignment horizontal="center" vertical="center" wrapText="1"/>
    </xf>
    <xf numFmtId="49" fontId="8" fillId="2" borderId="22" xfId="21" applyNumberFormat="1" applyFont="1" applyFill="1" applyBorder="1" applyAlignment="1">
      <alignment horizontal="center" vertical="center"/>
    </xf>
    <xf numFmtId="0" fontId="38" fillId="8" borderId="47" xfId="20" applyNumberFormat="1" applyFont="1" applyFill="1" applyBorder="1" applyAlignment="1">
      <alignment horizontal="center" vertical="top"/>
    </xf>
    <xf numFmtId="0" fontId="38" fillId="8" borderId="48" xfId="20" applyNumberFormat="1" applyFont="1" applyFill="1" applyBorder="1" applyAlignment="1">
      <alignment horizontal="center" vertical="top"/>
    </xf>
    <xf numFmtId="0" fontId="38" fillId="8" borderId="50" xfId="20" applyNumberFormat="1" applyFont="1" applyFill="1" applyBorder="1" applyAlignment="1">
      <alignment horizontal="center" vertical="top"/>
    </xf>
    <xf numFmtId="0" fontId="38" fillId="10" borderId="69" xfId="20" applyNumberFormat="1" applyFont="1" applyFill="1" applyBorder="1" applyAlignment="1">
      <alignment horizontal="center" vertical="center" wrapText="1"/>
    </xf>
    <xf numFmtId="0" fontId="38" fillId="10" borderId="23" xfId="20" applyNumberFormat="1" applyFont="1" applyFill="1" applyBorder="1" applyAlignment="1">
      <alignment horizontal="center" vertical="center" wrapText="1"/>
    </xf>
    <xf numFmtId="0" fontId="42" fillId="10" borderId="69" xfId="25" applyFont="1" applyFill="1" applyBorder="1" applyAlignment="1">
      <alignment horizontal="center" vertical="center" wrapText="1"/>
    </xf>
    <xf numFmtId="0" fontId="42" fillId="10" borderId="23" xfId="25" applyFont="1" applyFill="1" applyBorder="1" applyAlignment="1">
      <alignment horizontal="center" vertical="center" wrapText="1"/>
    </xf>
    <xf numFmtId="0" fontId="45" fillId="3" borderId="30" xfId="20" applyNumberFormat="1" applyFont="1" applyFill="1" applyBorder="1" applyAlignment="1">
      <alignment horizontal="left" wrapText="1"/>
    </xf>
    <xf numFmtId="0" fontId="46" fillId="3" borderId="46" xfId="20" applyNumberFormat="1" applyFont="1" applyFill="1" applyBorder="1" applyAlignment="1">
      <alignment horizontal="center" vertical="center"/>
    </xf>
    <xf numFmtId="49" fontId="8" fillId="2" borderId="17" xfId="21" applyNumberFormat="1" applyFont="1" applyFill="1" applyBorder="1" applyAlignment="1">
      <alignment horizontal="center" vertical="center" wrapText="1"/>
    </xf>
    <xf numFmtId="0" fontId="38" fillId="10" borderId="10" xfId="20" applyNumberFormat="1" applyFont="1" applyFill="1" applyBorder="1" applyAlignment="1">
      <alignment horizontal="center" vertical="center" wrapText="1"/>
    </xf>
    <xf numFmtId="0" fontId="38" fillId="10" borderId="37" xfId="20" applyNumberFormat="1" applyFont="1" applyFill="1" applyBorder="1" applyAlignment="1">
      <alignment horizontal="center" vertical="center" wrapText="1"/>
    </xf>
    <xf numFmtId="0" fontId="38" fillId="10" borderId="38" xfId="20" applyNumberFormat="1" applyFont="1" applyFill="1" applyBorder="1" applyAlignment="1">
      <alignment horizontal="center" vertical="center" wrapText="1"/>
    </xf>
    <xf numFmtId="0" fontId="50" fillId="0" borderId="30" xfId="20" applyNumberFormat="1" applyFont="1" applyBorder="1" applyAlignment="1">
      <alignment horizontal="center"/>
    </xf>
    <xf numFmtId="0" fontId="42" fillId="10" borderId="10" xfId="25" applyFont="1" applyFill="1" applyBorder="1" applyAlignment="1">
      <alignment horizontal="center" vertical="center" wrapText="1"/>
    </xf>
    <xf numFmtId="173" fontId="42" fillId="10" borderId="47" xfId="20" applyFont="1" applyFill="1" applyBorder="1" applyAlignment="1">
      <alignment horizontal="center" vertical="center" wrapText="1"/>
    </xf>
    <xf numFmtId="173" fontId="42" fillId="10" borderId="48" xfId="20" applyFont="1" applyFill="1" applyBorder="1" applyAlignment="1">
      <alignment horizontal="center" vertical="center" wrapText="1"/>
    </xf>
    <xf numFmtId="173" fontId="42" fillId="10" borderId="50" xfId="20" applyFont="1" applyFill="1" applyBorder="1" applyAlignment="1">
      <alignment horizontal="center" vertical="center" wrapText="1"/>
    </xf>
    <xf numFmtId="173" fontId="42" fillId="10" borderId="46" xfId="20" applyFont="1" applyFill="1" applyBorder="1" applyAlignment="1">
      <alignment horizontal="center" vertical="center" wrapText="1"/>
    </xf>
    <xf numFmtId="0" fontId="38" fillId="10" borderId="46" xfId="20" applyNumberFormat="1" applyFont="1" applyFill="1" applyBorder="1" applyAlignment="1">
      <alignment horizontal="center" vertical="center" wrapText="1"/>
    </xf>
    <xf numFmtId="0" fontId="42" fillId="10" borderId="47" xfId="25" applyFont="1" applyFill="1" applyBorder="1" applyAlignment="1">
      <alignment horizontal="center" vertical="center"/>
    </xf>
    <xf numFmtId="0" fontId="42" fillId="10" borderId="50" xfId="25" applyFont="1" applyFill="1" applyBorder="1" applyAlignment="1">
      <alignment horizontal="center" vertical="center"/>
    </xf>
    <xf numFmtId="0" fontId="42" fillId="10" borderId="47" xfId="25" applyFont="1" applyFill="1" applyBorder="1" applyAlignment="1">
      <alignment horizontal="center" vertical="center" wrapText="1"/>
    </xf>
    <xf numFmtId="0" fontId="42" fillId="10" borderId="50" xfId="25" applyFont="1" applyFill="1" applyBorder="1" applyAlignment="1">
      <alignment horizontal="center" vertical="center" wrapText="1"/>
    </xf>
    <xf numFmtId="0" fontId="38" fillId="10" borderId="47" xfId="20" applyNumberFormat="1" applyFont="1" applyFill="1" applyBorder="1" applyAlignment="1">
      <alignment horizontal="center" vertical="center" wrapText="1"/>
    </xf>
    <xf numFmtId="0" fontId="38" fillId="10" borderId="50" xfId="20" applyNumberFormat="1" applyFont="1" applyFill="1" applyBorder="1" applyAlignment="1">
      <alignment horizontal="center" vertical="center" wrapText="1"/>
    </xf>
    <xf numFmtId="0" fontId="46" fillId="0" borderId="30" xfId="20" applyNumberFormat="1" applyFont="1" applyFill="1" applyBorder="1" applyAlignment="1">
      <alignment horizontal="left" vertical="top"/>
    </xf>
    <xf numFmtId="0" fontId="50" fillId="10" borderId="47" xfId="20" applyNumberFormat="1" applyFont="1" applyFill="1" applyBorder="1" applyAlignment="1">
      <alignment horizontal="center"/>
    </xf>
    <xf numFmtId="0" fontId="50" fillId="10" borderId="48" xfId="20" applyNumberFormat="1" applyFont="1" applyFill="1" applyBorder="1" applyAlignment="1">
      <alignment horizontal="center"/>
    </xf>
    <xf numFmtId="0" fontId="50" fillId="10" borderId="50" xfId="20" applyNumberFormat="1" applyFont="1" applyFill="1" applyBorder="1" applyAlignment="1">
      <alignment horizontal="center"/>
    </xf>
    <xf numFmtId="0" fontId="51" fillId="10" borderId="47" xfId="25" applyFont="1" applyFill="1" applyBorder="1" applyAlignment="1">
      <alignment horizontal="center" vertical="center" wrapText="1"/>
    </xf>
    <xf numFmtId="0" fontId="51" fillId="10" borderId="50" xfId="25" applyFont="1" applyFill="1" applyBorder="1" applyAlignment="1">
      <alignment horizontal="center" vertical="center" wrapText="1"/>
    </xf>
    <xf numFmtId="0" fontId="50" fillId="0" borderId="46" xfId="20" applyNumberFormat="1" applyFont="1" applyBorder="1" applyAlignment="1">
      <alignment horizontal="center"/>
    </xf>
    <xf numFmtId="0" fontId="42" fillId="10" borderId="46" xfId="0" applyFont="1" applyFill="1" applyBorder="1" applyAlignment="1">
      <alignment horizontal="center" vertical="center" wrapText="1"/>
    </xf>
    <xf numFmtId="0" fontId="42" fillId="10" borderId="46" xfId="25" applyFont="1" applyFill="1" applyBorder="1" applyAlignment="1">
      <alignment horizontal="center" vertical="center" wrapText="1"/>
    </xf>
    <xf numFmtId="0" fontId="42" fillId="10" borderId="46" xfId="25" applyFont="1" applyFill="1" applyBorder="1" applyAlignment="1">
      <alignment horizontal="center" vertical="center"/>
    </xf>
    <xf numFmtId="0" fontId="46" fillId="3" borderId="48" xfId="20" applyNumberFormat="1" applyFont="1" applyFill="1" applyBorder="1" applyAlignment="1">
      <alignment horizontal="center" vertical="center"/>
    </xf>
    <xf numFmtId="3" fontId="42" fillId="3" borderId="69" xfId="24" applyNumberFormat="1" applyFont="1" applyFill="1" applyBorder="1" applyAlignment="1">
      <alignment horizontal="center" vertical="center" wrapText="1"/>
    </xf>
    <xf numFmtId="3" fontId="42" fillId="3" borderId="23" xfId="24" applyNumberFormat="1" applyFont="1" applyFill="1" applyBorder="1" applyAlignment="1">
      <alignment horizontal="center" vertical="center" wrapText="1"/>
    </xf>
    <xf numFmtId="0" fontId="53" fillId="3" borderId="48" xfId="20" applyNumberFormat="1" applyFont="1" applyFill="1" applyBorder="1" applyAlignment="1">
      <alignment horizontal="center" vertical="center"/>
    </xf>
    <xf numFmtId="0" fontId="50" fillId="10" borderId="46" xfId="20" applyNumberFormat="1" applyFont="1" applyFill="1" applyBorder="1" applyAlignment="1">
      <alignment horizontal="center" vertical="center" wrapText="1"/>
    </xf>
    <xf numFmtId="0" fontId="50" fillId="10" borderId="69" xfId="20" applyNumberFormat="1" applyFont="1" applyFill="1" applyBorder="1" applyAlignment="1">
      <alignment horizontal="center" vertical="center" wrapText="1"/>
    </xf>
    <xf numFmtId="0" fontId="50" fillId="10" borderId="23" xfId="20" applyNumberFormat="1" applyFont="1" applyFill="1" applyBorder="1" applyAlignment="1">
      <alignment horizontal="center" vertical="center" wrapText="1"/>
    </xf>
    <xf numFmtId="0" fontId="50" fillId="10" borderId="47" xfId="20" applyNumberFormat="1" applyFont="1" applyFill="1" applyBorder="1" applyAlignment="1">
      <alignment horizontal="center" vertical="center" wrapText="1"/>
    </xf>
    <xf numFmtId="0" fontId="50" fillId="10" borderId="50" xfId="20" applyNumberFormat="1" applyFont="1" applyFill="1" applyBorder="1" applyAlignment="1">
      <alignment horizontal="center" vertical="center" wrapText="1"/>
    </xf>
    <xf numFmtId="0" fontId="60" fillId="0" borderId="37" xfId="20" applyNumberFormat="1" applyFont="1" applyBorder="1" applyAlignment="1">
      <alignment horizontal="center"/>
    </xf>
    <xf numFmtId="0" fontId="60" fillId="0" borderId="30" xfId="20" applyNumberFormat="1" applyFont="1" applyBorder="1" applyAlignment="1">
      <alignment horizontal="center"/>
    </xf>
    <xf numFmtId="0" fontId="56" fillId="10" borderId="69" xfId="25" applyFont="1" applyFill="1" applyBorder="1" applyAlignment="1">
      <alignment horizontal="center" vertical="center" wrapText="1"/>
    </xf>
    <xf numFmtId="0" fontId="56" fillId="10" borderId="10" xfId="25" applyFont="1" applyFill="1" applyBorder="1" applyAlignment="1">
      <alignment horizontal="center" vertical="center" wrapText="1"/>
    </xf>
    <xf numFmtId="0" fontId="56" fillId="10" borderId="23" xfId="25" applyFont="1" applyFill="1" applyBorder="1" applyAlignment="1">
      <alignment horizontal="center" vertical="center" wrapText="1"/>
    </xf>
    <xf numFmtId="173" fontId="56" fillId="10" borderId="47" xfId="20" applyFont="1" applyFill="1" applyBorder="1" applyAlignment="1">
      <alignment horizontal="center" vertical="center" wrapText="1"/>
    </xf>
    <xf numFmtId="173" fontId="56" fillId="10" borderId="48" xfId="20" applyFont="1" applyFill="1" applyBorder="1" applyAlignment="1">
      <alignment horizontal="center" vertical="center" wrapText="1"/>
    </xf>
    <xf numFmtId="173" fontId="56" fillId="10" borderId="50" xfId="20" applyFont="1" applyFill="1" applyBorder="1" applyAlignment="1">
      <alignment horizontal="center" vertical="center" wrapText="1"/>
    </xf>
    <xf numFmtId="0" fontId="56" fillId="10" borderId="46" xfId="0" applyFont="1" applyFill="1" applyBorder="1" applyAlignment="1">
      <alignment horizontal="center" vertical="center" wrapText="1"/>
    </xf>
    <xf numFmtId="0" fontId="56" fillId="10" borderId="47" xfId="25" applyFont="1" applyFill="1" applyBorder="1" applyAlignment="1">
      <alignment horizontal="center" vertical="center"/>
    </xf>
    <xf numFmtId="0" fontId="56" fillId="10" borderId="50" xfId="25" applyFont="1" applyFill="1" applyBorder="1" applyAlignment="1">
      <alignment horizontal="center" vertical="center"/>
    </xf>
    <xf numFmtId="0" fontId="56" fillId="10" borderId="46" xfId="25" applyFont="1" applyFill="1" applyBorder="1" applyAlignment="1">
      <alignment horizontal="center" vertical="center"/>
    </xf>
    <xf numFmtId="168" fontId="6" fillId="0" borderId="81" xfId="0" applyNumberFormat="1" applyFont="1" applyFill="1" applyBorder="1" applyAlignment="1">
      <alignment horizontal="left" vertical="top"/>
    </xf>
    <xf numFmtId="168" fontId="6" fillId="0" borderId="0" xfId="0" applyNumberFormat="1" applyFont="1" applyFill="1" applyBorder="1" applyAlignment="1">
      <alignment horizontal="left" vertical="top"/>
    </xf>
    <xf numFmtId="168" fontId="6" fillId="0" borderId="9" xfId="0" applyNumberFormat="1" applyFont="1" applyFill="1" applyBorder="1" applyAlignment="1">
      <alignment horizontal="left" vertical="top"/>
    </xf>
    <xf numFmtId="168" fontId="6" fillId="0" borderId="47" xfId="0" applyNumberFormat="1" applyFont="1" applyFill="1" applyBorder="1" applyAlignment="1">
      <alignment horizontal="left" vertical="top" wrapText="1"/>
    </xf>
    <xf numFmtId="168" fontId="6" fillId="0" borderId="48" xfId="0" applyNumberFormat="1" applyFont="1" applyFill="1" applyBorder="1" applyAlignment="1">
      <alignment horizontal="left" vertical="top" wrapText="1"/>
    </xf>
    <xf numFmtId="168" fontId="6" fillId="0" borderId="10" xfId="0" applyNumberFormat="1" applyFont="1" applyFill="1" applyBorder="1" applyAlignment="1">
      <alignment horizontal="left" vertical="center" wrapText="1"/>
    </xf>
    <xf numFmtId="168" fontId="6" fillId="0" borderId="46" xfId="0" applyNumberFormat="1" applyFont="1" applyFill="1" applyBorder="1" applyAlignment="1">
      <alignment horizontal="left" vertical="center" wrapText="1"/>
    </xf>
    <xf numFmtId="168" fontId="6" fillId="0" borderId="47" xfId="0" applyNumberFormat="1" applyFont="1" applyFill="1" applyBorder="1" applyAlignment="1">
      <alignment horizontal="left" vertical="top"/>
    </xf>
    <xf numFmtId="168" fontId="6" fillId="0" borderId="48" xfId="0" applyNumberFormat="1" applyFont="1" applyFill="1" applyBorder="1" applyAlignment="1">
      <alignment horizontal="left" vertical="top"/>
    </xf>
    <xf numFmtId="173" fontId="50" fillId="0" borderId="37" xfId="20" applyFont="1" applyFill="1" applyBorder="1" applyAlignment="1">
      <alignment horizontal="left" vertical="top"/>
    </xf>
    <xf numFmtId="173" fontId="50" fillId="0" borderId="30" xfId="20" applyFont="1" applyFill="1" applyBorder="1" applyAlignment="1">
      <alignment horizontal="left" vertical="top"/>
    </xf>
    <xf numFmtId="173" fontId="50" fillId="0" borderId="47" xfId="20" applyFont="1" applyFill="1" applyBorder="1" applyAlignment="1">
      <alignment horizontal="center"/>
    </xf>
    <xf numFmtId="173" fontId="50" fillId="0" borderId="48" xfId="20" applyFont="1" applyFill="1" applyBorder="1" applyAlignment="1">
      <alignment horizontal="center"/>
    </xf>
    <xf numFmtId="197" fontId="27" fillId="0" borderId="69" xfId="20" applyNumberFormat="1" applyFont="1" applyFill="1" applyBorder="1" applyAlignment="1">
      <alignment horizontal="center" vertical="center" wrapText="1"/>
    </xf>
    <xf numFmtId="197" fontId="27" fillId="0" borderId="10" xfId="20" applyNumberFormat="1" applyFont="1" applyFill="1" applyBorder="1" applyAlignment="1">
      <alignment horizontal="center" vertical="center" wrapText="1"/>
    </xf>
    <xf numFmtId="197" fontId="27" fillId="0" borderId="23" xfId="20" applyNumberFormat="1" applyFont="1" applyFill="1" applyBorder="1" applyAlignment="1">
      <alignment horizontal="center" vertical="center" wrapText="1"/>
    </xf>
    <xf numFmtId="173" fontId="27" fillId="0" borderId="69" xfId="20" applyFont="1" applyFill="1" applyBorder="1" applyAlignment="1">
      <alignment horizontal="center" vertical="center" wrapText="1"/>
    </xf>
    <xf numFmtId="173" fontId="27" fillId="0" borderId="10" xfId="20" applyFont="1" applyFill="1" applyBorder="1" applyAlignment="1">
      <alignment horizontal="center" vertical="center" wrapText="1"/>
    </xf>
    <xf numFmtId="173" fontId="27" fillId="0" borderId="23" xfId="20" applyFont="1" applyFill="1" applyBorder="1" applyAlignment="1">
      <alignment horizontal="center" vertical="center" wrapText="1"/>
    </xf>
    <xf numFmtId="0" fontId="63" fillId="10" borderId="69" xfId="20" applyNumberFormat="1" applyFont="1" applyFill="1" applyBorder="1" applyAlignment="1">
      <alignment horizontal="center" vertical="center" wrapText="1"/>
    </xf>
    <xf numFmtId="0" fontId="63" fillId="10" borderId="23" xfId="20" applyNumberFormat="1" applyFont="1" applyFill="1" applyBorder="1" applyAlignment="1">
      <alignment horizontal="center" vertical="center" wrapText="1"/>
    </xf>
    <xf numFmtId="0" fontId="38" fillId="10" borderId="48" xfId="20" applyNumberFormat="1" applyFont="1" applyFill="1" applyBorder="1" applyAlignment="1">
      <alignment horizontal="center" vertical="center" wrapText="1"/>
    </xf>
    <xf numFmtId="173" fontId="76" fillId="0" borderId="10" xfId="20" applyFont="1" applyFill="1" applyBorder="1" applyAlignment="1">
      <alignment horizontal="center" vertical="center" wrapText="1"/>
    </xf>
    <xf numFmtId="173" fontId="76" fillId="0" borderId="23" xfId="20" applyFont="1" applyFill="1" applyBorder="1" applyAlignment="1">
      <alignment horizontal="center" vertical="center" wrapText="1"/>
    </xf>
    <xf numFmtId="197" fontId="76" fillId="0" borderId="69" xfId="20" applyNumberFormat="1" applyFont="1" applyFill="1" applyBorder="1" applyAlignment="1">
      <alignment horizontal="center" vertical="center" wrapText="1"/>
    </xf>
    <xf numFmtId="197" fontId="76" fillId="0" borderId="23" xfId="20" applyNumberFormat="1" applyFont="1" applyFill="1" applyBorder="1" applyAlignment="1">
      <alignment horizontal="center" vertical="center" wrapText="1"/>
    </xf>
    <xf numFmtId="197" fontId="76" fillId="0" borderId="10" xfId="20" applyNumberFormat="1" applyFont="1" applyFill="1" applyBorder="1" applyAlignment="1">
      <alignment horizontal="center" vertical="center" wrapText="1"/>
    </xf>
    <xf numFmtId="173" fontId="76" fillId="0" borderId="69" xfId="20" applyFont="1" applyFill="1" applyBorder="1" applyAlignment="1">
      <alignment horizontal="center" vertical="center" wrapText="1"/>
    </xf>
    <xf numFmtId="173" fontId="41" fillId="0" borderId="30" xfId="20" applyFont="1" applyFill="1" applyBorder="1" applyAlignment="1">
      <alignment horizontal="left" vertical="center"/>
    </xf>
    <xf numFmtId="173" fontId="52" fillId="3" borderId="69" xfId="20" applyFont="1" applyFill="1" applyBorder="1" applyAlignment="1">
      <alignment horizontal="center" vertical="center" wrapText="1"/>
    </xf>
    <xf numFmtId="173" fontId="52" fillId="3" borderId="10" xfId="20" applyFont="1" applyFill="1" applyBorder="1" applyAlignment="1">
      <alignment horizontal="center" vertical="center"/>
    </xf>
    <xf numFmtId="173" fontId="52" fillId="3" borderId="23" xfId="20" applyFont="1" applyFill="1" applyBorder="1" applyAlignment="1">
      <alignment horizontal="center" vertical="center"/>
    </xf>
    <xf numFmtId="173" fontId="52" fillId="3" borderId="10" xfId="20" applyFont="1" applyFill="1" applyBorder="1" applyAlignment="1">
      <alignment horizontal="center" vertical="center" wrapText="1"/>
    </xf>
    <xf numFmtId="173" fontId="52" fillId="3" borderId="23" xfId="20" applyFont="1" applyFill="1" applyBorder="1" applyAlignment="1">
      <alignment horizontal="center" vertical="center" wrapText="1"/>
    </xf>
    <xf numFmtId="0" fontId="15" fillId="3" borderId="30" xfId="0" applyNumberFormat="1" applyFont="1" applyFill="1" applyBorder="1" applyAlignment="1">
      <alignment horizontal="left" vertical="top"/>
    </xf>
    <xf numFmtId="0" fontId="80" fillId="10" borderId="46" xfId="20" applyNumberFormat="1" applyFont="1" applyFill="1" applyBorder="1" applyAlignment="1">
      <alignment horizontal="center" vertical="center" wrapText="1"/>
    </xf>
    <xf numFmtId="173" fontId="52" fillId="3" borderId="69" xfId="20" applyFont="1" applyFill="1" applyBorder="1" applyAlignment="1">
      <alignment horizontal="center" vertical="center"/>
    </xf>
    <xf numFmtId="43" fontId="19" fillId="0" borderId="2" xfId="1" applyFont="1" applyFill="1" applyBorder="1" applyAlignment="1">
      <alignment horizontal="left" vertical="top" wrapText="1"/>
    </xf>
    <xf numFmtId="43" fontId="19" fillId="0" borderId="5" xfId="1" applyFont="1" applyFill="1" applyBorder="1" applyAlignment="1">
      <alignment horizontal="left" vertical="top" wrapText="1"/>
    </xf>
    <xf numFmtId="43" fontId="19" fillId="0" borderId="3" xfId="1" applyFont="1" applyFill="1" applyBorder="1" applyAlignment="1">
      <alignment horizontal="left" vertical="top" wrapText="1"/>
    </xf>
    <xf numFmtId="43" fontId="19" fillId="0" borderId="30" xfId="1" applyFont="1" applyFill="1" applyBorder="1" applyAlignment="1">
      <alignment horizontal="left" vertical="top" wrapText="1"/>
    </xf>
    <xf numFmtId="43" fontId="19" fillId="0" borderId="38" xfId="1" applyFont="1" applyFill="1" applyBorder="1" applyAlignment="1">
      <alignment horizontal="left" vertical="top" wrapText="1"/>
    </xf>
    <xf numFmtId="49" fontId="81" fillId="0" borderId="55" xfId="0" applyNumberFormat="1" applyFont="1" applyFill="1" applyBorder="1" applyAlignment="1">
      <alignment vertical="center"/>
    </xf>
    <xf numFmtId="0" fontId="15" fillId="3" borderId="47" xfId="20" applyNumberFormat="1" applyFont="1" applyFill="1" applyBorder="1" applyAlignment="1">
      <alignment horizontal="left" vertical="center"/>
    </xf>
    <xf numFmtId="0" fontId="46" fillId="3" borderId="30" xfId="20" applyNumberFormat="1" applyFont="1" applyFill="1" applyBorder="1" applyAlignment="1">
      <alignment horizontal="center" vertical="center"/>
    </xf>
    <xf numFmtId="0" fontId="15" fillId="3" borderId="0" xfId="20" applyNumberFormat="1" applyFont="1" applyFill="1" applyBorder="1" applyAlignment="1">
      <alignment horizontal="left" vertical="center"/>
    </xf>
  </cellXfs>
  <cellStyles count="37">
    <cellStyle name="Comma" xfId="1" builtinId="3"/>
    <cellStyle name="Comma 10 5" xfId="13"/>
    <cellStyle name="Comma 16" xfId="33"/>
    <cellStyle name="Comma 16 2" xfId="34"/>
    <cellStyle name="Comma 18" xfId="30"/>
    <cellStyle name="Comma 2" xfId="11"/>
    <cellStyle name="Comma 2 124" xfId="7"/>
    <cellStyle name="Comma 2 124 2" xfId="29"/>
    <cellStyle name="Comma 2 3 86" xfId="27"/>
    <cellStyle name="Comma 2 4" xfId="31"/>
    <cellStyle name="Comma 3" xfId="26"/>
    <cellStyle name="Comma 3 101" xfId="28"/>
    <cellStyle name="Comma 3 2" xfId="35"/>
    <cellStyle name="Comma 7" xfId="17"/>
    <cellStyle name="Hyperlink" xfId="36" builtinId="8"/>
    <cellStyle name="Indian Comma" xfId="24"/>
    <cellStyle name="Normal" xfId="0" builtinId="0"/>
    <cellStyle name="Normal 11" xfId="4"/>
    <cellStyle name="Normal 11 2" xfId="16"/>
    <cellStyle name="Normal 12 3 3" xfId="8"/>
    <cellStyle name="Normal 12 3 3 2" xfId="21"/>
    <cellStyle name="Normal 2" xfId="12"/>
    <cellStyle name="Normal 2 134" xfId="20"/>
    <cellStyle name="Normal 2 18 2" xfId="9"/>
    <cellStyle name="Normal 2 2" xfId="6"/>
    <cellStyle name="Normal 23 2" xfId="18"/>
    <cellStyle name="Normal 3" xfId="14"/>
    <cellStyle name="Normal 3 144" xfId="25"/>
    <cellStyle name="Normal 34 2" xfId="15"/>
    <cellStyle name="Normal 4" xfId="5"/>
    <cellStyle name="Normal 41" xfId="3"/>
    <cellStyle name="Normal 5 10" xfId="23"/>
    <cellStyle name="Normal 7" xfId="32"/>
    <cellStyle name="Normal 8" xfId="22"/>
    <cellStyle name="Normal_tables-oct 4" xfId="19"/>
    <cellStyle name="Percent" xfId="2" builtinId="5"/>
    <cellStyle name="Percent 2" xfId="1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7"/>
  <sheetViews>
    <sheetView tabSelected="1" zoomScaleNormal="100" workbookViewId="0"/>
  </sheetViews>
  <sheetFormatPr defaultRowHeight="15.75"/>
  <cols>
    <col min="1" max="1" width="109.85546875" style="4" customWidth="1"/>
    <col min="2" max="16384" width="9.140625" style="1"/>
  </cols>
  <sheetData>
    <row r="1" spans="1:1" ht="15.75" customHeight="1">
      <c r="A1" s="850"/>
    </row>
    <row r="2" spans="1:1" s="3" customFormat="1" ht="18.75" customHeight="1">
      <c r="A2" s="2" t="s">
        <v>0</v>
      </c>
    </row>
    <row r="3" spans="1:1" s="3" customFormat="1" ht="18" customHeight="1">
      <c r="A3" s="408" t="s">
        <v>1</v>
      </c>
    </row>
    <row r="4" spans="1:1" s="3" customFormat="1" ht="18" customHeight="1">
      <c r="A4" s="408" t="s">
        <v>2</v>
      </c>
    </row>
    <row r="5" spans="1:1" s="3" customFormat="1" ht="18" customHeight="1">
      <c r="A5" s="408" t="s">
        <v>3</v>
      </c>
    </row>
    <row r="6" spans="1:1" s="3" customFormat="1" ht="18" customHeight="1">
      <c r="A6" s="408" t="s">
        <v>4</v>
      </c>
    </row>
    <row r="7" spans="1:1" s="3" customFormat="1" ht="18" customHeight="1">
      <c r="A7" s="408" t="s">
        <v>5</v>
      </c>
    </row>
    <row r="8" spans="1:1" s="3" customFormat="1" ht="18" customHeight="1">
      <c r="A8" s="408" t="s">
        <v>6</v>
      </c>
    </row>
    <row r="9" spans="1:1" s="3" customFormat="1" ht="18" customHeight="1">
      <c r="A9" s="408" t="s">
        <v>7</v>
      </c>
    </row>
    <row r="10" spans="1:1" s="3" customFormat="1" ht="18" customHeight="1">
      <c r="A10" s="408" t="s">
        <v>8</v>
      </c>
    </row>
    <row r="11" spans="1:1" s="3" customFormat="1" ht="18" customHeight="1">
      <c r="A11" s="408" t="s">
        <v>9</v>
      </c>
    </row>
    <row r="12" spans="1:1" s="3" customFormat="1" ht="18" customHeight="1">
      <c r="A12" s="408" t="s">
        <v>10</v>
      </c>
    </row>
    <row r="13" spans="1:1" s="3" customFormat="1" ht="18" customHeight="1">
      <c r="A13" s="408" t="s">
        <v>11</v>
      </c>
    </row>
    <row r="14" spans="1:1" s="3" customFormat="1" ht="18" customHeight="1">
      <c r="A14" s="408" t="s">
        <v>12</v>
      </c>
    </row>
    <row r="15" spans="1:1" s="3" customFormat="1" ht="18" customHeight="1">
      <c r="A15" s="408" t="s">
        <v>13</v>
      </c>
    </row>
    <row r="16" spans="1:1" s="3" customFormat="1" ht="18" customHeight="1">
      <c r="A16" s="408" t="s">
        <v>14</v>
      </c>
    </row>
    <row r="17" spans="1:1" s="3" customFormat="1" ht="18" customHeight="1">
      <c r="A17" s="408" t="s">
        <v>15</v>
      </c>
    </row>
    <row r="18" spans="1:1" s="3" customFormat="1" ht="18" customHeight="1">
      <c r="A18" s="408" t="s">
        <v>16</v>
      </c>
    </row>
    <row r="19" spans="1:1" s="3" customFormat="1" ht="18" customHeight="1">
      <c r="A19" s="408" t="s">
        <v>17</v>
      </c>
    </row>
    <row r="20" spans="1:1" s="3" customFormat="1" ht="18" customHeight="1">
      <c r="A20" s="408" t="s">
        <v>18</v>
      </c>
    </row>
    <row r="21" spans="1:1" s="3" customFormat="1" ht="18" customHeight="1">
      <c r="A21" s="408" t="s">
        <v>19</v>
      </c>
    </row>
    <row r="22" spans="1:1" s="3" customFormat="1" ht="18" customHeight="1">
      <c r="A22" s="408" t="s">
        <v>20</v>
      </c>
    </row>
    <row r="23" spans="1:1" s="3" customFormat="1" ht="18" customHeight="1">
      <c r="A23" s="408" t="s">
        <v>21</v>
      </c>
    </row>
    <row r="24" spans="1:1" s="3" customFormat="1" ht="18" customHeight="1">
      <c r="A24" s="408" t="s">
        <v>22</v>
      </c>
    </row>
    <row r="25" spans="1:1" s="3" customFormat="1" ht="18" customHeight="1">
      <c r="A25" s="408" t="s">
        <v>23</v>
      </c>
    </row>
    <row r="26" spans="1:1" s="3" customFormat="1" ht="18" customHeight="1">
      <c r="A26" s="408" t="s">
        <v>24</v>
      </c>
    </row>
    <row r="27" spans="1:1" s="3" customFormat="1" ht="18" customHeight="1">
      <c r="A27" s="408" t="s">
        <v>25</v>
      </c>
    </row>
    <row r="28" spans="1:1" s="3" customFormat="1" ht="18" customHeight="1">
      <c r="A28" s="408" t="s">
        <v>26</v>
      </c>
    </row>
    <row r="29" spans="1:1" s="3" customFormat="1" ht="18" customHeight="1">
      <c r="A29" s="408" t="s">
        <v>27</v>
      </c>
    </row>
    <row r="30" spans="1:1" s="3" customFormat="1" ht="18" customHeight="1">
      <c r="A30" s="408" t="s">
        <v>28</v>
      </c>
    </row>
    <row r="31" spans="1:1" s="3" customFormat="1" ht="18" customHeight="1">
      <c r="A31" s="408" t="s">
        <v>29</v>
      </c>
    </row>
    <row r="32" spans="1:1" s="3" customFormat="1" ht="18" customHeight="1">
      <c r="A32" s="408" t="s">
        <v>30</v>
      </c>
    </row>
    <row r="33" spans="1:1" s="3" customFormat="1" ht="18" customHeight="1">
      <c r="A33" s="408" t="s">
        <v>31</v>
      </c>
    </row>
    <row r="34" spans="1:1" s="3" customFormat="1" ht="18" customHeight="1">
      <c r="A34" s="408" t="s">
        <v>32</v>
      </c>
    </row>
    <row r="35" spans="1:1" s="3" customFormat="1" ht="18" customHeight="1">
      <c r="A35" s="408" t="s">
        <v>33</v>
      </c>
    </row>
    <row r="36" spans="1:1" s="3" customFormat="1" ht="18" customHeight="1">
      <c r="A36" s="408" t="s">
        <v>34</v>
      </c>
    </row>
    <row r="37" spans="1:1" s="3" customFormat="1" ht="18" customHeight="1">
      <c r="A37" s="408" t="s">
        <v>35</v>
      </c>
    </row>
    <row r="38" spans="1:1" s="3" customFormat="1" ht="18" customHeight="1">
      <c r="A38" s="408" t="s">
        <v>36</v>
      </c>
    </row>
    <row r="39" spans="1:1" s="3" customFormat="1" ht="18" customHeight="1">
      <c r="A39" s="408" t="s">
        <v>37</v>
      </c>
    </row>
    <row r="40" spans="1:1" s="3" customFormat="1" ht="18" customHeight="1">
      <c r="A40" s="408" t="s">
        <v>38</v>
      </c>
    </row>
    <row r="41" spans="1:1" s="3" customFormat="1" ht="18" customHeight="1">
      <c r="A41" s="408" t="s">
        <v>39</v>
      </c>
    </row>
    <row r="42" spans="1:1" s="3" customFormat="1" ht="18" customHeight="1">
      <c r="A42" s="408" t="s">
        <v>40</v>
      </c>
    </row>
    <row r="43" spans="1:1" s="3" customFormat="1" ht="18" customHeight="1">
      <c r="A43" s="408" t="s">
        <v>41</v>
      </c>
    </row>
    <row r="44" spans="1:1" s="3" customFormat="1" ht="18" customHeight="1">
      <c r="A44" s="408" t="s">
        <v>42</v>
      </c>
    </row>
    <row r="45" spans="1:1" s="3" customFormat="1" ht="18" customHeight="1">
      <c r="A45" s="408" t="s">
        <v>43</v>
      </c>
    </row>
    <row r="46" spans="1:1" s="3" customFormat="1" ht="18" customHeight="1">
      <c r="A46" s="408" t="s">
        <v>44</v>
      </c>
    </row>
    <row r="47" spans="1:1" s="3" customFormat="1" ht="18" customHeight="1">
      <c r="A47" s="408" t="s">
        <v>45</v>
      </c>
    </row>
    <row r="48" spans="1:1" s="3" customFormat="1" ht="18" customHeight="1">
      <c r="A48" s="408" t="s">
        <v>46</v>
      </c>
    </row>
    <row r="49" spans="1:1" s="3" customFormat="1" ht="18" customHeight="1">
      <c r="A49" s="408" t="s">
        <v>47</v>
      </c>
    </row>
    <row r="50" spans="1:1" s="3" customFormat="1" ht="18" customHeight="1">
      <c r="A50" s="408" t="s">
        <v>48</v>
      </c>
    </row>
    <row r="51" spans="1:1" s="3" customFormat="1" ht="18" customHeight="1">
      <c r="A51" s="408" t="s">
        <v>49</v>
      </c>
    </row>
    <row r="52" spans="1:1" s="3" customFormat="1" ht="18" customHeight="1">
      <c r="A52" s="408" t="s">
        <v>50</v>
      </c>
    </row>
    <row r="53" spans="1:1" s="3" customFormat="1" ht="18" customHeight="1">
      <c r="A53" s="408" t="s">
        <v>51</v>
      </c>
    </row>
    <row r="54" spans="1:1" s="3" customFormat="1" ht="18" customHeight="1">
      <c r="A54" s="408" t="s">
        <v>52</v>
      </c>
    </row>
    <row r="55" spans="1:1" s="3" customFormat="1" ht="18" customHeight="1">
      <c r="A55" s="408" t="s">
        <v>53</v>
      </c>
    </row>
    <row r="56" spans="1:1" s="3" customFormat="1" ht="18" customHeight="1">
      <c r="A56" s="408" t="s">
        <v>54</v>
      </c>
    </row>
    <row r="57" spans="1:1" s="3" customFormat="1" ht="18" customHeight="1">
      <c r="A57" s="408" t="s">
        <v>55</v>
      </c>
    </row>
    <row r="58" spans="1:1" s="3" customFormat="1" ht="18" customHeight="1">
      <c r="A58" s="408" t="s">
        <v>56</v>
      </c>
    </row>
    <row r="59" spans="1:1" s="3" customFormat="1" ht="18" customHeight="1">
      <c r="A59" s="408" t="s">
        <v>57</v>
      </c>
    </row>
    <row r="60" spans="1:1" s="3" customFormat="1" ht="18" customHeight="1">
      <c r="A60" s="408" t="s">
        <v>58</v>
      </c>
    </row>
    <row r="61" spans="1:1" s="3" customFormat="1" ht="18" customHeight="1">
      <c r="A61" s="408" t="s">
        <v>59</v>
      </c>
    </row>
    <row r="62" spans="1:1" s="3" customFormat="1" ht="18" customHeight="1">
      <c r="A62" s="408" t="s">
        <v>60</v>
      </c>
    </row>
    <row r="63" spans="1:1" s="3" customFormat="1" ht="18" customHeight="1">
      <c r="A63" s="408" t="s">
        <v>61</v>
      </c>
    </row>
    <row r="64" spans="1:1" s="3" customFormat="1" ht="18" customHeight="1">
      <c r="A64" s="408" t="s">
        <v>62</v>
      </c>
    </row>
    <row r="65" spans="1:1" s="3" customFormat="1" ht="18" customHeight="1">
      <c r="A65" s="408" t="s">
        <v>63</v>
      </c>
    </row>
    <row r="66" spans="1:1" s="3" customFormat="1" ht="18" customHeight="1">
      <c r="A66" s="408" t="s">
        <v>64</v>
      </c>
    </row>
    <row r="67" spans="1:1" s="3" customFormat="1" ht="18" customHeight="1">
      <c r="A67" s="408" t="s">
        <v>65</v>
      </c>
    </row>
    <row r="68" spans="1:1" s="3" customFormat="1" ht="18" customHeight="1">
      <c r="A68" s="408" t="s">
        <v>66</v>
      </c>
    </row>
    <row r="69" spans="1:1" s="3" customFormat="1" ht="18" customHeight="1">
      <c r="A69" s="408" t="s">
        <v>67</v>
      </c>
    </row>
    <row r="70" spans="1:1" s="3" customFormat="1" ht="18" customHeight="1">
      <c r="A70" s="408" t="s">
        <v>68</v>
      </c>
    </row>
    <row r="71" spans="1:1" s="3" customFormat="1" ht="18" customHeight="1">
      <c r="A71" s="408" t="s">
        <v>69</v>
      </c>
    </row>
    <row r="72" spans="1:1" s="3" customFormat="1" ht="18" customHeight="1">
      <c r="A72" s="408" t="s">
        <v>70</v>
      </c>
    </row>
    <row r="73" spans="1:1" s="3" customFormat="1" ht="18" customHeight="1">
      <c r="A73" s="408" t="s">
        <v>71</v>
      </c>
    </row>
    <row r="74" spans="1:1" s="3" customFormat="1" ht="18" customHeight="1">
      <c r="A74" s="408" t="s">
        <v>72</v>
      </c>
    </row>
    <row r="75" spans="1:1" s="3" customFormat="1" ht="18" customHeight="1">
      <c r="A75" s="408" t="s">
        <v>73</v>
      </c>
    </row>
    <row r="76" spans="1:1" s="3" customFormat="1" ht="18" customHeight="1">
      <c r="A76" s="408" t="s">
        <v>74</v>
      </c>
    </row>
    <row r="77" spans="1:1" s="3" customFormat="1" ht="15">
      <c r="A77" s="408" t="s">
        <v>75</v>
      </c>
    </row>
  </sheetData>
  <hyperlinks>
    <hyperlink ref="A3" location="'1'!A1" display="Table 1: SEBI Registered Market Intermediaries/Institutions"/>
    <hyperlink ref="A4" location="'2'!A1" display="Table 2: Company-Wise Capital Raised through Public and Rights Issues (Equity)"/>
    <hyperlink ref="A5" location="'3'!A1" display="Table 3: Offers closed during the month under SEBI (SAST), 2011"/>
    <hyperlink ref="A6" location="'4'!A1" display="Table 4: Trends in Open Offers"/>
    <hyperlink ref="A7" location="'5'!A1" display="Table 5A: Consolidated Resource Mobilisation through Primary Market"/>
    <hyperlink ref="A8" location="'5'!A67" display="Table 5 B: Capital Raised from the Primary Market through  Public and Rights Issues (Equity and Debt)"/>
    <hyperlink ref="A9" location="'6'!A1" display="Table 6: Resource Mobilisation by SMEs through Equity Issues"/>
    <hyperlink ref="A10" location="'7'!A1" display="Table 7: Industry-wise Classification of Capital Raised through Public and Rights Issues (Equity)"/>
    <hyperlink ref="A11" location="'8'!A1" display="Table 8: Sector-wise and Region-wise Distribution of Capital Mobilised through Public and Rights Issues (Equity)"/>
    <hyperlink ref="A12" location="'9'!A1" display="Table 9: Size-wise Classification of Capital Raised through Public and Rights Issues (Equity)"/>
    <hyperlink ref="A13" location="'10'!A1" display="Table 10: Capital Raised by Listed Companies from the Primary Market through QIPs"/>
    <hyperlink ref="A14" location="'11'!A1" display="Table 11: Preferential Allotments Listed at BSE and NSE"/>
    <hyperlink ref="A15" location="'12'!A1" display="Table 12: Private Placement of Corporate Debt Reported to BSE and NSE"/>
    <hyperlink ref="A16" location="'13'!A1" display="Table 13: Trends in Settled Trades in the Corporate Debt Market"/>
    <hyperlink ref="A17" location="'14'!A1" display="Table 14: Ratings Assigned for Long-term Corporate Debt Securities (Maturity &gt;= 1 year)"/>
    <hyperlink ref="A18" location="'15'!A1" display="Table 15: Review of Accepted Ratings of Corporate Debt Securities (Maturity &gt;= 1 year)"/>
    <hyperlink ref="A19" location="'16'!A1" display="Table 16: Distribution of Turnover on Cash Segments of Exchanges"/>
    <hyperlink ref="A20" location="'17'!A1" display="Table 17: Trends in Cash Segment of BSE"/>
    <hyperlink ref="A21" location="'18'!A1" display="Table 18: Trends in Cash Segment of NSE"/>
    <hyperlink ref="A22" location="'19'!A1" display="Table 19: Trends in Cash Segment of MSEI"/>
    <hyperlink ref="A23" location="'20'!A1" display="Table 20: City-wise Distribution of Turnover on Cash Segments"/>
    <hyperlink ref="A24" location="'21'!A1" display="Table 21: Category-wise Share of Turnover in Cash Segment of BSE"/>
    <hyperlink ref="A25" location="'22'!A1" display="Table 22: Category-wise Share of Turnover in Cash Segment of NSE"/>
    <hyperlink ref="A26" location="'23'!A1" display="Table 23: Category-wise Share of Turnover in Cash Segment of MSEI"/>
    <hyperlink ref="A27" location="'24'!A1" display="Table 24: Component Stocks: S&amp;P BSE Sensex"/>
    <hyperlink ref="A28" location="'25'!A1" display="Table 25: Component Stocks: Nifty 50 Index"/>
    <hyperlink ref="A29" location="'26'!A1" display="Table 26: Component Stock: SX 40 Index"/>
    <hyperlink ref="A30" location="'27'!A1" display="Table 27: Advances/Declines in Cash Segment"/>
    <hyperlink ref="A31" location="'28'!A1" display="Table 28: Trading Frequency in Cash Segment"/>
    <hyperlink ref="A32" location="'29'!A1" display="Table 29: Daily Volatility of Major Indices"/>
    <hyperlink ref="A33" location="'30'!A1" display="Table 30: Percentage Share of Top ‘N’ Securities/Members in Turnover of Cash Segment"/>
    <hyperlink ref="A34" location="'31'!A1" display="Table 31: Settlement Statistics for Cash Segment of BSE"/>
    <hyperlink ref="A35" location="'32'!A1" display="Table 32: Settlement Statistics for Cash Segment of NSE "/>
    <hyperlink ref="A36" location="'33'!A1" display="Table 33: Settlement Statistics for Cash Segment of MSEI "/>
    <hyperlink ref="A37" location="'34'!A1" display="Table 34: Trends in Equity Derivatives Segment at BSE (Turnover in Notional Value) "/>
    <hyperlink ref="A38" location="'35'!A1" display="Table 35: Trends in Equity Derivatives Segment at NSE (Turnover in Notional Value) "/>
    <hyperlink ref="A39" location="'36'!A1" display="Table 36: Settlement Statistics in Equity Derivatives Segment at BSE and NSE"/>
    <hyperlink ref="A40" location="'37'!A1" display="Table 37: Category-wise Share of Turnover &amp; Open Interest in Equity Derivative Segment of BSE"/>
    <hyperlink ref="A41" location="'38'!A1" display="Table 38: Category-wise Share of Turnover &amp; Open Interest in Equity Derivative Segment of NSE"/>
    <hyperlink ref="A42" location="'39'!A1" display="Table 39: Instrument-wise Turnover in Index Derivatives at BSE"/>
    <hyperlink ref="A43" location="'40'!A1" display="Table 40: Instrument-wise Turnover in Index Derivatives at NSE"/>
    <hyperlink ref="A44" location="'41'!A1" display="Table 41: Trends in Currency Derivatives Segment at BSE"/>
    <hyperlink ref="A45" location="'42'!A1" display="Table 42: Trends in Currency Derivatives Segment at NSE"/>
    <hyperlink ref="A46" location="'43'!A1" display="Table 43: Trends in Currency Derivatives Segment at MSEI"/>
    <hyperlink ref="A47" location="'44'!A1" display="Table 44: Settlement Statistics of Currency Derivatives Segment "/>
    <hyperlink ref="A48" location="'45'!A1" display="Table 45: Instrument-wise Turnover in Currency Futures Segment of BSE"/>
    <hyperlink ref="A49" location="'46'!A1" display="Table 46: Instrument-wise Turnover in Currency Derivatives Segment  of NSE"/>
    <hyperlink ref="A50" location="'47'!A1" display="Table 47: Instrument-wise Turnover in Currency Derivative Segment of MSEI"/>
    <hyperlink ref="A51" location="'48'!A1" display="Table 48: Maturity-wise Turnover in Currency Derivative Segment of BSE"/>
    <hyperlink ref="A52" location="'49'!A1" display="Table 49: Maturity-wise Turnover in Currency Derivative Segment of NSE"/>
    <hyperlink ref="A53" location="'50'!A1" display="Table 50: Maturity-wise Turnover in Currency Derivative Segment of MSEI "/>
    <hyperlink ref="A54" location="'51'!A1" display="Table 51: Trading Statistics of Interest Rate Futures at BSE, NSE and MSEI"/>
    <hyperlink ref="A55" location="'52'!A1" display="Table 52: Settlement Statistics in Interest Rate Futures at BSE, NSE and MSEI"/>
    <hyperlink ref="A56" location="'53'!A1" display="Table 53: Trends in Foreign Portfolio Investment"/>
    <hyperlink ref="A57" location="'54'!A1" display="Table 54: Notional Value of Offshore Derivative Instruments (ODIs) Vs Assets Under Custody (AUC) of FPIs"/>
    <hyperlink ref="A58" location="'55'!A1" display="Table 55: Assets under the Custody of Custodians"/>
    <hyperlink ref="A59" location="'56'!A1" display="Table 56: Cumulative Sectoral  Investment of Foreign Venture Capital Investors (FVCIs)"/>
    <hyperlink ref="A60" location="'57'!A1" display="Table 57: Trends in Resource Mobilization by Mutual Funds "/>
    <hyperlink ref="A61" location="'58'!A1" display="Table 58: Scheme-wise Statistics of Mutual Funds"/>
    <hyperlink ref="A62" location="'59'!A1" display="Table 59: Trends in Transactions on Stock Exchanges by Mutual Funds"/>
    <hyperlink ref="A63" location="'60'!A1" display="Table 60: Assets Managed by Portfolio Managers"/>
    <hyperlink ref="A64" location="'61'!A1" display="Table 61: Progress Report of NSDL &amp; CDSl as on end of Month (Listed Companies)"/>
    <hyperlink ref="A65" location="'62'!A1" display="Table 62: Progress of Dematerialisation at NSDL and CDSL (Listed and Unlisted Companies)"/>
    <hyperlink ref="A66" location="'63'!A1" display="Table 63: Depository Statistics"/>
    <hyperlink ref="A67" location="'64'!A1" display="Table 64: Number of Commodities Permitted and traded at Exchanges"/>
    <hyperlink ref="A68" location="'65'!A1" display="Table 65: Trends in Commodity Indices"/>
    <hyperlink ref="A69" location="'66'!A1" display="Table 66: Trends in Commodity Derivatives at MCX"/>
    <hyperlink ref="A70" location="'67'!A1" display="Table 67: Trends in Commodity Derivatives at NCDEX"/>
    <hyperlink ref="A71" location="'68'!A1" display="Table 68: Trends in  Commodity Derivatives at BSE"/>
    <hyperlink ref="A72" location="'69'!A1" display="Table 69: Trends in Commodity Derivatives at NSE"/>
    <hyperlink ref="A73" location="'70'!A1" display="Table 70: Participant-wise percentage share of turnover in Commodity Futures"/>
    <hyperlink ref="A74" location="'71'!A1" display="Table 71: Commodity-wise Trading Volume and Turnover at MCX"/>
    <hyperlink ref="A75" location="'72'!A1" display="Table 72: Commodity-wise Trading Volume and Turnover at NCDEX"/>
    <hyperlink ref="A76" location="'73'!A1" display="Table 73: Commodity-wise Trading Volume and Turnover at ICEX, NSE and BSE"/>
    <hyperlink ref="A77" location="'74'!A1" display="Table 74: Macro Economic Indicators"/>
  </hyperlinks>
  <printOptions horizontalCentered="1"/>
  <pageMargins left="0.23622047244094491" right="0.23622047244094491" top="0.31496062992125984" bottom="0.39370078740157483" header="0.31496062992125984" footer="0.31496062992125984"/>
  <pageSetup paperSize="9" scale="90" fitToHeight="0" orientation="portrait" useFirstPageNumber="1" r:id="rId1"/>
  <headerFooter>
    <oddFooter>Page &amp;P&amp;R&amp;F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workbookViewId="0">
      <selection sqref="A1:N1"/>
    </sheetView>
  </sheetViews>
  <sheetFormatPr defaultRowHeight="15"/>
  <sheetData>
    <row r="1" spans="1:18">
      <c r="A1" s="1321" t="s">
        <v>10</v>
      </c>
      <c r="B1" s="1321"/>
      <c r="C1" s="1321"/>
      <c r="D1" s="1321"/>
      <c r="E1" s="1321"/>
      <c r="F1" s="1321"/>
      <c r="G1" s="1321"/>
      <c r="H1" s="1321"/>
      <c r="I1" s="1321"/>
      <c r="J1" s="1321"/>
      <c r="K1" s="1321"/>
      <c r="L1" s="1321"/>
      <c r="M1" s="1321"/>
      <c r="N1" s="1321"/>
      <c r="O1" s="156"/>
    </row>
    <row r="2" spans="1:18">
      <c r="A2" s="1266" t="s">
        <v>122</v>
      </c>
      <c r="B2" s="1323" t="s">
        <v>101</v>
      </c>
      <c r="C2" s="1324"/>
      <c r="D2" s="1323" t="s">
        <v>210</v>
      </c>
      <c r="E2" s="1324"/>
      <c r="F2" s="1325" t="s">
        <v>211</v>
      </c>
      <c r="G2" s="1326"/>
      <c r="H2" s="1323" t="s">
        <v>212</v>
      </c>
      <c r="I2" s="1324"/>
      <c r="J2" s="1323" t="s">
        <v>213</v>
      </c>
      <c r="K2" s="1324"/>
      <c r="L2" s="1323" t="s">
        <v>214</v>
      </c>
      <c r="M2" s="1324"/>
      <c r="N2" s="1323" t="s">
        <v>215</v>
      </c>
      <c r="O2" s="1324"/>
    </row>
    <row r="3" spans="1:18" ht="45">
      <c r="A3" s="1322"/>
      <c r="B3" s="176" t="s">
        <v>163</v>
      </c>
      <c r="C3" s="176" t="s">
        <v>164</v>
      </c>
      <c r="D3" s="176" t="s">
        <v>163</v>
      </c>
      <c r="E3" s="176" t="s">
        <v>164</v>
      </c>
      <c r="F3" s="176" t="s">
        <v>163</v>
      </c>
      <c r="G3" s="176" t="s">
        <v>164</v>
      </c>
      <c r="H3" s="176" t="s">
        <v>163</v>
      </c>
      <c r="I3" s="176" t="s">
        <v>164</v>
      </c>
      <c r="J3" s="176" t="s">
        <v>163</v>
      </c>
      <c r="K3" s="176" t="s">
        <v>164</v>
      </c>
      <c r="L3" s="176" t="s">
        <v>163</v>
      </c>
      <c r="M3" s="176" t="s">
        <v>164</v>
      </c>
      <c r="N3" s="176" t="s">
        <v>163</v>
      </c>
      <c r="O3" s="176" t="s">
        <v>164</v>
      </c>
    </row>
    <row r="4" spans="1:18">
      <c r="A4" s="5" t="s">
        <v>76</v>
      </c>
      <c r="B4" s="177">
        <v>238</v>
      </c>
      <c r="C4" s="177">
        <v>65823.222790500004</v>
      </c>
      <c r="D4" s="177">
        <v>22</v>
      </c>
      <c r="E4" s="177">
        <v>75.134</v>
      </c>
      <c r="F4" s="177">
        <v>37</v>
      </c>
      <c r="G4" s="177">
        <v>280.11500000000001</v>
      </c>
      <c r="H4" s="177">
        <v>117</v>
      </c>
      <c r="I4" s="177">
        <v>3087.3290099000001</v>
      </c>
      <c r="J4" s="177">
        <v>15</v>
      </c>
      <c r="K4" s="177">
        <v>956.42131999999992</v>
      </c>
      <c r="L4" s="177">
        <v>20</v>
      </c>
      <c r="M4" s="177">
        <v>6114.4434606000013</v>
      </c>
      <c r="N4" s="177">
        <v>27</v>
      </c>
      <c r="O4" s="177">
        <v>55309.78</v>
      </c>
    </row>
    <row r="5" spans="1:18">
      <c r="A5" s="161" t="s">
        <v>77</v>
      </c>
      <c r="B5" s="177">
        <f>SUM(B6:B17)</f>
        <v>211</v>
      </c>
      <c r="C5" s="177">
        <f t="shared" ref="C5:O5" si="0">SUM(C6:C17)</f>
        <v>49988.490934900001</v>
      </c>
      <c r="D5" s="177">
        <f t="shared" si="0"/>
        <v>3</v>
      </c>
      <c r="E5" s="177">
        <f t="shared" si="0"/>
        <v>9.4619999999999997</v>
      </c>
      <c r="F5" s="177">
        <f t="shared" si="0"/>
        <v>19</v>
      </c>
      <c r="G5" s="177">
        <f t="shared" si="0"/>
        <v>146.25543859999999</v>
      </c>
      <c r="H5" s="177">
        <f t="shared" si="0"/>
        <v>118</v>
      </c>
      <c r="I5" s="177">
        <f t="shared" si="0"/>
        <v>3372.6263614000004</v>
      </c>
      <c r="J5" s="177">
        <f t="shared" si="0"/>
        <v>23</v>
      </c>
      <c r="K5" s="177">
        <f t="shared" si="0"/>
        <v>1421.1316806</v>
      </c>
      <c r="L5" s="177">
        <f t="shared" si="0"/>
        <v>16</v>
      </c>
      <c r="M5" s="177">
        <f t="shared" si="0"/>
        <v>4941.7739278999998</v>
      </c>
      <c r="N5" s="177">
        <f t="shared" si="0"/>
        <v>32</v>
      </c>
      <c r="O5" s="177">
        <f t="shared" si="0"/>
        <v>40097.241526400001</v>
      </c>
      <c r="Q5" s="63"/>
      <c r="R5" s="63"/>
    </row>
    <row r="6" spans="1:18" ht="15.75">
      <c r="A6" s="178">
        <v>45017</v>
      </c>
      <c r="B6" s="179">
        <f t="shared" ref="B6:C11" si="1">D6+F6+H6+J6+L6+N6</f>
        <v>14</v>
      </c>
      <c r="C6" s="179">
        <f t="shared" si="1"/>
        <v>1981.2977965999999</v>
      </c>
      <c r="D6" s="179">
        <v>1</v>
      </c>
      <c r="E6" s="179">
        <v>4.5999999999999996</v>
      </c>
      <c r="F6" s="179">
        <v>2</v>
      </c>
      <c r="G6" s="179">
        <v>13.8705</v>
      </c>
      <c r="H6" s="179">
        <v>8</v>
      </c>
      <c r="I6" s="179">
        <v>227.78239399999998</v>
      </c>
      <c r="J6" s="179">
        <v>1</v>
      </c>
      <c r="K6" s="179">
        <v>65.999996999999993</v>
      </c>
      <c r="L6" s="179">
        <v>0</v>
      </c>
      <c r="M6" s="179">
        <v>0</v>
      </c>
      <c r="N6" s="179">
        <v>2</v>
      </c>
      <c r="O6" s="179">
        <v>1669.0449056</v>
      </c>
    </row>
    <row r="7" spans="1:18" ht="15.75">
      <c r="A7" s="178">
        <v>45077</v>
      </c>
      <c r="B7" s="179">
        <f t="shared" si="1"/>
        <v>14</v>
      </c>
      <c r="C7" s="179">
        <f t="shared" si="1"/>
        <v>7273.5494699999999</v>
      </c>
      <c r="D7" s="179">
        <v>0</v>
      </c>
      <c r="E7" s="179">
        <v>0</v>
      </c>
      <c r="F7" s="179">
        <v>1</v>
      </c>
      <c r="G7" s="179">
        <v>9.3330000000000002</v>
      </c>
      <c r="H7" s="179">
        <v>10</v>
      </c>
      <c r="I7" s="179">
        <v>336.61740000000003</v>
      </c>
      <c r="J7" s="179">
        <v>0</v>
      </c>
      <c r="K7" s="179">
        <v>0</v>
      </c>
      <c r="L7" s="179">
        <v>1</v>
      </c>
      <c r="M7" s="179">
        <v>107.49379999999999</v>
      </c>
      <c r="N7" s="179">
        <v>2</v>
      </c>
      <c r="O7" s="179">
        <v>6820.10527</v>
      </c>
    </row>
    <row r="8" spans="1:18" ht="15.75">
      <c r="A8" s="178">
        <v>45078</v>
      </c>
      <c r="B8" s="179">
        <f t="shared" si="1"/>
        <v>25</v>
      </c>
      <c r="C8" s="179">
        <f t="shared" si="1"/>
        <v>1484.4890366999998</v>
      </c>
      <c r="D8" s="179">
        <v>1</v>
      </c>
      <c r="E8" s="179">
        <v>2.8319999999999999</v>
      </c>
      <c r="F8" s="179">
        <v>1</v>
      </c>
      <c r="G8" s="179">
        <v>6.0158075999999996</v>
      </c>
      <c r="H8" s="179">
        <v>16</v>
      </c>
      <c r="I8" s="179">
        <v>447.04522909999997</v>
      </c>
      <c r="J8" s="179">
        <v>5</v>
      </c>
      <c r="K8" s="179">
        <v>316.95599999999996</v>
      </c>
      <c r="L8" s="179">
        <v>1</v>
      </c>
      <c r="M8" s="179">
        <v>105.14</v>
      </c>
      <c r="N8" s="179">
        <v>1</v>
      </c>
      <c r="O8" s="179">
        <v>606.5</v>
      </c>
    </row>
    <row r="9" spans="1:18" ht="15.75">
      <c r="A9" s="178">
        <v>45108</v>
      </c>
      <c r="B9" s="179">
        <f t="shared" si="1"/>
        <v>28</v>
      </c>
      <c r="C9" s="179">
        <f t="shared" si="1"/>
        <v>4386.9669477999996</v>
      </c>
      <c r="D9" s="179">
        <v>0</v>
      </c>
      <c r="E9" s="179">
        <v>0</v>
      </c>
      <c r="F9" s="179">
        <v>1</v>
      </c>
      <c r="G9" s="179">
        <v>5.69</v>
      </c>
      <c r="H9" s="179">
        <v>15</v>
      </c>
      <c r="I9" s="179">
        <v>439.30113630000005</v>
      </c>
      <c r="J9" s="179">
        <v>5</v>
      </c>
      <c r="K9" s="179">
        <v>318.30568360000001</v>
      </c>
      <c r="L9" s="179">
        <v>3</v>
      </c>
      <c r="M9" s="179">
        <v>1333.4301278999999</v>
      </c>
      <c r="N9" s="179">
        <v>4</v>
      </c>
      <c r="O9" s="179">
        <v>2290.2399999999998</v>
      </c>
    </row>
    <row r="10" spans="1:18" ht="15.75">
      <c r="A10" s="178">
        <v>45139</v>
      </c>
      <c r="B10" s="179">
        <f t="shared" si="1"/>
        <v>31</v>
      </c>
      <c r="C10" s="179">
        <f t="shared" si="1"/>
        <v>6466.6735767999999</v>
      </c>
      <c r="D10" s="179">
        <v>1</v>
      </c>
      <c r="E10" s="179">
        <v>2.0299999999999998</v>
      </c>
      <c r="F10" s="179">
        <v>5</v>
      </c>
      <c r="G10" s="179">
        <v>36.516131000000001</v>
      </c>
      <c r="H10" s="179">
        <v>16</v>
      </c>
      <c r="I10" s="179">
        <v>575.59020200000009</v>
      </c>
      <c r="J10" s="179">
        <v>2</v>
      </c>
      <c r="K10" s="179">
        <v>156.39999999999998</v>
      </c>
      <c r="L10" s="179">
        <v>2</v>
      </c>
      <c r="M10" s="179">
        <v>504.05</v>
      </c>
      <c r="N10" s="179">
        <v>5</v>
      </c>
      <c r="O10" s="179">
        <v>5192.0872437999997</v>
      </c>
    </row>
    <row r="11" spans="1:18" ht="15.75">
      <c r="A11" s="178">
        <v>45170</v>
      </c>
      <c r="B11" s="179">
        <f t="shared" si="1"/>
        <v>35</v>
      </c>
      <c r="C11" s="179">
        <f t="shared" si="1"/>
        <v>9564.3700000000008</v>
      </c>
      <c r="D11" s="179">
        <v>0</v>
      </c>
      <c r="E11" s="179">
        <v>0</v>
      </c>
      <c r="F11" s="179">
        <v>2</v>
      </c>
      <c r="G11" s="179">
        <v>14.87</v>
      </c>
      <c r="H11" s="179">
        <v>17</v>
      </c>
      <c r="I11" s="179">
        <v>334.79999999999995</v>
      </c>
      <c r="J11" s="179">
        <v>4</v>
      </c>
      <c r="K11" s="179">
        <v>226.46999999999997</v>
      </c>
      <c r="L11" s="179">
        <v>5</v>
      </c>
      <c r="M11" s="179">
        <v>1515.6599999999999</v>
      </c>
      <c r="N11" s="179">
        <v>7</v>
      </c>
      <c r="O11" s="179">
        <v>7472.5700000000006</v>
      </c>
    </row>
    <row r="12" spans="1:18" ht="15.75">
      <c r="A12" s="178">
        <v>45200</v>
      </c>
      <c r="B12" s="179">
        <f t="shared" ref="B12" si="2">D12+F12+H12+J12+L12+N12</f>
        <v>34</v>
      </c>
      <c r="C12" s="179">
        <f t="shared" ref="C12" si="3">E12+G12+I12+K12+M12+O12</f>
        <v>5287.92</v>
      </c>
      <c r="D12" s="179">
        <v>0</v>
      </c>
      <c r="E12" s="179">
        <v>0</v>
      </c>
      <c r="F12" s="179">
        <v>4</v>
      </c>
      <c r="G12" s="179">
        <v>33.82</v>
      </c>
      <c r="H12" s="179">
        <v>21</v>
      </c>
      <c r="I12" s="179">
        <v>616.2299999999999</v>
      </c>
      <c r="J12" s="179">
        <v>4</v>
      </c>
      <c r="K12" s="179">
        <v>230.85</v>
      </c>
      <c r="L12" s="179">
        <v>2</v>
      </c>
      <c r="M12" s="179">
        <v>422.65999999999997</v>
      </c>
      <c r="N12" s="179">
        <v>3</v>
      </c>
      <c r="O12" s="179">
        <v>3984.36</v>
      </c>
    </row>
    <row r="13" spans="1:18" ht="15.75">
      <c r="A13" s="178">
        <v>45231</v>
      </c>
      <c r="B13" s="179">
        <f>D13+F13+H13+J13+L13+N13</f>
        <v>30</v>
      </c>
      <c r="C13" s="179">
        <f>E13+G13+I13+K13+M13+O13</f>
        <v>13543.224107000002</v>
      </c>
      <c r="D13" s="179">
        <v>0</v>
      </c>
      <c r="E13" s="179">
        <v>0</v>
      </c>
      <c r="F13" s="179">
        <v>3</v>
      </c>
      <c r="G13" s="179">
        <v>26.14</v>
      </c>
      <c r="H13" s="179">
        <v>15</v>
      </c>
      <c r="I13" s="179">
        <v>395.26000000000005</v>
      </c>
      <c r="J13" s="179">
        <v>2</v>
      </c>
      <c r="K13" s="179">
        <v>106.15</v>
      </c>
      <c r="L13" s="179">
        <v>2</v>
      </c>
      <c r="M13" s="179">
        <v>953.33999999999992</v>
      </c>
      <c r="N13" s="179">
        <v>8</v>
      </c>
      <c r="O13" s="179">
        <v>12062.334107000002</v>
      </c>
    </row>
    <row r="14" spans="1:18">
      <c r="A14" s="422">
        <v>45261</v>
      </c>
      <c r="B14" s="1193"/>
      <c r="C14" s="1193"/>
      <c r="D14" s="1193"/>
      <c r="E14" s="1193"/>
      <c r="F14" s="1193"/>
      <c r="G14" s="1193"/>
      <c r="H14" s="1193"/>
      <c r="I14" s="1193"/>
      <c r="J14" s="1193"/>
      <c r="K14" s="1193"/>
      <c r="L14" s="1193"/>
      <c r="M14" s="1193"/>
      <c r="N14" s="1193"/>
      <c r="O14" s="1193"/>
    </row>
    <row r="15" spans="1:18">
      <c r="A15" s="422">
        <v>45292</v>
      </c>
      <c r="B15" s="1193"/>
      <c r="C15" s="1193"/>
      <c r="D15" s="1193"/>
      <c r="E15" s="1193"/>
      <c r="F15" s="1193"/>
      <c r="G15" s="1193"/>
      <c r="H15" s="1193"/>
      <c r="I15" s="1193"/>
      <c r="J15" s="1193"/>
      <c r="K15" s="1193"/>
      <c r="L15" s="1193"/>
      <c r="M15" s="1193"/>
      <c r="N15" s="1193"/>
      <c r="O15" s="1193"/>
    </row>
    <row r="16" spans="1:18">
      <c r="A16" s="422">
        <v>45323</v>
      </c>
      <c r="B16" s="1193"/>
      <c r="C16" s="1193"/>
      <c r="D16" s="1193"/>
      <c r="E16" s="1193"/>
      <c r="F16" s="1193"/>
      <c r="G16" s="1193"/>
      <c r="H16" s="1193"/>
      <c r="I16" s="1193"/>
      <c r="J16" s="1193"/>
      <c r="K16" s="1193"/>
      <c r="L16" s="1193"/>
      <c r="M16" s="1193"/>
      <c r="N16" s="1193"/>
      <c r="O16" s="1193"/>
    </row>
    <row r="17" spans="1:15">
      <c r="A17" s="422">
        <v>45352</v>
      </c>
      <c r="B17" s="179"/>
      <c r="C17" s="179"/>
      <c r="D17" s="179"/>
      <c r="E17" s="179"/>
      <c r="F17" s="179"/>
      <c r="G17" s="179"/>
      <c r="H17" s="179"/>
      <c r="I17" s="179"/>
      <c r="J17" s="179"/>
      <c r="K17" s="179"/>
      <c r="L17" s="179"/>
      <c r="M17" s="179"/>
      <c r="N17" s="179"/>
      <c r="O17" s="179"/>
    </row>
    <row r="18" spans="1:15" ht="15.75">
      <c r="A18" s="1320" t="s">
        <v>201</v>
      </c>
      <c r="B18" s="1320"/>
      <c r="C18" s="1320"/>
      <c r="D18" s="1320"/>
      <c r="E18" s="1320"/>
      <c r="F18" s="1320"/>
      <c r="G18" s="1320"/>
      <c r="H18" s="1320"/>
      <c r="I18" s="1320"/>
      <c r="J18" s="180"/>
      <c r="K18" s="180"/>
      <c r="L18" s="180"/>
      <c r="M18" s="180"/>
      <c r="N18" s="180"/>
      <c r="O18" s="180"/>
    </row>
    <row r="19" spans="1:15" ht="15.75">
      <c r="A19" s="856" t="s">
        <v>1303</v>
      </c>
      <c r="B19" s="856"/>
      <c r="C19" s="856"/>
      <c r="D19" s="856"/>
      <c r="E19" s="175"/>
      <c r="F19" s="175"/>
      <c r="G19" s="175"/>
      <c r="H19" s="175"/>
      <c r="I19" s="175"/>
      <c r="J19" s="181"/>
      <c r="K19" s="181"/>
      <c r="L19" s="181"/>
      <c r="M19" s="181"/>
      <c r="N19" s="181"/>
      <c r="O19" s="181"/>
    </row>
    <row r="20" spans="1:15">
      <c r="A20" s="1254" t="s">
        <v>138</v>
      </c>
      <c r="B20" s="1254"/>
      <c r="C20" s="167"/>
      <c r="D20" s="175"/>
      <c r="E20" s="175"/>
      <c r="F20" s="175"/>
      <c r="G20" s="175"/>
      <c r="H20" s="175"/>
      <c r="I20" s="175"/>
      <c r="J20" s="181"/>
      <c r="K20" s="181"/>
      <c r="L20" s="181"/>
      <c r="M20" s="181"/>
      <c r="N20" s="181"/>
      <c r="O20" s="181"/>
    </row>
    <row r="21" spans="1:15">
      <c r="A21" s="182"/>
      <c r="B21" s="181"/>
      <c r="C21" s="181"/>
      <c r="D21" s="181"/>
      <c r="E21" s="181"/>
      <c r="F21" s="181"/>
      <c r="J21" s="181"/>
      <c r="K21" s="181"/>
      <c r="L21" s="181"/>
      <c r="M21" s="181"/>
      <c r="N21" s="181"/>
      <c r="O21" s="181"/>
    </row>
    <row r="22" spans="1:15" ht="15" customHeight="1">
      <c r="A22" s="182"/>
      <c r="B22" s="169"/>
      <c r="C22" s="169"/>
    </row>
    <row r="23" spans="1:15">
      <c r="A23" s="182"/>
      <c r="B23" s="169"/>
      <c r="C23" s="169"/>
      <c r="D23" s="169"/>
      <c r="E23" s="169"/>
      <c r="F23" s="169"/>
      <c r="J23" s="169"/>
      <c r="K23" s="169"/>
      <c r="L23" s="169"/>
      <c r="M23" s="169"/>
      <c r="N23" s="169"/>
      <c r="O23" s="169"/>
    </row>
    <row r="24" spans="1:15">
      <c r="A24" s="182"/>
      <c r="B24" s="169"/>
      <c r="C24" s="169"/>
      <c r="D24" s="169"/>
      <c r="E24" s="169"/>
      <c r="F24" s="169"/>
      <c r="J24" s="169"/>
      <c r="K24" s="169"/>
      <c r="L24" s="169"/>
      <c r="M24" s="169"/>
      <c r="N24" s="169"/>
      <c r="O24" s="169"/>
    </row>
    <row r="25" spans="1:15">
      <c r="A25" s="182"/>
      <c r="B25" s="169"/>
      <c r="C25" s="169"/>
      <c r="D25" s="169"/>
      <c r="E25" s="169"/>
      <c r="F25" s="169"/>
      <c r="J25" s="169"/>
      <c r="K25" s="169"/>
      <c r="L25" s="169"/>
      <c r="M25" s="169"/>
      <c r="N25" s="169"/>
      <c r="O25" s="169"/>
    </row>
    <row r="26" spans="1:15">
      <c r="A26" s="183"/>
      <c r="B26" s="174"/>
      <c r="C26" s="174"/>
      <c r="D26" s="174"/>
      <c r="E26" s="174"/>
      <c r="F26" s="174"/>
      <c r="J26" s="174"/>
      <c r="K26" s="174"/>
      <c r="L26" s="174"/>
      <c r="M26" s="174"/>
      <c r="N26" s="174"/>
      <c r="O26" s="174"/>
    </row>
    <row r="27" spans="1:15">
      <c r="A27" s="183"/>
      <c r="B27" s="174"/>
      <c r="C27" s="174"/>
      <c r="D27" s="174"/>
      <c r="E27" s="174"/>
      <c r="F27" s="174"/>
      <c r="J27" s="174"/>
      <c r="K27" s="174"/>
      <c r="L27" s="174"/>
      <c r="M27" s="174"/>
      <c r="N27" s="174"/>
      <c r="O27" s="174"/>
    </row>
    <row r="28" spans="1:15" ht="15.75">
      <c r="A28" s="184"/>
      <c r="B28" s="180"/>
      <c r="C28" s="180"/>
      <c r="D28" s="180"/>
      <c r="E28" s="180"/>
      <c r="F28" s="180"/>
      <c r="G28" s="180"/>
      <c r="H28" s="180"/>
      <c r="I28" s="180"/>
      <c r="J28" s="180"/>
      <c r="K28" s="180"/>
      <c r="L28" s="180"/>
      <c r="M28" s="180"/>
      <c r="N28" s="180"/>
      <c r="O28" s="180"/>
    </row>
    <row r="30" spans="1:15">
      <c r="J30" s="175"/>
      <c r="K30" s="175"/>
      <c r="L30" s="175"/>
      <c r="M30" s="175"/>
      <c r="N30" s="175"/>
      <c r="O30" s="175"/>
    </row>
    <row r="31" spans="1:15">
      <c r="J31" s="175"/>
      <c r="K31" s="175"/>
      <c r="L31" s="175"/>
      <c r="M31" s="175"/>
      <c r="N31" s="175"/>
      <c r="O31" s="175"/>
    </row>
    <row r="32" spans="1:15">
      <c r="J32" s="50"/>
      <c r="K32" s="50"/>
      <c r="L32" s="50"/>
      <c r="M32" s="50"/>
      <c r="N32" s="50"/>
      <c r="O32" s="50"/>
    </row>
  </sheetData>
  <mergeCells count="11">
    <mergeCell ref="A18:I18"/>
    <mergeCell ref="A20:B20"/>
    <mergeCell ref="A1:N1"/>
    <mergeCell ref="A2:A3"/>
    <mergeCell ref="B2:C2"/>
    <mergeCell ref="D2:E2"/>
    <mergeCell ref="F2:G2"/>
    <mergeCell ref="H2:I2"/>
    <mergeCell ref="J2:K2"/>
    <mergeCell ref="L2:M2"/>
    <mergeCell ref="N2:O2"/>
  </mergeCells>
  <printOptions horizontalCentered="1"/>
  <pageMargins left="0.7" right="0.7" top="0.75" bottom="0.75" header="0.3" footer="0.3"/>
  <pageSetup paperSize="9" scale="9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sqref="A1:I1"/>
    </sheetView>
  </sheetViews>
  <sheetFormatPr defaultRowHeight="15"/>
  <sheetData>
    <row r="1" spans="1:11">
      <c r="A1" s="1321" t="s">
        <v>11</v>
      </c>
      <c r="B1" s="1321"/>
      <c r="C1" s="1321"/>
      <c r="D1" s="1321"/>
      <c r="E1" s="1321"/>
      <c r="F1" s="1321"/>
      <c r="G1" s="1321"/>
      <c r="H1" s="1321"/>
      <c r="I1" s="1321"/>
      <c r="J1" s="156"/>
      <c r="K1" s="156"/>
    </row>
    <row r="2" spans="1:11">
      <c r="A2" s="1266" t="s">
        <v>122</v>
      </c>
      <c r="B2" s="1325" t="s">
        <v>216</v>
      </c>
      <c r="C2" s="1326"/>
      <c r="D2" s="1325" t="s">
        <v>217</v>
      </c>
      <c r="E2" s="1326"/>
      <c r="F2" s="1325" t="s">
        <v>218</v>
      </c>
      <c r="G2" s="1326"/>
      <c r="H2" s="1325" t="s">
        <v>219</v>
      </c>
      <c r="I2" s="1326"/>
      <c r="J2" s="1325" t="s">
        <v>101</v>
      </c>
      <c r="K2" s="1326"/>
    </row>
    <row r="3" spans="1:11" ht="45">
      <c r="A3" s="1322"/>
      <c r="B3" s="141" t="s">
        <v>163</v>
      </c>
      <c r="C3" s="141" t="s">
        <v>164</v>
      </c>
      <c r="D3" s="141" t="s">
        <v>163</v>
      </c>
      <c r="E3" s="141" t="s">
        <v>164</v>
      </c>
      <c r="F3" s="141" t="s">
        <v>163</v>
      </c>
      <c r="G3" s="141" t="s">
        <v>164</v>
      </c>
      <c r="H3" s="141" t="s">
        <v>163</v>
      </c>
      <c r="I3" s="141" t="s">
        <v>164</v>
      </c>
      <c r="J3" s="185" t="s">
        <v>163</v>
      </c>
      <c r="K3" s="141" t="s">
        <v>164</v>
      </c>
    </row>
    <row r="4" spans="1:11">
      <c r="A4" s="64" t="s">
        <v>76</v>
      </c>
      <c r="B4" s="186">
        <v>0</v>
      </c>
      <c r="C4" s="187">
        <v>0</v>
      </c>
      <c r="D4" s="186">
        <v>0</v>
      </c>
      <c r="E4" s="187">
        <v>0</v>
      </c>
      <c r="F4" s="188">
        <v>0</v>
      </c>
      <c r="G4" s="188">
        <v>0</v>
      </c>
      <c r="H4" s="186">
        <v>11</v>
      </c>
      <c r="I4" s="187">
        <v>8212.34</v>
      </c>
      <c r="J4" s="188">
        <v>11</v>
      </c>
      <c r="K4" s="187">
        <v>8212.3399348889998</v>
      </c>
    </row>
    <row r="5" spans="1:11">
      <c r="A5" s="161" t="s">
        <v>77</v>
      </c>
      <c r="B5" s="189">
        <f t="shared" ref="B5:K5" si="0">SUM(B6:B17)</f>
        <v>0</v>
      </c>
      <c r="C5" s="189">
        <f t="shared" si="0"/>
        <v>0</v>
      </c>
      <c r="D5" s="189">
        <f t="shared" si="0"/>
        <v>0</v>
      </c>
      <c r="E5" s="189">
        <f t="shared" si="0"/>
        <v>0</v>
      </c>
      <c r="F5" s="189">
        <f t="shared" si="0"/>
        <v>0</v>
      </c>
      <c r="G5" s="189">
        <f t="shared" si="0"/>
        <v>0</v>
      </c>
      <c r="H5" s="189">
        <f t="shared" si="0"/>
        <v>30</v>
      </c>
      <c r="I5" s="189">
        <f t="shared" si="0"/>
        <v>38315.06</v>
      </c>
      <c r="J5" s="189">
        <f t="shared" si="0"/>
        <v>30</v>
      </c>
      <c r="K5" s="189">
        <f t="shared" si="0"/>
        <v>38315.06</v>
      </c>
    </row>
    <row r="6" spans="1:11">
      <c r="A6" s="125">
        <v>45017</v>
      </c>
      <c r="B6" s="9">
        <v>0</v>
      </c>
      <c r="C6" s="9">
        <v>0</v>
      </c>
      <c r="D6" s="9">
        <v>0</v>
      </c>
      <c r="E6" s="9">
        <v>0</v>
      </c>
      <c r="F6" s="9">
        <v>0</v>
      </c>
      <c r="G6" s="9">
        <v>0</v>
      </c>
      <c r="H6" s="190">
        <v>2</v>
      </c>
      <c r="I6" s="391">
        <v>1000.49</v>
      </c>
      <c r="J6" s="277">
        <f t="shared" ref="J6:K12" si="1">SUM(B6,D6,F6,H6)</f>
        <v>2</v>
      </c>
      <c r="K6" s="277">
        <f t="shared" si="1"/>
        <v>1000.49</v>
      </c>
    </row>
    <row r="7" spans="1:11">
      <c r="A7" s="125">
        <v>45047</v>
      </c>
      <c r="B7" s="9">
        <v>0</v>
      </c>
      <c r="C7" s="9">
        <v>0</v>
      </c>
      <c r="D7" s="9">
        <v>0</v>
      </c>
      <c r="E7" s="9">
        <v>0</v>
      </c>
      <c r="F7" s="9">
        <v>0</v>
      </c>
      <c r="G7" s="9">
        <v>0</v>
      </c>
      <c r="H7" s="191">
        <v>2</v>
      </c>
      <c r="I7" s="391">
        <v>349.91</v>
      </c>
      <c r="J7" s="277">
        <f t="shared" si="1"/>
        <v>2</v>
      </c>
      <c r="K7" s="277">
        <f t="shared" si="1"/>
        <v>349.91</v>
      </c>
    </row>
    <row r="8" spans="1:11">
      <c r="A8" s="125">
        <v>45078</v>
      </c>
      <c r="B8" s="9">
        <v>0</v>
      </c>
      <c r="C8" s="9">
        <v>0</v>
      </c>
      <c r="D8" s="9">
        <v>0</v>
      </c>
      <c r="E8" s="9">
        <v>0</v>
      </c>
      <c r="F8" s="9">
        <v>0</v>
      </c>
      <c r="G8" s="9">
        <v>0</v>
      </c>
      <c r="H8" s="9">
        <v>3</v>
      </c>
      <c r="I8" s="276">
        <v>1800</v>
      </c>
      <c r="J8" s="277">
        <f t="shared" si="1"/>
        <v>3</v>
      </c>
      <c r="K8" s="277">
        <f t="shared" si="1"/>
        <v>1800</v>
      </c>
    </row>
    <row r="9" spans="1:11">
      <c r="A9" s="125">
        <v>45108</v>
      </c>
      <c r="B9" s="9">
        <v>0</v>
      </c>
      <c r="C9" s="9">
        <v>0</v>
      </c>
      <c r="D9" s="9">
        <v>0</v>
      </c>
      <c r="E9" s="9">
        <v>0</v>
      </c>
      <c r="F9" s="9">
        <v>0</v>
      </c>
      <c r="G9" s="9">
        <v>0</v>
      </c>
      <c r="H9" s="9">
        <v>4</v>
      </c>
      <c r="I9" s="276">
        <v>5690</v>
      </c>
      <c r="J9" s="277">
        <f t="shared" si="1"/>
        <v>4</v>
      </c>
      <c r="K9" s="277">
        <f t="shared" si="1"/>
        <v>5690</v>
      </c>
    </row>
    <row r="10" spans="1:11">
      <c r="A10" s="125">
        <v>45139</v>
      </c>
      <c r="B10" s="9">
        <v>0</v>
      </c>
      <c r="C10" s="9">
        <v>0</v>
      </c>
      <c r="D10" s="9">
        <v>0</v>
      </c>
      <c r="E10" s="9">
        <v>0</v>
      </c>
      <c r="F10" s="9">
        <v>0</v>
      </c>
      <c r="G10" s="9">
        <v>0</v>
      </c>
      <c r="H10" s="276">
        <v>4</v>
      </c>
      <c r="I10" s="276">
        <v>7400</v>
      </c>
      <c r="J10" s="277">
        <f t="shared" si="1"/>
        <v>4</v>
      </c>
      <c r="K10" s="277">
        <f t="shared" si="1"/>
        <v>7400</v>
      </c>
    </row>
    <row r="11" spans="1:11">
      <c r="A11" s="125">
        <v>45170</v>
      </c>
      <c r="B11" s="9">
        <v>0</v>
      </c>
      <c r="C11" s="9">
        <v>0</v>
      </c>
      <c r="D11" s="9">
        <v>0</v>
      </c>
      <c r="E11" s="9">
        <v>0</v>
      </c>
      <c r="F11" s="9">
        <v>0</v>
      </c>
      <c r="G11" s="9">
        <v>0</v>
      </c>
      <c r="H11" s="276">
        <v>5</v>
      </c>
      <c r="I11" s="276">
        <v>3102</v>
      </c>
      <c r="J11" s="277">
        <f t="shared" si="1"/>
        <v>5</v>
      </c>
      <c r="K11" s="277">
        <f t="shared" si="1"/>
        <v>3102</v>
      </c>
    </row>
    <row r="12" spans="1:11">
      <c r="A12" s="125">
        <v>45200</v>
      </c>
      <c r="B12" s="9">
        <v>0</v>
      </c>
      <c r="C12" s="9">
        <v>0</v>
      </c>
      <c r="D12" s="9">
        <v>0</v>
      </c>
      <c r="E12" s="9">
        <v>0</v>
      </c>
      <c r="F12" s="9">
        <v>0</v>
      </c>
      <c r="G12" s="9">
        <v>0</v>
      </c>
      <c r="H12" s="276">
        <v>4</v>
      </c>
      <c r="I12" s="276">
        <v>7609.12</v>
      </c>
      <c r="J12" s="277">
        <f t="shared" ref="J12" si="2">SUM(B12,D12,F12,H12)</f>
        <v>4</v>
      </c>
      <c r="K12" s="277">
        <f t="shared" si="1"/>
        <v>7609.12</v>
      </c>
    </row>
    <row r="13" spans="1:11">
      <c r="A13" s="125">
        <v>45231</v>
      </c>
      <c r="B13" s="9">
        <v>0</v>
      </c>
      <c r="C13" s="9">
        <v>0</v>
      </c>
      <c r="D13" s="9">
        <v>0</v>
      </c>
      <c r="E13" s="9">
        <v>0</v>
      </c>
      <c r="F13" s="9">
        <v>0</v>
      </c>
      <c r="G13" s="9">
        <v>0</v>
      </c>
      <c r="H13" s="391">
        <v>6</v>
      </c>
      <c r="I13" s="391">
        <v>11363.54</v>
      </c>
      <c r="J13" s="277">
        <f t="shared" ref="J13" si="3">SUM(B13,D13,F13,H13)</f>
        <v>6</v>
      </c>
      <c r="K13" s="277">
        <f>SUM(C13,E13,G13,I13)</f>
        <v>11363.54</v>
      </c>
    </row>
    <row r="14" spans="1:11">
      <c r="A14" s="422">
        <v>45261</v>
      </c>
      <c r="B14" s="1194"/>
      <c r="C14" s="1194"/>
      <c r="D14" s="1194"/>
      <c r="E14" s="1194"/>
      <c r="F14" s="1194"/>
      <c r="G14" s="1194"/>
      <c r="H14" s="1197"/>
      <c r="I14" s="1197"/>
      <c r="J14" s="1196"/>
      <c r="K14" s="1196"/>
    </row>
    <row r="15" spans="1:11">
      <c r="A15" s="422">
        <v>45292</v>
      </c>
      <c r="B15" s="1194"/>
      <c r="C15" s="1194"/>
      <c r="D15" s="1194"/>
      <c r="E15" s="1194"/>
      <c r="F15" s="1194"/>
      <c r="G15" s="1194"/>
      <c r="H15" s="1195"/>
      <c r="I15" s="1195"/>
      <c r="J15" s="1196"/>
      <c r="K15" s="1196"/>
    </row>
    <row r="16" spans="1:11">
      <c r="A16" s="422">
        <v>45323</v>
      </c>
      <c r="B16" s="1194"/>
      <c r="C16" s="1194"/>
      <c r="D16" s="1194"/>
      <c r="E16" s="1194"/>
      <c r="F16" s="1194"/>
      <c r="G16" s="1194"/>
      <c r="H16" s="1195"/>
      <c r="I16" s="1195"/>
      <c r="J16" s="1196"/>
      <c r="K16" s="1196"/>
    </row>
    <row r="17" spans="1:11">
      <c r="A17" s="422">
        <v>45352</v>
      </c>
      <c r="B17" s="1194"/>
      <c r="C17" s="1194"/>
      <c r="D17" s="1194"/>
      <c r="E17" s="1194"/>
      <c r="F17" s="1194"/>
      <c r="G17" s="1194"/>
      <c r="H17" s="1195"/>
      <c r="I17" s="1195"/>
      <c r="J17" s="1196"/>
      <c r="K17" s="1196"/>
    </row>
    <row r="19" spans="1:11" ht="15" customHeight="1">
      <c r="A19" s="1327" t="s">
        <v>220</v>
      </c>
      <c r="B19" s="1327"/>
      <c r="C19" s="1327"/>
      <c r="D19" s="1327"/>
      <c r="E19" s="1327"/>
      <c r="F19" s="1327"/>
      <c r="G19" s="1327"/>
      <c r="H19" s="1327"/>
      <c r="I19" s="1327"/>
      <c r="J19" s="1327"/>
      <c r="K19" s="1327"/>
    </row>
    <row r="20" spans="1:11" ht="15" customHeight="1">
      <c r="A20" s="856" t="s">
        <v>1303</v>
      </c>
      <c r="B20" s="856"/>
      <c r="C20" s="856"/>
      <c r="D20" s="856"/>
      <c r="E20" s="857"/>
      <c r="F20" s="192"/>
      <c r="G20" s="192"/>
      <c r="H20" s="192"/>
      <c r="I20" s="192"/>
      <c r="J20" s="175"/>
      <c r="K20" s="175"/>
    </row>
    <row r="21" spans="1:11" ht="15" customHeight="1">
      <c r="A21" s="1328" t="s">
        <v>221</v>
      </c>
      <c r="B21" s="1328"/>
      <c r="C21" s="1328"/>
      <c r="D21" s="1328"/>
      <c r="E21" s="192"/>
      <c r="F21" s="192"/>
      <c r="G21" s="192"/>
      <c r="H21" s="192"/>
      <c r="I21" s="192"/>
      <c r="J21" s="175"/>
      <c r="K21" s="175"/>
    </row>
    <row r="22" spans="1:11">
      <c r="A22" s="73"/>
      <c r="B22" s="193"/>
      <c r="C22" s="74"/>
      <c r="D22" s="193"/>
      <c r="E22" s="74"/>
      <c r="F22" s="71"/>
      <c r="G22" s="71"/>
      <c r="H22" s="71"/>
      <c r="I22" s="71"/>
      <c r="J22" s="71"/>
      <c r="K22" s="71"/>
    </row>
    <row r="23" spans="1:11">
      <c r="A23" s="73"/>
      <c r="B23" s="193"/>
      <c r="C23" s="74"/>
      <c r="D23" s="193"/>
      <c r="E23" s="74"/>
      <c r="F23" s="71"/>
      <c r="G23" s="71"/>
      <c r="H23" s="193"/>
      <c r="I23" s="74"/>
      <c r="J23" s="71"/>
      <c r="K23" s="74"/>
    </row>
    <row r="24" spans="1:11">
      <c r="A24" s="73"/>
      <c r="B24" s="42"/>
      <c r="C24" s="42"/>
      <c r="D24" s="42"/>
      <c r="E24" s="42"/>
      <c r="F24" s="42"/>
      <c r="G24" s="42"/>
      <c r="H24" s="193"/>
      <c r="I24" s="74"/>
      <c r="J24" s="71"/>
      <c r="K24" s="74"/>
    </row>
    <row r="25" spans="1:11">
      <c r="A25" s="73"/>
      <c r="B25" s="42"/>
      <c r="C25" s="42"/>
      <c r="D25" s="42"/>
      <c r="E25" s="42"/>
      <c r="F25" s="42"/>
      <c r="G25" s="42"/>
      <c r="H25" s="42"/>
      <c r="I25" s="42"/>
      <c r="J25" s="42"/>
      <c r="K25" s="42"/>
    </row>
    <row r="26" spans="1:11">
      <c r="A26" s="73"/>
      <c r="B26" s="42"/>
      <c r="C26" s="42"/>
      <c r="D26" s="42"/>
      <c r="E26" s="42"/>
      <c r="F26" s="42"/>
      <c r="G26" s="42"/>
      <c r="H26" s="42"/>
      <c r="I26" s="42"/>
      <c r="J26" s="42"/>
      <c r="K26" s="42"/>
    </row>
    <row r="27" spans="1:11">
      <c r="A27" s="183"/>
      <c r="B27" s="194"/>
      <c r="C27" s="194"/>
      <c r="D27" s="194"/>
      <c r="E27" s="194"/>
      <c r="F27" s="194"/>
      <c r="G27" s="194"/>
      <c r="H27" s="194"/>
      <c r="I27" s="194"/>
      <c r="J27" s="194"/>
      <c r="K27" s="194"/>
    </row>
    <row r="28" spans="1:11">
      <c r="A28" s="183"/>
      <c r="B28" s="194"/>
      <c r="C28" s="194"/>
      <c r="D28" s="194"/>
      <c r="E28" s="194"/>
      <c r="F28" s="194"/>
      <c r="G28" s="194"/>
      <c r="H28" s="194"/>
      <c r="I28" s="194"/>
      <c r="J28" s="194"/>
      <c r="K28" s="194"/>
    </row>
    <row r="29" spans="1:11">
      <c r="A29" s="140"/>
      <c r="B29" s="194"/>
      <c r="C29" s="194"/>
      <c r="D29" s="194"/>
      <c r="E29" s="194"/>
      <c r="F29" s="194"/>
      <c r="G29" s="194"/>
      <c r="H29" s="194"/>
      <c r="I29" s="194"/>
      <c r="J29" s="194"/>
      <c r="K29" s="194"/>
    </row>
  </sheetData>
  <mergeCells count="9">
    <mergeCell ref="J2:K2"/>
    <mergeCell ref="A19:K19"/>
    <mergeCell ref="A21:D21"/>
    <mergeCell ref="A1:I1"/>
    <mergeCell ref="A2:A3"/>
    <mergeCell ref="B2:C2"/>
    <mergeCell ref="D2:E2"/>
    <mergeCell ref="F2:G2"/>
    <mergeCell ref="H2:I2"/>
  </mergeCells>
  <printOptions horizontalCentered="1"/>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workbookViewId="0">
      <selection sqref="A1:I1"/>
    </sheetView>
  </sheetViews>
  <sheetFormatPr defaultRowHeight="15"/>
  <cols>
    <col min="1" max="1" width="17.140625" customWidth="1"/>
  </cols>
  <sheetData>
    <row r="1" spans="1:22">
      <c r="A1" s="1321" t="s">
        <v>12</v>
      </c>
      <c r="B1" s="1321"/>
      <c r="C1" s="1321"/>
      <c r="D1" s="1321"/>
      <c r="E1" s="1321"/>
      <c r="F1" s="1321"/>
      <c r="G1" s="1321"/>
      <c r="H1" s="1321"/>
      <c r="I1" s="1321"/>
      <c r="J1" s="156"/>
      <c r="K1" s="156"/>
    </row>
    <row r="2" spans="1:22">
      <c r="A2" s="1256" t="s">
        <v>222</v>
      </c>
      <c r="B2" s="1325" t="s">
        <v>216</v>
      </c>
      <c r="C2" s="1326"/>
      <c r="D2" s="1325" t="s">
        <v>217</v>
      </c>
      <c r="E2" s="1326"/>
      <c r="F2" s="1325" t="s">
        <v>218</v>
      </c>
      <c r="G2" s="1326"/>
      <c r="H2" s="1325" t="s">
        <v>223</v>
      </c>
      <c r="I2" s="1326"/>
      <c r="J2" s="1325" t="s">
        <v>101</v>
      </c>
      <c r="K2" s="1326"/>
    </row>
    <row r="3" spans="1:22" ht="45">
      <c r="A3" s="1257"/>
      <c r="B3" s="195" t="s">
        <v>163</v>
      </c>
      <c r="C3" s="195" t="s">
        <v>164</v>
      </c>
      <c r="D3" s="195" t="s">
        <v>163</v>
      </c>
      <c r="E3" s="195" t="s">
        <v>164</v>
      </c>
      <c r="F3" s="195" t="s">
        <v>163</v>
      </c>
      <c r="G3" s="195" t="s">
        <v>164</v>
      </c>
      <c r="H3" s="195" t="s">
        <v>163</v>
      </c>
      <c r="I3" s="195" t="s">
        <v>164</v>
      </c>
      <c r="J3" s="195" t="s">
        <v>163</v>
      </c>
      <c r="K3" s="195" t="s">
        <v>164</v>
      </c>
    </row>
    <row r="4" spans="1:22">
      <c r="A4" s="161" t="s">
        <v>76</v>
      </c>
      <c r="B4" s="392">
        <v>211</v>
      </c>
      <c r="C4" s="392">
        <v>2735.32</v>
      </c>
      <c r="D4" s="392">
        <v>35</v>
      </c>
      <c r="E4" s="392">
        <v>374.58000000000004</v>
      </c>
      <c r="F4" s="392">
        <v>7</v>
      </c>
      <c r="G4" s="392">
        <v>25.490000000000002</v>
      </c>
      <c r="H4" s="392">
        <v>201</v>
      </c>
      <c r="I4" s="392">
        <v>80696.510000000009</v>
      </c>
      <c r="J4" s="392">
        <v>454</v>
      </c>
      <c r="K4" s="392">
        <v>83831.98</v>
      </c>
    </row>
    <row r="5" spans="1:22">
      <c r="A5" s="161" t="s">
        <v>77</v>
      </c>
      <c r="B5" s="392">
        <f>SUM(B6:B17)</f>
        <v>238</v>
      </c>
      <c r="C5" s="392">
        <f t="shared" ref="C5:K5" si="0">SUM(C6:C17)</f>
        <v>7408.82</v>
      </c>
      <c r="D5" s="392">
        <f t="shared" si="0"/>
        <v>39</v>
      </c>
      <c r="E5" s="392">
        <f t="shared" si="0"/>
        <v>636.96999999999991</v>
      </c>
      <c r="F5" s="392">
        <f t="shared" si="0"/>
        <v>4</v>
      </c>
      <c r="G5" s="392">
        <f t="shared" si="0"/>
        <v>27.74</v>
      </c>
      <c r="H5" s="392">
        <f t="shared" si="0"/>
        <v>169</v>
      </c>
      <c r="I5" s="392">
        <f t="shared" si="0"/>
        <v>14212.560000000001</v>
      </c>
      <c r="J5" s="392">
        <f t="shared" si="0"/>
        <v>450</v>
      </c>
      <c r="K5" s="392">
        <f t="shared" si="0"/>
        <v>22286.089999999997</v>
      </c>
      <c r="M5" s="63"/>
      <c r="N5" s="63"/>
      <c r="O5" s="63"/>
      <c r="P5" s="63"/>
      <c r="Q5" s="63"/>
      <c r="R5" s="63"/>
      <c r="S5" s="63"/>
      <c r="T5" s="63"/>
      <c r="U5" s="63"/>
      <c r="V5" s="63"/>
    </row>
    <row r="6" spans="1:22">
      <c r="A6" s="125">
        <v>45017</v>
      </c>
      <c r="B6" s="393">
        <v>26</v>
      </c>
      <c r="C6" s="393">
        <v>1528.58</v>
      </c>
      <c r="D6" s="393">
        <v>4</v>
      </c>
      <c r="E6" s="393">
        <v>49.23</v>
      </c>
      <c r="F6" s="393">
        <v>1</v>
      </c>
      <c r="G6" s="393">
        <v>15.15</v>
      </c>
      <c r="H6" s="393">
        <v>13</v>
      </c>
      <c r="I6" s="393">
        <v>3241.82</v>
      </c>
      <c r="J6" s="393">
        <f>B6+D6+F6+H6</f>
        <v>44</v>
      </c>
      <c r="K6" s="393">
        <f>C6+E6+G6+I6</f>
        <v>4834.7800000000007</v>
      </c>
    </row>
    <row r="7" spans="1:22">
      <c r="A7" s="125">
        <v>45047</v>
      </c>
      <c r="B7" s="393">
        <v>31</v>
      </c>
      <c r="C7" s="393">
        <v>722.34</v>
      </c>
      <c r="D7" s="393">
        <v>3</v>
      </c>
      <c r="E7" s="393">
        <v>63.08</v>
      </c>
      <c r="F7" s="393">
        <v>1</v>
      </c>
      <c r="G7" s="393">
        <v>0.6</v>
      </c>
      <c r="H7" s="393">
        <v>16</v>
      </c>
      <c r="I7" s="393">
        <v>1267.8900000000001</v>
      </c>
      <c r="J7" s="393">
        <f t="shared" ref="J7:J10" si="1">B7+D7+F7+H7</f>
        <v>51</v>
      </c>
      <c r="K7" s="393">
        <f t="shared" ref="K7:K10" si="2">C7+E7+G7+I7</f>
        <v>2053.9100000000003</v>
      </c>
    </row>
    <row r="8" spans="1:22">
      <c r="A8" s="125">
        <v>45078</v>
      </c>
      <c r="B8" s="393">
        <v>23</v>
      </c>
      <c r="C8" s="393">
        <v>438.29</v>
      </c>
      <c r="D8" s="393">
        <v>4</v>
      </c>
      <c r="E8" s="393">
        <v>19.88</v>
      </c>
      <c r="F8" s="393">
        <v>1</v>
      </c>
      <c r="G8" s="393">
        <v>11.01</v>
      </c>
      <c r="H8" s="393">
        <v>16</v>
      </c>
      <c r="I8" s="393">
        <v>2157.41</v>
      </c>
      <c r="J8" s="393">
        <f>B8+D8+F8+H8</f>
        <v>44</v>
      </c>
      <c r="K8" s="393">
        <f t="shared" si="2"/>
        <v>2626.5899999999997</v>
      </c>
    </row>
    <row r="9" spans="1:22">
      <c r="A9" s="125">
        <v>45108</v>
      </c>
      <c r="B9" s="393">
        <v>33</v>
      </c>
      <c r="C9" s="393">
        <v>513.52</v>
      </c>
      <c r="D9" s="393">
        <v>5</v>
      </c>
      <c r="E9" s="393">
        <v>20.03</v>
      </c>
      <c r="F9" s="393">
        <v>0</v>
      </c>
      <c r="G9" s="393">
        <v>0</v>
      </c>
      <c r="H9" s="393">
        <v>23</v>
      </c>
      <c r="I9" s="393">
        <v>793.76</v>
      </c>
      <c r="J9" s="393">
        <f t="shared" si="1"/>
        <v>61</v>
      </c>
      <c r="K9" s="393">
        <f t="shared" si="2"/>
        <v>1327.31</v>
      </c>
    </row>
    <row r="10" spans="1:22">
      <c r="A10" s="125">
        <v>45139</v>
      </c>
      <c r="B10" s="393">
        <v>34</v>
      </c>
      <c r="C10" s="393">
        <v>536.19000000000005</v>
      </c>
      <c r="D10" s="393">
        <v>3</v>
      </c>
      <c r="E10" s="393">
        <v>159.65</v>
      </c>
      <c r="F10" s="393">
        <v>0</v>
      </c>
      <c r="G10" s="393">
        <v>0</v>
      </c>
      <c r="H10" s="393">
        <v>24</v>
      </c>
      <c r="I10" s="393">
        <v>1135.57</v>
      </c>
      <c r="J10" s="393">
        <f t="shared" si="1"/>
        <v>61</v>
      </c>
      <c r="K10" s="393">
        <f t="shared" si="2"/>
        <v>1831.4099999999999</v>
      </c>
    </row>
    <row r="11" spans="1:22">
      <c r="A11" s="125">
        <v>45170</v>
      </c>
      <c r="B11" s="393">
        <v>29</v>
      </c>
      <c r="C11" s="393">
        <v>219.65</v>
      </c>
      <c r="D11" s="393">
        <v>13</v>
      </c>
      <c r="E11" s="393">
        <v>247.786</v>
      </c>
      <c r="F11" s="393">
        <v>0</v>
      </c>
      <c r="G11" s="393">
        <v>0</v>
      </c>
      <c r="H11" s="393">
        <v>24</v>
      </c>
      <c r="I11" s="393">
        <v>1523.83</v>
      </c>
      <c r="J11" s="393">
        <f t="shared" ref="J11:K12" si="3">B11+D11+F11+H11</f>
        <v>66</v>
      </c>
      <c r="K11" s="393">
        <f t="shared" si="3"/>
        <v>1991.2660000000001</v>
      </c>
    </row>
    <row r="12" spans="1:22">
      <c r="A12" s="125">
        <v>45200</v>
      </c>
      <c r="B12" s="393">
        <v>32</v>
      </c>
      <c r="C12" s="393">
        <v>3053.56</v>
      </c>
      <c r="D12" s="393">
        <v>0</v>
      </c>
      <c r="E12" s="393">
        <v>0</v>
      </c>
      <c r="F12" s="393">
        <v>0</v>
      </c>
      <c r="G12" s="393">
        <v>0</v>
      </c>
      <c r="H12" s="393">
        <v>33</v>
      </c>
      <c r="I12" s="393">
        <v>1789.7</v>
      </c>
      <c r="J12" s="393">
        <f t="shared" si="3"/>
        <v>65</v>
      </c>
      <c r="K12" s="393">
        <f t="shared" si="3"/>
        <v>4843.26</v>
      </c>
    </row>
    <row r="13" spans="1:22">
      <c r="A13" s="125">
        <v>45231</v>
      </c>
      <c r="B13" s="393">
        <v>30</v>
      </c>
      <c r="C13" s="393">
        <v>396.69</v>
      </c>
      <c r="D13" s="393">
        <v>7</v>
      </c>
      <c r="E13" s="393">
        <v>77.313999999999993</v>
      </c>
      <c r="F13" s="393">
        <v>1</v>
      </c>
      <c r="G13" s="393">
        <v>0.98</v>
      </c>
      <c r="H13" s="393">
        <v>20</v>
      </c>
      <c r="I13" s="393">
        <v>2302.58</v>
      </c>
      <c r="J13" s="393">
        <f t="shared" ref="J13" si="4">B13+D13+F13+H13</f>
        <v>58</v>
      </c>
      <c r="K13" s="393">
        <f t="shared" ref="K13" si="5">C13+E13+G13+I13</f>
        <v>2777.5639999999999</v>
      </c>
    </row>
    <row r="14" spans="1:22">
      <c r="A14" s="422">
        <v>45261</v>
      </c>
      <c r="B14" s="1198"/>
      <c r="C14" s="1198"/>
      <c r="D14" s="1198"/>
      <c r="E14" s="1198"/>
      <c r="F14" s="1198"/>
      <c r="G14" s="1198"/>
      <c r="H14" s="1198"/>
      <c r="I14" s="1198"/>
      <c r="J14" s="1198"/>
      <c r="K14" s="1198"/>
    </row>
    <row r="15" spans="1:22">
      <c r="A15" s="422">
        <v>45292</v>
      </c>
      <c r="B15" s="1198"/>
      <c r="C15" s="1198"/>
      <c r="D15" s="1198"/>
      <c r="E15" s="1198"/>
      <c r="F15" s="1198"/>
      <c r="G15" s="1198"/>
      <c r="H15" s="1198"/>
      <c r="I15" s="1198"/>
      <c r="J15" s="1198"/>
      <c r="K15" s="1198"/>
    </row>
    <row r="16" spans="1:22">
      <c r="A16" s="422">
        <v>45323</v>
      </c>
      <c r="B16" s="1198"/>
      <c r="C16" s="1198"/>
      <c r="D16" s="1198"/>
      <c r="E16" s="1198"/>
      <c r="F16" s="1198"/>
      <c r="G16" s="1198"/>
      <c r="H16" s="1198"/>
      <c r="I16" s="1198"/>
      <c r="J16" s="1198"/>
      <c r="K16" s="1198"/>
    </row>
    <row r="17" spans="1:11">
      <c r="A17" s="422">
        <v>45352</v>
      </c>
      <c r="B17" s="393"/>
      <c r="C17" s="393"/>
      <c r="D17" s="393"/>
      <c r="E17" s="393"/>
      <c r="F17" s="393"/>
      <c r="G17" s="393"/>
      <c r="H17" s="393"/>
      <c r="I17" s="393"/>
      <c r="J17" s="393"/>
      <c r="K17" s="393"/>
    </row>
    <row r="18" spans="1:11">
      <c r="A18" s="1329" t="s">
        <v>1303</v>
      </c>
      <c r="B18" s="1329"/>
      <c r="C18" s="1329"/>
      <c r="D18" s="72"/>
      <c r="E18" s="72"/>
      <c r="F18" s="72"/>
      <c r="G18" s="72"/>
      <c r="H18" s="72"/>
      <c r="I18" s="72"/>
      <c r="J18" s="72"/>
      <c r="K18" s="72"/>
    </row>
    <row r="19" spans="1:11">
      <c r="A19" s="7" t="s">
        <v>224</v>
      </c>
      <c r="B19" s="7"/>
      <c r="C19" s="7"/>
      <c r="D19" s="72"/>
      <c r="E19" s="72"/>
      <c r="F19" s="72"/>
      <c r="G19" s="72"/>
      <c r="H19" s="72"/>
      <c r="I19" s="72"/>
      <c r="J19" s="72"/>
      <c r="K19" s="72"/>
    </row>
    <row r="20" spans="1:11">
      <c r="A20" s="167" t="s">
        <v>221</v>
      </c>
      <c r="B20" s="167"/>
      <c r="C20" s="75"/>
      <c r="D20" s="72"/>
      <c r="E20" s="72"/>
      <c r="F20" s="72"/>
      <c r="G20" s="72"/>
      <c r="H20" s="72"/>
      <c r="I20" s="72"/>
      <c r="J20" s="72"/>
      <c r="K20" s="72"/>
    </row>
    <row r="21" spans="1:11">
      <c r="A21" s="73"/>
      <c r="B21" s="72"/>
      <c r="C21" s="72"/>
      <c r="D21" s="72"/>
      <c r="E21" s="72"/>
      <c r="F21" s="72"/>
      <c r="G21" s="72"/>
      <c r="H21" s="72"/>
      <c r="I21" s="72"/>
      <c r="J21" s="72"/>
      <c r="K21" s="72"/>
    </row>
    <row r="22" spans="1:11">
      <c r="A22" s="73"/>
      <c r="B22" s="196"/>
      <c r="C22" s="196"/>
      <c r="D22" s="196"/>
      <c r="E22" s="196"/>
      <c r="F22" s="196"/>
      <c r="G22" s="196"/>
      <c r="H22" s="196"/>
      <c r="I22" s="196"/>
      <c r="J22" s="196"/>
      <c r="K22" s="196"/>
    </row>
    <row r="23" spans="1:11">
      <c r="A23" s="73"/>
      <c r="B23" s="196"/>
      <c r="C23" s="196"/>
      <c r="D23" s="196"/>
      <c r="E23" s="196"/>
      <c r="F23" s="196"/>
      <c r="G23" s="196"/>
      <c r="H23" s="196"/>
      <c r="I23" s="197"/>
      <c r="J23" s="196"/>
      <c r="K23" s="196"/>
    </row>
    <row r="24" spans="1:11">
      <c r="A24" s="73"/>
      <c r="B24" s="196"/>
      <c r="C24" s="196"/>
      <c r="D24" s="196"/>
      <c r="E24" s="196"/>
      <c r="F24" s="196"/>
      <c r="G24" s="196"/>
      <c r="H24" s="196"/>
      <c r="I24" s="196"/>
      <c r="J24" s="196"/>
      <c r="K24" s="196"/>
    </row>
    <row r="25" spans="1:11">
      <c r="A25" s="73"/>
      <c r="B25" s="196"/>
      <c r="C25" s="196"/>
      <c r="D25" s="196"/>
      <c r="E25" s="196"/>
      <c r="F25" s="196"/>
      <c r="G25" s="196"/>
      <c r="H25" s="196"/>
      <c r="I25" s="196"/>
      <c r="J25" s="196"/>
      <c r="K25" s="196"/>
    </row>
    <row r="26" spans="1:11">
      <c r="A26" s="183"/>
      <c r="B26" s="198"/>
      <c r="C26" s="198"/>
      <c r="D26" s="198"/>
      <c r="E26" s="198"/>
      <c r="F26" s="198"/>
      <c r="G26" s="198"/>
      <c r="H26" s="198"/>
      <c r="I26" s="199"/>
      <c r="J26" s="198"/>
      <c r="K26" s="199"/>
    </row>
    <row r="27" spans="1:11">
      <c r="A27" s="183"/>
      <c r="B27" s="198"/>
      <c r="C27" s="198"/>
      <c r="D27" s="198"/>
      <c r="E27" s="198"/>
      <c r="F27" s="198"/>
      <c r="G27" s="198"/>
      <c r="H27" s="198"/>
      <c r="I27" s="198"/>
      <c r="J27" s="198"/>
      <c r="K27" s="198"/>
    </row>
    <row r="28" spans="1:11">
      <c r="A28" s="140"/>
      <c r="B28" s="198"/>
      <c r="C28" s="198"/>
      <c r="D28" s="198"/>
      <c r="E28" s="198"/>
      <c r="F28" s="198"/>
      <c r="G28" s="198"/>
      <c r="H28" s="198"/>
      <c r="I28" s="198"/>
      <c r="J28" s="198"/>
      <c r="K28" s="198"/>
    </row>
    <row r="29" spans="1:11">
      <c r="A29" s="140"/>
      <c r="B29" s="198"/>
      <c r="C29" s="198"/>
      <c r="D29" s="198"/>
      <c r="E29" s="198"/>
      <c r="F29" s="198"/>
      <c r="G29" s="198"/>
      <c r="H29" s="198"/>
      <c r="I29" s="198"/>
      <c r="J29" s="198"/>
      <c r="K29" s="198"/>
    </row>
    <row r="31" spans="1:11">
      <c r="D31" s="200"/>
      <c r="E31" s="175"/>
      <c r="F31" s="175"/>
      <c r="G31" s="175"/>
      <c r="H31" s="175"/>
      <c r="I31" s="175"/>
      <c r="J31" s="175"/>
      <c r="K31" s="175"/>
    </row>
    <row r="32" spans="1:11">
      <c r="D32" s="75"/>
      <c r="E32" s="175"/>
      <c r="F32" s="175"/>
      <c r="G32" s="175"/>
      <c r="H32" s="175"/>
      <c r="I32" s="175"/>
      <c r="J32" s="175"/>
      <c r="K32" s="175"/>
    </row>
    <row r="33" spans="4:11">
      <c r="D33" s="201"/>
      <c r="E33" s="201"/>
      <c r="F33" s="201"/>
      <c r="G33" s="201"/>
      <c r="H33" s="201"/>
      <c r="I33" s="201"/>
      <c r="J33" s="201"/>
      <c r="K33" s="201"/>
    </row>
  </sheetData>
  <mergeCells count="8">
    <mergeCell ref="J2:K2"/>
    <mergeCell ref="A18:C18"/>
    <mergeCell ref="A1:I1"/>
    <mergeCell ref="A2:A3"/>
    <mergeCell ref="B2:C2"/>
    <mergeCell ref="D2:E2"/>
    <mergeCell ref="F2:G2"/>
    <mergeCell ref="H2:I2"/>
  </mergeCells>
  <printOptions horizontalCentered="1"/>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
  <sheetViews>
    <sheetView zoomScaleNormal="100" workbookViewId="0">
      <selection sqref="A1:I1"/>
    </sheetView>
  </sheetViews>
  <sheetFormatPr defaultColWidth="9.140625" defaultRowHeight="15"/>
  <cols>
    <col min="1" max="2" width="14.5703125" style="202" bestFit="1" customWidth="1"/>
    <col min="3" max="3" width="15.85546875" style="202" bestFit="1" customWidth="1"/>
    <col min="4" max="4" width="14.5703125" style="202" bestFit="1" customWidth="1"/>
    <col min="5" max="5" width="15.85546875" style="202" bestFit="1" customWidth="1"/>
    <col min="6" max="6" width="14.5703125" style="202" bestFit="1" customWidth="1"/>
    <col min="7" max="7" width="15.85546875" style="202" bestFit="1" customWidth="1"/>
    <col min="8" max="8" width="9.5703125" style="202" customWidth="1"/>
    <col min="9" max="9" width="15.85546875" style="202" bestFit="1" customWidth="1"/>
    <col min="10" max="10" width="8.5703125" style="202" customWidth="1"/>
    <col min="11" max="16384" width="9.140625" style="202"/>
  </cols>
  <sheetData>
    <row r="1" spans="1:21" ht="15.75" customHeight="1">
      <c r="A1" s="1331" t="s">
        <v>13</v>
      </c>
      <c r="B1" s="1331"/>
      <c r="C1" s="1331"/>
      <c r="D1" s="1331"/>
      <c r="E1" s="1331"/>
      <c r="F1" s="1331"/>
      <c r="G1" s="1331"/>
      <c r="H1" s="1331"/>
      <c r="I1" s="1331"/>
    </row>
    <row r="2" spans="1:21" s="203" customFormat="1" ht="18" customHeight="1">
      <c r="A2" s="1332" t="s">
        <v>222</v>
      </c>
      <c r="B2" s="1334" t="s">
        <v>217</v>
      </c>
      <c r="C2" s="1335"/>
      <c r="D2" s="1334" t="s">
        <v>216</v>
      </c>
      <c r="E2" s="1335"/>
      <c r="F2" s="1334" t="s">
        <v>219</v>
      </c>
      <c r="G2" s="1335"/>
      <c r="H2" s="1334" t="s">
        <v>101</v>
      </c>
      <c r="I2" s="1335"/>
    </row>
    <row r="3" spans="1:21" s="203" customFormat="1" ht="27" customHeight="1">
      <c r="A3" s="1333"/>
      <c r="B3" s="204" t="s">
        <v>163</v>
      </c>
      <c r="C3" s="204" t="s">
        <v>174</v>
      </c>
      <c r="D3" s="204" t="s">
        <v>163</v>
      </c>
      <c r="E3" s="204" t="s">
        <v>174</v>
      </c>
      <c r="F3" s="204" t="s">
        <v>163</v>
      </c>
      <c r="G3" s="204" t="s">
        <v>174</v>
      </c>
      <c r="H3" s="204" t="s">
        <v>163</v>
      </c>
      <c r="I3" s="204" t="s">
        <v>174</v>
      </c>
    </row>
    <row r="4" spans="1:21" s="209" customFormat="1" ht="18" customHeight="1">
      <c r="A4" s="205" t="s">
        <v>76</v>
      </c>
      <c r="B4" s="206">
        <v>363</v>
      </c>
      <c r="C4" s="207">
        <v>223404.1629</v>
      </c>
      <c r="D4" s="207">
        <v>1018</v>
      </c>
      <c r="E4" s="207">
        <v>245127.7042137</v>
      </c>
      <c r="F4" s="206">
        <v>143</v>
      </c>
      <c r="G4" s="207">
        <v>285931.11589999998</v>
      </c>
      <c r="H4" s="207">
        <v>1524</v>
      </c>
      <c r="I4" s="208">
        <v>754461</v>
      </c>
    </row>
    <row r="5" spans="1:21" s="209" customFormat="1" ht="18" customHeight="1">
      <c r="A5" s="210" t="s">
        <v>77</v>
      </c>
      <c r="B5" s="347">
        <f>SUM(B6:B17)</f>
        <v>170</v>
      </c>
      <c r="C5" s="347">
        <f t="shared" ref="C5:I5" si="0">SUM(C6:C17)</f>
        <v>132527.54389999999</v>
      </c>
      <c r="D5" s="347">
        <f t="shared" si="0"/>
        <v>562</v>
      </c>
      <c r="E5" s="347">
        <f t="shared" si="0"/>
        <v>174916.79883439001</v>
      </c>
      <c r="F5" s="347">
        <f t="shared" si="0"/>
        <v>63</v>
      </c>
      <c r="G5" s="347">
        <f t="shared" si="0"/>
        <v>178711.4498</v>
      </c>
      <c r="H5" s="347">
        <f>SUM(H6:H17)</f>
        <v>795</v>
      </c>
      <c r="I5" s="347">
        <f t="shared" si="0"/>
        <v>486155.79253439006</v>
      </c>
      <c r="J5" s="211"/>
      <c r="K5" s="211"/>
      <c r="L5" s="211"/>
      <c r="M5" s="211"/>
      <c r="N5" s="211"/>
      <c r="O5" s="211"/>
      <c r="P5" s="211"/>
      <c r="Q5" s="211"/>
      <c r="R5" s="211"/>
      <c r="S5" s="211"/>
      <c r="T5" s="211"/>
      <c r="U5" s="211"/>
    </row>
    <row r="6" spans="1:21" s="203" customFormat="1" ht="18" customHeight="1">
      <c r="A6" s="212" t="s">
        <v>131</v>
      </c>
      <c r="B6" s="213">
        <v>24</v>
      </c>
      <c r="C6" s="214">
        <v>17528.179199999999</v>
      </c>
      <c r="D6" s="213">
        <f>72-6</f>
        <v>66</v>
      </c>
      <c r="E6" s="214">
        <f>35897.7419-G6</f>
        <v>25202.721600000001</v>
      </c>
      <c r="F6" s="213">
        <v>6</v>
      </c>
      <c r="G6" s="215">
        <v>10695.0203</v>
      </c>
      <c r="H6" s="216">
        <f>SUM(B6,D6,F6)</f>
        <v>96</v>
      </c>
      <c r="I6" s="215">
        <f>SUM(C6,E6,G6)</f>
        <v>53425.921100000007</v>
      </c>
    </row>
    <row r="7" spans="1:21" s="203" customFormat="1" ht="18" customHeight="1">
      <c r="A7" s="212" t="s">
        <v>132</v>
      </c>
      <c r="B7" s="213">
        <v>33</v>
      </c>
      <c r="C7" s="214">
        <v>21276.26</v>
      </c>
      <c r="D7" s="213">
        <v>79</v>
      </c>
      <c r="E7" s="214">
        <v>26455.58</v>
      </c>
      <c r="F7" s="213">
        <v>12</v>
      </c>
      <c r="G7" s="215">
        <v>36173.64</v>
      </c>
      <c r="H7" s="216">
        <f t="shared" ref="H7:H10" si="1">SUM(B7,D7,F7)</f>
        <v>124</v>
      </c>
      <c r="I7" s="215">
        <f t="shared" ref="I7:I10" si="2">SUM(C7,E7,G7)</f>
        <v>83905.48</v>
      </c>
    </row>
    <row r="8" spans="1:21" s="203" customFormat="1" ht="18" customHeight="1">
      <c r="A8" s="212" t="s">
        <v>133</v>
      </c>
      <c r="B8" s="216">
        <v>29</v>
      </c>
      <c r="C8" s="215">
        <v>27700.684700000002</v>
      </c>
      <c r="D8" s="216">
        <v>85</v>
      </c>
      <c r="E8" s="215">
        <v>18153.829778540006</v>
      </c>
      <c r="F8" s="216">
        <v>13</v>
      </c>
      <c r="G8" s="215">
        <v>50293.089500000002</v>
      </c>
      <c r="H8" s="216">
        <f t="shared" si="1"/>
        <v>127</v>
      </c>
      <c r="I8" s="215">
        <f t="shared" si="2"/>
        <v>96147.603978540006</v>
      </c>
    </row>
    <row r="9" spans="1:21" s="203" customFormat="1" ht="18" customHeight="1">
      <c r="A9" s="212" t="s">
        <v>134</v>
      </c>
      <c r="B9" s="216">
        <v>17</v>
      </c>
      <c r="C9" s="215">
        <v>5717</v>
      </c>
      <c r="D9" s="216">
        <v>54</v>
      </c>
      <c r="E9" s="215">
        <v>33372.937455850006</v>
      </c>
      <c r="F9" s="216">
        <v>9</v>
      </c>
      <c r="G9" s="215">
        <v>11514</v>
      </c>
      <c r="H9" s="216">
        <f t="shared" si="1"/>
        <v>80</v>
      </c>
      <c r="I9" s="215">
        <f t="shared" si="2"/>
        <v>50603.937455850006</v>
      </c>
    </row>
    <row r="10" spans="1:21" s="203" customFormat="1" ht="18" customHeight="1">
      <c r="A10" s="212" t="s">
        <v>1229</v>
      </c>
      <c r="B10" s="216">
        <v>15</v>
      </c>
      <c r="C10" s="350">
        <v>10084.449999999999</v>
      </c>
      <c r="D10" s="350">
        <v>70</v>
      </c>
      <c r="E10" s="350">
        <v>16087.73</v>
      </c>
      <c r="F10" s="350">
        <v>8</v>
      </c>
      <c r="G10" s="350">
        <v>21208.699999999997</v>
      </c>
      <c r="H10" s="216">
        <f t="shared" si="1"/>
        <v>93</v>
      </c>
      <c r="I10" s="215">
        <f t="shared" si="2"/>
        <v>47380.88</v>
      </c>
    </row>
    <row r="11" spans="1:21" s="203" customFormat="1" ht="18" customHeight="1">
      <c r="A11" s="212" t="s">
        <v>1244</v>
      </c>
      <c r="B11" s="350">
        <v>16</v>
      </c>
      <c r="C11" s="350">
        <v>14250.210000000001</v>
      </c>
      <c r="D11" s="350">
        <v>81</v>
      </c>
      <c r="E11" s="350">
        <v>23273</v>
      </c>
      <c r="F11" s="350">
        <v>4</v>
      </c>
      <c r="G11" s="350">
        <v>12553</v>
      </c>
      <c r="H11" s="216">
        <f>SUM(B11,D11,F11)</f>
        <v>101</v>
      </c>
      <c r="I11" s="215">
        <f>SUM(C11,E11,G11)</f>
        <v>50076.21</v>
      </c>
    </row>
    <row r="12" spans="1:21" s="203" customFormat="1" ht="18" customHeight="1">
      <c r="A12" s="212" t="s">
        <v>1252</v>
      </c>
      <c r="B12" s="350">
        <v>18</v>
      </c>
      <c r="C12" s="350">
        <v>13755.76</v>
      </c>
      <c r="D12" s="350">
        <v>67</v>
      </c>
      <c r="E12" s="350">
        <v>16570</v>
      </c>
      <c r="F12" s="350">
        <v>2</v>
      </c>
      <c r="G12" s="350">
        <v>2933</v>
      </c>
      <c r="H12" s="216">
        <f t="shared" ref="H12:H13" si="3">SUM(B12,D12,F12)</f>
        <v>87</v>
      </c>
      <c r="I12" s="215">
        <f t="shared" ref="I12:I13" si="4">SUM(C12,E12,G12)</f>
        <v>33258.76</v>
      </c>
    </row>
    <row r="13" spans="1:21" s="203" customFormat="1" ht="18" customHeight="1">
      <c r="A13" s="212" t="s">
        <v>1304</v>
      </c>
      <c r="B13" s="350">
        <v>18</v>
      </c>
      <c r="C13" s="350">
        <v>22215</v>
      </c>
      <c r="D13" s="350">
        <v>60</v>
      </c>
      <c r="E13" s="350">
        <v>15801</v>
      </c>
      <c r="F13" s="350">
        <v>9</v>
      </c>
      <c r="G13" s="350">
        <v>33341</v>
      </c>
      <c r="H13" s="216">
        <f t="shared" si="3"/>
        <v>87</v>
      </c>
      <c r="I13" s="215">
        <f t="shared" si="4"/>
        <v>71357</v>
      </c>
    </row>
    <row r="14" spans="1:21" s="203" customFormat="1" ht="18" customHeight="1">
      <c r="A14" s="422">
        <v>45261</v>
      </c>
      <c r="B14" s="626"/>
      <c r="C14" s="626"/>
      <c r="D14" s="626"/>
      <c r="E14" s="626"/>
      <c r="F14" s="626"/>
      <c r="G14" s="626"/>
      <c r="H14" s="1199"/>
      <c r="I14" s="570"/>
    </row>
    <row r="15" spans="1:21" s="203" customFormat="1" ht="18" customHeight="1">
      <c r="A15" s="422">
        <v>45292</v>
      </c>
      <c r="B15" s="626"/>
      <c r="C15" s="626"/>
      <c r="D15" s="626"/>
      <c r="E15" s="626"/>
      <c r="F15" s="626"/>
      <c r="G15" s="626"/>
      <c r="H15" s="1199"/>
      <c r="I15" s="570"/>
    </row>
    <row r="16" spans="1:21" s="203" customFormat="1" ht="18" customHeight="1">
      <c r="A16" s="422">
        <v>45323</v>
      </c>
      <c r="B16" s="626"/>
      <c r="C16" s="626"/>
      <c r="D16" s="626"/>
      <c r="E16" s="626"/>
      <c r="F16" s="626"/>
      <c r="G16" s="626"/>
      <c r="H16" s="1199"/>
      <c r="I16" s="570"/>
    </row>
    <row r="17" spans="1:9" s="203" customFormat="1" ht="18" customHeight="1">
      <c r="A17" s="422">
        <v>45352</v>
      </c>
      <c r="B17" s="350"/>
      <c r="C17" s="350"/>
      <c r="D17" s="350"/>
      <c r="E17" s="350"/>
      <c r="F17" s="350"/>
      <c r="G17" s="350"/>
      <c r="H17" s="216"/>
      <c r="I17" s="215"/>
    </row>
    <row r="18" spans="1:9" s="203" customFormat="1" ht="15" customHeight="1">
      <c r="A18" s="856" t="s">
        <v>1303</v>
      </c>
      <c r="B18" s="212"/>
      <c r="C18" s="212"/>
      <c r="E18" s="217"/>
      <c r="H18" s="218"/>
      <c r="I18" s="217"/>
    </row>
    <row r="19" spans="1:9" s="203" customFormat="1" ht="13.5" customHeight="1">
      <c r="A19" s="1330" t="s">
        <v>225</v>
      </c>
      <c r="B19" s="1330"/>
    </row>
    <row r="20" spans="1:9">
      <c r="C20" s="219"/>
      <c r="H20" s="220"/>
      <c r="I20" s="221"/>
    </row>
    <row r="21" spans="1:9">
      <c r="I21" s="219"/>
    </row>
    <row r="22" spans="1:9" ht="0.75" customHeight="1"/>
    <row r="23" spans="1:9">
      <c r="B23" s="220"/>
      <c r="C23" s="220"/>
      <c r="D23" s="220"/>
      <c r="E23" s="220"/>
      <c r="F23" s="220"/>
      <c r="G23" s="220"/>
      <c r="H23" s="220"/>
      <c r="I23" s="220"/>
    </row>
  </sheetData>
  <mergeCells count="7">
    <mergeCell ref="A19:B19"/>
    <mergeCell ref="A1:I1"/>
    <mergeCell ref="A2:A3"/>
    <mergeCell ref="B2:C2"/>
    <mergeCell ref="D2:E2"/>
    <mergeCell ref="F2:G2"/>
    <mergeCell ref="H2:I2"/>
  </mergeCells>
  <printOptions horizontalCentered="1"/>
  <pageMargins left="0.78431372549019618" right="0.78431372549019618" top="0.98039215686274517" bottom="0.98039215686274517" header="0.50980392156862753" footer="0.50980392156862753"/>
  <pageSetup paperSize="9" scale="98"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
  <sheetViews>
    <sheetView zoomScaleNormal="100" workbookViewId="0">
      <selection sqref="A1:I21"/>
    </sheetView>
  </sheetViews>
  <sheetFormatPr defaultColWidth="9.140625" defaultRowHeight="15"/>
  <cols>
    <col min="1" max="1" width="14.5703125" style="202" bestFit="1" customWidth="1"/>
    <col min="2" max="2" width="14.85546875" style="202" bestFit="1" customWidth="1"/>
    <col min="3" max="3" width="12.42578125" style="202" customWidth="1"/>
    <col min="4" max="4" width="9.42578125" style="202" customWidth="1"/>
    <col min="5" max="5" width="10.42578125" style="202" customWidth="1"/>
    <col min="6" max="6" width="8.85546875" style="202" bestFit="1" customWidth="1"/>
    <col min="7" max="7" width="8.5703125" style="202" customWidth="1"/>
    <col min="8" max="8" width="9.85546875" style="202" bestFit="1" customWidth="1"/>
    <col min="9" max="9" width="10.140625" style="202" customWidth="1"/>
    <col min="10" max="10" width="9.140625" style="202" customWidth="1"/>
    <col min="11" max="11" width="12.5703125" style="202" customWidth="1"/>
    <col min="12" max="16" width="9.140625" style="202"/>
    <col min="17" max="17" width="6" style="202" bestFit="1" customWidth="1"/>
    <col min="18" max="18" width="9.5703125" style="202" bestFit="1" customWidth="1"/>
    <col min="19" max="16384" width="9.140625" style="202"/>
  </cols>
  <sheetData>
    <row r="1" spans="1:21" ht="15" customHeight="1">
      <c r="A1" s="628" t="s">
        <v>14</v>
      </c>
      <c r="B1" s="628"/>
      <c r="C1" s="628"/>
      <c r="D1" s="628"/>
      <c r="E1" s="628"/>
      <c r="F1" s="628"/>
      <c r="G1" s="628"/>
      <c r="H1" s="628"/>
      <c r="I1" s="628"/>
    </row>
    <row r="2" spans="1:21" s="203" customFormat="1" ht="18" customHeight="1">
      <c r="A2" s="1342" t="s">
        <v>122</v>
      </c>
      <c r="B2" s="1336" t="s">
        <v>78</v>
      </c>
      <c r="C2" s="1344"/>
      <c r="D2" s="1336" t="s">
        <v>79</v>
      </c>
      <c r="E2" s="1344"/>
      <c r="F2" s="1336" t="s">
        <v>80</v>
      </c>
      <c r="G2" s="1337"/>
      <c r="H2" s="1338" t="s">
        <v>101</v>
      </c>
      <c r="I2" s="1339"/>
    </row>
    <row r="3" spans="1:21" s="203" customFormat="1" ht="54.75" customHeight="1">
      <c r="A3" s="1343"/>
      <c r="B3" s="899" t="s">
        <v>288</v>
      </c>
      <c r="C3" s="899" t="s">
        <v>289</v>
      </c>
      <c r="D3" s="899" t="s">
        <v>288</v>
      </c>
      <c r="E3" s="899" t="s">
        <v>289</v>
      </c>
      <c r="F3" s="899" t="s">
        <v>288</v>
      </c>
      <c r="G3" s="899" t="s">
        <v>289</v>
      </c>
      <c r="H3" s="658" t="s">
        <v>288</v>
      </c>
      <c r="I3" s="899" t="s">
        <v>289</v>
      </c>
    </row>
    <row r="4" spans="1:21" s="209" customFormat="1" ht="18" customHeight="1">
      <c r="A4" s="659" t="s">
        <v>76</v>
      </c>
      <c r="B4" s="660">
        <v>133306</v>
      </c>
      <c r="C4" s="660">
        <v>237448.77813668997</v>
      </c>
      <c r="D4" s="660">
        <v>69923</v>
      </c>
      <c r="E4" s="660">
        <v>1000933.0455886349</v>
      </c>
      <c r="F4" s="661">
        <v>0</v>
      </c>
      <c r="G4" s="661">
        <v>0</v>
      </c>
      <c r="H4" s="660">
        <v>203229</v>
      </c>
      <c r="I4" s="660">
        <v>1238381.8237253251</v>
      </c>
      <c r="K4" s="203"/>
      <c r="L4" s="203"/>
      <c r="M4" s="203"/>
      <c r="N4" s="203"/>
      <c r="O4" s="203"/>
      <c r="P4" s="203"/>
      <c r="Q4" s="203"/>
      <c r="R4" s="203"/>
      <c r="S4" s="203"/>
      <c r="T4" s="203"/>
      <c r="U4" s="203"/>
    </row>
    <row r="5" spans="1:21" s="209" customFormat="1" ht="18" customHeight="1">
      <c r="A5" s="659" t="s">
        <v>77</v>
      </c>
      <c r="B5" s="900">
        <f>SUM(B6:B17)</f>
        <v>85208</v>
      </c>
      <c r="C5" s="900">
        <f t="shared" ref="C5:I5" si="0">SUM(C6:C17)</f>
        <v>132187.74820823898</v>
      </c>
      <c r="D5" s="900">
        <f t="shared" si="0"/>
        <v>49091</v>
      </c>
      <c r="E5" s="900">
        <f t="shared" si="0"/>
        <v>706820.08345708204</v>
      </c>
      <c r="F5" s="900">
        <f t="shared" si="0"/>
        <v>0</v>
      </c>
      <c r="G5" s="900">
        <f t="shared" si="0"/>
        <v>0</v>
      </c>
      <c r="H5" s="900">
        <f t="shared" si="0"/>
        <v>134299</v>
      </c>
      <c r="I5" s="900">
        <f t="shared" si="0"/>
        <v>839007.83166532102</v>
      </c>
      <c r="J5" s="348"/>
      <c r="K5" s="348"/>
      <c r="L5" s="348"/>
      <c r="M5" s="348"/>
      <c r="N5" s="348"/>
      <c r="O5" s="348"/>
      <c r="P5" s="348"/>
      <c r="Q5" s="203"/>
      <c r="R5" s="203"/>
      <c r="S5" s="203"/>
      <c r="T5" s="203"/>
      <c r="U5" s="203"/>
    </row>
    <row r="6" spans="1:21" s="203" customFormat="1" ht="18" customHeight="1">
      <c r="A6" s="422">
        <v>45017</v>
      </c>
      <c r="B6" s="423">
        <v>8799</v>
      </c>
      <c r="C6" s="423">
        <v>13742</v>
      </c>
      <c r="D6" s="423">
        <v>5708</v>
      </c>
      <c r="E6" s="423">
        <v>92636.52</v>
      </c>
      <c r="F6" s="424" t="s">
        <v>290</v>
      </c>
      <c r="G6" s="424" t="s">
        <v>290</v>
      </c>
      <c r="H6" s="425">
        <f t="shared" ref="H6:I13" si="1">D6+B6</f>
        <v>14507</v>
      </c>
      <c r="I6" s="425">
        <f t="shared" si="1"/>
        <v>106378.52</v>
      </c>
      <c r="J6" s="349"/>
      <c r="K6" s="349"/>
    </row>
    <row r="7" spans="1:21" s="203" customFormat="1" ht="18" customHeight="1">
      <c r="A7" s="422">
        <v>45047</v>
      </c>
      <c r="B7" s="423">
        <v>10601</v>
      </c>
      <c r="C7" s="423">
        <v>19637.817851616986</v>
      </c>
      <c r="D7" s="423">
        <v>6488</v>
      </c>
      <c r="E7" s="423">
        <v>106722.32</v>
      </c>
      <c r="F7" s="424" t="s">
        <v>290</v>
      </c>
      <c r="G7" s="424" t="s">
        <v>290</v>
      </c>
      <c r="H7" s="425">
        <f t="shared" si="1"/>
        <v>17089</v>
      </c>
      <c r="I7" s="425">
        <f t="shared" si="1"/>
        <v>126360.13785161699</v>
      </c>
    </row>
    <row r="8" spans="1:21" s="203" customFormat="1" ht="18" customHeight="1">
      <c r="A8" s="422">
        <v>45078</v>
      </c>
      <c r="B8" s="423">
        <v>10322</v>
      </c>
      <c r="C8" s="423">
        <v>18277.815750889997</v>
      </c>
      <c r="D8" s="423">
        <v>6693</v>
      </c>
      <c r="E8" s="423">
        <v>113165.98</v>
      </c>
      <c r="F8" s="424" t="s">
        <v>290</v>
      </c>
      <c r="G8" s="424" t="s">
        <v>290</v>
      </c>
      <c r="H8" s="425">
        <f t="shared" si="1"/>
        <v>17015</v>
      </c>
      <c r="I8" s="425">
        <f t="shared" si="1"/>
        <v>131443.79575088999</v>
      </c>
    </row>
    <row r="9" spans="1:21" s="203" customFormat="1" ht="18" customHeight="1">
      <c r="A9" s="422">
        <v>45108</v>
      </c>
      <c r="B9" s="423">
        <v>11428</v>
      </c>
      <c r="C9" s="423">
        <v>14954.268810285983</v>
      </c>
      <c r="D9" s="423">
        <v>6088</v>
      </c>
      <c r="E9" s="423">
        <v>90414.173457081997</v>
      </c>
      <c r="F9" s="424" t="s">
        <v>290</v>
      </c>
      <c r="G9" s="424" t="s">
        <v>290</v>
      </c>
      <c r="H9" s="425">
        <f t="shared" si="1"/>
        <v>17516</v>
      </c>
      <c r="I9" s="425">
        <f t="shared" si="1"/>
        <v>105368.44226736798</v>
      </c>
    </row>
    <row r="10" spans="1:21" s="203" customFormat="1" ht="18" customHeight="1">
      <c r="A10" s="422">
        <v>45139</v>
      </c>
      <c r="B10" s="423">
        <v>12089</v>
      </c>
      <c r="C10" s="423">
        <v>17141</v>
      </c>
      <c r="D10" s="423">
        <v>6443</v>
      </c>
      <c r="E10" s="423">
        <v>85765</v>
      </c>
      <c r="F10" s="424" t="s">
        <v>290</v>
      </c>
      <c r="G10" s="424" t="s">
        <v>290</v>
      </c>
      <c r="H10" s="425">
        <f t="shared" si="1"/>
        <v>18532</v>
      </c>
      <c r="I10" s="425">
        <f t="shared" si="1"/>
        <v>102906</v>
      </c>
    </row>
    <row r="11" spans="1:21" s="203" customFormat="1">
      <c r="A11" s="422">
        <v>45170</v>
      </c>
      <c r="B11" s="423">
        <v>9447</v>
      </c>
      <c r="C11" s="423">
        <v>16508.925731416995</v>
      </c>
      <c r="D11" s="423">
        <v>5719</v>
      </c>
      <c r="E11" s="423">
        <v>66388.11</v>
      </c>
      <c r="F11" s="424" t="s">
        <v>290</v>
      </c>
      <c r="G11" s="424" t="s">
        <v>290</v>
      </c>
      <c r="H11" s="425">
        <f t="shared" si="1"/>
        <v>15166</v>
      </c>
      <c r="I11" s="425">
        <f t="shared" si="1"/>
        <v>82897.035731416996</v>
      </c>
    </row>
    <row r="12" spans="1:21" s="203" customFormat="1">
      <c r="A12" s="422">
        <v>45200</v>
      </c>
      <c r="B12" s="423">
        <v>12061</v>
      </c>
      <c r="C12" s="423">
        <v>16080.565880280999</v>
      </c>
      <c r="D12" s="423">
        <v>6243</v>
      </c>
      <c r="E12" s="423">
        <v>74124.149999999994</v>
      </c>
      <c r="F12" s="424" t="s">
        <v>290</v>
      </c>
      <c r="G12" s="424" t="s">
        <v>290</v>
      </c>
      <c r="H12" s="425">
        <f t="shared" si="1"/>
        <v>18304</v>
      </c>
      <c r="I12" s="425">
        <f t="shared" si="1"/>
        <v>90204.715880281001</v>
      </c>
    </row>
    <row r="13" spans="1:21" s="203" customFormat="1">
      <c r="A13" s="422">
        <v>45231</v>
      </c>
      <c r="B13" s="423">
        <v>10461</v>
      </c>
      <c r="C13" s="423">
        <v>15845.354183748001</v>
      </c>
      <c r="D13" s="423">
        <v>5709</v>
      </c>
      <c r="E13" s="423">
        <v>77603.829999999987</v>
      </c>
      <c r="F13" s="424" t="s">
        <v>290</v>
      </c>
      <c r="G13" s="424" t="s">
        <v>290</v>
      </c>
      <c r="H13" s="425">
        <f t="shared" si="1"/>
        <v>16170</v>
      </c>
      <c r="I13" s="425">
        <f t="shared" si="1"/>
        <v>93449.184183747988</v>
      </c>
    </row>
    <row r="14" spans="1:21" s="203" customFormat="1">
      <c r="A14" s="422">
        <v>45261</v>
      </c>
      <c r="B14" s="423"/>
      <c r="C14" s="423"/>
      <c r="D14" s="423"/>
      <c r="E14" s="423"/>
      <c r="F14" s="424"/>
      <c r="G14" s="424"/>
      <c r="H14" s="425"/>
      <c r="I14" s="425"/>
    </row>
    <row r="15" spans="1:21" s="203" customFormat="1">
      <c r="A15" s="422">
        <v>45292</v>
      </c>
      <c r="B15" s="423"/>
      <c r="C15" s="423"/>
      <c r="D15" s="423"/>
      <c r="E15" s="423"/>
      <c r="F15" s="424"/>
      <c r="G15" s="424"/>
      <c r="H15" s="425"/>
      <c r="I15" s="425"/>
    </row>
    <row r="16" spans="1:21" s="203" customFormat="1">
      <c r="A16" s="422">
        <v>45323</v>
      </c>
      <c r="B16" s="423"/>
      <c r="C16" s="423"/>
      <c r="D16" s="423"/>
      <c r="E16" s="423"/>
      <c r="F16" s="424"/>
      <c r="G16" s="424"/>
      <c r="H16" s="425"/>
      <c r="I16" s="425"/>
    </row>
    <row r="17" spans="1:9" s="203" customFormat="1">
      <c r="A17" s="422">
        <v>45352</v>
      </c>
      <c r="B17" s="423"/>
      <c r="C17" s="423"/>
      <c r="D17" s="423"/>
      <c r="E17" s="423"/>
      <c r="F17" s="424"/>
      <c r="G17" s="424"/>
      <c r="H17" s="425"/>
      <c r="I17" s="425"/>
    </row>
    <row r="18" spans="1:9" s="203" customFormat="1">
      <c r="A18" s="278"/>
      <c r="B18" s="279"/>
      <c r="C18" s="279"/>
      <c r="D18" s="279"/>
      <c r="E18" s="279"/>
      <c r="F18" s="280"/>
      <c r="G18" s="280"/>
      <c r="H18" s="281"/>
      <c r="I18" s="281"/>
    </row>
    <row r="19" spans="1:9" s="203" customFormat="1">
      <c r="A19" s="282" t="s">
        <v>291</v>
      </c>
      <c r="B19" s="283"/>
      <c r="C19" s="283"/>
      <c r="D19" s="283"/>
      <c r="E19" s="283"/>
      <c r="F19" s="284"/>
      <c r="G19" s="284"/>
      <c r="H19" s="283"/>
      <c r="I19" s="285"/>
    </row>
    <row r="20" spans="1:9" s="203" customFormat="1">
      <c r="A20" s="1340" t="s">
        <v>1303</v>
      </c>
      <c r="B20" s="1340"/>
      <c r="C20" s="1341"/>
    </row>
    <row r="21" spans="1:9" s="203" customFormat="1">
      <c r="A21" s="1330" t="s">
        <v>221</v>
      </c>
      <c r="B21" s="1330"/>
    </row>
    <row r="22" spans="1:9">
      <c r="B22" s="220"/>
      <c r="C22" s="220"/>
      <c r="D22" s="220"/>
      <c r="E22" s="220"/>
      <c r="F22" s="220"/>
      <c r="G22" s="220"/>
      <c r="H22" s="220"/>
      <c r="I22" s="220"/>
    </row>
    <row r="23" spans="1:9">
      <c r="B23" s="219"/>
      <c r="C23" s="219"/>
      <c r="D23" s="219"/>
      <c r="E23" s="286"/>
      <c r="F23" s="219"/>
      <c r="G23" s="219"/>
      <c r="H23" s="219"/>
      <c r="I23" s="219"/>
    </row>
  </sheetData>
  <mergeCells count="7">
    <mergeCell ref="F2:G2"/>
    <mergeCell ref="H2:I2"/>
    <mergeCell ref="A20:C20"/>
    <mergeCell ref="A21:B21"/>
    <mergeCell ref="A2:A3"/>
    <mergeCell ref="B2:C2"/>
    <mergeCell ref="D2:E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zoomScaleNormal="100" workbookViewId="0">
      <selection sqref="A1:M13"/>
    </sheetView>
  </sheetViews>
  <sheetFormatPr defaultColWidth="9.140625" defaultRowHeight="15"/>
  <cols>
    <col min="1" max="1" width="10.5703125" style="202" bestFit="1" customWidth="1"/>
    <col min="2" max="13" width="14.5703125" style="202" bestFit="1" customWidth="1"/>
    <col min="14" max="14" width="5.42578125" style="202" bestFit="1" customWidth="1"/>
    <col min="15" max="16384" width="9.140625" style="202"/>
  </cols>
  <sheetData>
    <row r="1" spans="1:26" ht="16.5" customHeight="1">
      <c r="A1" s="1345" t="s">
        <v>226</v>
      </c>
      <c r="B1" s="1345"/>
      <c r="C1" s="1345"/>
      <c r="D1" s="1345"/>
      <c r="E1" s="1345"/>
      <c r="F1" s="1345"/>
      <c r="G1" s="1345"/>
      <c r="H1" s="1345"/>
      <c r="I1" s="1345"/>
      <c r="J1" s="1345"/>
      <c r="K1" s="1345"/>
      <c r="L1" s="1345"/>
      <c r="M1" s="1345"/>
    </row>
    <row r="2" spans="1:26" s="203" customFormat="1" ht="18" customHeight="1">
      <c r="A2" s="1346" t="s">
        <v>227</v>
      </c>
      <c r="B2" s="1334" t="s">
        <v>228</v>
      </c>
      <c r="C2" s="1348"/>
      <c r="D2" s="1348"/>
      <c r="E2" s="1348"/>
      <c r="F2" s="1348"/>
      <c r="G2" s="1348"/>
      <c r="H2" s="1348"/>
      <c r="I2" s="1335"/>
      <c r="J2" s="1349" t="s">
        <v>229</v>
      </c>
      <c r="K2" s="1350"/>
      <c r="L2" s="1349" t="s">
        <v>101</v>
      </c>
      <c r="M2" s="1350"/>
    </row>
    <row r="3" spans="1:26" s="203" customFormat="1" ht="18" customHeight="1">
      <c r="A3" s="1347"/>
      <c r="B3" s="1334" t="s">
        <v>230</v>
      </c>
      <c r="C3" s="1335"/>
      <c r="D3" s="1334" t="s">
        <v>231</v>
      </c>
      <c r="E3" s="1335"/>
      <c r="F3" s="1334" t="s">
        <v>232</v>
      </c>
      <c r="G3" s="1335"/>
      <c r="H3" s="1334" t="s">
        <v>233</v>
      </c>
      <c r="I3" s="1335"/>
      <c r="J3" s="1351"/>
      <c r="K3" s="1352"/>
      <c r="L3" s="1351"/>
      <c r="M3" s="1352"/>
    </row>
    <row r="4" spans="1:26" s="203" customFormat="1" ht="27" customHeight="1">
      <c r="A4" s="205" t="s">
        <v>234</v>
      </c>
      <c r="B4" s="204" t="s">
        <v>163</v>
      </c>
      <c r="C4" s="204" t="s">
        <v>164</v>
      </c>
      <c r="D4" s="204" t="s">
        <v>163</v>
      </c>
      <c r="E4" s="204" t="s">
        <v>164</v>
      </c>
      <c r="F4" s="204" t="s">
        <v>163</v>
      </c>
      <c r="G4" s="204" t="s">
        <v>164</v>
      </c>
      <c r="H4" s="204" t="s">
        <v>163</v>
      </c>
      <c r="I4" s="204" t="s">
        <v>164</v>
      </c>
      <c r="J4" s="204" t="s">
        <v>163</v>
      </c>
      <c r="K4" s="204" t="s">
        <v>164</v>
      </c>
      <c r="L4" s="204" t="s">
        <v>163</v>
      </c>
      <c r="M4" s="204" t="s">
        <v>164</v>
      </c>
    </row>
    <row r="5" spans="1:26" s="209" customFormat="1" ht="18" customHeight="1">
      <c r="A5" s="205" t="s">
        <v>76</v>
      </c>
      <c r="B5" s="207">
        <v>266</v>
      </c>
      <c r="C5" s="222">
        <v>2019875.8160000001</v>
      </c>
      <c r="D5" s="207">
        <v>409</v>
      </c>
      <c r="E5" s="222">
        <v>372534.52</v>
      </c>
      <c r="F5" s="207">
        <v>372</v>
      </c>
      <c r="G5" s="207">
        <v>61654.900000000009</v>
      </c>
      <c r="H5" s="207">
        <v>200</v>
      </c>
      <c r="I5" s="207">
        <v>18194.870000000003</v>
      </c>
      <c r="J5" s="207">
        <v>72</v>
      </c>
      <c r="K5" s="207">
        <v>17535.12</v>
      </c>
      <c r="L5" s="223">
        <v>1319</v>
      </c>
      <c r="M5" s="222">
        <v>2489794.716</v>
      </c>
    </row>
    <row r="6" spans="1:26" s="227" customFormat="1" ht="18" customHeight="1">
      <c r="A6" s="224" t="s">
        <v>77</v>
      </c>
      <c r="B6" s="225">
        <f>SUM(B7:B10)</f>
        <v>127</v>
      </c>
      <c r="C6" s="225">
        <f t="shared" ref="C6:M6" si="0">SUM(C7:C10)</f>
        <v>1269289.92</v>
      </c>
      <c r="D6" s="225">
        <f t="shared" si="0"/>
        <v>165</v>
      </c>
      <c r="E6" s="225">
        <f t="shared" si="0"/>
        <v>153963.38</v>
      </c>
      <c r="F6" s="225">
        <f t="shared" si="0"/>
        <v>129</v>
      </c>
      <c r="G6" s="225">
        <f t="shared" si="0"/>
        <v>20557.36</v>
      </c>
      <c r="H6" s="225">
        <f t="shared" si="0"/>
        <v>62</v>
      </c>
      <c r="I6" s="225">
        <f t="shared" si="0"/>
        <v>20601.649999999998</v>
      </c>
      <c r="J6" s="225">
        <f t="shared" si="0"/>
        <v>19</v>
      </c>
      <c r="K6" s="225">
        <f t="shared" si="0"/>
        <v>5873</v>
      </c>
      <c r="L6" s="225">
        <f t="shared" si="0"/>
        <v>502</v>
      </c>
      <c r="M6" s="225">
        <f t="shared" si="0"/>
        <v>1470285.31</v>
      </c>
      <c r="N6" s="226"/>
      <c r="O6" s="226"/>
      <c r="P6" s="226"/>
      <c r="Q6" s="226"/>
      <c r="R6" s="226"/>
      <c r="S6" s="226"/>
      <c r="T6" s="226"/>
      <c r="U6" s="226"/>
      <c r="V6" s="226"/>
      <c r="W6" s="226"/>
      <c r="X6" s="226"/>
      <c r="Y6" s="226"/>
      <c r="Z6" s="226"/>
    </row>
    <row r="7" spans="1:26" s="203" customFormat="1" ht="18" customHeight="1">
      <c r="A7" s="212" t="s">
        <v>131</v>
      </c>
      <c r="B7" s="214">
        <v>16</v>
      </c>
      <c r="C7" s="215">
        <v>96343.84</v>
      </c>
      <c r="D7" s="214">
        <v>21</v>
      </c>
      <c r="E7" s="214">
        <v>8364.25</v>
      </c>
      <c r="F7" s="214">
        <v>25</v>
      </c>
      <c r="G7" s="214">
        <v>920.49</v>
      </c>
      <c r="H7" s="214">
        <v>10</v>
      </c>
      <c r="I7" s="214">
        <v>1702.58</v>
      </c>
      <c r="J7" s="214">
        <v>3</v>
      </c>
      <c r="K7" s="214">
        <v>554</v>
      </c>
      <c r="L7" s="214">
        <v>75</v>
      </c>
      <c r="M7" s="215">
        <v>107885.16</v>
      </c>
      <c r="N7" s="217"/>
      <c r="O7" s="217"/>
    </row>
    <row r="8" spans="1:26" s="203" customFormat="1" ht="18" customHeight="1">
      <c r="A8" s="212" t="s">
        <v>132</v>
      </c>
      <c r="B8" s="214">
        <v>29</v>
      </c>
      <c r="C8" s="215">
        <v>188112.1</v>
      </c>
      <c r="D8" s="214">
        <v>44</v>
      </c>
      <c r="E8" s="214">
        <v>27924.79</v>
      </c>
      <c r="F8" s="214">
        <v>20</v>
      </c>
      <c r="G8" s="214">
        <v>2802.42</v>
      </c>
      <c r="H8" s="214">
        <v>24</v>
      </c>
      <c r="I8" s="214">
        <v>1864.4499999999998</v>
      </c>
      <c r="J8" s="214">
        <v>10</v>
      </c>
      <c r="K8" s="214">
        <v>4900</v>
      </c>
      <c r="L8" s="214">
        <v>127</v>
      </c>
      <c r="M8" s="215">
        <v>225603.76</v>
      </c>
      <c r="N8" s="217"/>
      <c r="O8" s="217"/>
    </row>
    <row r="9" spans="1:26" s="203" customFormat="1" ht="18" customHeight="1">
      <c r="A9" s="212" t="s">
        <v>235</v>
      </c>
      <c r="B9" s="215">
        <v>40</v>
      </c>
      <c r="C9" s="215">
        <v>292428.78000000003</v>
      </c>
      <c r="D9" s="215">
        <v>64</v>
      </c>
      <c r="E9" s="215">
        <v>71403.790000000008</v>
      </c>
      <c r="F9" s="215">
        <v>50</v>
      </c>
      <c r="G9" s="215">
        <v>9645.9500000000007</v>
      </c>
      <c r="H9" s="215">
        <v>19</v>
      </c>
      <c r="I9" s="215">
        <v>16207.8</v>
      </c>
      <c r="J9" s="215">
        <v>2</v>
      </c>
      <c r="K9" s="215">
        <v>275</v>
      </c>
      <c r="L9" s="215">
        <v>175</v>
      </c>
      <c r="M9" s="215">
        <v>389961.32</v>
      </c>
      <c r="N9" s="217"/>
      <c r="O9" s="217"/>
    </row>
    <row r="10" spans="1:26" s="203" customFormat="1" ht="18" customHeight="1">
      <c r="A10" s="212" t="s">
        <v>236</v>
      </c>
      <c r="B10" s="215">
        <v>42</v>
      </c>
      <c r="C10" s="215">
        <v>692405.2</v>
      </c>
      <c r="D10" s="215">
        <v>36</v>
      </c>
      <c r="E10" s="215">
        <v>46270.55</v>
      </c>
      <c r="F10" s="215">
        <v>34</v>
      </c>
      <c r="G10" s="215">
        <v>7188.5</v>
      </c>
      <c r="H10" s="215">
        <v>9</v>
      </c>
      <c r="I10" s="215">
        <v>826.81999999999994</v>
      </c>
      <c r="J10" s="215">
        <v>4</v>
      </c>
      <c r="K10" s="215">
        <v>144</v>
      </c>
      <c r="L10" s="215">
        <v>125</v>
      </c>
      <c r="M10" s="215">
        <v>746835.07</v>
      </c>
      <c r="N10" s="217"/>
      <c r="O10" s="217"/>
    </row>
    <row r="11" spans="1:26" s="203" customFormat="1" ht="15" customHeight="1">
      <c r="A11" s="1330" t="s">
        <v>137</v>
      </c>
      <c r="B11" s="1330"/>
      <c r="C11" s="1330"/>
      <c r="D11" s="1330"/>
      <c r="E11" s="1330"/>
      <c r="F11" s="1330"/>
      <c r="G11" s="1330"/>
      <c r="H11" s="1330"/>
      <c r="I11" s="1330"/>
      <c r="J11" s="1330"/>
      <c r="K11" s="1330"/>
    </row>
    <row r="12" spans="1:26" s="203" customFormat="1" ht="15" customHeight="1">
      <c r="A12" s="228" t="s">
        <v>237</v>
      </c>
      <c r="B12" s="228"/>
      <c r="C12" s="228"/>
      <c r="D12" s="228"/>
      <c r="E12" s="228"/>
      <c r="F12" s="228"/>
      <c r="G12" s="228"/>
      <c r="H12" s="228"/>
      <c r="I12" s="228"/>
      <c r="J12" s="228"/>
      <c r="K12" s="228"/>
    </row>
    <row r="13" spans="1:26" s="203" customFormat="1" ht="13.5" customHeight="1">
      <c r="A13" s="1330" t="s">
        <v>238</v>
      </c>
      <c r="B13" s="1330"/>
      <c r="C13" s="1330"/>
      <c r="D13" s="1330"/>
      <c r="E13" s="1330"/>
      <c r="F13" s="1330"/>
    </row>
    <row r="14" spans="1:26">
      <c r="B14" s="219"/>
      <c r="C14" s="219"/>
      <c r="D14" s="219"/>
      <c r="E14" s="219"/>
      <c r="F14" s="219"/>
      <c r="G14" s="219"/>
      <c r="H14" s="219"/>
      <c r="I14" s="219"/>
      <c r="J14" s="219"/>
      <c r="K14" s="219"/>
      <c r="L14" s="219"/>
      <c r="M14" s="219"/>
    </row>
    <row r="15" spans="1:26">
      <c r="L15" s="219"/>
      <c r="M15" s="219"/>
    </row>
    <row r="23" spans="3:13">
      <c r="C23" s="229"/>
      <c r="D23" s="229"/>
      <c r="E23" s="229"/>
      <c r="F23" s="229"/>
      <c r="G23" s="229"/>
      <c r="H23" s="229"/>
      <c r="I23" s="229"/>
      <c r="J23" s="229"/>
      <c r="K23" s="229"/>
      <c r="L23" s="229"/>
      <c r="M23" s="229"/>
    </row>
  </sheetData>
  <mergeCells count="11">
    <mergeCell ref="A11:K11"/>
    <mergeCell ref="A13:F13"/>
    <mergeCell ref="A1:M1"/>
    <mergeCell ref="A2:A3"/>
    <mergeCell ref="B2:I2"/>
    <mergeCell ref="J2:K3"/>
    <mergeCell ref="L2:M3"/>
    <mergeCell ref="B3:C3"/>
    <mergeCell ref="D3:E3"/>
    <mergeCell ref="F3:G3"/>
    <mergeCell ref="H3:I3"/>
  </mergeCells>
  <printOptions horizontalCentered="1"/>
  <pageMargins left="0.78431372549019618" right="0.78431372549019618" top="0.98039215686274517" bottom="0.98039215686274517" header="0.50980392156862753" footer="0.50980392156862753"/>
  <pageSetup paperSize="9" scale="69"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
  <sheetViews>
    <sheetView zoomScaleNormal="100" workbookViewId="0">
      <selection sqref="A1:K13"/>
    </sheetView>
  </sheetViews>
  <sheetFormatPr defaultColWidth="9.140625" defaultRowHeight="15"/>
  <cols>
    <col min="1" max="11" width="14.5703125" style="202" bestFit="1" customWidth="1"/>
    <col min="12" max="12" width="5.42578125" style="202" bestFit="1" customWidth="1"/>
    <col min="13" max="16384" width="9.140625" style="202"/>
  </cols>
  <sheetData>
    <row r="1" spans="1:21" ht="19.5" customHeight="1">
      <c r="A1" s="1345" t="s">
        <v>239</v>
      </c>
      <c r="B1" s="1345"/>
      <c r="C1" s="1345"/>
      <c r="D1" s="1345"/>
      <c r="E1" s="1345"/>
      <c r="F1" s="1345"/>
      <c r="G1" s="1345"/>
      <c r="H1" s="1345"/>
      <c r="I1" s="1345"/>
      <c r="J1" s="1345"/>
      <c r="K1" s="1345"/>
    </row>
    <row r="2" spans="1:21" s="203" customFormat="1" ht="18" customHeight="1">
      <c r="A2" s="230" t="s">
        <v>227</v>
      </c>
      <c r="B2" s="1353" t="s">
        <v>240</v>
      </c>
      <c r="C2" s="1354"/>
      <c r="D2" s="1353" t="s">
        <v>241</v>
      </c>
      <c r="E2" s="1354"/>
      <c r="F2" s="1353" t="s">
        <v>242</v>
      </c>
      <c r="G2" s="1354"/>
      <c r="H2" s="1334" t="s">
        <v>243</v>
      </c>
      <c r="I2" s="1335"/>
      <c r="J2" s="1353" t="s">
        <v>244</v>
      </c>
      <c r="K2" s="1354"/>
    </row>
    <row r="3" spans="1:21" s="203" customFormat="1" ht="27" customHeight="1">
      <c r="A3" s="205" t="s">
        <v>234</v>
      </c>
      <c r="B3" s="204" t="s">
        <v>163</v>
      </c>
      <c r="C3" s="204" t="s">
        <v>164</v>
      </c>
      <c r="D3" s="204" t="s">
        <v>163</v>
      </c>
      <c r="E3" s="204" t="s">
        <v>164</v>
      </c>
      <c r="F3" s="204" t="s">
        <v>163</v>
      </c>
      <c r="G3" s="204" t="s">
        <v>164</v>
      </c>
      <c r="H3" s="204" t="s">
        <v>163</v>
      </c>
      <c r="I3" s="204" t="s">
        <v>164</v>
      </c>
      <c r="J3" s="204" t="s">
        <v>163</v>
      </c>
      <c r="K3" s="204" t="s">
        <v>164</v>
      </c>
    </row>
    <row r="4" spans="1:21" s="209" customFormat="1" ht="18" customHeight="1">
      <c r="A4" s="205" t="s">
        <v>76</v>
      </c>
      <c r="B4" s="207">
        <v>460</v>
      </c>
      <c r="C4" s="222">
        <v>269687.23</v>
      </c>
      <c r="D4" s="231">
        <v>251</v>
      </c>
      <c r="E4" s="223">
        <v>107880.65</v>
      </c>
      <c r="F4" s="207">
        <v>7153</v>
      </c>
      <c r="G4" s="232">
        <v>18110492.603</v>
      </c>
      <c r="H4" s="207">
        <v>135</v>
      </c>
      <c r="I4" s="223">
        <v>34838.31</v>
      </c>
      <c r="J4" s="207">
        <v>1041</v>
      </c>
      <c r="K4" s="222">
        <v>454662.93260000006</v>
      </c>
    </row>
    <row r="5" spans="1:21" s="209" customFormat="1" ht="18" customHeight="1">
      <c r="A5" s="224" t="s">
        <v>77</v>
      </c>
      <c r="B5" s="225">
        <f>SUM(B6:B9)</f>
        <v>266</v>
      </c>
      <c r="C5" s="225">
        <f t="shared" ref="C5:J5" si="0">SUM(C6:C9)</f>
        <v>120177.50999999998</v>
      </c>
      <c r="D5" s="225">
        <f t="shared" si="0"/>
        <v>70</v>
      </c>
      <c r="E5" s="225">
        <f t="shared" si="0"/>
        <v>24472.11</v>
      </c>
      <c r="F5" s="225">
        <f t="shared" si="0"/>
        <v>2671</v>
      </c>
      <c r="G5" s="225">
        <f t="shared" si="0"/>
        <v>8792511.5950000007</v>
      </c>
      <c r="H5" s="225">
        <f t="shared" si="0"/>
        <v>58</v>
      </c>
      <c r="I5" s="225">
        <f t="shared" si="0"/>
        <v>18517.46</v>
      </c>
      <c r="J5" s="225">
        <f t="shared" si="0"/>
        <v>465</v>
      </c>
      <c r="K5" s="225">
        <v>846860.17500000005</v>
      </c>
      <c r="L5" s="211"/>
      <c r="M5" s="211"/>
      <c r="N5" s="211"/>
      <c r="O5" s="211"/>
      <c r="P5" s="211"/>
      <c r="Q5" s="211"/>
      <c r="R5" s="211"/>
      <c r="S5" s="211"/>
      <c r="T5" s="211"/>
      <c r="U5" s="211"/>
    </row>
    <row r="6" spans="1:21" s="203" customFormat="1" ht="18" customHeight="1">
      <c r="A6" s="212" t="s">
        <v>131</v>
      </c>
      <c r="B6" s="233">
        <v>17</v>
      </c>
      <c r="C6" s="233">
        <v>6525.88</v>
      </c>
      <c r="D6" s="234">
        <v>16</v>
      </c>
      <c r="E6" s="233">
        <v>4839.68</v>
      </c>
      <c r="F6" s="233">
        <v>563</v>
      </c>
      <c r="G6" s="235">
        <v>1938191.2200000002</v>
      </c>
      <c r="H6" s="233">
        <v>36</v>
      </c>
      <c r="I6" s="233">
        <v>13100</v>
      </c>
      <c r="J6" s="233">
        <v>77</v>
      </c>
      <c r="K6" s="215">
        <v>48942.77</v>
      </c>
    </row>
    <row r="7" spans="1:21" s="203" customFormat="1" ht="18" customHeight="1">
      <c r="A7" s="212" t="s">
        <v>132</v>
      </c>
      <c r="B7" s="233">
        <v>101</v>
      </c>
      <c r="C7" s="233">
        <v>67452.919999999984</v>
      </c>
      <c r="D7" s="234">
        <v>21</v>
      </c>
      <c r="E7" s="233">
        <v>8500.23</v>
      </c>
      <c r="F7" s="233">
        <v>584</v>
      </c>
      <c r="G7" s="235">
        <v>2215716.111</v>
      </c>
      <c r="H7" s="233">
        <v>12</v>
      </c>
      <c r="I7" s="233">
        <v>2298</v>
      </c>
      <c r="J7" s="233">
        <v>96</v>
      </c>
      <c r="K7" s="215">
        <v>41223.199999999997</v>
      </c>
    </row>
    <row r="8" spans="1:21" s="203" customFormat="1" ht="18" customHeight="1">
      <c r="A8" s="212" t="s">
        <v>235</v>
      </c>
      <c r="B8" s="236">
        <v>113</v>
      </c>
      <c r="C8" s="236">
        <v>30889.09</v>
      </c>
      <c r="D8" s="237">
        <v>12</v>
      </c>
      <c r="E8" s="236">
        <v>3333</v>
      </c>
      <c r="F8" s="236">
        <v>878</v>
      </c>
      <c r="G8" s="238">
        <v>2381727.5290000001</v>
      </c>
      <c r="H8" s="236">
        <v>3</v>
      </c>
      <c r="I8" s="236">
        <v>850</v>
      </c>
      <c r="J8" s="236">
        <v>150</v>
      </c>
      <c r="K8" s="215">
        <v>65287.715000000004</v>
      </c>
    </row>
    <row r="9" spans="1:21" s="203" customFormat="1" ht="18" customHeight="1">
      <c r="A9" s="212" t="s">
        <v>236</v>
      </c>
      <c r="B9" s="236">
        <v>35</v>
      </c>
      <c r="C9" s="236">
        <v>15309.619999999999</v>
      </c>
      <c r="D9" s="237">
        <v>21</v>
      </c>
      <c r="E9" s="236">
        <v>7799.2</v>
      </c>
      <c r="F9" s="236">
        <v>646</v>
      </c>
      <c r="G9" s="238">
        <v>2256876.7349999999</v>
      </c>
      <c r="H9" s="236">
        <v>7</v>
      </c>
      <c r="I9" s="236">
        <v>2269.46</v>
      </c>
      <c r="J9" s="236">
        <v>142</v>
      </c>
      <c r="K9" s="215" t="s">
        <v>1227</v>
      </c>
    </row>
    <row r="10" spans="1:21" s="203" customFormat="1" ht="18" customHeight="1">
      <c r="A10" s="1330" t="s">
        <v>245</v>
      </c>
      <c r="B10" s="1330"/>
      <c r="C10" s="1330"/>
      <c r="D10" s="1330"/>
      <c r="E10" s="1330"/>
      <c r="F10" s="1330"/>
      <c r="G10" s="1330"/>
      <c r="H10" s="1330"/>
      <c r="I10" s="1330"/>
      <c r="J10" s="1330"/>
      <c r="K10" s="1330"/>
    </row>
    <row r="11" spans="1:21" s="203" customFormat="1" ht="18" customHeight="1">
      <c r="A11" s="228" t="s">
        <v>237</v>
      </c>
      <c r="B11" s="228"/>
      <c r="C11" s="228"/>
      <c r="D11" s="228"/>
      <c r="E11" s="228"/>
      <c r="F11" s="228"/>
      <c r="G11" s="228"/>
      <c r="H11" s="228"/>
      <c r="I11" s="228"/>
      <c r="J11" s="228"/>
      <c r="K11" s="228"/>
    </row>
    <row r="12" spans="1:21" s="203" customFormat="1" ht="18" customHeight="1">
      <c r="A12" s="329" t="s">
        <v>1228</v>
      </c>
      <c r="B12" s="394"/>
      <c r="C12" s="394"/>
      <c r="D12" s="394"/>
      <c r="E12" s="394"/>
      <c r="F12" s="394"/>
      <c r="G12" s="394"/>
      <c r="H12" s="394"/>
      <c r="I12" s="394"/>
      <c r="J12" s="394"/>
      <c r="K12" s="394"/>
    </row>
    <row r="13" spans="1:21" s="203" customFormat="1" ht="19.5" customHeight="1">
      <c r="A13" s="1330" t="s">
        <v>238</v>
      </c>
      <c r="B13" s="1330"/>
      <c r="C13" s="1330"/>
      <c r="D13" s="1330"/>
      <c r="E13" s="1330"/>
      <c r="F13" s="1330"/>
      <c r="G13" s="1330"/>
      <c r="H13" s="1330"/>
      <c r="I13" s="1330"/>
      <c r="J13" s="1330"/>
      <c r="K13" s="1330"/>
    </row>
    <row r="14" spans="1:21">
      <c r="B14" s="219"/>
      <c r="C14" s="219"/>
      <c r="D14" s="219"/>
      <c r="E14" s="219"/>
      <c r="F14" s="219"/>
      <c r="G14" s="219"/>
      <c r="H14" s="219"/>
      <c r="I14" s="219"/>
      <c r="J14" s="219"/>
      <c r="K14" s="219"/>
    </row>
  </sheetData>
  <mergeCells count="8">
    <mergeCell ref="A10:K10"/>
    <mergeCell ref="A13:K13"/>
    <mergeCell ref="A1:K1"/>
    <mergeCell ref="B2:C2"/>
    <mergeCell ref="D2:E2"/>
    <mergeCell ref="F2:G2"/>
    <mergeCell ref="H2:I2"/>
    <mergeCell ref="J2:K2"/>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zoomScaleNormal="100" workbookViewId="0"/>
  </sheetViews>
  <sheetFormatPr defaultColWidth="9.140625" defaultRowHeight="15"/>
  <cols>
    <col min="1" max="1" width="17.5703125" style="202" customWidth="1"/>
    <col min="2" max="4" width="14.5703125" style="202" bestFit="1" customWidth="1"/>
    <col min="5" max="5" width="13.5703125" style="202" customWidth="1"/>
    <col min="6" max="6" width="6.85546875" style="202" customWidth="1"/>
    <col min="7" max="16384" width="9.140625" style="202"/>
  </cols>
  <sheetData>
    <row r="1" spans="1:5" ht="16.5" customHeight="1">
      <c r="A1" s="862" t="s">
        <v>292</v>
      </c>
      <c r="B1" s="859"/>
      <c r="C1" s="859"/>
      <c r="D1" s="859"/>
      <c r="E1" s="859"/>
    </row>
    <row r="2" spans="1:5" s="203" customFormat="1" ht="18" customHeight="1">
      <c r="A2" s="901" t="s">
        <v>293</v>
      </c>
      <c r="B2" s="902" t="s">
        <v>76</v>
      </c>
      <c r="C2" s="902" t="s">
        <v>77</v>
      </c>
      <c r="D2" s="902" t="s">
        <v>1304</v>
      </c>
    </row>
    <row r="3" spans="1:5" s="203" customFormat="1" ht="18" customHeight="1">
      <c r="A3" s="901" t="s">
        <v>78</v>
      </c>
      <c r="B3" s="903">
        <v>1028864.8099999998</v>
      </c>
      <c r="C3" s="904">
        <v>825880.24</v>
      </c>
      <c r="D3" s="904">
        <v>111273.22</v>
      </c>
      <c r="E3" s="287"/>
    </row>
    <row r="4" spans="1:5" s="203" customFormat="1" ht="18" customHeight="1">
      <c r="A4" s="901" t="s">
        <v>80</v>
      </c>
      <c r="B4" s="903">
        <v>44.482059975000006</v>
      </c>
      <c r="C4" s="288">
        <v>3.7125119900000003</v>
      </c>
      <c r="D4" s="288">
        <v>0.15958175000000002</v>
      </c>
    </row>
    <row r="5" spans="1:5" s="203" customFormat="1" ht="18" customHeight="1">
      <c r="A5" s="901" t="s">
        <v>79</v>
      </c>
      <c r="B5" s="903">
        <v>13305073.380000001</v>
      </c>
      <c r="C5" s="903">
        <v>11217954.310000001</v>
      </c>
      <c r="D5" s="903">
        <v>1482906.22</v>
      </c>
    </row>
    <row r="6" spans="1:5" s="203" customFormat="1">
      <c r="A6" s="861"/>
      <c r="B6" s="283"/>
      <c r="C6" s="283"/>
      <c r="D6" s="283"/>
    </row>
    <row r="7" spans="1:5" s="203" customFormat="1">
      <c r="A7" s="1330" t="s">
        <v>1350</v>
      </c>
      <c r="B7" s="1330"/>
      <c r="C7" s="1330"/>
      <c r="D7" s="1330"/>
    </row>
    <row r="8" spans="1:5" s="203" customFormat="1">
      <c r="A8" s="290" t="s">
        <v>294</v>
      </c>
      <c r="B8" s="858"/>
      <c r="C8" s="858"/>
      <c r="D8" s="858"/>
    </row>
    <row r="9" spans="1:5" s="203" customFormat="1">
      <c r="A9" s="858" t="s">
        <v>221</v>
      </c>
      <c r="B9" s="858"/>
      <c r="C9" s="858"/>
      <c r="D9" s="858"/>
    </row>
    <row r="10" spans="1:5" ht="28.35" customHeight="1"/>
  </sheetData>
  <mergeCells count="1">
    <mergeCell ref="A7:D7"/>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zoomScaleNormal="100" workbookViewId="0"/>
  </sheetViews>
  <sheetFormatPr defaultColWidth="9.140625" defaultRowHeight="15"/>
  <cols>
    <col min="1" max="12" width="14.5703125" style="202" bestFit="1" customWidth="1"/>
    <col min="13" max="13" width="14" style="202" bestFit="1" customWidth="1"/>
    <col min="14" max="16" width="14.5703125" style="202" bestFit="1" customWidth="1"/>
    <col min="17" max="17" width="13" style="202" customWidth="1"/>
    <col min="18" max="16384" width="9.140625" style="202"/>
  </cols>
  <sheetData>
    <row r="1" spans="1:16" ht="18.75" customHeight="1">
      <c r="A1" s="905" t="s">
        <v>295</v>
      </c>
      <c r="B1" s="905"/>
      <c r="C1" s="905"/>
      <c r="D1" s="905"/>
      <c r="E1" s="905"/>
      <c r="F1" s="905"/>
      <c r="G1" s="905"/>
      <c r="H1" s="905"/>
      <c r="I1" s="905"/>
      <c r="J1" s="905"/>
      <c r="K1" s="905"/>
      <c r="L1" s="905"/>
      <c r="M1" s="905"/>
      <c r="N1" s="905"/>
      <c r="O1" s="905"/>
      <c r="P1" s="905"/>
    </row>
    <row r="2" spans="1:16" s="203" customFormat="1" ht="18" customHeight="1">
      <c r="A2" s="1355" t="s">
        <v>122</v>
      </c>
      <c r="B2" s="1360" t="s">
        <v>296</v>
      </c>
      <c r="C2" s="1360" t="s">
        <v>297</v>
      </c>
      <c r="D2" s="1360" t="s">
        <v>298</v>
      </c>
      <c r="E2" s="1355" t="s">
        <v>299</v>
      </c>
      <c r="F2" s="1355" t="s">
        <v>300</v>
      </c>
      <c r="G2" s="1355" t="s">
        <v>301</v>
      </c>
      <c r="H2" s="1355" t="s">
        <v>302</v>
      </c>
      <c r="I2" s="1355" t="s">
        <v>303</v>
      </c>
      <c r="J2" s="1355" t="s">
        <v>304</v>
      </c>
      <c r="K2" s="1355" t="s">
        <v>305</v>
      </c>
      <c r="L2" s="1355" t="s">
        <v>306</v>
      </c>
      <c r="M2" s="1355" t="s">
        <v>307</v>
      </c>
      <c r="N2" s="1357" t="s">
        <v>308</v>
      </c>
      <c r="O2" s="1358"/>
      <c r="P2" s="1359"/>
    </row>
    <row r="3" spans="1:16" s="203" customFormat="1" ht="21.75" customHeight="1">
      <c r="A3" s="1356"/>
      <c r="B3" s="1361"/>
      <c r="C3" s="1361"/>
      <c r="D3" s="1361"/>
      <c r="E3" s="1356"/>
      <c r="F3" s="1356"/>
      <c r="G3" s="1356"/>
      <c r="H3" s="1356"/>
      <c r="I3" s="1356"/>
      <c r="J3" s="1356"/>
      <c r="K3" s="1356"/>
      <c r="L3" s="1356"/>
      <c r="M3" s="1356"/>
      <c r="N3" s="906" t="s">
        <v>309</v>
      </c>
      <c r="O3" s="906" t="s">
        <v>310</v>
      </c>
      <c r="P3" s="906" t="s">
        <v>311</v>
      </c>
    </row>
    <row r="4" spans="1:16" s="209" customFormat="1" ht="18" customHeight="1">
      <c r="A4" s="901" t="s">
        <v>76</v>
      </c>
      <c r="B4" s="907">
        <v>5433</v>
      </c>
      <c r="C4" s="907">
        <v>28</v>
      </c>
      <c r="D4" s="907">
        <v>4159</v>
      </c>
      <c r="E4" s="908">
        <v>249</v>
      </c>
      <c r="F4" s="907">
        <v>6722.5</v>
      </c>
      <c r="G4" s="909">
        <v>1355202.28</v>
      </c>
      <c r="H4" s="909">
        <v>1028864.81</v>
      </c>
      <c r="I4" s="907">
        <v>4131.9871887549998</v>
      </c>
      <c r="J4" s="907">
        <v>15304.794496095001</v>
      </c>
      <c r="K4" s="909">
        <v>1355202.28</v>
      </c>
      <c r="L4" s="909">
        <v>1028864.71</v>
      </c>
      <c r="M4" s="910">
        <v>25819896</v>
      </c>
      <c r="N4" s="907">
        <v>63583.07</v>
      </c>
      <c r="O4" s="907">
        <v>50921.22</v>
      </c>
      <c r="P4" s="907">
        <v>58991.519999999997</v>
      </c>
    </row>
    <row r="5" spans="1:16" s="209" customFormat="1" ht="18" customHeight="1">
      <c r="A5" s="911" t="s">
        <v>77</v>
      </c>
      <c r="B5" s="912">
        <f>INDEX(B6:B17,COUNT(B6:B17))</f>
        <v>5202</v>
      </c>
      <c r="C5" s="912">
        <f>INDEX(C6:C17,COUNT(C6:C17))</f>
        <v>27</v>
      </c>
      <c r="D5" s="907">
        <v>4205</v>
      </c>
      <c r="E5" s="912">
        <f>SUM(E6:E17)</f>
        <v>164</v>
      </c>
      <c r="F5" s="912">
        <f>SUM(F6:F17)</f>
        <v>4559.62</v>
      </c>
      <c r="G5" s="912">
        <f>SUM(G6:G17)</f>
        <v>1160992.6099999999</v>
      </c>
      <c r="H5" s="912">
        <f>SUM(H6:H17)</f>
        <v>825880.24</v>
      </c>
      <c r="I5" s="913">
        <f>H5/E5</f>
        <v>5035.8551219512192</v>
      </c>
      <c r="J5" s="912">
        <f>H5/F5*100</f>
        <v>18112.918181778306</v>
      </c>
      <c r="K5" s="912">
        <f>SUM(K6:K17)</f>
        <v>1160992.6099999999</v>
      </c>
      <c r="L5" s="912">
        <f>SUM(L6:L17)</f>
        <v>825880.17999999993</v>
      </c>
      <c r="M5" s="912">
        <f>INDEX(M6:M17,COUNT(M6:M17))</f>
        <v>33560155.579999998</v>
      </c>
      <c r="N5" s="912">
        <f>MAX(N6:N17)</f>
        <v>67619.17</v>
      </c>
      <c r="O5" s="912">
        <f>MIN(O6:O17)</f>
        <v>58793.08</v>
      </c>
      <c r="P5" s="912">
        <f>INDEX(P6:P17,COUNT(P6:P17))</f>
        <v>66988.44</v>
      </c>
    </row>
    <row r="6" spans="1:16" s="203" customFormat="1" ht="18" customHeight="1">
      <c r="A6" s="422">
        <v>45017</v>
      </c>
      <c r="B6" s="567">
        <v>5446</v>
      </c>
      <c r="C6" s="567">
        <v>28</v>
      </c>
      <c r="D6" s="567">
        <v>3943</v>
      </c>
      <c r="E6" s="568">
        <v>17</v>
      </c>
      <c r="F6" s="567">
        <v>347.17000000000007</v>
      </c>
      <c r="G6" s="567">
        <v>78992.62</v>
      </c>
      <c r="H6" s="567">
        <v>51595.100000000013</v>
      </c>
      <c r="I6" s="567">
        <v>3035.0058823529421</v>
      </c>
      <c r="J6" s="567">
        <v>14861.623988247831</v>
      </c>
      <c r="K6" s="567">
        <v>78992.62</v>
      </c>
      <c r="L6" s="567">
        <v>51595.100000000013</v>
      </c>
      <c r="M6" s="569">
        <v>27182858.920000002</v>
      </c>
      <c r="N6" s="567">
        <v>61209.46</v>
      </c>
      <c r="O6" s="567">
        <v>58793.08</v>
      </c>
      <c r="P6" s="567">
        <v>61112.44</v>
      </c>
    </row>
    <row r="7" spans="1:16" s="203" customFormat="1" ht="18" customHeight="1">
      <c r="A7" s="422">
        <v>45047</v>
      </c>
      <c r="B7" s="567">
        <v>5454</v>
      </c>
      <c r="C7" s="567">
        <v>28</v>
      </c>
      <c r="D7" s="567">
        <v>3990</v>
      </c>
      <c r="E7" s="568">
        <v>22</v>
      </c>
      <c r="F7" s="567">
        <v>500</v>
      </c>
      <c r="G7" s="567">
        <v>108931.24999999999</v>
      </c>
      <c r="H7" s="567">
        <v>81587.05</v>
      </c>
      <c r="I7" s="567">
        <v>3708.5022727272731</v>
      </c>
      <c r="J7" s="567">
        <v>16317.410000000002</v>
      </c>
      <c r="K7" s="567">
        <v>108931.24999999999</v>
      </c>
      <c r="L7" s="567">
        <v>81587.05</v>
      </c>
      <c r="M7" s="569">
        <v>28376277.780000001</v>
      </c>
      <c r="N7" s="567">
        <v>63036.12</v>
      </c>
      <c r="O7" s="567">
        <v>61002.17</v>
      </c>
      <c r="P7" s="567">
        <v>62622.239999999998</v>
      </c>
    </row>
    <row r="8" spans="1:16" s="203" customFormat="1" ht="18" customHeight="1">
      <c r="A8" s="422">
        <v>45078</v>
      </c>
      <c r="B8" s="567">
        <v>5409</v>
      </c>
      <c r="C8" s="567">
        <v>28</v>
      </c>
      <c r="D8" s="567">
        <v>4008</v>
      </c>
      <c r="E8" s="568">
        <v>21</v>
      </c>
      <c r="F8" s="567">
        <v>541.49</v>
      </c>
      <c r="G8" s="567">
        <v>132376.87000000002</v>
      </c>
      <c r="H8" s="567">
        <v>108290.07</v>
      </c>
      <c r="I8" s="567">
        <v>5156.67</v>
      </c>
      <c r="J8" s="567">
        <v>19998.535522354981</v>
      </c>
      <c r="K8" s="567">
        <v>132376.87000000002</v>
      </c>
      <c r="L8" s="567">
        <v>108290.07</v>
      </c>
      <c r="M8" s="569">
        <v>29648153.59</v>
      </c>
      <c r="N8" s="567">
        <v>64768.58</v>
      </c>
      <c r="O8" s="567">
        <v>62359.14</v>
      </c>
      <c r="P8" s="567">
        <v>64718.559999999998</v>
      </c>
    </row>
    <row r="9" spans="1:16" s="203" customFormat="1" ht="18" customHeight="1">
      <c r="A9" s="422">
        <v>45108</v>
      </c>
      <c r="B9" s="567">
        <v>5218</v>
      </c>
      <c r="C9" s="567">
        <v>26</v>
      </c>
      <c r="D9" s="567">
        <v>4014</v>
      </c>
      <c r="E9" s="568">
        <v>21</v>
      </c>
      <c r="F9" s="567">
        <v>588.29999999999995</v>
      </c>
      <c r="G9" s="567">
        <v>126094.45</v>
      </c>
      <c r="H9" s="567">
        <v>97643.609999999986</v>
      </c>
      <c r="I9" s="567">
        <v>4649.6957142857136</v>
      </c>
      <c r="J9" s="567">
        <v>16597.587965323812</v>
      </c>
      <c r="K9" s="567">
        <v>126094.45</v>
      </c>
      <c r="L9" s="567">
        <v>97643.579999999987</v>
      </c>
      <c r="M9" s="569">
        <v>30666348.989999998</v>
      </c>
      <c r="N9" s="567">
        <v>67619.17</v>
      </c>
      <c r="O9" s="567">
        <v>64836.160000000003</v>
      </c>
      <c r="P9" s="567">
        <v>66527.67</v>
      </c>
    </row>
    <row r="10" spans="1:16" s="203" customFormat="1" ht="18" customHeight="1">
      <c r="A10" s="422">
        <v>45139</v>
      </c>
      <c r="B10" s="567">
        <v>5239</v>
      </c>
      <c r="C10" s="567">
        <v>26</v>
      </c>
      <c r="D10" s="567">
        <v>4036</v>
      </c>
      <c r="E10" s="568">
        <v>22</v>
      </c>
      <c r="F10" s="567">
        <v>695.38</v>
      </c>
      <c r="G10" s="567">
        <v>197932.29</v>
      </c>
      <c r="H10" s="567">
        <v>151317.94</v>
      </c>
      <c r="I10" s="567">
        <v>6878.0881818181815</v>
      </c>
      <c r="J10" s="567">
        <v>21760.467657971181</v>
      </c>
      <c r="K10" s="567">
        <v>197932.29</v>
      </c>
      <c r="L10" s="567">
        <v>151317.94</v>
      </c>
      <c r="M10" s="569">
        <v>30959138.699999999</v>
      </c>
      <c r="N10" s="567">
        <v>66658.12</v>
      </c>
      <c r="O10" s="567">
        <v>64723.63</v>
      </c>
      <c r="P10" s="567">
        <v>64831.41</v>
      </c>
    </row>
    <row r="11" spans="1:16" s="203" customFormat="1" ht="19.5" customHeight="1">
      <c r="A11" s="422">
        <v>45170</v>
      </c>
      <c r="B11" s="567">
        <v>5256</v>
      </c>
      <c r="C11" s="567">
        <v>24</v>
      </c>
      <c r="D11" s="567">
        <v>4059</v>
      </c>
      <c r="E11" s="568">
        <v>20</v>
      </c>
      <c r="F11" s="567">
        <v>663.69</v>
      </c>
      <c r="G11" s="567">
        <v>206062.45</v>
      </c>
      <c r="H11" s="567">
        <v>124138.76000000001</v>
      </c>
      <c r="I11" s="567">
        <v>6206.9380000000001</v>
      </c>
      <c r="J11" s="567">
        <v>18704.328828217993</v>
      </c>
      <c r="K11" s="567">
        <v>206062.45</v>
      </c>
      <c r="L11" s="567">
        <v>124138.75</v>
      </c>
      <c r="M11" s="569">
        <v>31906871.940000001</v>
      </c>
      <c r="N11" s="567">
        <v>66151.649999999994</v>
      </c>
      <c r="O11" s="567">
        <v>65570.38</v>
      </c>
      <c r="P11" s="567">
        <v>65828.41</v>
      </c>
    </row>
    <row r="12" spans="1:16" s="203" customFormat="1" ht="19.5" customHeight="1">
      <c r="A12" s="422">
        <v>45200</v>
      </c>
      <c r="B12" s="567">
        <v>5270</v>
      </c>
      <c r="C12" s="567">
        <v>26</v>
      </c>
      <c r="D12" s="567">
        <v>4077</v>
      </c>
      <c r="E12" s="568">
        <v>20</v>
      </c>
      <c r="F12" s="567">
        <v>598.76999999999987</v>
      </c>
      <c r="G12" s="567">
        <v>136945.73999999996</v>
      </c>
      <c r="H12" s="567">
        <v>100034.48999999999</v>
      </c>
      <c r="I12" s="567">
        <v>5001.7244999999994</v>
      </c>
      <c r="J12" s="567">
        <v>16706.663660504037</v>
      </c>
      <c r="K12" s="567">
        <v>136945.73999999996</v>
      </c>
      <c r="L12" s="567">
        <v>100034.46999999999</v>
      </c>
      <c r="M12" s="569">
        <v>31145025.489999998</v>
      </c>
      <c r="N12" s="567">
        <v>66592.160000000003</v>
      </c>
      <c r="O12" s="567">
        <v>63092.98</v>
      </c>
      <c r="P12" s="567">
        <v>63874.93</v>
      </c>
    </row>
    <row r="13" spans="1:16" s="203" customFormat="1" ht="19.5" customHeight="1">
      <c r="A13" s="422">
        <v>45231</v>
      </c>
      <c r="B13" s="567">
        <v>5202</v>
      </c>
      <c r="C13" s="567">
        <v>27</v>
      </c>
      <c r="D13" s="567">
        <v>4073</v>
      </c>
      <c r="E13" s="568">
        <v>21</v>
      </c>
      <c r="F13" s="567">
        <v>624.81999999999994</v>
      </c>
      <c r="G13" s="567">
        <v>173656.93999999997</v>
      </c>
      <c r="H13" s="567">
        <v>111273.22</v>
      </c>
      <c r="I13" s="567">
        <v>5298.7247619047621</v>
      </c>
      <c r="J13" s="567">
        <v>17808.844147114371</v>
      </c>
      <c r="K13" s="567">
        <v>173656.93999999997</v>
      </c>
      <c r="L13" s="567">
        <v>111273.22</v>
      </c>
      <c r="M13" s="569">
        <v>33560155.579999998</v>
      </c>
      <c r="N13" s="567">
        <v>67069.89</v>
      </c>
      <c r="O13" s="567">
        <v>63550.46</v>
      </c>
      <c r="P13" s="567">
        <v>66988.44</v>
      </c>
    </row>
    <row r="14" spans="1:16" s="203" customFormat="1" ht="18" customHeight="1">
      <c r="A14" s="422">
        <v>45261</v>
      </c>
      <c r="B14" s="567"/>
      <c r="C14" s="567"/>
      <c r="D14" s="567"/>
      <c r="E14" s="568"/>
      <c r="F14" s="567"/>
      <c r="G14" s="567"/>
      <c r="H14" s="567"/>
      <c r="I14" s="567"/>
      <c r="J14" s="567"/>
      <c r="K14" s="567"/>
      <c r="L14" s="567"/>
      <c r="M14" s="569"/>
      <c r="N14" s="567"/>
      <c r="O14" s="567"/>
      <c r="P14" s="567"/>
    </row>
    <row r="15" spans="1:16" s="203" customFormat="1">
      <c r="A15" s="422">
        <v>45292</v>
      </c>
      <c r="B15" s="567"/>
      <c r="C15" s="567"/>
      <c r="D15" s="567"/>
      <c r="E15" s="568"/>
      <c r="F15" s="567"/>
      <c r="G15" s="567"/>
      <c r="H15" s="567"/>
      <c r="I15" s="567"/>
      <c r="J15" s="567"/>
      <c r="K15" s="567"/>
      <c r="L15" s="567"/>
      <c r="M15" s="569"/>
      <c r="N15" s="567"/>
      <c r="O15" s="567"/>
      <c r="P15" s="567"/>
    </row>
    <row r="16" spans="1:16" s="203" customFormat="1">
      <c r="A16" s="422">
        <v>45323</v>
      </c>
      <c r="B16" s="567"/>
      <c r="C16" s="567"/>
      <c r="D16" s="567"/>
      <c r="E16" s="568"/>
      <c r="F16" s="567"/>
      <c r="G16" s="567"/>
      <c r="H16" s="567"/>
      <c r="I16" s="567"/>
      <c r="J16" s="567"/>
      <c r="K16" s="567"/>
      <c r="L16" s="567"/>
      <c r="M16" s="569"/>
      <c r="N16" s="567"/>
      <c r="O16" s="567"/>
      <c r="P16" s="567"/>
    </row>
    <row r="17" spans="1:16" s="203" customFormat="1">
      <c r="A17" s="422">
        <v>45352</v>
      </c>
      <c r="B17" s="567"/>
      <c r="C17" s="567"/>
      <c r="D17" s="567"/>
      <c r="E17" s="568"/>
      <c r="F17" s="567"/>
      <c r="G17" s="567"/>
      <c r="H17" s="567"/>
      <c r="I17" s="567"/>
      <c r="J17" s="567"/>
      <c r="K17" s="567"/>
      <c r="L17" s="567"/>
      <c r="M17" s="569"/>
      <c r="N17" s="567"/>
      <c r="O17" s="567"/>
      <c r="P17" s="567"/>
    </row>
    <row r="18" spans="1:16" s="203" customFormat="1">
      <c r="A18" s="282"/>
      <c r="B18" s="283"/>
      <c r="C18" s="283"/>
      <c r="D18" s="283"/>
      <c r="E18" s="283"/>
      <c r="F18" s="283"/>
      <c r="G18" s="283"/>
      <c r="H18" s="283"/>
      <c r="I18" s="283"/>
      <c r="J18" s="283"/>
      <c r="K18" s="283"/>
      <c r="L18" s="283"/>
      <c r="M18" s="283"/>
      <c r="N18" s="283"/>
      <c r="O18" s="283"/>
      <c r="P18" s="283"/>
    </row>
    <row r="19" spans="1:16" s="203" customFormat="1">
      <c r="A19" s="1330" t="s">
        <v>1350</v>
      </c>
      <c r="B19" s="1330"/>
      <c r="C19" s="1330"/>
      <c r="D19" s="1330"/>
      <c r="E19" s="1330"/>
      <c r="F19" s="1330"/>
      <c r="G19" s="1330"/>
      <c r="H19" s="1330"/>
      <c r="O19" s="217"/>
    </row>
    <row r="20" spans="1:16" s="203" customFormat="1">
      <c r="A20" s="292" t="s">
        <v>312</v>
      </c>
      <c r="B20" s="858"/>
      <c r="C20" s="858"/>
      <c r="D20" s="858"/>
      <c r="E20" s="858"/>
      <c r="F20" s="858"/>
      <c r="G20" s="858"/>
      <c r="H20" s="858"/>
      <c r="O20" s="217"/>
    </row>
    <row r="21" spans="1:16" s="203" customFormat="1">
      <c r="A21" s="290" t="s">
        <v>313</v>
      </c>
      <c r="B21" s="858"/>
      <c r="C21" s="858"/>
      <c r="D21" s="858"/>
      <c r="E21" s="858"/>
      <c r="F21" s="858"/>
      <c r="G21" s="858"/>
      <c r="H21" s="858"/>
    </row>
    <row r="22" spans="1:16" s="203" customFormat="1">
      <c r="A22" s="1330" t="s">
        <v>314</v>
      </c>
      <c r="B22" s="1330"/>
      <c r="C22" s="1330"/>
      <c r="D22" s="1330"/>
      <c r="E22" s="1330"/>
      <c r="F22" s="1330"/>
      <c r="G22" s="1330"/>
      <c r="H22" s="1330"/>
    </row>
  </sheetData>
  <mergeCells count="16">
    <mergeCell ref="M2:M3"/>
    <mergeCell ref="A19:H19"/>
    <mergeCell ref="A22:H22"/>
    <mergeCell ref="N2:P2"/>
    <mergeCell ref="A2:A3"/>
    <mergeCell ref="B2:B3"/>
    <mergeCell ref="C2:C3"/>
    <mergeCell ref="D2:D3"/>
    <mergeCell ref="E2:E3"/>
    <mergeCell ref="F2:F3"/>
    <mergeCell ref="G2:G3"/>
    <mergeCell ref="H2:H3"/>
    <mergeCell ref="I2:I3"/>
    <mergeCell ref="J2:J3"/>
    <mergeCell ref="K2:K3"/>
    <mergeCell ref="L2:L3"/>
  </mergeCells>
  <printOptions horizontalCentered="1"/>
  <pageMargins left="0.78431372549019618" right="0.78431372549019618" top="0.98039215686274517" bottom="0.98039215686274517" header="0.50980392156862753" footer="0.50980392156862753"/>
  <pageSetup paperSize="9" scale="55"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zoomScaleNormal="100" workbookViewId="0"/>
  </sheetViews>
  <sheetFormatPr defaultColWidth="9.140625" defaultRowHeight="15"/>
  <cols>
    <col min="1" max="16" width="14.5703125" style="202" bestFit="1" customWidth="1"/>
    <col min="17" max="17" width="4.5703125" style="202" bestFit="1" customWidth="1"/>
    <col min="18" max="16384" width="9.140625" style="202"/>
  </cols>
  <sheetData>
    <row r="1" spans="1:16">
      <c r="A1" s="905" t="s">
        <v>315</v>
      </c>
      <c r="B1" s="905"/>
      <c r="C1" s="905"/>
      <c r="D1" s="905"/>
      <c r="E1" s="905"/>
      <c r="F1" s="905"/>
      <c r="G1" s="905"/>
      <c r="H1" s="905"/>
      <c r="I1" s="905"/>
      <c r="J1" s="905"/>
      <c r="K1" s="905"/>
      <c r="L1" s="905"/>
      <c r="M1" s="905"/>
      <c r="N1" s="905"/>
      <c r="O1" s="905"/>
      <c r="P1" s="905"/>
    </row>
    <row r="2" spans="1:16" s="203" customFormat="1">
      <c r="A2" s="1355" t="s">
        <v>122</v>
      </c>
      <c r="B2" s="1360" t="s">
        <v>296</v>
      </c>
      <c r="C2" s="1360" t="s">
        <v>297</v>
      </c>
      <c r="D2" s="1360" t="s">
        <v>316</v>
      </c>
      <c r="E2" s="1355" t="s">
        <v>299</v>
      </c>
      <c r="F2" s="1355" t="s">
        <v>300</v>
      </c>
      <c r="G2" s="1355" t="s">
        <v>301</v>
      </c>
      <c r="H2" s="1355" t="s">
        <v>317</v>
      </c>
      <c r="I2" s="1355" t="s">
        <v>303</v>
      </c>
      <c r="J2" s="1355" t="s">
        <v>304</v>
      </c>
      <c r="K2" s="1355" t="s">
        <v>305</v>
      </c>
      <c r="L2" s="1355" t="s">
        <v>318</v>
      </c>
      <c r="M2" s="1355" t="s">
        <v>307</v>
      </c>
      <c r="N2" s="1357" t="s">
        <v>319</v>
      </c>
      <c r="O2" s="1358"/>
      <c r="P2" s="1359"/>
    </row>
    <row r="3" spans="1:16" s="203" customFormat="1" ht="30.75" customHeight="1">
      <c r="A3" s="1356"/>
      <c r="B3" s="1361"/>
      <c r="C3" s="1361"/>
      <c r="D3" s="1361"/>
      <c r="E3" s="1356"/>
      <c r="F3" s="1356"/>
      <c r="G3" s="1356"/>
      <c r="H3" s="1356"/>
      <c r="I3" s="1356"/>
      <c r="J3" s="1356"/>
      <c r="K3" s="1356"/>
      <c r="L3" s="1356"/>
      <c r="M3" s="1356"/>
      <c r="N3" s="906" t="s">
        <v>309</v>
      </c>
      <c r="O3" s="906" t="s">
        <v>310</v>
      </c>
      <c r="P3" s="906" t="s">
        <v>311</v>
      </c>
    </row>
    <row r="4" spans="1:16" s="209" customFormat="1">
      <c r="A4" s="901" t="s">
        <v>76</v>
      </c>
      <c r="B4" s="907">
        <v>2191</v>
      </c>
      <c r="C4" s="907">
        <v>28</v>
      </c>
      <c r="D4" s="907">
        <v>2661</v>
      </c>
      <c r="E4" s="908">
        <v>249</v>
      </c>
      <c r="F4" s="907">
        <v>47331.16</v>
      </c>
      <c r="G4" s="909">
        <v>6276847.8899999997</v>
      </c>
      <c r="H4" s="909">
        <v>13305073.380000001</v>
      </c>
      <c r="I4" s="907">
        <v>53434.03</v>
      </c>
      <c r="J4" s="907">
        <v>28110.6</v>
      </c>
      <c r="K4" s="909">
        <v>6276847.8899999997</v>
      </c>
      <c r="L4" s="909">
        <v>13305073.380000001</v>
      </c>
      <c r="M4" s="910">
        <v>25632704.3672942</v>
      </c>
      <c r="N4" s="907">
        <v>18887.599999999999</v>
      </c>
      <c r="O4" s="907">
        <v>15183.4</v>
      </c>
      <c r="P4" s="907">
        <v>17359.75</v>
      </c>
    </row>
    <row r="5" spans="1:16" s="209" customFormat="1">
      <c r="A5" s="911" t="s">
        <v>77</v>
      </c>
      <c r="B5" s="912">
        <f>INDEX(B6:B17,COUNT(B6:B17))</f>
        <v>2347</v>
      </c>
      <c r="C5" s="912">
        <f>INDEX(C6:C17,COUNT(C6:C17))</f>
        <v>5</v>
      </c>
      <c r="D5" s="914">
        <v>2728</v>
      </c>
      <c r="E5" s="912">
        <f>SUM(E6:E17)</f>
        <v>164</v>
      </c>
      <c r="F5" s="912">
        <f>SUM(F6:F17)</f>
        <v>37634.550000000003</v>
      </c>
      <c r="G5" s="912">
        <f>SUM(G6:G17)</f>
        <v>5778301.8899999997</v>
      </c>
      <c r="H5" s="912">
        <f>SUM(H6:H17)</f>
        <v>11217954.300000001</v>
      </c>
      <c r="I5" s="913">
        <f>H5/E5</f>
        <v>68402.160365853662</v>
      </c>
      <c r="J5" s="912">
        <f>H5/F5*100</f>
        <v>29807.595148606801</v>
      </c>
      <c r="K5" s="912">
        <f>SUM(K6:K17)</f>
        <v>5778301.8899999997</v>
      </c>
      <c r="L5" s="912">
        <f>SUM(L6:L17)</f>
        <v>11217954.300000001</v>
      </c>
      <c r="M5" s="912">
        <f>INDEX(M6:M17,COUNT(M6:M17))</f>
        <v>33264104.421981201</v>
      </c>
      <c r="N5" s="912">
        <f>MAX(N6:N17)</f>
        <v>20222.45</v>
      </c>
      <c r="O5" s="912">
        <f>MIN(O6:O17)</f>
        <v>17312.75</v>
      </c>
      <c r="P5" s="912">
        <f>INDEX(P6:P17,COUNT(P6:P17))</f>
        <v>20133.150000000001</v>
      </c>
    </row>
    <row r="6" spans="1:16" s="203" customFormat="1">
      <c r="A6" s="422">
        <v>45017</v>
      </c>
      <c r="B6" s="567">
        <v>2202</v>
      </c>
      <c r="C6" s="567">
        <v>28</v>
      </c>
      <c r="D6" s="567">
        <v>2314</v>
      </c>
      <c r="E6" s="568">
        <v>17</v>
      </c>
      <c r="F6" s="567">
        <v>2899.83</v>
      </c>
      <c r="G6" s="567">
        <v>379589.84</v>
      </c>
      <c r="H6" s="567">
        <v>879338.62</v>
      </c>
      <c r="I6" s="567">
        <v>51725.8</v>
      </c>
      <c r="J6" s="567">
        <v>30323.8</v>
      </c>
      <c r="K6" s="567">
        <v>379589.84</v>
      </c>
      <c r="L6" s="567">
        <v>879338.62</v>
      </c>
      <c r="M6" s="569">
        <v>27018489.850000001</v>
      </c>
      <c r="N6" s="567">
        <v>18089.150000000001</v>
      </c>
      <c r="O6" s="567">
        <v>17312.75</v>
      </c>
      <c r="P6" s="567">
        <v>18065</v>
      </c>
    </row>
    <row r="7" spans="1:16" s="203" customFormat="1">
      <c r="A7" s="422">
        <v>45047</v>
      </c>
      <c r="B7" s="567">
        <v>2213</v>
      </c>
      <c r="C7" s="567">
        <v>28</v>
      </c>
      <c r="D7" s="567">
        <v>2338</v>
      </c>
      <c r="E7" s="568">
        <v>22</v>
      </c>
      <c r="F7" s="567">
        <v>4195.45</v>
      </c>
      <c r="G7" s="567">
        <v>573219.39</v>
      </c>
      <c r="H7" s="567">
        <v>1321443.78</v>
      </c>
      <c r="I7" s="567">
        <v>60065.63</v>
      </c>
      <c r="J7" s="567">
        <v>31497.07</v>
      </c>
      <c r="K7" s="567">
        <v>573219.39</v>
      </c>
      <c r="L7" s="567">
        <v>1321443.78</v>
      </c>
      <c r="M7" s="569">
        <v>28181394.599368699</v>
      </c>
      <c r="N7" s="567">
        <v>18662.45</v>
      </c>
      <c r="O7" s="567">
        <v>18042.400000000001</v>
      </c>
      <c r="P7" s="567">
        <v>18534.400000000001</v>
      </c>
    </row>
    <row r="8" spans="1:16" s="203" customFormat="1">
      <c r="A8" s="422">
        <v>45078</v>
      </c>
      <c r="B8" s="567">
        <v>2232</v>
      </c>
      <c r="C8" s="567">
        <v>17</v>
      </c>
      <c r="D8" s="567">
        <v>2366</v>
      </c>
      <c r="E8" s="568">
        <v>21</v>
      </c>
      <c r="F8" s="567">
        <v>4316.47</v>
      </c>
      <c r="G8" s="567">
        <v>633948.79</v>
      </c>
      <c r="H8" s="567">
        <v>1309015.5900000001</v>
      </c>
      <c r="I8" s="567">
        <v>62334.080000000002</v>
      </c>
      <c r="J8" s="567">
        <v>30326.07</v>
      </c>
      <c r="K8" s="567">
        <v>633948.79</v>
      </c>
      <c r="L8" s="567">
        <v>1309015.5900000001</v>
      </c>
      <c r="M8" s="569">
        <v>29459940.157892499</v>
      </c>
      <c r="N8" s="567">
        <v>19201.7</v>
      </c>
      <c r="O8" s="567">
        <v>18464.55</v>
      </c>
      <c r="P8" s="567">
        <v>19189.05</v>
      </c>
    </row>
    <row r="9" spans="1:16" s="203" customFormat="1">
      <c r="A9" s="422">
        <v>45108</v>
      </c>
      <c r="B9" s="567">
        <v>2250</v>
      </c>
      <c r="C9" s="567">
        <v>16</v>
      </c>
      <c r="D9" s="567">
        <v>2378</v>
      </c>
      <c r="E9" s="568">
        <v>21</v>
      </c>
      <c r="F9" s="567">
        <v>4941.29</v>
      </c>
      <c r="G9" s="567">
        <v>709116.2</v>
      </c>
      <c r="H9" s="567">
        <v>1526431.61</v>
      </c>
      <c r="I9" s="567">
        <v>72687.22</v>
      </c>
      <c r="J9" s="567">
        <v>30891.360000000001</v>
      </c>
      <c r="K9" s="567">
        <v>709116.2</v>
      </c>
      <c r="L9" s="567">
        <v>1526431.61</v>
      </c>
      <c r="M9" s="569">
        <v>30482952.169576898</v>
      </c>
      <c r="N9" s="567">
        <v>19991.849999999999</v>
      </c>
      <c r="O9" s="567">
        <v>19234.400000000001</v>
      </c>
      <c r="P9" s="567">
        <v>19753.8</v>
      </c>
    </row>
    <row r="10" spans="1:16" s="203" customFormat="1">
      <c r="A10" s="422">
        <v>45139</v>
      </c>
      <c r="B10" s="567">
        <v>2270</v>
      </c>
      <c r="C10" s="567">
        <v>15</v>
      </c>
      <c r="D10" s="567">
        <v>2398</v>
      </c>
      <c r="E10" s="568">
        <v>22</v>
      </c>
      <c r="F10" s="567">
        <v>5597.01</v>
      </c>
      <c r="G10" s="567">
        <v>878585.44</v>
      </c>
      <c r="H10" s="567">
        <v>1684492.83</v>
      </c>
      <c r="I10" s="567">
        <v>76567.86</v>
      </c>
      <c r="J10" s="567">
        <v>30096.3</v>
      </c>
      <c r="K10" s="567">
        <v>878585.44</v>
      </c>
      <c r="L10" s="567">
        <v>1684492.83</v>
      </c>
      <c r="M10" s="569">
        <v>30724881.8832893</v>
      </c>
      <c r="N10" s="567">
        <v>19795.599999999999</v>
      </c>
      <c r="O10" s="567">
        <v>19223.650000000001</v>
      </c>
      <c r="P10" s="567">
        <v>19253.8</v>
      </c>
    </row>
    <row r="11" spans="1:16" s="203" customFormat="1">
      <c r="A11" s="422">
        <v>45170</v>
      </c>
      <c r="B11" s="567">
        <v>2299</v>
      </c>
      <c r="C11" s="567">
        <v>15</v>
      </c>
      <c r="D11" s="567">
        <v>2429</v>
      </c>
      <c r="E11" s="568">
        <v>20</v>
      </c>
      <c r="F11" s="567">
        <v>5446.13</v>
      </c>
      <c r="G11" s="567">
        <v>1029196.68</v>
      </c>
      <c r="H11" s="567">
        <v>1670806.7</v>
      </c>
      <c r="I11" s="567">
        <v>83540.34</v>
      </c>
      <c r="J11" s="567">
        <v>30678.79</v>
      </c>
      <c r="K11" s="567">
        <v>1029196.68</v>
      </c>
      <c r="L11" s="567">
        <v>1670806.7</v>
      </c>
      <c r="M11" s="569">
        <v>31680850.6384435</v>
      </c>
      <c r="N11" s="567">
        <v>20222.45</v>
      </c>
      <c r="O11" s="567">
        <v>19255.7</v>
      </c>
      <c r="P11" s="567">
        <v>19638.3</v>
      </c>
    </row>
    <row r="12" spans="1:16" s="203" customFormat="1">
      <c r="A12" s="422">
        <v>45200</v>
      </c>
      <c r="B12" s="567">
        <v>2328</v>
      </c>
      <c r="C12" s="567">
        <v>15</v>
      </c>
      <c r="D12" s="567">
        <v>2456</v>
      </c>
      <c r="E12" s="568">
        <v>20</v>
      </c>
      <c r="F12" s="567">
        <v>5050.8999999999996</v>
      </c>
      <c r="G12" s="567">
        <v>739181.79</v>
      </c>
      <c r="H12" s="567">
        <v>1343518.95</v>
      </c>
      <c r="I12" s="567">
        <v>67175.95</v>
      </c>
      <c r="J12" s="567">
        <v>26599.599999999999</v>
      </c>
      <c r="K12" s="567">
        <v>739181.79</v>
      </c>
      <c r="L12" s="567">
        <v>1343518.95</v>
      </c>
      <c r="M12" s="569">
        <v>30876187.828884602</v>
      </c>
      <c r="N12" s="567">
        <v>19849.75</v>
      </c>
      <c r="O12" s="567">
        <v>18837.849999999999</v>
      </c>
      <c r="P12" s="567">
        <v>19079.599999999999</v>
      </c>
    </row>
    <row r="13" spans="1:16" s="203" customFormat="1">
      <c r="A13" s="422">
        <v>45231</v>
      </c>
      <c r="B13" s="567">
        <v>2347</v>
      </c>
      <c r="C13" s="567">
        <v>5</v>
      </c>
      <c r="D13" s="567">
        <v>2488</v>
      </c>
      <c r="E13" s="568">
        <v>21</v>
      </c>
      <c r="F13" s="567">
        <v>5187.47</v>
      </c>
      <c r="G13" s="567">
        <v>835463.76</v>
      </c>
      <c r="H13" s="567">
        <v>1482906.22</v>
      </c>
      <c r="I13" s="567">
        <v>70614.58</v>
      </c>
      <c r="J13" s="567">
        <v>28586.31</v>
      </c>
      <c r="K13" s="567">
        <v>835463.76</v>
      </c>
      <c r="L13" s="567">
        <v>1482906.22</v>
      </c>
      <c r="M13" s="569">
        <v>33264104.421981201</v>
      </c>
      <c r="N13" s="567">
        <v>20158.7</v>
      </c>
      <c r="O13" s="567">
        <v>18973.7</v>
      </c>
      <c r="P13" s="567">
        <v>20133.150000000001</v>
      </c>
    </row>
    <row r="14" spans="1:16" s="203" customFormat="1">
      <c r="A14" s="422">
        <v>45261</v>
      </c>
      <c r="B14" s="567"/>
      <c r="C14" s="567"/>
      <c r="D14" s="567"/>
      <c r="E14" s="568"/>
      <c r="F14" s="567"/>
      <c r="G14" s="567"/>
      <c r="H14" s="567"/>
      <c r="I14" s="567"/>
      <c r="J14" s="567"/>
      <c r="K14" s="567"/>
      <c r="L14" s="567"/>
      <c r="M14" s="569"/>
      <c r="N14" s="567"/>
      <c r="O14" s="567"/>
      <c r="P14" s="567"/>
    </row>
    <row r="15" spans="1:16" s="203" customFormat="1">
      <c r="A15" s="422">
        <v>45292</v>
      </c>
      <c r="B15" s="567"/>
      <c r="C15" s="567"/>
      <c r="D15" s="567"/>
      <c r="E15" s="568"/>
      <c r="F15" s="567"/>
      <c r="G15" s="567"/>
      <c r="H15" s="567"/>
      <c r="I15" s="567"/>
      <c r="J15" s="567"/>
      <c r="K15" s="567"/>
      <c r="L15" s="567"/>
      <c r="M15" s="569"/>
      <c r="N15" s="567"/>
      <c r="O15" s="567"/>
      <c r="P15" s="567"/>
    </row>
    <row r="16" spans="1:16" s="203" customFormat="1">
      <c r="A16" s="422">
        <v>45323</v>
      </c>
      <c r="B16" s="567"/>
      <c r="C16" s="567"/>
      <c r="D16" s="567"/>
      <c r="E16" s="568"/>
      <c r="F16" s="567"/>
      <c r="G16" s="567"/>
      <c r="H16" s="567"/>
      <c r="I16" s="567"/>
      <c r="J16" s="567"/>
      <c r="K16" s="567"/>
      <c r="L16" s="567"/>
      <c r="M16" s="569"/>
      <c r="N16" s="567"/>
      <c r="O16" s="567"/>
      <c r="P16" s="567"/>
    </row>
    <row r="17" spans="1:16" s="203" customFormat="1">
      <c r="A17" s="422">
        <v>45352</v>
      </c>
      <c r="B17" s="567"/>
      <c r="C17" s="567"/>
      <c r="D17" s="567"/>
      <c r="E17" s="568"/>
      <c r="F17" s="567"/>
      <c r="G17" s="567"/>
      <c r="H17" s="567"/>
      <c r="I17" s="567"/>
      <c r="J17" s="567"/>
      <c r="K17" s="567"/>
      <c r="L17" s="567"/>
      <c r="M17" s="569"/>
      <c r="N17" s="567"/>
      <c r="O17" s="567"/>
      <c r="P17" s="567"/>
    </row>
    <row r="18" spans="1:16" s="203" customFormat="1">
      <c r="A18" s="282"/>
      <c r="B18" s="283"/>
      <c r="C18" s="283"/>
      <c r="D18" s="283"/>
      <c r="E18" s="291"/>
      <c r="F18" s="283"/>
      <c r="G18" s="283"/>
      <c r="H18" s="283"/>
      <c r="I18" s="283"/>
      <c r="J18" s="283"/>
      <c r="K18" s="283"/>
      <c r="L18" s="283"/>
      <c r="M18" s="289"/>
      <c r="N18" s="283"/>
      <c r="O18" s="283"/>
      <c r="P18" s="283"/>
    </row>
    <row r="19" spans="1:16" s="203" customFormat="1">
      <c r="A19" s="1364" t="s">
        <v>320</v>
      </c>
      <c r="B19" s="1364"/>
      <c r="C19" s="1364"/>
      <c r="D19" s="1364"/>
      <c r="E19" s="1364"/>
      <c r="F19" s="1364"/>
      <c r="G19" s="1364"/>
      <c r="H19" s="1364"/>
      <c r="M19" s="293"/>
    </row>
    <row r="20" spans="1:16" s="203" customFormat="1" ht="13.5" customHeight="1">
      <c r="A20" s="290" t="s">
        <v>313</v>
      </c>
      <c r="B20" s="864"/>
      <c r="C20" s="864"/>
      <c r="D20" s="864"/>
      <c r="E20" s="864"/>
      <c r="F20" s="864"/>
      <c r="G20" s="864"/>
      <c r="H20" s="864"/>
    </row>
    <row r="21" spans="1:16" s="203" customFormat="1" ht="13.5" customHeight="1">
      <c r="A21" s="1362" t="s">
        <v>321</v>
      </c>
      <c r="B21" s="1363"/>
      <c r="C21" s="1363"/>
      <c r="D21" s="1363"/>
      <c r="E21" s="1363"/>
      <c r="F21" s="1363"/>
      <c r="G21" s="1363"/>
      <c r="H21" s="1363"/>
      <c r="I21" s="1363"/>
      <c r="J21" s="1363"/>
    </row>
    <row r="22" spans="1:16" s="203" customFormat="1">
      <c r="A22" s="1364" t="s">
        <v>1303</v>
      </c>
      <c r="B22" s="1364"/>
      <c r="C22" s="1364"/>
      <c r="D22" s="1364"/>
      <c r="E22" s="1364"/>
      <c r="F22" s="1364"/>
      <c r="G22" s="1364"/>
      <c r="H22" s="1364"/>
    </row>
    <row r="23" spans="1:16" s="203" customFormat="1">
      <c r="A23" s="1364" t="s">
        <v>322</v>
      </c>
      <c r="B23" s="1364"/>
      <c r="C23" s="1364"/>
      <c r="D23" s="1364"/>
      <c r="E23" s="1364"/>
      <c r="F23" s="1364"/>
      <c r="G23" s="1364"/>
      <c r="H23" s="1364"/>
    </row>
    <row r="24" spans="1:16">
      <c r="J24" s="572"/>
    </row>
    <row r="25" spans="1:16">
      <c r="J25" s="572"/>
    </row>
    <row r="26" spans="1:16">
      <c r="G26" s="294"/>
      <c r="J26" s="572"/>
    </row>
    <row r="27" spans="1:16">
      <c r="H27" s="294"/>
      <c r="J27" s="572"/>
    </row>
    <row r="28" spans="1:16">
      <c r="H28" s="294"/>
      <c r="J28" s="572"/>
    </row>
    <row r="29" spans="1:16">
      <c r="H29" s="294"/>
    </row>
    <row r="30" spans="1:16">
      <c r="H30" s="294"/>
    </row>
  </sheetData>
  <mergeCells count="18">
    <mergeCell ref="M2:M3"/>
    <mergeCell ref="A19:H19"/>
    <mergeCell ref="A21:J21"/>
    <mergeCell ref="A22:H22"/>
    <mergeCell ref="A23:H23"/>
    <mergeCell ref="N2:P2"/>
    <mergeCell ref="A2:A3"/>
    <mergeCell ref="B2:B3"/>
    <mergeCell ref="C2:C3"/>
    <mergeCell ref="D2:D3"/>
    <mergeCell ref="E2:E3"/>
    <mergeCell ref="F2:F3"/>
    <mergeCell ref="G2:G3"/>
    <mergeCell ref="H2:H3"/>
    <mergeCell ref="I2:I3"/>
    <mergeCell ref="J2:J3"/>
    <mergeCell ref="K2:K3"/>
    <mergeCell ref="L2:L3"/>
  </mergeCells>
  <printOptions horizontalCentered="1"/>
  <pageMargins left="0.78431372549019618" right="0.78431372549019618" top="0.98039215686274517" bottom="0.98039215686274517" header="0.50980392156862753" footer="0.50980392156862753"/>
  <pageSetup paperSize="9" scale="55" fitToHeight="0"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topLeftCell="A42" workbookViewId="0">
      <selection sqref="A1:C61"/>
    </sheetView>
  </sheetViews>
  <sheetFormatPr defaultRowHeight="15"/>
  <cols>
    <col min="1" max="1" width="48" customWidth="1"/>
    <col min="2" max="2" width="12.28515625" customWidth="1"/>
    <col min="3" max="3" width="9.140625" style="50"/>
    <col min="10" max="10" width="20.42578125" customWidth="1"/>
  </cols>
  <sheetData>
    <row r="1" spans="1:10">
      <c r="A1" s="1224" t="s">
        <v>1</v>
      </c>
      <c r="B1" s="1225"/>
      <c r="C1" s="832"/>
    </row>
    <row r="2" spans="1:10">
      <c r="A2" s="833" t="s">
        <v>1265</v>
      </c>
      <c r="B2" s="834" t="s">
        <v>76</v>
      </c>
      <c r="C2" s="834" t="s">
        <v>77</v>
      </c>
    </row>
    <row r="3" spans="1:10">
      <c r="A3" s="835" t="s">
        <v>1266</v>
      </c>
      <c r="B3" s="836">
        <v>3</v>
      </c>
      <c r="C3" s="836">
        <v>3</v>
      </c>
      <c r="D3" s="50"/>
      <c r="F3" s="6"/>
      <c r="G3" s="6"/>
      <c r="H3" s="6"/>
      <c r="I3" s="6"/>
      <c r="J3" s="6"/>
    </row>
    <row r="4" spans="1:10">
      <c r="A4" s="835" t="s">
        <v>1267</v>
      </c>
      <c r="B4" s="836">
        <v>3</v>
      </c>
      <c r="C4" s="836">
        <v>3</v>
      </c>
      <c r="D4" s="50"/>
      <c r="F4" s="6"/>
      <c r="G4" s="6"/>
      <c r="H4" s="6"/>
      <c r="I4" s="6"/>
      <c r="J4" s="6"/>
    </row>
    <row r="5" spans="1:10">
      <c r="A5" s="835" t="s">
        <v>1268</v>
      </c>
      <c r="B5" s="836">
        <v>3</v>
      </c>
      <c r="C5" s="836">
        <v>3</v>
      </c>
      <c r="D5" s="50"/>
      <c r="F5" s="6"/>
      <c r="G5" s="6"/>
      <c r="H5" s="6"/>
      <c r="I5" s="6"/>
      <c r="J5" s="6"/>
    </row>
    <row r="6" spans="1:10">
      <c r="A6" s="835" t="s">
        <v>1269</v>
      </c>
      <c r="B6" s="836">
        <v>5</v>
      </c>
      <c r="C6" s="836">
        <v>4</v>
      </c>
      <c r="D6" s="50"/>
      <c r="F6" s="6"/>
      <c r="G6" s="6"/>
      <c r="H6" s="6"/>
      <c r="I6" s="6"/>
      <c r="J6" s="6"/>
    </row>
    <row r="7" spans="1:10">
      <c r="A7" s="1222" t="s">
        <v>1270</v>
      </c>
      <c r="B7" s="1223"/>
      <c r="C7" s="837"/>
      <c r="D7" s="50"/>
      <c r="F7" s="6"/>
      <c r="G7" s="6"/>
      <c r="H7" s="6"/>
      <c r="I7" s="6"/>
      <c r="J7" s="6"/>
    </row>
    <row r="8" spans="1:10">
      <c r="A8" s="835" t="s">
        <v>78</v>
      </c>
      <c r="B8" s="836">
        <v>1270</v>
      </c>
      <c r="C8" s="836">
        <v>1268</v>
      </c>
      <c r="D8" s="50"/>
      <c r="F8" s="6"/>
      <c r="G8" s="6"/>
      <c r="H8" s="6"/>
      <c r="I8" s="6"/>
      <c r="J8" s="6"/>
    </row>
    <row r="9" spans="1:10">
      <c r="A9" s="835" t="s">
        <v>79</v>
      </c>
      <c r="B9" s="836">
        <v>1226</v>
      </c>
      <c r="C9" s="836">
        <v>1222</v>
      </c>
      <c r="D9" s="50"/>
      <c r="F9" s="6"/>
      <c r="G9" s="6"/>
      <c r="H9" s="6"/>
      <c r="I9" s="6"/>
      <c r="J9" s="6"/>
    </row>
    <row r="10" spans="1:10">
      <c r="A10" s="835" t="s">
        <v>80</v>
      </c>
      <c r="B10" s="838">
        <v>303</v>
      </c>
      <c r="C10" s="836">
        <v>295</v>
      </c>
      <c r="D10" s="50"/>
      <c r="F10" s="6"/>
      <c r="G10" s="6"/>
      <c r="H10" s="6"/>
      <c r="I10" s="6"/>
      <c r="J10" s="6"/>
    </row>
    <row r="11" spans="1:10">
      <c r="A11" s="1222" t="s">
        <v>1271</v>
      </c>
      <c r="B11" s="1223"/>
      <c r="C11" s="838"/>
      <c r="D11" s="50"/>
      <c r="F11" s="6"/>
      <c r="G11" s="6"/>
      <c r="H11" s="6"/>
      <c r="I11" s="6"/>
      <c r="J11" s="6"/>
    </row>
    <row r="12" spans="1:10">
      <c r="A12" s="835" t="s">
        <v>78</v>
      </c>
      <c r="B12" s="838">
        <v>886</v>
      </c>
      <c r="C12" s="838">
        <v>896</v>
      </c>
      <c r="D12" s="50"/>
      <c r="F12" s="6"/>
      <c r="G12" s="6"/>
      <c r="H12" s="6"/>
      <c r="I12" s="6"/>
      <c r="J12" s="839"/>
    </row>
    <row r="13" spans="1:10">
      <c r="A13" s="835" t="s">
        <v>79</v>
      </c>
      <c r="B13" s="836">
        <v>1149</v>
      </c>
      <c r="C13" s="836">
        <v>1142</v>
      </c>
      <c r="D13" s="50"/>
      <c r="J13" s="840"/>
    </row>
    <row r="14" spans="1:10">
      <c r="A14" s="835" t="s">
        <v>80</v>
      </c>
      <c r="B14" s="841">
        <v>284</v>
      </c>
      <c r="C14" s="838">
        <v>274</v>
      </c>
      <c r="D14" s="50"/>
      <c r="J14" s="840"/>
    </row>
    <row r="15" spans="1:10">
      <c r="A15" s="1222" t="s">
        <v>1272</v>
      </c>
      <c r="B15" s="1223"/>
      <c r="C15" s="837"/>
      <c r="D15" s="50"/>
      <c r="J15" s="840"/>
    </row>
    <row r="16" spans="1:10">
      <c r="A16" s="835" t="s">
        <v>78</v>
      </c>
      <c r="B16" s="838">
        <v>555</v>
      </c>
      <c r="C16" s="838">
        <v>557</v>
      </c>
      <c r="D16" s="50"/>
      <c r="J16" s="840"/>
    </row>
    <row r="17" spans="1:10">
      <c r="A17" s="835" t="s">
        <v>79</v>
      </c>
      <c r="B17" s="841">
        <v>758</v>
      </c>
      <c r="C17" s="838">
        <v>756</v>
      </c>
      <c r="D17" s="50"/>
      <c r="J17" s="840"/>
    </row>
    <row r="18" spans="1:10">
      <c r="A18" s="835" t="s">
        <v>80</v>
      </c>
      <c r="B18" s="841">
        <v>488</v>
      </c>
      <c r="C18" s="838">
        <v>471</v>
      </c>
      <c r="D18" s="50"/>
      <c r="J18" s="840"/>
    </row>
    <row r="19" spans="1:10">
      <c r="A19" s="1222" t="s">
        <v>1273</v>
      </c>
      <c r="B19" s="1223"/>
      <c r="C19" s="838"/>
      <c r="D19" s="50"/>
    </row>
    <row r="20" spans="1:10">
      <c r="A20" s="835" t="s">
        <v>78</v>
      </c>
      <c r="B20" s="838">
        <v>274</v>
      </c>
      <c r="C20" s="838">
        <v>281</v>
      </c>
      <c r="D20" s="50"/>
    </row>
    <row r="21" spans="1:10">
      <c r="A21" s="835" t="s">
        <v>79</v>
      </c>
      <c r="B21" s="841">
        <v>252</v>
      </c>
      <c r="C21" s="838">
        <v>263</v>
      </c>
      <c r="D21" s="50"/>
    </row>
    <row r="22" spans="1:10">
      <c r="A22" s="835" t="s">
        <v>80</v>
      </c>
      <c r="B22" s="841">
        <v>14</v>
      </c>
      <c r="C22" s="838">
        <v>14</v>
      </c>
      <c r="D22" s="50"/>
    </row>
    <row r="23" spans="1:10">
      <c r="A23" s="1222" t="s">
        <v>1274</v>
      </c>
      <c r="B23" s="1223"/>
      <c r="C23" s="838"/>
      <c r="D23" s="50"/>
    </row>
    <row r="24" spans="1:10">
      <c r="A24" s="835" t="s">
        <v>81</v>
      </c>
      <c r="B24" s="836">
        <v>546</v>
      </c>
      <c r="C24" s="836">
        <v>545</v>
      </c>
      <c r="D24" s="50"/>
    </row>
    <row r="25" spans="1:10">
      <c r="A25" s="835" t="s">
        <v>82</v>
      </c>
      <c r="B25" s="836">
        <v>306</v>
      </c>
      <c r="C25" s="836">
        <v>266</v>
      </c>
      <c r="D25" s="50"/>
    </row>
    <row r="26" spans="1:10">
      <c r="A26" s="835" t="s">
        <v>1275</v>
      </c>
      <c r="B26" s="836">
        <v>103</v>
      </c>
      <c r="C26" s="836">
        <v>102</v>
      </c>
      <c r="D26" s="50"/>
    </row>
    <row r="27" spans="1:10">
      <c r="A27" s="835" t="s">
        <v>78</v>
      </c>
      <c r="B27" s="836">
        <v>287</v>
      </c>
      <c r="C27" s="836">
        <v>285</v>
      </c>
      <c r="D27" s="50"/>
    </row>
    <row r="28" spans="1:10">
      <c r="A28" s="835" t="s">
        <v>79</v>
      </c>
      <c r="B28" s="836">
        <v>292</v>
      </c>
      <c r="C28" s="836">
        <v>333</v>
      </c>
      <c r="D28" s="50"/>
    </row>
    <row r="29" spans="1:10">
      <c r="A29" s="1222" t="s">
        <v>1276</v>
      </c>
      <c r="B29" s="1223"/>
      <c r="C29" s="838"/>
      <c r="D29" s="50"/>
    </row>
    <row r="30" spans="1:10">
      <c r="A30" s="835" t="s">
        <v>78</v>
      </c>
      <c r="B30" s="836">
        <v>1096</v>
      </c>
      <c r="C30" s="836">
        <v>1094</v>
      </c>
      <c r="D30" s="50"/>
    </row>
    <row r="31" spans="1:10">
      <c r="A31" s="835" t="s">
        <v>79</v>
      </c>
      <c r="B31" s="836">
        <v>1105</v>
      </c>
      <c r="C31" s="836">
        <v>1101</v>
      </c>
      <c r="D31" s="50"/>
    </row>
    <row r="32" spans="1:10">
      <c r="A32" s="835" t="s">
        <v>80</v>
      </c>
      <c r="B32" s="836">
        <v>278</v>
      </c>
      <c r="C32" s="836">
        <v>270</v>
      </c>
      <c r="D32" s="50"/>
    </row>
    <row r="33" spans="1:4">
      <c r="A33" s="835" t="s">
        <v>1277</v>
      </c>
      <c r="B33" s="842">
        <v>11081</v>
      </c>
      <c r="C33" s="842">
        <v>11162</v>
      </c>
      <c r="D33" s="50"/>
    </row>
    <row r="34" spans="1:4">
      <c r="A34" s="835" t="s">
        <v>1278</v>
      </c>
      <c r="B34" s="843">
        <v>17</v>
      </c>
      <c r="C34" s="838">
        <v>17</v>
      </c>
      <c r="D34" s="50"/>
    </row>
    <row r="35" spans="1:4">
      <c r="A35" s="835" t="s">
        <v>1279</v>
      </c>
      <c r="B35" s="843">
        <v>17</v>
      </c>
      <c r="C35" s="838">
        <v>17</v>
      </c>
      <c r="D35" s="50"/>
    </row>
    <row r="36" spans="1:4">
      <c r="A36" s="844" t="s">
        <v>1280</v>
      </c>
      <c r="B36" s="838">
        <v>2</v>
      </c>
      <c r="C36" s="838">
        <v>2</v>
      </c>
      <c r="D36" s="50"/>
    </row>
    <row r="37" spans="1:4">
      <c r="A37" s="1222" t="s">
        <v>1281</v>
      </c>
      <c r="B37" s="1223"/>
      <c r="C37" s="842"/>
      <c r="D37" s="50"/>
    </row>
    <row r="38" spans="1:4">
      <c r="A38" s="844" t="s">
        <v>83</v>
      </c>
      <c r="B38" s="845">
        <v>283</v>
      </c>
      <c r="C38" s="838">
        <v>284</v>
      </c>
      <c r="D38" s="50"/>
    </row>
    <row r="39" spans="1:4">
      <c r="A39" s="844" t="s">
        <v>84</v>
      </c>
      <c r="B39" s="845">
        <v>588</v>
      </c>
      <c r="C39" s="838">
        <v>585</v>
      </c>
      <c r="D39" s="50"/>
    </row>
    <row r="40" spans="1:4">
      <c r="A40" s="844" t="s">
        <v>1282</v>
      </c>
      <c r="B40" s="846">
        <v>218</v>
      </c>
      <c r="C40" s="842">
        <v>222</v>
      </c>
      <c r="D40" s="50"/>
    </row>
    <row r="41" spans="1:4">
      <c r="A41" s="844" t="s">
        <v>1283</v>
      </c>
      <c r="B41" s="846">
        <v>55</v>
      </c>
      <c r="C41" s="842">
        <v>57</v>
      </c>
      <c r="D41" s="50"/>
    </row>
    <row r="42" spans="1:4">
      <c r="A42" s="844" t="s">
        <v>1284</v>
      </c>
      <c r="B42" s="838">
        <v>26</v>
      </c>
      <c r="C42" s="842">
        <v>26</v>
      </c>
      <c r="D42" s="50"/>
    </row>
    <row r="43" spans="1:4">
      <c r="A43" s="844" t="s">
        <v>1285</v>
      </c>
      <c r="B43" s="838">
        <v>7</v>
      </c>
      <c r="C43" s="842">
        <v>7</v>
      </c>
      <c r="D43" s="50"/>
    </row>
    <row r="44" spans="1:4">
      <c r="A44" s="844" t="s">
        <v>1286</v>
      </c>
      <c r="B44" s="838">
        <v>6</v>
      </c>
      <c r="C44" s="842">
        <v>5</v>
      </c>
      <c r="D44" s="50"/>
    </row>
    <row r="45" spans="1:4">
      <c r="A45" s="844" t="s">
        <v>1287</v>
      </c>
      <c r="B45" s="838">
        <v>75</v>
      </c>
      <c r="C45" s="842">
        <v>76</v>
      </c>
      <c r="D45" s="50"/>
    </row>
    <row r="46" spans="1:4">
      <c r="A46" s="844" t="s">
        <v>1288</v>
      </c>
      <c r="B46" s="838">
        <v>183</v>
      </c>
      <c r="C46" s="842">
        <v>170</v>
      </c>
      <c r="D46" s="50"/>
    </row>
    <row r="47" spans="1:4">
      <c r="A47" s="844" t="s">
        <v>1289</v>
      </c>
      <c r="B47" s="838">
        <v>269</v>
      </c>
      <c r="C47" s="842">
        <v>277</v>
      </c>
      <c r="D47" s="50"/>
    </row>
    <row r="48" spans="1:4">
      <c r="A48" s="844" t="s">
        <v>1290</v>
      </c>
      <c r="B48" s="836">
        <v>1088</v>
      </c>
      <c r="C48" s="836">
        <v>1207</v>
      </c>
      <c r="D48" s="50"/>
    </row>
    <row r="49" spans="1:4" ht="18.75">
      <c r="A49" s="844" t="s">
        <v>1291</v>
      </c>
      <c r="B49" s="836">
        <v>402</v>
      </c>
      <c r="C49" s="836">
        <v>409</v>
      </c>
      <c r="D49" s="847"/>
    </row>
    <row r="50" spans="1:4">
      <c r="A50" s="844" t="s">
        <v>85</v>
      </c>
      <c r="B50" s="836">
        <v>43</v>
      </c>
      <c r="C50" s="836">
        <v>49</v>
      </c>
      <c r="D50" s="50"/>
    </row>
    <row r="51" spans="1:4">
      <c r="A51" s="844" t="s">
        <v>1292</v>
      </c>
      <c r="B51" s="836">
        <v>1312</v>
      </c>
      <c r="C51" s="836">
        <v>1306</v>
      </c>
      <c r="D51" s="50"/>
    </row>
    <row r="52" spans="1:4">
      <c r="A52" s="844" t="s">
        <v>1293</v>
      </c>
      <c r="B52" s="836">
        <v>855</v>
      </c>
      <c r="C52" s="836">
        <v>1022</v>
      </c>
      <c r="D52" s="50"/>
    </row>
    <row r="53" spans="1:4">
      <c r="A53" s="844" t="s">
        <v>1294</v>
      </c>
      <c r="B53" s="838">
        <v>20</v>
      </c>
      <c r="C53" s="846">
        <v>23</v>
      </c>
      <c r="D53" s="50"/>
    </row>
    <row r="54" spans="1:4">
      <c r="A54" s="844" t="s">
        <v>1295</v>
      </c>
      <c r="B54" s="838">
        <v>5</v>
      </c>
      <c r="C54" s="846">
        <v>5</v>
      </c>
      <c r="D54" s="50"/>
    </row>
    <row r="55" spans="1:4">
      <c r="A55" s="844" t="s">
        <v>1296</v>
      </c>
      <c r="B55" s="838">
        <v>0</v>
      </c>
      <c r="C55" s="846">
        <v>0</v>
      </c>
      <c r="D55" s="50"/>
    </row>
    <row r="56" spans="1:4">
      <c r="A56" s="844" t="s">
        <v>1297</v>
      </c>
      <c r="B56" s="838">
        <v>2</v>
      </c>
      <c r="C56" s="838">
        <v>2</v>
      </c>
      <c r="D56" s="50"/>
    </row>
    <row r="57" spans="1:4">
      <c r="A57" s="844" t="s">
        <v>1298</v>
      </c>
      <c r="B57" s="838">
        <v>1</v>
      </c>
      <c r="C57" s="838">
        <v>1</v>
      </c>
      <c r="D57" s="50"/>
    </row>
    <row r="58" spans="1:4">
      <c r="A58" s="844" t="s">
        <v>1299</v>
      </c>
      <c r="B58" s="838">
        <v>3</v>
      </c>
      <c r="C58" s="838">
        <v>3</v>
      </c>
      <c r="D58" s="50"/>
    </row>
    <row r="59" spans="1:4">
      <c r="A59" s="801" t="s">
        <v>86</v>
      </c>
      <c r="B59" s="848"/>
      <c r="D59" s="50"/>
    </row>
    <row r="60" spans="1:4">
      <c r="A60" s="801" t="s">
        <v>1253</v>
      </c>
      <c r="B60" s="848"/>
      <c r="D60" s="50"/>
    </row>
    <row r="61" spans="1:4">
      <c r="A61" s="801" t="s">
        <v>1300</v>
      </c>
      <c r="B61" s="848"/>
      <c r="D61" s="50"/>
    </row>
  </sheetData>
  <mergeCells count="8">
    <mergeCell ref="A29:B29"/>
    <mergeCell ref="A37:B37"/>
    <mergeCell ref="A1:B1"/>
    <mergeCell ref="A7:B7"/>
    <mergeCell ref="A11:B11"/>
    <mergeCell ref="A15:B15"/>
    <mergeCell ref="A19:B19"/>
    <mergeCell ref="A23:B23"/>
  </mergeCells>
  <printOptions horizontalCentered="1"/>
  <pageMargins left="0.70866141732283472" right="0.70866141732283472" top="0.74803149606299213" bottom="0.74803149606299213" header="0.31496062992125984" footer="0.31496062992125984"/>
  <pageSetup paperSize="9" fitToHeight="0" orientation="portrait" r:id="rId1"/>
  <headerFooter>
    <oddFooter>Page &amp;P&amp;RSEBI_Bulletin_August_2023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zoomScaleNormal="100" workbookViewId="0"/>
  </sheetViews>
  <sheetFormatPr defaultColWidth="9.140625" defaultRowHeight="15"/>
  <cols>
    <col min="1" max="1" width="13" style="202" customWidth="1"/>
    <col min="2" max="4" width="14.5703125" style="202" bestFit="1" customWidth="1"/>
    <col min="5" max="5" width="10.140625" style="202" customWidth="1"/>
    <col min="6" max="6" width="9.42578125" style="202" customWidth="1"/>
    <col min="7" max="7" width="10.42578125" style="202" customWidth="1"/>
    <col min="8" max="8" width="11.7109375" style="202" bestFit="1" customWidth="1"/>
    <col min="9" max="10" width="15.7109375" style="202" customWidth="1"/>
    <col min="11" max="11" width="14.5703125" style="202" bestFit="1" customWidth="1"/>
    <col min="12" max="12" width="9.85546875" style="202" customWidth="1"/>
    <col min="13" max="13" width="13.7109375" style="202" customWidth="1"/>
    <col min="14" max="16" width="10.7109375" style="202" customWidth="1"/>
    <col min="17" max="17" width="14.5703125" style="202" bestFit="1" customWidth="1"/>
    <col min="18" max="16384" width="9.140625" style="202"/>
  </cols>
  <sheetData>
    <row r="1" spans="1:16">
      <c r="A1" s="628" t="s">
        <v>20</v>
      </c>
      <c r="B1" s="628"/>
      <c r="C1" s="628"/>
    </row>
    <row r="2" spans="1:16" s="203" customFormat="1">
      <c r="A2" s="1355" t="s">
        <v>222</v>
      </c>
      <c r="B2" s="1360" t="s">
        <v>296</v>
      </c>
      <c r="C2" s="1360" t="s">
        <v>323</v>
      </c>
      <c r="D2" s="1355" t="s">
        <v>324</v>
      </c>
      <c r="E2" s="1355" t="s">
        <v>299</v>
      </c>
      <c r="F2" s="1355" t="s">
        <v>300</v>
      </c>
      <c r="G2" s="1355" t="s">
        <v>301</v>
      </c>
      <c r="H2" s="1355" t="s">
        <v>325</v>
      </c>
      <c r="I2" s="1355" t="s">
        <v>326</v>
      </c>
      <c r="J2" s="1355" t="s">
        <v>1234</v>
      </c>
      <c r="K2" s="1355" t="s">
        <v>305</v>
      </c>
      <c r="L2" s="1355" t="s">
        <v>327</v>
      </c>
      <c r="M2" s="1355" t="s">
        <v>328</v>
      </c>
      <c r="N2" s="1357" t="s">
        <v>329</v>
      </c>
      <c r="O2" s="1358"/>
      <c r="P2" s="1359"/>
    </row>
    <row r="3" spans="1:16" s="203" customFormat="1" ht="32.25" customHeight="1">
      <c r="A3" s="1356"/>
      <c r="B3" s="1361"/>
      <c r="C3" s="1361"/>
      <c r="D3" s="1356"/>
      <c r="E3" s="1356"/>
      <c r="F3" s="1356"/>
      <c r="G3" s="1356"/>
      <c r="H3" s="1356"/>
      <c r="I3" s="1356"/>
      <c r="J3" s="1356"/>
      <c r="K3" s="1356"/>
      <c r="L3" s="1356"/>
      <c r="M3" s="1356"/>
      <c r="N3" s="906" t="s">
        <v>309</v>
      </c>
      <c r="O3" s="906" t="s">
        <v>310</v>
      </c>
      <c r="P3" s="906" t="s">
        <v>311</v>
      </c>
    </row>
    <row r="4" spans="1:16" s="209" customFormat="1">
      <c r="A4" s="901" t="s">
        <v>76</v>
      </c>
      <c r="B4" s="915">
        <v>287</v>
      </c>
      <c r="C4" s="915">
        <v>1214</v>
      </c>
      <c r="D4" s="915">
        <v>12</v>
      </c>
      <c r="E4" s="915">
        <v>249</v>
      </c>
      <c r="F4" s="915">
        <v>6.510000000000001E-3</v>
      </c>
      <c r="G4" s="915">
        <v>24.299329999999998</v>
      </c>
      <c r="H4" s="915">
        <v>44.482059975000006</v>
      </c>
      <c r="I4" s="915">
        <v>0.17864281114457833</v>
      </c>
      <c r="J4" s="915">
        <v>683288.17165898613</v>
      </c>
      <c r="K4" s="915" t="s">
        <v>277</v>
      </c>
      <c r="L4" s="915" t="s">
        <v>277</v>
      </c>
      <c r="M4" s="916">
        <v>25157438.100000001</v>
      </c>
      <c r="N4" s="915">
        <v>36872.11</v>
      </c>
      <c r="O4" s="915">
        <v>30006.66</v>
      </c>
      <c r="P4" s="915">
        <v>33505.29</v>
      </c>
    </row>
    <row r="5" spans="1:16" s="203" customFormat="1">
      <c r="A5" s="917" t="s">
        <v>77</v>
      </c>
      <c r="B5" s="912">
        <f>INDEX(B6:B17,COUNT(B6:B17))</f>
        <v>279</v>
      </c>
      <c r="C5" s="912">
        <f>INDEX(C6:C17,COUNT(C6:C17))</f>
        <v>1709</v>
      </c>
      <c r="D5" s="914">
        <v>5</v>
      </c>
      <c r="E5" s="912">
        <f>SUM(E6:E17)</f>
        <v>164</v>
      </c>
      <c r="F5" s="912">
        <f>SUM(F6:F17)</f>
        <v>1.82E-3</v>
      </c>
      <c r="G5" s="912">
        <f>SUM(G6:G17)</f>
        <v>2.9339500000000003</v>
      </c>
      <c r="H5" s="912">
        <f>SUM(H6:H17)</f>
        <v>3.7125119900000003</v>
      </c>
      <c r="I5" s="913">
        <f>H5/E5</f>
        <v>2.2637268231707319E-2</v>
      </c>
      <c r="J5" s="912">
        <f>H5/F5*100</f>
        <v>203984.1752747253</v>
      </c>
      <c r="K5" s="912">
        <f>SUM(K6:K17)</f>
        <v>0</v>
      </c>
      <c r="L5" s="912">
        <f>SUM(L6:L17)</f>
        <v>0</v>
      </c>
      <c r="M5" s="912">
        <f>INDEX(M6:M17,COUNT(M6:M17))</f>
        <v>33283079.59</v>
      </c>
      <c r="N5" s="912">
        <f>MAX(N6:N17)</f>
        <v>38807.879999999997</v>
      </c>
      <c r="O5" s="912">
        <f>MIN(O6:O17)</f>
        <v>33552.300000000003</v>
      </c>
      <c r="P5" s="912">
        <f>INDEX(P6:P17,COUNT(P6:P17))</f>
        <v>38316.47</v>
      </c>
    </row>
    <row r="6" spans="1:16" s="203" customFormat="1">
      <c r="A6" s="422">
        <v>45017</v>
      </c>
      <c r="B6" s="567">
        <v>285</v>
      </c>
      <c r="C6" s="567">
        <v>1715</v>
      </c>
      <c r="D6" s="567">
        <v>3</v>
      </c>
      <c r="E6" s="567">
        <v>17</v>
      </c>
      <c r="F6" s="567">
        <v>1.5000000000000001E-4</v>
      </c>
      <c r="G6" s="567">
        <v>0.19558</v>
      </c>
      <c r="H6" s="567">
        <v>0.24022248999999996</v>
      </c>
      <c r="I6" s="567">
        <v>1.413073470588235E-2</v>
      </c>
      <c r="J6" s="567">
        <v>160148.32666666701</v>
      </c>
      <c r="K6" s="567" t="s">
        <v>277</v>
      </c>
      <c r="L6" s="567" t="s">
        <v>277</v>
      </c>
      <c r="M6" s="569">
        <v>26493860.579999998</v>
      </c>
      <c r="N6" s="567">
        <v>34763.85</v>
      </c>
      <c r="O6" s="567">
        <v>33552.300000000003</v>
      </c>
      <c r="P6" s="567">
        <v>34763.85</v>
      </c>
    </row>
    <row r="7" spans="1:16" s="203" customFormat="1">
      <c r="A7" s="422">
        <v>45047</v>
      </c>
      <c r="B7" s="567">
        <v>283</v>
      </c>
      <c r="C7" s="567">
        <v>1713</v>
      </c>
      <c r="D7" s="567">
        <v>2</v>
      </c>
      <c r="E7" s="567">
        <v>22</v>
      </c>
      <c r="F7" s="567">
        <v>4.0000000000000003E-5</v>
      </c>
      <c r="G7" s="567">
        <v>8.4999999999999992E-2</v>
      </c>
      <c r="H7" s="567">
        <v>0.116274</v>
      </c>
      <c r="I7" s="567">
        <v>5.2851818181818182E-3</v>
      </c>
      <c r="J7" s="567">
        <v>290685</v>
      </c>
      <c r="K7" s="567" t="s">
        <v>277</v>
      </c>
      <c r="L7" s="567" t="s">
        <v>277</v>
      </c>
      <c r="M7" s="569">
        <v>27562870.431458529</v>
      </c>
      <c r="N7" s="567">
        <v>35817.74</v>
      </c>
      <c r="O7" s="567">
        <v>34739.769999999997</v>
      </c>
      <c r="P7" s="567">
        <v>35613.35</v>
      </c>
    </row>
    <row r="8" spans="1:16" s="203" customFormat="1">
      <c r="A8" s="422">
        <v>45078</v>
      </c>
      <c r="B8" s="567">
        <v>282</v>
      </c>
      <c r="C8" s="567">
        <v>1714</v>
      </c>
      <c r="D8" s="567">
        <v>2</v>
      </c>
      <c r="E8" s="567">
        <v>21</v>
      </c>
      <c r="F8" s="567">
        <v>2.9E-4</v>
      </c>
      <c r="G8" s="567">
        <v>0.58017000000000007</v>
      </c>
      <c r="H8" s="567">
        <v>0.89911850000000004</v>
      </c>
      <c r="I8" s="567">
        <v>4.2815166666666668E-2</v>
      </c>
      <c r="J8" s="567">
        <v>310040.86206896551</v>
      </c>
      <c r="K8" s="567" t="s">
        <v>277</v>
      </c>
      <c r="L8" s="567" t="s">
        <v>277</v>
      </c>
      <c r="M8" s="569">
        <v>28762777.219999999</v>
      </c>
      <c r="N8" s="567">
        <v>36860.92</v>
      </c>
      <c r="O8" s="567">
        <v>35525.24</v>
      </c>
      <c r="P8" s="567">
        <v>36860.92</v>
      </c>
    </row>
    <row r="9" spans="1:16" s="203" customFormat="1">
      <c r="A9" s="422">
        <v>45108</v>
      </c>
      <c r="B9" s="567">
        <v>282</v>
      </c>
      <c r="C9" s="567">
        <v>1712</v>
      </c>
      <c r="D9" s="567">
        <v>1</v>
      </c>
      <c r="E9" s="567">
        <v>21</v>
      </c>
      <c r="F9" s="567">
        <v>5.0000000000000002E-5</v>
      </c>
      <c r="G9" s="567">
        <v>0.1</v>
      </c>
      <c r="H9" s="567">
        <v>0.155</v>
      </c>
      <c r="I9" s="567">
        <v>7.3809523809523813E-3</v>
      </c>
      <c r="J9" s="567">
        <v>310000</v>
      </c>
      <c r="K9" s="567" t="s">
        <v>277</v>
      </c>
      <c r="L9" s="567" t="s">
        <v>277</v>
      </c>
      <c r="M9" s="569">
        <v>29935937.649999999</v>
      </c>
      <c r="N9" s="567">
        <v>38393.64</v>
      </c>
      <c r="O9" s="567">
        <v>37114.68</v>
      </c>
      <c r="P9" s="567">
        <v>37979.11</v>
      </c>
    </row>
    <row r="10" spans="1:16" s="203" customFormat="1">
      <c r="A10" s="422">
        <v>45139</v>
      </c>
      <c r="B10" s="567">
        <v>282</v>
      </c>
      <c r="C10" s="567">
        <v>1711</v>
      </c>
      <c r="D10" s="567">
        <v>1</v>
      </c>
      <c r="E10" s="567">
        <v>22</v>
      </c>
      <c r="F10" s="567">
        <v>2.7E-4</v>
      </c>
      <c r="G10" s="567">
        <v>0.13770000000000002</v>
      </c>
      <c r="H10" s="567">
        <v>9.9553749999999996E-2</v>
      </c>
      <c r="I10" s="567">
        <v>4.5251704545454545E-3</v>
      </c>
      <c r="J10" s="567">
        <v>36871.759259259255</v>
      </c>
      <c r="K10" s="567" t="s">
        <v>277</v>
      </c>
      <c r="L10" s="567" t="s">
        <v>277</v>
      </c>
      <c r="M10" s="569">
        <v>30880674.510000002</v>
      </c>
      <c r="N10" s="567">
        <v>37947.370000000003</v>
      </c>
      <c r="O10" s="567">
        <v>37058.78</v>
      </c>
      <c r="P10" s="567">
        <v>37058.78</v>
      </c>
    </row>
    <row r="11" spans="1:16" s="203" customFormat="1">
      <c r="A11" s="422">
        <v>45170</v>
      </c>
      <c r="B11" s="567">
        <v>282</v>
      </c>
      <c r="C11" s="567">
        <v>1711</v>
      </c>
      <c r="D11" s="567">
        <v>2</v>
      </c>
      <c r="E11" s="567">
        <v>20</v>
      </c>
      <c r="F11" s="567">
        <v>5.0000000000000001E-4</v>
      </c>
      <c r="G11" s="567">
        <v>1.294</v>
      </c>
      <c r="H11" s="567">
        <v>1.8008025000000001</v>
      </c>
      <c r="I11" s="567">
        <v>9.0040124999999999E-2</v>
      </c>
      <c r="J11" s="567">
        <v>360160.5</v>
      </c>
      <c r="K11" s="567" t="s">
        <v>277</v>
      </c>
      <c r="L11" s="567" t="s">
        <v>277</v>
      </c>
      <c r="M11" s="569">
        <v>31812018.93</v>
      </c>
      <c r="N11" s="567">
        <v>38807.879999999997</v>
      </c>
      <c r="O11" s="567">
        <v>37383.199999999997</v>
      </c>
      <c r="P11" s="567">
        <v>37604.67</v>
      </c>
    </row>
    <row r="12" spans="1:16" s="203" customFormat="1">
      <c r="A12" s="422">
        <v>45200</v>
      </c>
      <c r="B12" s="567">
        <v>281</v>
      </c>
      <c r="C12" s="567">
        <v>1711</v>
      </c>
      <c r="D12" s="567">
        <v>1</v>
      </c>
      <c r="E12" s="567">
        <v>20</v>
      </c>
      <c r="F12" s="567">
        <v>4.2000000000000007E-4</v>
      </c>
      <c r="G12" s="567">
        <v>0.32650000000000001</v>
      </c>
      <c r="H12" s="567">
        <v>0.24195900000000001</v>
      </c>
      <c r="I12" s="567">
        <v>1.209795E-2</v>
      </c>
      <c r="J12" s="567">
        <v>57609.28571428571</v>
      </c>
      <c r="K12" s="567" t="s">
        <v>277</v>
      </c>
      <c r="L12" s="567" t="s">
        <v>277</v>
      </c>
      <c r="M12" s="569">
        <v>31007653.41</v>
      </c>
      <c r="N12" s="567">
        <v>37942.769999999997</v>
      </c>
      <c r="O12" s="567">
        <v>36037.71</v>
      </c>
      <c r="P12" s="567">
        <v>36473.39</v>
      </c>
    </row>
    <row r="13" spans="1:16" s="203" customFormat="1">
      <c r="A13" s="422">
        <v>45231</v>
      </c>
      <c r="B13" s="567">
        <v>279</v>
      </c>
      <c r="C13" s="567">
        <v>1709</v>
      </c>
      <c r="D13" s="567">
        <v>1</v>
      </c>
      <c r="E13" s="567">
        <v>21</v>
      </c>
      <c r="F13" s="567">
        <v>1E-4</v>
      </c>
      <c r="G13" s="567">
        <v>0.21500000000000002</v>
      </c>
      <c r="H13" s="567">
        <v>0.15958175000000002</v>
      </c>
      <c r="I13" s="567">
        <v>7.5991309523809536E-3</v>
      </c>
      <c r="J13" s="567">
        <v>159581.75000000003</v>
      </c>
      <c r="K13" s="567" t="s">
        <v>277</v>
      </c>
      <c r="L13" s="567" t="s">
        <v>277</v>
      </c>
      <c r="M13" s="569">
        <v>33283079.59</v>
      </c>
      <c r="N13" s="567">
        <v>38316.47</v>
      </c>
      <c r="O13" s="567">
        <v>36304.04</v>
      </c>
      <c r="P13" s="567">
        <v>38316.47</v>
      </c>
    </row>
    <row r="14" spans="1:16" s="203" customFormat="1">
      <c r="A14" s="422">
        <v>45261</v>
      </c>
      <c r="B14" s="567"/>
      <c r="C14" s="567"/>
      <c r="D14" s="567"/>
      <c r="E14" s="567"/>
      <c r="F14" s="567"/>
      <c r="G14" s="567"/>
      <c r="H14" s="567"/>
      <c r="I14" s="567"/>
      <c r="J14" s="567"/>
      <c r="K14" s="567"/>
      <c r="L14" s="567"/>
      <c r="M14" s="569"/>
      <c r="N14" s="567"/>
      <c r="O14" s="567"/>
      <c r="P14" s="567"/>
    </row>
    <row r="15" spans="1:16" s="203" customFormat="1">
      <c r="A15" s="422">
        <v>45292</v>
      </c>
      <c r="B15" s="567"/>
      <c r="C15" s="567"/>
      <c r="D15" s="567"/>
      <c r="E15" s="567"/>
      <c r="F15" s="567"/>
      <c r="G15" s="567"/>
      <c r="H15" s="567"/>
      <c r="I15" s="567"/>
      <c r="J15" s="567"/>
      <c r="K15" s="567"/>
      <c r="L15" s="567"/>
      <c r="M15" s="569"/>
      <c r="N15" s="567"/>
      <c r="O15" s="567"/>
      <c r="P15" s="567"/>
    </row>
    <row r="16" spans="1:16" s="203" customFormat="1">
      <c r="A16" s="422">
        <v>45323</v>
      </c>
      <c r="B16" s="567"/>
      <c r="C16" s="567"/>
      <c r="D16" s="567"/>
      <c r="E16" s="567"/>
      <c r="F16" s="567"/>
      <c r="G16" s="567"/>
      <c r="H16" s="567"/>
      <c r="I16" s="567"/>
      <c r="J16" s="567"/>
      <c r="K16" s="567"/>
      <c r="L16" s="567"/>
      <c r="M16" s="569"/>
      <c r="N16" s="567"/>
      <c r="O16" s="567"/>
      <c r="P16" s="567"/>
    </row>
    <row r="17" spans="1:17" s="203" customFormat="1">
      <c r="A17" s="422">
        <v>45352</v>
      </c>
      <c r="B17" s="567"/>
      <c r="C17" s="567"/>
      <c r="D17" s="567"/>
      <c r="E17" s="567"/>
      <c r="F17" s="567"/>
      <c r="G17" s="567"/>
      <c r="H17" s="567"/>
      <c r="I17" s="567"/>
      <c r="J17" s="567"/>
      <c r="K17" s="567"/>
      <c r="L17" s="567"/>
      <c r="M17" s="569"/>
      <c r="N17" s="567"/>
      <c r="O17" s="567"/>
      <c r="P17" s="567"/>
    </row>
    <row r="18" spans="1:17" s="203" customFormat="1">
      <c r="A18" s="282"/>
      <c r="B18" s="283"/>
      <c r="C18" s="283"/>
      <c r="D18" s="283"/>
      <c r="E18" s="283"/>
      <c r="F18" s="283"/>
      <c r="G18" s="283"/>
      <c r="H18" s="283"/>
      <c r="I18" s="283"/>
      <c r="J18" s="283"/>
      <c r="K18" s="283"/>
      <c r="L18" s="283"/>
      <c r="M18" s="289"/>
      <c r="N18" s="283"/>
      <c r="O18" s="283"/>
      <c r="P18" s="283"/>
    </row>
    <row r="19" spans="1:17" s="203" customFormat="1">
      <c r="A19" s="203" t="s">
        <v>330</v>
      </c>
      <c r="B19" s="283"/>
      <c r="C19" s="283"/>
      <c r="D19" s="283"/>
      <c r="E19" s="283"/>
      <c r="F19" s="283"/>
      <c r="G19" s="283"/>
      <c r="H19" s="283"/>
      <c r="I19" s="283"/>
      <c r="J19" s="283"/>
      <c r="K19" s="283"/>
      <c r="L19" s="283"/>
      <c r="M19" s="283"/>
      <c r="N19" s="283"/>
      <c r="O19" s="283"/>
      <c r="P19" s="283"/>
      <c r="Q19" s="283"/>
    </row>
    <row r="20" spans="1:17" s="203" customFormat="1">
      <c r="A20" s="282" t="s">
        <v>331</v>
      </c>
      <c r="B20" s="283"/>
      <c r="C20" s="283"/>
      <c r="D20" s="283"/>
      <c r="E20" s="283"/>
      <c r="F20" s="283"/>
      <c r="G20" s="283"/>
      <c r="H20" s="283"/>
      <c r="I20" s="283"/>
      <c r="J20" s="283"/>
      <c r="K20" s="283"/>
      <c r="L20" s="283"/>
      <c r="M20" s="283"/>
      <c r="N20" s="283"/>
      <c r="O20" s="283"/>
      <c r="P20" s="283"/>
      <c r="Q20" s="283"/>
    </row>
    <row r="21" spans="1:17" s="203" customFormat="1">
      <c r="A21" s="1330" t="s">
        <v>1303</v>
      </c>
      <c r="B21" s="1330"/>
      <c r="C21" s="1330"/>
      <c r="D21" s="1330"/>
      <c r="E21" s="1330"/>
      <c r="F21" s="1330"/>
      <c r="G21" s="1330"/>
      <c r="H21" s="1330"/>
      <c r="I21" s="1330"/>
      <c r="J21" s="1330"/>
      <c r="K21" s="1330"/>
      <c r="L21" s="1330"/>
      <c r="M21" s="1330"/>
      <c r="N21" s="1330"/>
      <c r="O21" s="1330"/>
      <c r="P21" s="1330"/>
      <c r="Q21" s="1330"/>
    </row>
    <row r="22" spans="1:17" s="203" customFormat="1">
      <c r="A22" s="1330" t="s">
        <v>332</v>
      </c>
      <c r="B22" s="1330"/>
      <c r="C22" s="1330"/>
      <c r="D22" s="1330"/>
      <c r="E22" s="1330"/>
      <c r="F22" s="1330"/>
      <c r="G22" s="1330"/>
      <c r="H22" s="1330"/>
      <c r="I22" s="1330"/>
      <c r="J22" s="1330"/>
      <c r="K22" s="1330"/>
      <c r="L22" s="1330"/>
      <c r="M22" s="1330"/>
      <c r="N22" s="1330"/>
      <c r="O22" s="1330"/>
      <c r="P22" s="1330"/>
      <c r="Q22" s="1330"/>
    </row>
    <row r="23" spans="1:17">
      <c r="G23" s="295"/>
      <c r="I23" s="219"/>
      <c r="J23" s="572"/>
    </row>
    <row r="24" spans="1:17">
      <c r="I24" s="219"/>
      <c r="J24" s="572"/>
    </row>
    <row r="25" spans="1:17">
      <c r="I25" s="219"/>
      <c r="J25" s="572"/>
    </row>
    <row r="26" spans="1:17">
      <c r="I26" s="219"/>
      <c r="J26" s="572"/>
    </row>
    <row r="27" spans="1:17">
      <c r="I27" s="219"/>
      <c r="J27" s="572"/>
    </row>
  </sheetData>
  <mergeCells count="16">
    <mergeCell ref="A21:Q21"/>
    <mergeCell ref="A22:Q22"/>
    <mergeCell ref="E2:E3"/>
    <mergeCell ref="J2:J3"/>
    <mergeCell ref="M2:M3"/>
    <mergeCell ref="N2:P2"/>
    <mergeCell ref="F2:F3"/>
    <mergeCell ref="G2:G3"/>
    <mergeCell ref="H2:H3"/>
    <mergeCell ref="I2:I3"/>
    <mergeCell ref="K2:K3"/>
    <mergeCell ref="L2:L3"/>
    <mergeCell ref="A2:A3"/>
    <mergeCell ref="B2:B3"/>
    <mergeCell ref="C2:C3"/>
    <mergeCell ref="D2:D3"/>
  </mergeCells>
  <printOptions horizontalCentered="1"/>
  <pageMargins left="0.78431372549019618" right="0.78431372549019618" top="0.98039215686274517" bottom="0.98039215686274517" header="0.50980392156862753" footer="0.50980392156862753"/>
  <pageSetup paperSize="9" scale="60" orientation="landscape"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115" zoomScaleNormal="115" workbookViewId="0"/>
  </sheetViews>
  <sheetFormatPr defaultColWidth="9.140625" defaultRowHeight="15"/>
  <cols>
    <col min="1" max="1" width="6.42578125" style="202" bestFit="1" customWidth="1"/>
    <col min="2" max="2" width="36.42578125" style="202" bestFit="1" customWidth="1"/>
    <col min="3" max="8" width="13.5703125" style="202" bestFit="1" customWidth="1"/>
    <col min="9" max="16384" width="9.140625" style="202"/>
  </cols>
  <sheetData>
    <row r="1" spans="1:8" ht="20.25" customHeight="1">
      <c r="A1" s="918" t="s">
        <v>333</v>
      </c>
      <c r="B1" s="919"/>
      <c r="C1" s="919"/>
      <c r="D1" s="919"/>
      <c r="E1" s="919"/>
      <c r="F1" s="919"/>
      <c r="G1" s="919"/>
      <c r="H1" s="919"/>
    </row>
    <row r="2" spans="1:8" s="203" customFormat="1" ht="19.5" customHeight="1">
      <c r="A2" s="1368" t="s">
        <v>334</v>
      </c>
      <c r="B2" s="1369"/>
      <c r="C2" s="1369"/>
      <c r="D2" s="1369"/>
      <c r="E2" s="1369"/>
      <c r="F2" s="1369"/>
      <c r="G2" s="1369"/>
      <c r="H2" s="1370"/>
    </row>
    <row r="3" spans="1:8" s="203" customFormat="1" ht="15" customHeight="1">
      <c r="A3" s="1342" t="s">
        <v>335</v>
      </c>
      <c r="B3" s="1342" t="s">
        <v>336</v>
      </c>
      <c r="C3" s="1336" t="s">
        <v>78</v>
      </c>
      <c r="D3" s="1344"/>
      <c r="E3" s="1336" t="s">
        <v>79</v>
      </c>
      <c r="F3" s="1344"/>
      <c r="G3" s="1372" t="s">
        <v>337</v>
      </c>
      <c r="H3" s="1373"/>
    </row>
    <row r="4" spans="1:8" s="203" customFormat="1" ht="15" customHeight="1">
      <c r="A4" s="1371"/>
      <c r="B4" s="1371"/>
      <c r="C4" s="920" t="s">
        <v>77</v>
      </c>
      <c r="D4" s="902" t="s">
        <v>1304</v>
      </c>
      <c r="E4" s="920" t="s">
        <v>77</v>
      </c>
      <c r="F4" s="902" t="s">
        <v>1304</v>
      </c>
      <c r="G4" s="920" t="s">
        <v>77</v>
      </c>
      <c r="H4" s="902" t="s">
        <v>1304</v>
      </c>
    </row>
    <row r="5" spans="1:8" s="203" customFormat="1" ht="15" customHeight="1">
      <c r="A5" s="921">
        <v>1</v>
      </c>
      <c r="B5" s="922" t="s">
        <v>338</v>
      </c>
      <c r="C5" s="923">
        <v>23.055234125448639</v>
      </c>
      <c r="D5" s="923">
        <v>23.974362140784496</v>
      </c>
      <c r="E5" s="923">
        <v>13.76</v>
      </c>
      <c r="F5" s="924">
        <v>13.6</v>
      </c>
      <c r="G5" s="924">
        <v>0</v>
      </c>
      <c r="H5" s="923">
        <v>0</v>
      </c>
    </row>
    <row r="6" spans="1:8" s="203" customFormat="1" ht="15" customHeight="1">
      <c r="A6" s="921">
        <v>2</v>
      </c>
      <c r="B6" s="922" t="s">
        <v>339</v>
      </c>
      <c r="C6" s="923">
        <v>0.20736610473653774</v>
      </c>
      <c r="D6" s="923">
        <v>0.14659895807455764</v>
      </c>
      <c r="E6" s="923">
        <v>1.62</v>
      </c>
      <c r="F6" s="924">
        <v>1.98</v>
      </c>
      <c r="G6" s="924">
        <v>0</v>
      </c>
      <c r="H6" s="923">
        <v>0</v>
      </c>
    </row>
    <row r="7" spans="1:8" s="203" customFormat="1" ht="15" customHeight="1">
      <c r="A7" s="921">
        <v>3</v>
      </c>
      <c r="B7" s="922" t="s">
        <v>340</v>
      </c>
      <c r="C7" s="923">
        <v>0.3518596101641962</v>
      </c>
      <c r="D7" s="923">
        <v>0.39162921678300033</v>
      </c>
      <c r="E7" s="923">
        <v>0.12</v>
      </c>
      <c r="F7" s="924">
        <v>0.12</v>
      </c>
      <c r="G7" s="924">
        <v>0</v>
      </c>
      <c r="H7" s="923">
        <v>0</v>
      </c>
    </row>
    <row r="8" spans="1:8" s="203" customFormat="1" ht="15" customHeight="1">
      <c r="A8" s="921">
        <v>4</v>
      </c>
      <c r="B8" s="922" t="s">
        <v>341</v>
      </c>
      <c r="C8" s="923">
        <v>4.4581565328506989E-3</v>
      </c>
      <c r="D8" s="923">
        <v>4.9739043616822713E-3</v>
      </c>
      <c r="E8" s="923">
        <v>0</v>
      </c>
      <c r="F8" s="924">
        <v>0</v>
      </c>
      <c r="G8" s="924">
        <v>0</v>
      </c>
      <c r="H8" s="923">
        <v>0</v>
      </c>
    </row>
    <row r="9" spans="1:8" s="203" customFormat="1" ht="15" customHeight="1">
      <c r="A9" s="921">
        <v>5</v>
      </c>
      <c r="B9" s="922" t="s">
        <v>342</v>
      </c>
      <c r="C9" s="923">
        <v>0.28601395651042144</v>
      </c>
      <c r="D9" s="923">
        <v>0.35059712744501176</v>
      </c>
      <c r="E9" s="923">
        <v>0.59</v>
      </c>
      <c r="F9" s="924">
        <v>0.56000000000000005</v>
      </c>
      <c r="G9" s="924">
        <v>0</v>
      </c>
      <c r="H9" s="923">
        <v>0</v>
      </c>
    </row>
    <row r="10" spans="1:8" s="203" customFormat="1" ht="15" customHeight="1">
      <c r="A10" s="921">
        <v>6</v>
      </c>
      <c r="B10" s="922" t="s">
        <v>343</v>
      </c>
      <c r="C10" s="923">
        <v>3.3178680387540078E-2</v>
      </c>
      <c r="D10" s="923">
        <v>3.7379061610519883E-2</v>
      </c>
      <c r="E10" s="923">
        <v>0.32</v>
      </c>
      <c r="F10" s="924">
        <v>0.33</v>
      </c>
      <c r="G10" s="924">
        <v>0</v>
      </c>
      <c r="H10" s="923">
        <v>0</v>
      </c>
    </row>
    <row r="11" spans="1:8" s="203" customFormat="1" ht="15" customHeight="1">
      <c r="A11" s="921">
        <v>7</v>
      </c>
      <c r="B11" s="922" t="s">
        <v>344</v>
      </c>
      <c r="C11" s="923">
        <v>1.3751882447727497E-2</v>
      </c>
      <c r="D11" s="923">
        <v>1.4191118187397773E-2</v>
      </c>
      <c r="E11" s="923">
        <v>0.05</v>
      </c>
      <c r="F11" s="924">
        <v>0.04</v>
      </c>
      <c r="G11" s="924">
        <v>0</v>
      </c>
      <c r="H11" s="923">
        <v>0</v>
      </c>
    </row>
    <row r="12" spans="1:8" s="203" customFormat="1" ht="15" customHeight="1">
      <c r="A12" s="921">
        <v>8</v>
      </c>
      <c r="B12" s="922" t="s">
        <v>345</v>
      </c>
      <c r="C12" s="923">
        <v>1.1882988327736239</v>
      </c>
      <c r="D12" s="923">
        <v>1.4189954603440924</v>
      </c>
      <c r="E12" s="923">
        <v>2.8</v>
      </c>
      <c r="F12" s="924">
        <v>2.72</v>
      </c>
      <c r="G12" s="924">
        <v>38.396749056694631</v>
      </c>
      <c r="H12" s="923">
        <v>100</v>
      </c>
    </row>
    <row r="13" spans="1:8" s="203" customFormat="1" ht="15" customHeight="1">
      <c r="A13" s="921">
        <v>9</v>
      </c>
      <c r="B13" s="922" t="s">
        <v>346</v>
      </c>
      <c r="C13" s="923">
        <v>2.8645778035292068E-2</v>
      </c>
      <c r="D13" s="923">
        <v>3.0042004394692106E-2</v>
      </c>
      <c r="E13" s="923">
        <v>0</v>
      </c>
      <c r="F13" s="924">
        <v>0</v>
      </c>
      <c r="G13" s="924">
        <v>0</v>
      </c>
      <c r="H13" s="923">
        <v>0</v>
      </c>
    </row>
    <row r="14" spans="1:8" s="203" customFormat="1" ht="15" customHeight="1">
      <c r="A14" s="921">
        <v>10</v>
      </c>
      <c r="B14" s="922" t="s">
        <v>347</v>
      </c>
      <c r="C14" s="923">
        <v>0.14626433815206621</v>
      </c>
      <c r="D14" s="923">
        <v>0.17023673231315217</v>
      </c>
      <c r="E14" s="923">
        <v>2.68</v>
      </c>
      <c r="F14" s="924">
        <v>2.75</v>
      </c>
      <c r="G14" s="924">
        <v>0</v>
      </c>
      <c r="H14" s="923">
        <v>0</v>
      </c>
    </row>
    <row r="15" spans="1:8" s="203" customFormat="1" ht="15" customHeight="1">
      <c r="A15" s="921">
        <v>11</v>
      </c>
      <c r="B15" s="922" t="s">
        <v>348</v>
      </c>
      <c r="C15" s="923">
        <v>0.27906399539594989</v>
      </c>
      <c r="D15" s="923">
        <v>0.35550237840877397</v>
      </c>
      <c r="E15" s="923">
        <v>0.22</v>
      </c>
      <c r="F15" s="924">
        <v>0.23</v>
      </c>
      <c r="G15" s="924">
        <v>0</v>
      </c>
      <c r="H15" s="923">
        <v>0</v>
      </c>
    </row>
    <row r="16" spans="1:8" s="203" customFormat="1" ht="15" customHeight="1">
      <c r="A16" s="921">
        <v>12</v>
      </c>
      <c r="B16" s="922" t="s">
        <v>349</v>
      </c>
      <c r="C16" s="923">
        <v>0.4006054388018529</v>
      </c>
      <c r="D16" s="923">
        <v>0.48349798482207007</v>
      </c>
      <c r="E16" s="923">
        <v>0.2</v>
      </c>
      <c r="F16" s="924">
        <v>0.18</v>
      </c>
      <c r="G16" s="924">
        <v>0</v>
      </c>
      <c r="H16" s="923">
        <v>0</v>
      </c>
    </row>
    <row r="17" spans="1:8" s="203" customFormat="1" ht="15" customHeight="1">
      <c r="A17" s="921">
        <v>13</v>
      </c>
      <c r="B17" s="922" t="s">
        <v>350</v>
      </c>
      <c r="C17" s="923">
        <v>0.10655175114642956</v>
      </c>
      <c r="D17" s="923">
        <v>8.5730814146265794E-2</v>
      </c>
      <c r="E17" s="923">
        <v>0.67</v>
      </c>
      <c r="F17" s="924">
        <v>0.27</v>
      </c>
      <c r="G17" s="924">
        <v>0</v>
      </c>
      <c r="H17" s="923">
        <v>0</v>
      </c>
    </row>
    <row r="18" spans="1:8" s="203" customFormat="1" ht="15" customHeight="1">
      <c r="A18" s="921">
        <v>14</v>
      </c>
      <c r="B18" s="922" t="s">
        <v>351</v>
      </c>
      <c r="C18" s="923">
        <v>2.5945507433265123</v>
      </c>
      <c r="D18" s="923">
        <v>2.9925908868022355</v>
      </c>
      <c r="E18" s="923">
        <v>1.88</v>
      </c>
      <c r="F18" s="924">
        <v>1.86</v>
      </c>
      <c r="G18" s="924">
        <v>48.560408824430489</v>
      </c>
      <c r="H18" s="923">
        <v>0</v>
      </c>
    </row>
    <row r="19" spans="1:8" s="203" customFormat="1" ht="15" customHeight="1">
      <c r="A19" s="921">
        <v>15</v>
      </c>
      <c r="B19" s="922" t="s">
        <v>352</v>
      </c>
      <c r="C19" s="923">
        <v>0.10420626059018979</v>
      </c>
      <c r="D19" s="923">
        <v>0.12235486143028344</v>
      </c>
      <c r="E19" s="923">
        <v>0.04</v>
      </c>
      <c r="F19" s="924">
        <v>0.04</v>
      </c>
      <c r="G19" s="924">
        <v>0</v>
      </c>
      <c r="H19" s="923">
        <v>0</v>
      </c>
    </row>
    <row r="20" spans="1:8" s="203" customFormat="1" ht="15" customHeight="1">
      <c r="A20" s="921">
        <v>16</v>
      </c>
      <c r="B20" s="922" t="s">
        <v>353</v>
      </c>
      <c r="C20" s="923">
        <v>7.2683770978658599E-3</v>
      </c>
      <c r="D20" s="923">
        <v>8.680475337422432E-3</v>
      </c>
      <c r="E20" s="923">
        <v>0</v>
      </c>
      <c r="F20" s="924">
        <v>0</v>
      </c>
      <c r="G20" s="924">
        <v>0</v>
      </c>
      <c r="H20" s="923">
        <v>0</v>
      </c>
    </row>
    <row r="21" spans="1:8" s="203" customFormat="1" ht="15" customHeight="1">
      <c r="A21" s="921">
        <v>17</v>
      </c>
      <c r="B21" s="922" t="s">
        <v>354</v>
      </c>
      <c r="C21" s="923">
        <v>36.758045350373401</v>
      </c>
      <c r="D21" s="923">
        <v>31.570140041734785</v>
      </c>
      <c r="E21" s="923">
        <v>65.400000000000006</v>
      </c>
      <c r="F21" s="924">
        <v>66.3</v>
      </c>
      <c r="G21" s="924">
        <v>0.11896392555489094</v>
      </c>
      <c r="H21" s="923">
        <v>0</v>
      </c>
    </row>
    <row r="22" spans="1:8" s="203" customFormat="1" ht="15" customHeight="1">
      <c r="A22" s="921">
        <v>18</v>
      </c>
      <c r="B22" s="922" t="s">
        <v>355</v>
      </c>
      <c r="C22" s="923">
        <v>1.4408691995706659E-2</v>
      </c>
      <c r="D22" s="923">
        <v>1.9117088978804011E-2</v>
      </c>
      <c r="E22" s="923">
        <v>0</v>
      </c>
      <c r="F22" s="924">
        <v>0</v>
      </c>
      <c r="G22" s="924">
        <v>0</v>
      </c>
      <c r="H22" s="923">
        <v>0</v>
      </c>
    </row>
    <row r="23" spans="1:8" s="203" customFormat="1" ht="15" customHeight="1">
      <c r="A23" s="921">
        <v>19</v>
      </c>
      <c r="B23" s="922" t="s">
        <v>356</v>
      </c>
      <c r="C23" s="923">
        <v>0.27288099258691589</v>
      </c>
      <c r="D23" s="923">
        <v>0.22580223537654259</v>
      </c>
      <c r="E23" s="923">
        <v>0.42</v>
      </c>
      <c r="F23" s="924">
        <v>0.42</v>
      </c>
      <c r="G23" s="924">
        <v>0</v>
      </c>
      <c r="H23" s="923">
        <v>0</v>
      </c>
    </row>
    <row r="24" spans="1:8" s="203" customFormat="1" ht="15" customHeight="1">
      <c r="A24" s="921">
        <v>20</v>
      </c>
      <c r="B24" s="922" t="s">
        <v>357</v>
      </c>
      <c r="C24" s="923">
        <v>1.3107035309789341</v>
      </c>
      <c r="D24" s="923">
        <v>2.0539972606870767</v>
      </c>
      <c r="E24" s="923">
        <v>1.91</v>
      </c>
      <c r="F24" s="924">
        <v>1.22</v>
      </c>
      <c r="G24" s="924">
        <v>0</v>
      </c>
      <c r="H24" s="923">
        <v>0</v>
      </c>
    </row>
    <row r="25" spans="1:8" s="203" customFormat="1" ht="15" customHeight="1">
      <c r="A25" s="921">
        <v>21</v>
      </c>
      <c r="B25" s="922" t="s">
        <v>358</v>
      </c>
      <c r="C25" s="923">
        <v>32.836643402517332</v>
      </c>
      <c r="D25" s="923">
        <v>35.543580247977133</v>
      </c>
      <c r="E25" s="923">
        <v>7.32</v>
      </c>
      <c r="F25" s="924">
        <v>7.38</v>
      </c>
      <c r="G25" s="924">
        <v>12.92387819331999</v>
      </c>
      <c r="H25" s="923">
        <v>0</v>
      </c>
    </row>
    <row r="26" spans="1:8" s="203" customFormat="1" ht="13.5" customHeight="1">
      <c r="A26" s="922"/>
      <c r="B26" s="922" t="s">
        <v>101</v>
      </c>
      <c r="C26" s="925">
        <v>100</v>
      </c>
      <c r="D26" s="925">
        <v>100</v>
      </c>
      <c r="E26" s="925">
        <v>100</v>
      </c>
      <c r="F26" s="926">
        <v>100</v>
      </c>
      <c r="G26" s="926">
        <v>100</v>
      </c>
      <c r="H26" s="925">
        <v>100</v>
      </c>
    </row>
    <row r="27" spans="1:8" s="203" customFormat="1" ht="13.5" customHeight="1">
      <c r="A27" s="282"/>
      <c r="B27" s="282"/>
      <c r="C27" s="296"/>
      <c r="D27" s="296"/>
      <c r="E27" s="296"/>
      <c r="F27" s="297"/>
      <c r="G27" s="297"/>
      <c r="H27" s="296"/>
    </row>
    <row r="28" spans="1:8" s="203" customFormat="1" ht="14.25" customHeight="1">
      <c r="A28" s="1365" t="s">
        <v>86</v>
      </c>
      <c r="B28" s="1365"/>
      <c r="C28" s="1365"/>
      <c r="D28" s="1365"/>
      <c r="E28" s="1365"/>
      <c r="F28" s="1365"/>
      <c r="G28" s="1365"/>
      <c r="H28" s="1365"/>
    </row>
    <row r="29" spans="1:8" s="203" customFormat="1" ht="35.25" customHeight="1">
      <c r="A29" s="1366" t="s">
        <v>359</v>
      </c>
      <c r="B29" s="1366"/>
      <c r="C29" s="1366"/>
      <c r="D29" s="1366"/>
      <c r="E29" s="1366"/>
      <c r="F29" s="1366"/>
      <c r="G29" s="1366"/>
      <c r="H29" s="1366"/>
    </row>
    <row r="30" spans="1:8" s="203" customFormat="1" ht="18" customHeight="1">
      <c r="A30" s="1367" t="s">
        <v>1251</v>
      </c>
      <c r="B30" s="1367"/>
      <c r="C30" s="1367"/>
      <c r="D30" s="1367"/>
      <c r="E30" s="1367"/>
      <c r="F30" s="1367"/>
      <c r="G30" s="1367"/>
      <c r="H30" s="1367"/>
    </row>
    <row r="31" spans="1:8" s="203" customFormat="1" ht="13.5" customHeight="1">
      <c r="A31" s="1365" t="s">
        <v>221</v>
      </c>
      <c r="B31" s="1365"/>
      <c r="C31" s="1365"/>
      <c r="D31" s="1365"/>
      <c r="E31" s="1365"/>
      <c r="F31" s="1365"/>
      <c r="G31" s="1365"/>
      <c r="H31" s="1365"/>
    </row>
  </sheetData>
  <mergeCells count="10">
    <mergeCell ref="A28:H28"/>
    <mergeCell ref="A29:H29"/>
    <mergeCell ref="A30:H30"/>
    <mergeCell ref="A31:H31"/>
    <mergeCell ref="A2:H2"/>
    <mergeCell ref="A3:A4"/>
    <mergeCell ref="B3:B4"/>
    <mergeCell ref="C3:D3"/>
    <mergeCell ref="E3:F3"/>
    <mergeCell ref="G3:H3"/>
  </mergeCells>
  <printOptions horizontalCentered="1"/>
  <pageMargins left="0.78431372549019618" right="0.78431372549019618" top="0.98039215686274517" bottom="0.98039215686274517" header="0.50980392156862753" footer="0.50980392156862753"/>
  <pageSetup paperSize="9" scale="94" orientation="landscape"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Normal="100" workbookViewId="0"/>
  </sheetViews>
  <sheetFormatPr defaultColWidth="9.140625" defaultRowHeight="15"/>
  <cols>
    <col min="1" max="6" width="14.5703125" style="202" bestFit="1" customWidth="1"/>
    <col min="7" max="7" width="5.42578125" style="202" bestFit="1" customWidth="1"/>
    <col min="8" max="16384" width="9.140625" style="202"/>
  </cols>
  <sheetData>
    <row r="1" spans="1:9">
      <c r="A1" s="905" t="s">
        <v>22</v>
      </c>
      <c r="B1" s="905"/>
      <c r="C1" s="905"/>
      <c r="D1" s="905"/>
      <c r="E1" s="905"/>
      <c r="F1" s="905"/>
    </row>
    <row r="2" spans="1:9" s="203" customFormat="1" ht="18" customHeight="1">
      <c r="A2" s="1342" t="s">
        <v>122</v>
      </c>
      <c r="B2" s="1368" t="s">
        <v>360</v>
      </c>
      <c r="C2" s="1369"/>
      <c r="D2" s="1369"/>
      <c r="E2" s="1369"/>
      <c r="F2" s="1370"/>
    </row>
    <row r="3" spans="1:9" s="203" customFormat="1" ht="18" customHeight="1">
      <c r="A3" s="1371"/>
      <c r="B3" s="902" t="s">
        <v>361</v>
      </c>
      <c r="C3" s="902" t="s">
        <v>362</v>
      </c>
      <c r="D3" s="902" t="s">
        <v>85</v>
      </c>
      <c r="E3" s="902" t="s">
        <v>363</v>
      </c>
      <c r="F3" s="902" t="s">
        <v>358</v>
      </c>
    </row>
    <row r="4" spans="1:9" s="209" customFormat="1" ht="18" customHeight="1">
      <c r="A4" s="901" t="s">
        <v>76</v>
      </c>
      <c r="B4" s="927">
        <v>33.210037587999999</v>
      </c>
      <c r="C4" s="927">
        <v>15.498663737999999</v>
      </c>
      <c r="D4" s="927">
        <v>2.1909892119999999</v>
      </c>
      <c r="E4" s="927">
        <v>2.0143699000000001E-2</v>
      </c>
      <c r="F4" s="927">
        <v>49.080165762</v>
      </c>
    </row>
    <row r="5" spans="1:9" s="209" customFormat="1" ht="18" customHeight="1">
      <c r="A5" s="911" t="s">
        <v>77</v>
      </c>
      <c r="B5" s="928">
        <v>34.726213734230036</v>
      </c>
      <c r="C5" s="928">
        <v>11.525932151659651</v>
      </c>
      <c r="D5" s="928">
        <v>2.9224742010635203</v>
      </c>
      <c r="E5" s="928">
        <v>0.10348692530196704</v>
      </c>
      <c r="F5" s="928">
        <v>50.721892987744823</v>
      </c>
      <c r="G5" s="298"/>
    </row>
    <row r="6" spans="1:9" s="203" customFormat="1" ht="18" customHeight="1">
      <c r="A6" s="422">
        <v>45017</v>
      </c>
      <c r="B6" s="573">
        <v>37.540033154856225</v>
      </c>
      <c r="C6" s="573">
        <v>9.0351303242166789</v>
      </c>
      <c r="D6" s="573">
        <v>3.4915179399163048</v>
      </c>
      <c r="E6" s="573">
        <v>0.14118478159798142</v>
      </c>
      <c r="F6" s="573">
        <v>49.792133799412788</v>
      </c>
    </row>
    <row r="7" spans="1:9" s="203" customFormat="1" ht="18" customHeight="1">
      <c r="A7" s="422">
        <v>45047</v>
      </c>
      <c r="B7" s="573">
        <v>37.290727287045236</v>
      </c>
      <c r="C7" s="573">
        <v>8.49001760497252</v>
      </c>
      <c r="D7" s="573">
        <v>3.1725729045983893</v>
      </c>
      <c r="E7" s="573">
        <v>9.3148493592823435E-3</v>
      </c>
      <c r="F7" s="573">
        <v>51.037367354024589</v>
      </c>
    </row>
    <row r="8" spans="1:9" s="203" customFormat="1" ht="18" customHeight="1">
      <c r="A8" s="422">
        <v>45078</v>
      </c>
      <c r="B8" s="573">
        <v>31.07908090923295</v>
      </c>
      <c r="C8" s="573">
        <v>17.753500809256042</v>
      </c>
      <c r="D8" s="573">
        <v>4.0985782765967995</v>
      </c>
      <c r="E8" s="573">
        <v>1.3792529198881466E-2</v>
      </c>
      <c r="F8" s="573">
        <v>47.055047475715341</v>
      </c>
    </row>
    <row r="9" spans="1:9" s="203" customFormat="1" ht="18" customHeight="1">
      <c r="A9" s="422">
        <v>45108</v>
      </c>
      <c r="B9" s="573">
        <v>37.351464428646871</v>
      </c>
      <c r="C9" s="573">
        <v>5.0815238410891421</v>
      </c>
      <c r="D9" s="573">
        <v>2.7508622531897124</v>
      </c>
      <c r="E9" s="573">
        <v>1.0769283125558108E-2</v>
      </c>
      <c r="F9" s="573">
        <v>54.805380193948736</v>
      </c>
    </row>
    <row r="10" spans="1:9" s="203" customFormat="1" ht="18" customHeight="1">
      <c r="A10" s="422">
        <v>45139</v>
      </c>
      <c r="B10" s="573">
        <v>29.491765808745768</v>
      </c>
      <c r="C10" s="573">
        <v>19.482591707070089</v>
      </c>
      <c r="D10" s="573">
        <v>2.8801136483688823</v>
      </c>
      <c r="E10" s="573">
        <v>3.2402133588371587E-2</v>
      </c>
      <c r="F10" s="573">
        <v>48.113126702226879</v>
      </c>
    </row>
    <row r="11" spans="1:9" s="203" customFormat="1" ht="13.5" customHeight="1">
      <c r="A11" s="422">
        <v>45170</v>
      </c>
      <c r="B11" s="573">
        <v>65.651089655599577</v>
      </c>
      <c r="C11" s="573">
        <v>2.3177122920296616</v>
      </c>
      <c r="D11" s="573">
        <v>0</v>
      </c>
      <c r="E11" s="573">
        <v>0</v>
      </c>
      <c r="F11" s="573">
        <v>32.031198052370783</v>
      </c>
    </row>
    <row r="12" spans="1:9" s="203" customFormat="1">
      <c r="A12" s="422">
        <v>45200</v>
      </c>
      <c r="B12" s="573">
        <v>36.828727055353824</v>
      </c>
      <c r="C12" s="573">
        <v>9.0937884185558548</v>
      </c>
      <c r="D12" s="573">
        <v>2.1023504717982813</v>
      </c>
      <c r="E12" s="573">
        <v>2.6688788134573625E-2</v>
      </c>
      <c r="F12" s="573">
        <v>51.948445266157464</v>
      </c>
    </row>
    <row r="13" spans="1:9" s="203" customFormat="1" ht="13.5" customHeight="1">
      <c r="A13" s="422">
        <v>45231</v>
      </c>
      <c r="B13" s="573">
        <v>36.459005427312654</v>
      </c>
      <c r="C13" s="573">
        <v>7.3973446440109694</v>
      </c>
      <c r="D13" s="573">
        <v>2.7243292065555065</v>
      </c>
      <c r="E13" s="573">
        <v>0.17012166453120398</v>
      </c>
      <c r="F13" s="573">
        <v>53.249199057589671</v>
      </c>
      <c r="G13" s="280"/>
      <c r="H13" s="281"/>
      <c r="I13" s="281"/>
    </row>
    <row r="14" spans="1:9" s="203" customFormat="1">
      <c r="A14" s="422">
        <v>45261</v>
      </c>
      <c r="B14" s="573"/>
      <c r="C14" s="573"/>
      <c r="D14" s="573"/>
      <c r="E14" s="573"/>
      <c r="F14" s="573"/>
      <c r="G14" s="280"/>
      <c r="H14" s="281"/>
      <c r="I14" s="281"/>
    </row>
    <row r="15" spans="1:9" s="203" customFormat="1">
      <c r="A15" s="422">
        <v>45292</v>
      </c>
      <c r="B15" s="573"/>
      <c r="C15" s="573"/>
      <c r="D15" s="573"/>
      <c r="E15" s="573"/>
      <c r="F15" s="573"/>
      <c r="G15" s="280"/>
      <c r="H15" s="281"/>
      <c r="I15" s="281"/>
    </row>
    <row r="16" spans="1:9" s="203" customFormat="1">
      <c r="A16" s="422">
        <v>45323</v>
      </c>
      <c r="B16" s="573"/>
      <c r="C16" s="573"/>
      <c r="D16" s="573"/>
      <c r="E16" s="573"/>
      <c r="F16" s="573"/>
      <c r="G16" s="280"/>
      <c r="H16" s="281"/>
      <c r="I16" s="281"/>
    </row>
    <row r="17" spans="1:9" s="203" customFormat="1">
      <c r="A17" s="422">
        <v>45352</v>
      </c>
      <c r="B17" s="573"/>
      <c r="C17" s="573"/>
      <c r="D17" s="573"/>
      <c r="E17" s="573"/>
      <c r="F17" s="573"/>
      <c r="G17" s="280"/>
      <c r="H17" s="281"/>
      <c r="I17" s="281"/>
    </row>
    <row r="18" spans="1:9" s="203" customFormat="1" ht="15" customHeight="1">
      <c r="A18" s="282"/>
      <c r="B18" s="299"/>
      <c r="C18" s="299"/>
      <c r="D18" s="299"/>
      <c r="E18" s="299"/>
      <c r="F18" s="299"/>
    </row>
    <row r="19" spans="1:9" s="203" customFormat="1">
      <c r="A19" s="1330" t="s">
        <v>1303</v>
      </c>
      <c r="B19" s="1330"/>
      <c r="C19" s="1330"/>
      <c r="D19" s="1330"/>
      <c r="E19" s="1330"/>
    </row>
    <row r="20" spans="1:9" s="203" customFormat="1">
      <c r="A20" s="1330" t="s">
        <v>364</v>
      </c>
      <c r="B20" s="1330"/>
      <c r="C20" s="1330"/>
      <c r="D20" s="1330"/>
      <c r="E20" s="1330"/>
    </row>
    <row r="21" spans="1:9" s="203" customFormat="1"/>
  </sheetData>
  <mergeCells count="4">
    <mergeCell ref="A19:E19"/>
    <mergeCell ref="A20:E20"/>
    <mergeCell ref="A2:A3"/>
    <mergeCell ref="B2:F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zoomScaleNormal="100" workbookViewId="0"/>
  </sheetViews>
  <sheetFormatPr defaultColWidth="9.140625" defaultRowHeight="15"/>
  <cols>
    <col min="1" max="6" width="14.5703125" style="202" bestFit="1" customWidth="1"/>
    <col min="7" max="7" width="4.5703125" style="202" bestFit="1" customWidth="1"/>
    <col min="8" max="16384" width="9.140625" style="202"/>
  </cols>
  <sheetData>
    <row r="1" spans="1:7" ht="18" customHeight="1">
      <c r="A1" s="905" t="s">
        <v>23</v>
      </c>
      <c r="B1" s="905"/>
      <c r="C1" s="905"/>
      <c r="D1" s="905"/>
      <c r="E1" s="905"/>
      <c r="F1" s="905"/>
    </row>
    <row r="2" spans="1:7" s="203" customFormat="1" ht="18" customHeight="1">
      <c r="A2" s="929" t="s">
        <v>365</v>
      </c>
      <c r="B2" s="1336" t="s">
        <v>360</v>
      </c>
      <c r="C2" s="1374"/>
      <c r="D2" s="1374"/>
      <c r="E2" s="1374"/>
      <c r="F2" s="1375"/>
    </row>
    <row r="3" spans="1:7" s="203" customFormat="1" ht="18" customHeight="1">
      <c r="A3" s="866"/>
      <c r="B3" s="902" t="s">
        <v>361</v>
      </c>
      <c r="C3" s="902" t="s">
        <v>362</v>
      </c>
      <c r="D3" s="902" t="s">
        <v>85</v>
      </c>
      <c r="E3" s="902" t="s">
        <v>363</v>
      </c>
      <c r="F3" s="902" t="s">
        <v>358</v>
      </c>
    </row>
    <row r="4" spans="1:7" s="209" customFormat="1" ht="18" customHeight="1">
      <c r="A4" s="901" t="s">
        <v>76</v>
      </c>
      <c r="B4" s="927">
        <v>27.42</v>
      </c>
      <c r="C4" s="927">
        <v>14.51</v>
      </c>
      <c r="D4" s="927">
        <v>7.96</v>
      </c>
      <c r="E4" s="927">
        <v>0.18</v>
      </c>
      <c r="F4" s="927">
        <v>49.92</v>
      </c>
    </row>
    <row r="5" spans="1:7" s="209" customFormat="1" ht="18" customHeight="1">
      <c r="A5" s="911" t="s">
        <v>77</v>
      </c>
      <c r="B5" s="930">
        <v>27.82</v>
      </c>
      <c r="C5" s="930">
        <v>14.85</v>
      </c>
      <c r="D5" s="930">
        <v>7.79</v>
      </c>
      <c r="E5" s="930">
        <v>0.25</v>
      </c>
      <c r="F5" s="930">
        <v>49.28</v>
      </c>
    </row>
    <row r="6" spans="1:7" s="203" customFormat="1" ht="18" customHeight="1">
      <c r="A6" s="422">
        <v>45017</v>
      </c>
      <c r="B6" s="573">
        <v>27.94</v>
      </c>
      <c r="C6" s="573">
        <v>13.9</v>
      </c>
      <c r="D6" s="573">
        <v>8.6300000000000008</v>
      </c>
      <c r="E6" s="573">
        <v>0.15</v>
      </c>
      <c r="F6" s="573">
        <v>49.38</v>
      </c>
    </row>
    <row r="7" spans="1:7" s="203" customFormat="1" ht="18" customHeight="1">
      <c r="A7" s="422">
        <v>45047</v>
      </c>
      <c r="B7" s="573">
        <v>27.43</v>
      </c>
      <c r="C7" s="573">
        <v>16.440000000000001</v>
      </c>
      <c r="D7" s="573">
        <v>7.36</v>
      </c>
      <c r="E7" s="573">
        <v>0.28000000000000003</v>
      </c>
      <c r="F7" s="573">
        <v>48.5</v>
      </c>
    </row>
    <row r="8" spans="1:7" s="203" customFormat="1" ht="18" customHeight="1">
      <c r="A8" s="422">
        <v>45078</v>
      </c>
      <c r="B8" s="573">
        <v>26.56</v>
      </c>
      <c r="C8" s="573">
        <v>15.69</v>
      </c>
      <c r="D8" s="573">
        <v>8.0500000000000007</v>
      </c>
      <c r="E8" s="573">
        <v>0.3</v>
      </c>
      <c r="F8" s="573">
        <v>49.4</v>
      </c>
    </row>
    <row r="9" spans="1:7" s="203" customFormat="1" ht="18" customHeight="1">
      <c r="A9" s="422">
        <v>45108</v>
      </c>
      <c r="B9" s="573">
        <v>28.72</v>
      </c>
      <c r="C9" s="573">
        <v>13.56</v>
      </c>
      <c r="D9" s="573">
        <v>8.57</v>
      </c>
      <c r="E9" s="573">
        <v>0.34</v>
      </c>
      <c r="F9" s="573">
        <v>48.81</v>
      </c>
    </row>
    <row r="10" spans="1:7" s="203" customFormat="1" ht="18" customHeight="1">
      <c r="A10" s="422">
        <v>45139</v>
      </c>
      <c r="B10" s="573">
        <v>27.79</v>
      </c>
      <c r="C10" s="573">
        <v>15.1</v>
      </c>
      <c r="D10" s="573">
        <v>7.48</v>
      </c>
      <c r="E10" s="573">
        <v>0.27</v>
      </c>
      <c r="F10" s="573">
        <v>49.35</v>
      </c>
    </row>
    <row r="11" spans="1:7" s="203" customFormat="1" ht="18" customHeight="1">
      <c r="A11" s="422">
        <v>45170</v>
      </c>
      <c r="B11" s="573">
        <v>28.76</v>
      </c>
      <c r="C11" s="573">
        <v>13.79</v>
      </c>
      <c r="D11" s="573">
        <v>7.59</v>
      </c>
      <c r="E11" s="573">
        <v>0.24</v>
      </c>
      <c r="F11" s="573">
        <v>49.62</v>
      </c>
    </row>
    <row r="12" spans="1:7" s="203" customFormat="1">
      <c r="A12" s="422">
        <v>45200</v>
      </c>
      <c r="B12" s="573">
        <v>28.19</v>
      </c>
      <c r="C12" s="573">
        <v>14.29</v>
      </c>
      <c r="D12" s="573">
        <v>8.0399999999999991</v>
      </c>
      <c r="E12" s="573">
        <v>0.2</v>
      </c>
      <c r="F12" s="573">
        <v>49.28</v>
      </c>
    </row>
    <row r="13" spans="1:7" s="203" customFormat="1" ht="13.5" customHeight="1">
      <c r="A13" s="422">
        <v>45231</v>
      </c>
      <c r="B13" s="573">
        <v>26.89</v>
      </c>
      <c r="C13" s="573">
        <v>16.02</v>
      </c>
      <c r="D13" s="573">
        <v>7.03</v>
      </c>
      <c r="E13" s="573">
        <v>0.2</v>
      </c>
      <c r="F13" s="573">
        <v>49.86</v>
      </c>
      <c r="G13" s="280"/>
    </row>
    <row r="14" spans="1:7" s="203" customFormat="1" ht="25.35" customHeight="1">
      <c r="A14" s="422">
        <v>45261</v>
      </c>
      <c r="B14" s="423"/>
      <c r="C14" s="423"/>
      <c r="D14" s="423"/>
      <c r="E14" s="423"/>
      <c r="F14" s="424"/>
      <c r="G14" s="280"/>
    </row>
    <row r="15" spans="1:7" s="203" customFormat="1">
      <c r="A15" s="422">
        <v>45292</v>
      </c>
      <c r="B15" s="423"/>
      <c r="C15" s="423"/>
      <c r="D15" s="423"/>
      <c r="E15" s="423"/>
      <c r="F15" s="424"/>
      <c r="G15" s="280"/>
    </row>
    <row r="16" spans="1:7" s="203" customFormat="1">
      <c r="A16" s="422">
        <v>45323</v>
      </c>
      <c r="B16" s="423"/>
      <c r="C16" s="423"/>
      <c r="D16" s="423"/>
      <c r="E16" s="423"/>
      <c r="F16" s="424"/>
      <c r="G16" s="280"/>
    </row>
    <row r="17" spans="1:7" s="203" customFormat="1">
      <c r="A17" s="422">
        <v>45352</v>
      </c>
      <c r="B17" s="423"/>
      <c r="C17" s="423"/>
      <c r="D17" s="423"/>
      <c r="E17" s="423"/>
      <c r="F17" s="424"/>
      <c r="G17" s="280"/>
    </row>
    <row r="18" spans="1:7" s="203" customFormat="1">
      <c r="A18" s="282"/>
      <c r="B18" s="299"/>
      <c r="C18" s="299"/>
      <c r="D18" s="299"/>
      <c r="E18" s="299"/>
      <c r="F18" s="299"/>
    </row>
    <row r="19" spans="1:7" s="203" customFormat="1">
      <c r="A19" s="1330" t="s">
        <v>1303</v>
      </c>
      <c r="B19" s="1330"/>
      <c r="C19" s="1330"/>
      <c r="D19" s="1330"/>
      <c r="E19" s="1330"/>
      <c r="F19" s="1330"/>
    </row>
    <row r="20" spans="1:7" s="203" customFormat="1">
      <c r="A20" s="1330" t="s">
        <v>366</v>
      </c>
      <c r="B20" s="1330"/>
      <c r="C20" s="1330"/>
      <c r="D20" s="1330"/>
      <c r="E20" s="1330"/>
      <c r="F20" s="1330"/>
    </row>
    <row r="21" spans="1:7" s="203" customFormat="1"/>
  </sheetData>
  <mergeCells count="3">
    <mergeCell ref="A20:F20"/>
    <mergeCell ref="B2:F2"/>
    <mergeCell ref="A19:F1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zoomScaleNormal="100" workbookViewId="0"/>
  </sheetViews>
  <sheetFormatPr defaultColWidth="9.140625" defaultRowHeight="15"/>
  <cols>
    <col min="1" max="6" width="14.5703125" style="202" bestFit="1" customWidth="1"/>
    <col min="7" max="7" width="4.5703125" style="202" bestFit="1" customWidth="1"/>
    <col min="8" max="16384" width="9.140625" style="202"/>
  </cols>
  <sheetData>
    <row r="1" spans="1:7" ht="21" customHeight="1">
      <c r="A1" s="918" t="s">
        <v>24</v>
      </c>
      <c r="B1" s="918"/>
      <c r="C1" s="918"/>
      <c r="D1" s="918"/>
      <c r="E1" s="918"/>
    </row>
    <row r="2" spans="1:7" s="203" customFormat="1" ht="18.75" customHeight="1">
      <c r="A2" s="1376" t="s">
        <v>122</v>
      </c>
      <c r="B2" s="1336" t="s">
        <v>360</v>
      </c>
      <c r="C2" s="1337"/>
      <c r="D2" s="1337"/>
      <c r="E2" s="1337"/>
      <c r="F2" s="1344"/>
    </row>
    <row r="3" spans="1:7" s="203" customFormat="1" ht="18" customHeight="1">
      <c r="A3" s="1377"/>
      <c r="B3" s="902" t="s">
        <v>361</v>
      </c>
      <c r="C3" s="902" t="s">
        <v>362</v>
      </c>
      <c r="D3" s="902" t="s">
        <v>85</v>
      </c>
      <c r="E3" s="902" t="s">
        <v>363</v>
      </c>
      <c r="F3" s="902" t="s">
        <v>358</v>
      </c>
    </row>
    <row r="4" spans="1:7" s="209" customFormat="1" ht="18" customHeight="1">
      <c r="A4" s="901" t="s">
        <v>76</v>
      </c>
      <c r="B4" s="931">
        <v>2.5630100089915199E-3</v>
      </c>
      <c r="C4" s="931">
        <v>0</v>
      </c>
      <c r="D4" s="931">
        <v>0</v>
      </c>
      <c r="E4" s="931">
        <v>0</v>
      </c>
      <c r="F4" s="931">
        <v>99.997436989991002</v>
      </c>
    </row>
    <row r="5" spans="1:7" s="209" customFormat="1" ht="18" customHeight="1">
      <c r="A5" s="911" t="s">
        <v>77</v>
      </c>
      <c r="B5" s="932">
        <v>0</v>
      </c>
      <c r="C5" s="932">
        <v>0</v>
      </c>
      <c r="D5" s="932">
        <v>0</v>
      </c>
      <c r="E5" s="932">
        <v>0</v>
      </c>
      <c r="F5" s="932">
        <v>100</v>
      </c>
    </row>
    <row r="6" spans="1:7" s="203" customFormat="1" ht="18" customHeight="1">
      <c r="A6" s="422">
        <v>45017</v>
      </c>
      <c r="B6" s="574">
        <v>0</v>
      </c>
      <c r="C6" s="574">
        <v>0</v>
      </c>
      <c r="D6" s="574">
        <v>0</v>
      </c>
      <c r="E6" s="574">
        <v>0</v>
      </c>
      <c r="F6" s="574">
        <v>100</v>
      </c>
    </row>
    <row r="7" spans="1:7" s="203" customFormat="1" ht="18" customHeight="1">
      <c r="A7" s="422">
        <v>45047</v>
      </c>
      <c r="B7" s="574">
        <v>0</v>
      </c>
      <c r="C7" s="574">
        <v>0</v>
      </c>
      <c r="D7" s="574">
        <v>0</v>
      </c>
      <c r="E7" s="574">
        <v>0</v>
      </c>
      <c r="F7" s="574">
        <v>100</v>
      </c>
    </row>
    <row r="8" spans="1:7" s="203" customFormat="1" ht="18" customHeight="1">
      <c r="A8" s="422">
        <v>45078</v>
      </c>
      <c r="B8" s="574">
        <v>0</v>
      </c>
      <c r="C8" s="574">
        <v>0</v>
      </c>
      <c r="D8" s="574">
        <v>0</v>
      </c>
      <c r="E8" s="574">
        <v>0</v>
      </c>
      <c r="F8" s="574">
        <v>100</v>
      </c>
    </row>
    <row r="9" spans="1:7" s="203" customFormat="1" ht="18" customHeight="1">
      <c r="A9" s="422">
        <v>45108</v>
      </c>
      <c r="B9" s="574">
        <v>0</v>
      </c>
      <c r="C9" s="574">
        <v>0</v>
      </c>
      <c r="D9" s="574">
        <v>0</v>
      </c>
      <c r="E9" s="574">
        <v>0</v>
      </c>
      <c r="F9" s="574">
        <v>100</v>
      </c>
    </row>
    <row r="10" spans="1:7" s="203" customFormat="1" ht="18" customHeight="1">
      <c r="A10" s="422">
        <v>45139</v>
      </c>
      <c r="B10" s="574">
        <v>0</v>
      </c>
      <c r="C10" s="574">
        <v>0</v>
      </c>
      <c r="D10" s="574">
        <v>0</v>
      </c>
      <c r="E10" s="574">
        <v>0</v>
      </c>
      <c r="F10" s="574">
        <v>100</v>
      </c>
    </row>
    <row r="11" spans="1:7" s="203" customFormat="1" ht="18" customHeight="1">
      <c r="A11" s="422">
        <v>45170</v>
      </c>
      <c r="B11" s="574">
        <v>0</v>
      </c>
      <c r="C11" s="574">
        <v>0</v>
      </c>
      <c r="D11" s="574">
        <v>0</v>
      </c>
      <c r="E11" s="574">
        <v>0</v>
      </c>
      <c r="F11" s="574">
        <v>100</v>
      </c>
    </row>
    <row r="12" spans="1:7" s="203" customFormat="1" ht="18" customHeight="1">
      <c r="A12" s="422">
        <v>45200</v>
      </c>
      <c r="B12" s="574">
        <v>0</v>
      </c>
      <c r="C12" s="574">
        <v>0</v>
      </c>
      <c r="D12" s="574">
        <v>0</v>
      </c>
      <c r="E12" s="574">
        <v>0</v>
      </c>
      <c r="F12" s="574">
        <v>100</v>
      </c>
    </row>
    <row r="13" spans="1:7" s="203" customFormat="1" ht="18" customHeight="1">
      <c r="A13" s="422">
        <v>45231</v>
      </c>
      <c r="B13" s="574">
        <v>0</v>
      </c>
      <c r="C13" s="574">
        <v>0</v>
      </c>
      <c r="D13" s="574">
        <v>0</v>
      </c>
      <c r="E13" s="574">
        <v>0</v>
      </c>
      <c r="F13" s="574">
        <v>100</v>
      </c>
      <c r="G13" s="280"/>
    </row>
    <row r="14" spans="1:7" s="203" customFormat="1" ht="28.35" customHeight="1">
      <c r="A14" s="422">
        <v>45261</v>
      </c>
      <c r="B14" s="423"/>
      <c r="C14" s="423"/>
      <c r="D14" s="423"/>
      <c r="E14" s="423"/>
      <c r="F14" s="424"/>
      <c r="G14" s="280"/>
    </row>
    <row r="15" spans="1:7" s="203" customFormat="1">
      <c r="A15" s="422">
        <v>45292</v>
      </c>
      <c r="B15" s="423"/>
      <c r="C15" s="423"/>
      <c r="D15" s="423"/>
      <c r="E15" s="423"/>
      <c r="F15" s="424"/>
      <c r="G15" s="280"/>
    </row>
    <row r="16" spans="1:7" s="203" customFormat="1">
      <c r="A16" s="422">
        <v>45323</v>
      </c>
      <c r="B16" s="423"/>
      <c r="C16" s="423"/>
      <c r="D16" s="423"/>
      <c r="E16" s="423"/>
      <c r="F16" s="424"/>
      <c r="G16" s="280"/>
    </row>
    <row r="17" spans="1:7" s="203" customFormat="1">
      <c r="A17" s="422">
        <v>45352</v>
      </c>
      <c r="B17" s="423"/>
      <c r="C17" s="423"/>
      <c r="D17" s="423"/>
      <c r="E17" s="423"/>
      <c r="F17" s="424"/>
      <c r="G17" s="280"/>
    </row>
    <row r="18" spans="1:7" s="203" customFormat="1">
      <c r="A18" s="282"/>
      <c r="B18" s="300"/>
      <c r="C18" s="300"/>
      <c r="D18" s="300"/>
      <c r="E18" s="300"/>
      <c r="F18" s="300"/>
    </row>
    <row r="19" spans="1:7" s="203" customFormat="1">
      <c r="A19" s="1340" t="s">
        <v>1303</v>
      </c>
      <c r="B19" s="1340"/>
      <c r="C19" s="1340"/>
      <c r="D19" s="1340"/>
      <c r="E19" s="1340"/>
      <c r="F19" s="1340"/>
    </row>
    <row r="20" spans="1:7" s="203" customFormat="1">
      <c r="A20" s="1340" t="s">
        <v>367</v>
      </c>
      <c r="B20" s="1340"/>
      <c r="C20" s="1340"/>
      <c r="D20" s="1340"/>
      <c r="E20" s="1340"/>
      <c r="F20" s="1340"/>
    </row>
  </sheetData>
  <mergeCells count="4">
    <mergeCell ref="A19:F19"/>
    <mergeCell ref="A20:F20"/>
    <mergeCell ref="A2:A3"/>
    <mergeCell ref="B2:F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Normal="100" workbookViewId="0"/>
  </sheetViews>
  <sheetFormatPr defaultColWidth="9.140625" defaultRowHeight="15"/>
  <cols>
    <col min="1" max="1" width="6.42578125" style="301" bestFit="1" customWidth="1"/>
    <col min="2" max="2" width="20.5703125" style="301" bestFit="1" customWidth="1"/>
    <col min="3" max="3" width="10" style="301" bestFit="1" customWidth="1"/>
    <col min="4" max="4" width="13.85546875" style="301" bestFit="1" customWidth="1"/>
    <col min="5" max="5" width="7.5703125" style="301" bestFit="1" customWidth="1"/>
    <col min="6" max="7" width="6" style="301" bestFit="1" customWidth="1"/>
    <col min="8" max="8" width="9.5703125" style="301" bestFit="1" customWidth="1"/>
    <col min="9" max="9" width="10.5703125" style="301" bestFit="1" customWidth="1"/>
    <col min="10" max="11" width="10" style="301" bestFit="1" customWidth="1"/>
    <col min="12" max="16384" width="9.140625" style="301"/>
  </cols>
  <sheetData>
    <row r="1" spans="1:11" ht="15.75" customHeight="1">
      <c r="A1" s="933" t="s">
        <v>1351</v>
      </c>
      <c r="B1" s="933"/>
      <c r="C1" s="933"/>
      <c r="D1" s="933"/>
      <c r="E1" s="933"/>
      <c r="F1" s="933"/>
      <c r="G1" s="933"/>
      <c r="H1" s="933"/>
      <c r="I1" s="933"/>
      <c r="J1" s="933"/>
    </row>
    <row r="2" spans="1:11" s="302" customFormat="1" ht="60">
      <c r="A2" s="934" t="s">
        <v>110</v>
      </c>
      <c r="B2" s="934" t="s">
        <v>368</v>
      </c>
      <c r="C2" s="935" t="s">
        <v>369</v>
      </c>
      <c r="D2" s="935" t="s">
        <v>370</v>
      </c>
      <c r="E2" s="936" t="s">
        <v>371</v>
      </c>
      <c r="F2" s="936" t="s">
        <v>372</v>
      </c>
      <c r="G2" s="936" t="s">
        <v>373</v>
      </c>
      <c r="H2" s="937" t="s">
        <v>374</v>
      </c>
      <c r="I2" s="935" t="s">
        <v>375</v>
      </c>
      <c r="J2" s="935" t="s">
        <v>376</v>
      </c>
    </row>
    <row r="3" spans="1:11" s="302" customFormat="1" ht="15" customHeight="1">
      <c r="A3" s="575">
        <v>1</v>
      </c>
      <c r="B3" s="938" t="s">
        <v>377</v>
      </c>
      <c r="C3" s="576">
        <v>121.18</v>
      </c>
      <c r="D3" s="576">
        <v>198150.843272</v>
      </c>
      <c r="E3" s="577">
        <v>2.5939107855493138</v>
      </c>
      <c r="F3" s="577">
        <v>1.07</v>
      </c>
      <c r="G3" s="578">
        <v>0.19767799999999999</v>
      </c>
      <c r="H3" s="578">
        <v>1.49</v>
      </c>
      <c r="I3" s="579">
        <v>-4.8929109999999998</v>
      </c>
      <c r="J3" s="579">
        <v>0.28000000000000003</v>
      </c>
      <c r="K3" s="303"/>
    </row>
    <row r="4" spans="1:11" s="302" customFormat="1" ht="15" customHeight="1">
      <c r="A4" s="575">
        <v>2</v>
      </c>
      <c r="B4" s="938" t="s">
        <v>378</v>
      </c>
      <c r="C4" s="576">
        <v>892.46</v>
      </c>
      <c r="D4" s="576">
        <v>216707.73827500001</v>
      </c>
      <c r="E4" s="577">
        <v>2.8368314277214663</v>
      </c>
      <c r="F4" s="577">
        <v>1.21</v>
      </c>
      <c r="G4" s="578">
        <v>0.32052900000000001</v>
      </c>
      <c r="H4" s="578">
        <v>1.33</v>
      </c>
      <c r="I4" s="579">
        <v>-0.11497300000000001</v>
      </c>
      <c r="J4" s="579">
        <v>0.66</v>
      </c>
    </row>
    <row r="5" spans="1:11" s="302" customFormat="1" ht="15" customHeight="1">
      <c r="A5" s="575">
        <v>3</v>
      </c>
      <c r="B5" s="938" t="s">
        <v>379</v>
      </c>
      <c r="C5" s="576">
        <v>88.78</v>
      </c>
      <c r="D5" s="576">
        <v>145704.90316700001</v>
      </c>
      <c r="E5" s="577">
        <v>1.9073626616541672</v>
      </c>
      <c r="F5" s="577">
        <v>0.61</v>
      </c>
      <c r="G5" s="578">
        <v>0.11049399999999999</v>
      </c>
      <c r="H5" s="578">
        <v>1.1299999999999999</v>
      </c>
      <c r="I5" s="579">
        <v>9.5084280000000003</v>
      </c>
      <c r="J5" s="579">
        <v>0.2</v>
      </c>
    </row>
    <row r="6" spans="1:11" s="302" customFormat="1" ht="15" customHeight="1">
      <c r="A6" s="575">
        <v>4</v>
      </c>
      <c r="B6" s="938" t="s">
        <v>380</v>
      </c>
      <c r="C6" s="576">
        <v>758.88</v>
      </c>
      <c r="D6" s="576">
        <v>1177054.1980999999</v>
      </c>
      <c r="E6" s="577">
        <v>15.408329983418858</v>
      </c>
      <c r="F6" s="577">
        <v>1.1599999999999999</v>
      </c>
      <c r="G6" s="578">
        <v>0.47027099999999999</v>
      </c>
      <c r="H6" s="578">
        <v>1.05</v>
      </c>
      <c r="I6" s="579">
        <v>5.5732369999999998</v>
      </c>
      <c r="J6" s="579">
        <v>0.88</v>
      </c>
    </row>
    <row r="7" spans="1:11" s="302" customFormat="1" ht="15" customHeight="1">
      <c r="A7" s="575">
        <v>5</v>
      </c>
      <c r="B7" s="938" t="s">
        <v>381</v>
      </c>
      <c r="C7" s="576">
        <v>2075.19</v>
      </c>
      <c r="D7" s="576">
        <v>519439.873907</v>
      </c>
      <c r="E7" s="577">
        <v>6.7997726838951902</v>
      </c>
      <c r="F7" s="577">
        <v>1.36</v>
      </c>
      <c r="G7" s="578">
        <v>0.33556799999999998</v>
      </c>
      <c r="H7" s="578">
        <v>1.46</v>
      </c>
      <c r="I7" s="579">
        <v>6.3310560000000002</v>
      </c>
      <c r="J7" s="579">
        <v>0.63</v>
      </c>
    </row>
    <row r="8" spans="1:11" s="302" customFormat="1" ht="15" customHeight="1">
      <c r="A8" s="575">
        <v>6</v>
      </c>
      <c r="B8" s="938" t="s">
        <v>1235</v>
      </c>
      <c r="C8" s="576">
        <v>244.55</v>
      </c>
      <c r="D8" s="576">
        <v>75379.555368000001</v>
      </c>
      <c r="E8" s="577">
        <v>0.98676260191619491</v>
      </c>
      <c r="F8" s="577">
        <v>1.06</v>
      </c>
      <c r="G8" s="578">
        <v>0.26081900000000002</v>
      </c>
      <c r="H8" s="578">
        <v>1.29</v>
      </c>
      <c r="I8" s="579">
        <v>8.6339240000000004</v>
      </c>
      <c r="J8" s="579">
        <v>0.16</v>
      </c>
    </row>
    <row r="9" spans="1:11" s="302" customFormat="1" ht="15" customHeight="1">
      <c r="A9" s="575">
        <v>7</v>
      </c>
      <c r="B9" s="938" t="s">
        <v>382</v>
      </c>
      <c r="C9" s="576">
        <v>993.75</v>
      </c>
      <c r="D9" s="576">
        <v>251201.81192400001</v>
      </c>
      <c r="E9" s="577">
        <v>3.2883790880705699</v>
      </c>
      <c r="F9" s="577">
        <v>0.89</v>
      </c>
      <c r="G9" s="578">
        <v>0.28769800000000001</v>
      </c>
      <c r="H9" s="578">
        <v>1.03</v>
      </c>
      <c r="I9" s="579">
        <v>0.94011400000000001</v>
      </c>
      <c r="J9" s="579">
        <v>0.41</v>
      </c>
    </row>
    <row r="10" spans="1:11" s="302" customFormat="1" ht="15" customHeight="1">
      <c r="A10" s="575">
        <v>8</v>
      </c>
      <c r="B10" s="938" t="s">
        <v>383</v>
      </c>
      <c r="C10" s="576">
        <v>6765.68</v>
      </c>
      <c r="D10" s="576">
        <v>819967.33341100009</v>
      </c>
      <c r="E10" s="577">
        <v>10.733853436158709</v>
      </c>
      <c r="F10" s="577">
        <v>1.27</v>
      </c>
      <c r="G10" s="578">
        <v>0.50943400000000005</v>
      </c>
      <c r="H10" s="578">
        <v>1.1100000000000001</v>
      </c>
      <c r="I10" s="579">
        <v>3.8386749999999998</v>
      </c>
      <c r="J10" s="579">
        <v>0.42</v>
      </c>
    </row>
    <row r="11" spans="1:11" s="302" customFormat="1" ht="15" customHeight="1">
      <c r="A11" s="575">
        <v>9</v>
      </c>
      <c r="B11" s="938" t="s">
        <v>384</v>
      </c>
      <c r="C11" s="576">
        <v>1221.99</v>
      </c>
      <c r="D11" s="576">
        <v>103203.73428800001</v>
      </c>
      <c r="E11" s="577">
        <v>1.3509974273040939</v>
      </c>
      <c r="F11" s="577">
        <v>1.1299999999999999</v>
      </c>
      <c r="G11" s="578">
        <v>0.232044</v>
      </c>
      <c r="H11" s="578">
        <v>1.46</v>
      </c>
      <c r="I11" s="579">
        <v>7.7473679999999998</v>
      </c>
      <c r="J11" s="579">
        <v>0.28000000000000003</v>
      </c>
    </row>
    <row r="12" spans="1:11" s="302" customFormat="1" ht="15" customHeight="1">
      <c r="A12" s="575">
        <v>10</v>
      </c>
      <c r="B12" s="938" t="s">
        <v>385</v>
      </c>
      <c r="C12" s="576">
        <v>281.13</v>
      </c>
      <c r="D12" s="576">
        <v>376154.34313300002</v>
      </c>
      <c r="E12" s="577">
        <v>4.9240810262137327</v>
      </c>
      <c r="F12" s="577">
        <v>0.76</v>
      </c>
      <c r="G12" s="578">
        <v>0.163994</v>
      </c>
      <c r="H12" s="578">
        <v>1.17</v>
      </c>
      <c r="I12" s="579">
        <v>6.2431710000000002</v>
      </c>
      <c r="J12" s="579">
        <v>0.37</v>
      </c>
    </row>
    <row r="13" spans="1:11" s="302" customFormat="1" ht="15" customHeight="1">
      <c r="A13" s="575">
        <v>11</v>
      </c>
      <c r="B13" s="938" t="s">
        <v>386</v>
      </c>
      <c r="C13" s="576">
        <v>621.76</v>
      </c>
      <c r="D13" s="576">
        <v>157760.555291</v>
      </c>
      <c r="E13" s="577">
        <v>2.0651782205228635</v>
      </c>
      <c r="F13" s="577">
        <v>1.03</v>
      </c>
      <c r="G13" s="578">
        <v>0.1996</v>
      </c>
      <c r="H13" s="578">
        <v>1.44</v>
      </c>
      <c r="I13" s="579">
        <v>12.949885999999999</v>
      </c>
      <c r="J13" s="579">
        <v>0.32</v>
      </c>
    </row>
    <row r="14" spans="1:11" s="302" customFormat="1" ht="15" customHeight="1">
      <c r="A14" s="575">
        <v>12</v>
      </c>
      <c r="B14" s="938" t="s">
        <v>387</v>
      </c>
      <c r="C14" s="576">
        <v>664.46</v>
      </c>
      <c r="D14" s="576">
        <v>126687.512025</v>
      </c>
      <c r="E14" s="577">
        <v>1.658413854867967</v>
      </c>
      <c r="F14" s="577">
        <v>0.94</v>
      </c>
      <c r="G14" s="578">
        <v>0.14513000000000001</v>
      </c>
      <c r="H14" s="578">
        <v>1.53</v>
      </c>
      <c r="I14" s="579">
        <v>12.370723</v>
      </c>
      <c r="J14" s="579">
        <v>0.33</v>
      </c>
    </row>
    <row r="15" spans="1:11" s="302" customFormat="1" ht="15" customHeight="1">
      <c r="A15" s="575">
        <v>13</v>
      </c>
      <c r="B15" s="938" t="s">
        <v>388</v>
      </c>
      <c r="C15" s="576">
        <v>234.96</v>
      </c>
      <c r="D15" s="576">
        <v>227377.34207799999</v>
      </c>
      <c r="E15" s="577">
        <v>2.9765028009295484</v>
      </c>
      <c r="F15" s="577">
        <v>0.48</v>
      </c>
      <c r="G15" s="578">
        <v>9.6671999999999994E-2</v>
      </c>
      <c r="H15" s="578">
        <v>0.96</v>
      </c>
      <c r="I15" s="579">
        <v>2.5241539999999998</v>
      </c>
      <c r="J15" s="579">
        <v>0.16</v>
      </c>
    </row>
    <row r="16" spans="1:11" s="302" customFormat="1" ht="15" customHeight="1">
      <c r="A16" s="575">
        <v>14</v>
      </c>
      <c r="B16" s="938" t="s">
        <v>389</v>
      </c>
      <c r="C16" s="576">
        <v>96.42</v>
      </c>
      <c r="D16" s="576">
        <v>86392.245542000004</v>
      </c>
      <c r="E16" s="577">
        <v>1.1309251769956223</v>
      </c>
      <c r="F16" s="577">
        <v>0.41</v>
      </c>
      <c r="G16" s="578">
        <v>6.4681000000000002E-2</v>
      </c>
      <c r="H16" s="578">
        <v>1</v>
      </c>
      <c r="I16" s="579">
        <v>-9.1174000000000005E-2</v>
      </c>
      <c r="J16" s="579">
        <v>0.08</v>
      </c>
    </row>
    <row r="17" spans="1:10" s="302" customFormat="1" ht="15" customHeight="1">
      <c r="A17" s="575">
        <v>15</v>
      </c>
      <c r="B17" s="938" t="s">
        <v>390</v>
      </c>
      <c r="C17" s="576">
        <v>95.92</v>
      </c>
      <c r="D17" s="576">
        <v>140656.79472000001</v>
      </c>
      <c r="E17" s="577">
        <v>1.8412799605610337</v>
      </c>
      <c r="F17" s="577">
        <v>0.5</v>
      </c>
      <c r="G17" s="578">
        <v>8.2823999999999995E-2</v>
      </c>
      <c r="H17" s="578">
        <v>1.07</v>
      </c>
      <c r="I17" s="579">
        <v>4.1266870000000004</v>
      </c>
      <c r="J17" s="579">
        <v>0.24</v>
      </c>
    </row>
    <row r="18" spans="1:10" s="302" customFormat="1" ht="15" customHeight="1">
      <c r="A18" s="575">
        <v>16</v>
      </c>
      <c r="B18" s="938" t="s">
        <v>391</v>
      </c>
      <c r="C18" s="576">
        <v>1247.1400000000001</v>
      </c>
      <c r="D18" s="576">
        <v>385507.58558399999</v>
      </c>
      <c r="E18" s="577">
        <v>5.0465204570679481</v>
      </c>
      <c r="F18" s="577">
        <v>0.72</v>
      </c>
      <c r="G18" s="578">
        <v>0.17236299999999999</v>
      </c>
      <c r="H18" s="578">
        <v>1.07</v>
      </c>
      <c r="I18" s="579">
        <v>1.6450819999999999</v>
      </c>
      <c r="J18" s="579">
        <v>0.32</v>
      </c>
    </row>
    <row r="19" spans="1:10" s="302" customFormat="1" ht="15" customHeight="1">
      <c r="A19" s="575">
        <v>17</v>
      </c>
      <c r="B19" s="938" t="s">
        <v>392</v>
      </c>
      <c r="C19" s="576">
        <v>1044.4000000000001</v>
      </c>
      <c r="D19" s="576">
        <v>58247.326738999996</v>
      </c>
      <c r="E19" s="577">
        <v>0.76249167837408238</v>
      </c>
      <c r="F19" s="577">
        <v>1.0900000000000001</v>
      </c>
      <c r="G19" s="578">
        <v>0.37172699999999997</v>
      </c>
      <c r="H19" s="578">
        <v>1.1100000000000001</v>
      </c>
      <c r="I19" s="579">
        <v>8.1947890000000001</v>
      </c>
      <c r="J19" s="579">
        <v>0.38</v>
      </c>
    </row>
    <row r="20" spans="1:10" s="302" customFormat="1" ht="15" customHeight="1">
      <c r="A20" s="575">
        <v>18</v>
      </c>
      <c r="B20" s="938" t="s">
        <v>393</v>
      </c>
      <c r="C20" s="576">
        <v>239.93</v>
      </c>
      <c r="D20" s="576">
        <v>132490.56280099999</v>
      </c>
      <c r="E20" s="577">
        <v>1.7343791939419679</v>
      </c>
      <c r="F20" s="577">
        <v>0.36</v>
      </c>
      <c r="G20" s="578">
        <v>5.1136000000000001E-2</v>
      </c>
      <c r="H20" s="578">
        <v>0.99</v>
      </c>
      <c r="I20" s="579">
        <v>12.717001</v>
      </c>
      <c r="J20" s="579">
        <v>0.63</v>
      </c>
    </row>
    <row r="21" spans="1:10" s="302" customFormat="1" ht="15" customHeight="1">
      <c r="A21" s="575">
        <v>19</v>
      </c>
      <c r="B21" s="938" t="s">
        <v>394</v>
      </c>
      <c r="C21" s="576">
        <v>1401.17</v>
      </c>
      <c r="D21" s="576">
        <v>654475.87239999999</v>
      </c>
      <c r="E21" s="577">
        <v>8.5674731243500375</v>
      </c>
      <c r="F21" s="577">
        <v>1</v>
      </c>
      <c r="G21" s="578">
        <v>0.42978300000000003</v>
      </c>
      <c r="H21" s="578">
        <v>0.95</v>
      </c>
      <c r="I21" s="579">
        <v>2.1629879999999999</v>
      </c>
      <c r="J21" s="579">
        <v>0.32</v>
      </c>
    </row>
    <row r="22" spans="1:10" s="302" customFormat="1" ht="15" customHeight="1">
      <c r="A22" s="575">
        <v>20</v>
      </c>
      <c r="B22" s="938" t="s">
        <v>395</v>
      </c>
      <c r="C22" s="576">
        <v>777.05</v>
      </c>
      <c r="D22" s="576">
        <v>95620.003114000006</v>
      </c>
      <c r="E22" s="577">
        <v>1.2517219371668038</v>
      </c>
      <c r="F22" s="577">
        <v>1.27</v>
      </c>
      <c r="G22" s="578">
        <v>0.24237500000000001</v>
      </c>
      <c r="H22" s="578">
        <v>1.6</v>
      </c>
      <c r="I22" s="579">
        <v>1.7486029999999999</v>
      </c>
      <c r="J22" s="579">
        <v>0.22</v>
      </c>
    </row>
    <row r="23" spans="1:10" s="302" customFormat="1" ht="15" customHeight="1">
      <c r="A23" s="575">
        <v>21</v>
      </c>
      <c r="B23" s="938" t="s">
        <v>396</v>
      </c>
      <c r="C23" s="576">
        <v>616.41</v>
      </c>
      <c r="D23" s="576">
        <v>304552.37112000003</v>
      </c>
      <c r="E23" s="577">
        <v>3.9867692065704921</v>
      </c>
      <c r="F23" s="577">
        <v>1</v>
      </c>
      <c r="G23" s="578">
        <v>0.280972</v>
      </c>
      <c r="H23" s="578">
        <v>1.17</v>
      </c>
      <c r="I23" s="579">
        <v>9.4459719999999994</v>
      </c>
      <c r="J23" s="579">
        <v>0.56999999999999995</v>
      </c>
    </row>
    <row r="24" spans="1:10" s="302" customFormat="1" ht="15" customHeight="1">
      <c r="A24" s="575">
        <v>22</v>
      </c>
      <c r="B24" s="938" t="s">
        <v>397</v>
      </c>
      <c r="C24" s="576">
        <v>542.73</v>
      </c>
      <c r="D24" s="576">
        <v>141847.88278099999</v>
      </c>
      <c r="E24" s="577">
        <v>1.8568720020429159</v>
      </c>
      <c r="F24" s="577">
        <v>0.95</v>
      </c>
      <c r="G24" s="578">
        <v>0.218527</v>
      </c>
      <c r="H24" s="578">
        <v>1.26</v>
      </c>
      <c r="I24" s="579">
        <v>4.9692600000000002</v>
      </c>
      <c r="J24" s="579">
        <v>0.22</v>
      </c>
    </row>
    <row r="25" spans="1:10" s="302" customFormat="1" ht="15" customHeight="1">
      <c r="A25" s="575">
        <v>23</v>
      </c>
      <c r="B25" s="938" t="s">
        <v>398</v>
      </c>
      <c r="C25" s="576">
        <v>2808.68</v>
      </c>
      <c r="D25" s="576">
        <v>255330.94627799999</v>
      </c>
      <c r="E25" s="577">
        <v>3.3424318791612464</v>
      </c>
      <c r="F25" s="577">
        <v>0.79</v>
      </c>
      <c r="G25" s="578">
        <v>0.20574899999999999</v>
      </c>
      <c r="H25" s="578">
        <v>1.0900000000000001</v>
      </c>
      <c r="I25" s="579">
        <v>10.97681</v>
      </c>
      <c r="J25" s="579">
        <v>0.19</v>
      </c>
    </row>
    <row r="26" spans="1:10" s="302" customFormat="1" ht="15" customHeight="1">
      <c r="A26" s="575">
        <v>24</v>
      </c>
      <c r="B26" s="938" t="s">
        <v>399</v>
      </c>
      <c r="C26" s="576">
        <v>151.04</v>
      </c>
      <c r="D26" s="576">
        <v>140944.60723200001</v>
      </c>
      <c r="E26" s="577">
        <v>1.8450475951911225</v>
      </c>
      <c r="F26" s="577">
        <v>0.61</v>
      </c>
      <c r="G26" s="578">
        <v>0.14355999999999999</v>
      </c>
      <c r="H26" s="578">
        <v>1</v>
      </c>
      <c r="I26" s="579">
        <v>2.0498310000000002</v>
      </c>
      <c r="J26" s="579">
        <v>0.15</v>
      </c>
    </row>
    <row r="27" spans="1:10" s="302" customFormat="1" ht="15" customHeight="1">
      <c r="A27" s="575">
        <v>25</v>
      </c>
      <c r="B27" s="938" t="s">
        <v>400</v>
      </c>
      <c r="C27" s="576">
        <v>288.69</v>
      </c>
      <c r="D27" s="576">
        <v>103934.465836</v>
      </c>
      <c r="E27" s="577">
        <v>1.3605631319581815</v>
      </c>
      <c r="F27" s="577">
        <v>0.68</v>
      </c>
      <c r="G27" s="578">
        <v>0.14266599999999999</v>
      </c>
      <c r="H27" s="578">
        <v>1.1100000000000001</v>
      </c>
      <c r="I27" s="579">
        <v>6.7806759999999997</v>
      </c>
      <c r="J27" s="579">
        <v>0.26</v>
      </c>
    </row>
    <row r="28" spans="1:10" s="302" customFormat="1" ht="15" customHeight="1">
      <c r="A28" s="575">
        <v>26</v>
      </c>
      <c r="B28" s="938" t="s">
        <v>401</v>
      </c>
      <c r="C28" s="576">
        <v>365.91</v>
      </c>
      <c r="D28" s="576">
        <v>357910.805375</v>
      </c>
      <c r="E28" s="577">
        <v>4.6852624142127031</v>
      </c>
      <c r="F28" s="577">
        <v>0.95</v>
      </c>
      <c r="G28" s="578">
        <v>0.29161900000000002</v>
      </c>
      <c r="H28" s="578">
        <v>1.0900000000000001</v>
      </c>
      <c r="I28" s="579">
        <v>3.7171180000000001</v>
      </c>
      <c r="J28" s="579">
        <v>0.36</v>
      </c>
    </row>
    <row r="29" spans="1:10" s="302" customFormat="1" ht="15" customHeight="1">
      <c r="A29" s="575">
        <v>27</v>
      </c>
      <c r="B29" s="938" t="s">
        <v>402</v>
      </c>
      <c r="C29" s="576">
        <v>9696.67</v>
      </c>
      <c r="D29" s="576">
        <v>124153.202464</v>
      </c>
      <c r="E29" s="577">
        <v>1.6252382559371317</v>
      </c>
      <c r="F29" s="577">
        <v>0.7</v>
      </c>
      <c r="G29" s="578">
        <v>0.12226099999999999</v>
      </c>
      <c r="H29" s="578">
        <v>1.24</v>
      </c>
      <c r="I29" s="579">
        <v>10.790756</v>
      </c>
      <c r="J29" s="579">
        <v>0.35</v>
      </c>
    </row>
    <row r="30" spans="1:10" s="302" customFormat="1" ht="15" customHeight="1">
      <c r="A30" s="575">
        <v>28</v>
      </c>
      <c r="B30" s="938" t="s">
        <v>403</v>
      </c>
      <c r="C30" s="576">
        <v>487.78</v>
      </c>
      <c r="D30" s="576">
        <v>76145.676045</v>
      </c>
      <c r="E30" s="577">
        <v>0.99679157103026905</v>
      </c>
      <c r="F30" s="577">
        <v>1.07</v>
      </c>
      <c r="G30" s="578">
        <v>0.18118699999999999</v>
      </c>
      <c r="H30" s="578">
        <v>1.56</v>
      </c>
      <c r="I30" s="579">
        <v>7.7174240000000003</v>
      </c>
      <c r="J30" s="579">
        <v>0.17</v>
      </c>
    </row>
    <row r="31" spans="1:10" s="302" customFormat="1" ht="15" customHeight="1">
      <c r="A31" s="575">
        <v>29</v>
      </c>
      <c r="B31" s="938" t="s">
        <v>404</v>
      </c>
      <c r="C31" s="576">
        <v>9300.6</v>
      </c>
      <c r="D31" s="576">
        <v>95224.699084000007</v>
      </c>
      <c r="E31" s="577">
        <v>1.2465471755051509</v>
      </c>
      <c r="F31" s="577">
        <v>0.44</v>
      </c>
      <c r="G31" s="578">
        <v>4.3201999999999997E-2</v>
      </c>
      <c r="H31" s="578">
        <v>1.31</v>
      </c>
      <c r="I31" s="579">
        <v>3.3638379999999999</v>
      </c>
      <c r="J31" s="579">
        <v>0.31</v>
      </c>
    </row>
    <row r="32" spans="1:10" s="302" customFormat="1" ht="15" customHeight="1">
      <c r="A32" s="575">
        <v>30</v>
      </c>
      <c r="B32" s="938" t="s">
        <v>405</v>
      </c>
      <c r="C32" s="576">
        <v>159.55000000000001</v>
      </c>
      <c r="D32" s="576">
        <v>90852.249225000007</v>
      </c>
      <c r="E32" s="577">
        <v>1.1893092417106177</v>
      </c>
      <c r="F32" s="577">
        <v>1.1299999999999999</v>
      </c>
      <c r="G32" s="578">
        <v>0.24711</v>
      </c>
      <c r="H32" s="578">
        <v>1.42</v>
      </c>
      <c r="I32" s="579">
        <v>6.831664</v>
      </c>
      <c r="J32" s="579">
        <v>0.32</v>
      </c>
    </row>
    <row r="33" spans="1:10" s="302" customFormat="1" ht="15" customHeight="1">
      <c r="A33" s="939"/>
      <c r="B33" s="940"/>
      <c r="C33" s="941"/>
      <c r="D33" s="941"/>
      <c r="E33" s="942"/>
      <c r="F33" s="943"/>
      <c r="G33" s="944"/>
      <c r="H33" s="944"/>
      <c r="I33" s="945"/>
      <c r="J33" s="945"/>
    </row>
    <row r="34" spans="1:10" s="302" customFormat="1">
      <c r="A34" s="1381" t="s">
        <v>406</v>
      </c>
      <c r="B34" s="1381"/>
      <c r="C34" s="1381"/>
      <c r="D34" s="1381"/>
      <c r="E34" s="1381"/>
      <c r="F34" s="1381"/>
      <c r="G34" s="1381"/>
      <c r="H34" s="1381"/>
      <c r="I34" s="1381"/>
      <c r="J34" s="1381"/>
    </row>
    <row r="35" spans="1:10" s="302" customFormat="1">
      <c r="A35" s="1381" t="s">
        <v>407</v>
      </c>
      <c r="B35" s="1381"/>
      <c r="C35" s="1381"/>
      <c r="D35" s="1381"/>
      <c r="E35" s="1381"/>
      <c r="F35" s="1381"/>
      <c r="G35" s="1381"/>
      <c r="H35" s="1381"/>
      <c r="I35" s="1381"/>
      <c r="J35" s="1381"/>
    </row>
    <row r="36" spans="1:10" s="302" customFormat="1">
      <c r="A36" s="1381" t="s">
        <v>408</v>
      </c>
      <c r="B36" s="1381"/>
      <c r="C36" s="1381"/>
      <c r="D36" s="1381"/>
      <c r="E36" s="1381"/>
      <c r="F36" s="1381"/>
      <c r="G36" s="1381"/>
      <c r="H36" s="1381"/>
      <c r="I36" s="1381"/>
      <c r="J36" s="1381"/>
    </row>
    <row r="37" spans="1:10" s="302" customFormat="1">
      <c r="A37" s="1381" t="s">
        <v>409</v>
      </c>
      <c r="B37" s="1381"/>
      <c r="C37" s="1381"/>
      <c r="D37" s="1381"/>
      <c r="E37" s="1381"/>
      <c r="F37" s="1381"/>
      <c r="G37" s="1381"/>
      <c r="H37" s="1381"/>
      <c r="I37" s="1381"/>
      <c r="J37" s="1381"/>
    </row>
    <row r="38" spans="1:10" s="302" customFormat="1">
      <c r="A38" s="1381" t="s">
        <v>410</v>
      </c>
      <c r="B38" s="1381"/>
      <c r="C38" s="1381"/>
      <c r="D38" s="1381"/>
      <c r="E38" s="1381"/>
      <c r="F38" s="1381"/>
      <c r="G38" s="1381"/>
      <c r="H38" s="1381"/>
      <c r="I38" s="1381"/>
      <c r="J38" s="1381"/>
    </row>
    <row r="39" spans="1:10" s="302" customFormat="1" ht="13.5" customHeight="1">
      <c r="A39" s="1378" t="s">
        <v>364</v>
      </c>
      <c r="B39" s="1379"/>
      <c r="C39" s="1379"/>
      <c r="D39" s="1379"/>
      <c r="E39" s="1379"/>
      <c r="F39" s="1379"/>
      <c r="G39" s="1379"/>
      <c r="H39" s="1379"/>
      <c r="I39" s="1379"/>
      <c r="J39" s="1380"/>
    </row>
    <row r="40" spans="1:10" s="302" customFormat="1" ht="27.6" customHeight="1">
      <c r="H40" s="304"/>
    </row>
  </sheetData>
  <mergeCells count="6">
    <mergeCell ref="A39:J39"/>
    <mergeCell ref="A34:J34"/>
    <mergeCell ref="A35:J35"/>
    <mergeCell ref="A36:J36"/>
    <mergeCell ref="A37:J37"/>
    <mergeCell ref="A38:J38"/>
  </mergeCells>
  <printOptions horizontalCentered="1"/>
  <pageMargins left="0.78431372549019618" right="0.78431372549019618" top="0.98039215686274517" bottom="0.98039215686274517" header="0.50980392156862753" footer="0.50980392156862753"/>
  <pageSetup paperSize="9" fitToHeight="0"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zoomScale="120" zoomScaleNormal="120" workbookViewId="0"/>
  </sheetViews>
  <sheetFormatPr defaultColWidth="9.140625" defaultRowHeight="12"/>
  <cols>
    <col min="1" max="1" width="6.42578125" style="305" bestFit="1" customWidth="1"/>
    <col min="2" max="2" width="20.5703125" style="305" bestFit="1" customWidth="1"/>
    <col min="3" max="3" width="14.5703125" style="305" bestFit="1" customWidth="1"/>
    <col min="4" max="4" width="13.85546875" style="305" bestFit="1" customWidth="1"/>
    <col min="5" max="5" width="9.85546875" style="305" customWidth="1"/>
    <col min="6" max="6" width="7.85546875" style="305" customWidth="1"/>
    <col min="7" max="7" width="9" style="305" customWidth="1"/>
    <col min="8" max="8" width="9.5703125" style="305" bestFit="1" customWidth="1"/>
    <col min="9" max="9" width="10.5703125" style="305" bestFit="1" customWidth="1"/>
    <col min="10" max="10" width="11.5703125" style="305" customWidth="1"/>
    <col min="11" max="11" width="30.42578125" style="305" bestFit="1" customWidth="1"/>
    <col min="12" max="12" width="4.5703125" style="305" bestFit="1" customWidth="1"/>
    <col min="13" max="16384" width="9.140625" style="305"/>
  </cols>
  <sheetData>
    <row r="1" spans="1:11" ht="17.25" customHeight="1">
      <c r="A1" s="631" t="s">
        <v>1352</v>
      </c>
      <c r="B1" s="631"/>
      <c r="C1" s="631"/>
      <c r="D1" s="631"/>
      <c r="E1" s="631"/>
      <c r="F1" s="631"/>
      <c r="G1" s="631"/>
      <c r="H1" s="631"/>
      <c r="I1" s="631"/>
      <c r="J1" s="631"/>
      <c r="K1" s="631"/>
    </row>
    <row r="2" spans="1:11" s="306" customFormat="1" ht="48">
      <c r="A2" s="946" t="s">
        <v>411</v>
      </c>
      <c r="B2" s="946" t="s">
        <v>368</v>
      </c>
      <c r="C2" s="947" t="s">
        <v>369</v>
      </c>
      <c r="D2" s="947" t="s">
        <v>370</v>
      </c>
      <c r="E2" s="946" t="s">
        <v>371</v>
      </c>
      <c r="F2" s="946" t="s">
        <v>372</v>
      </c>
      <c r="G2" s="946" t="s">
        <v>373</v>
      </c>
      <c r="H2" s="947" t="s">
        <v>374</v>
      </c>
      <c r="I2" s="947" t="s">
        <v>375</v>
      </c>
      <c r="J2" s="947" t="s">
        <v>376</v>
      </c>
    </row>
    <row r="3" spans="1:11" s="306" customFormat="1" ht="27.75" customHeight="1">
      <c r="A3" s="575">
        <v>1</v>
      </c>
      <c r="B3" s="938" t="s">
        <v>412</v>
      </c>
      <c r="C3" s="576">
        <v>114.0001121</v>
      </c>
      <c r="D3" s="576">
        <v>77973.740000000005</v>
      </c>
      <c r="E3" s="577">
        <v>0.88</v>
      </c>
      <c r="F3" s="577">
        <v>2.73</v>
      </c>
      <c r="G3" s="578">
        <v>0.13</v>
      </c>
      <c r="H3" s="578">
        <v>2.39</v>
      </c>
      <c r="I3" s="579">
        <v>2.78</v>
      </c>
      <c r="J3" s="579">
        <v>0.02</v>
      </c>
    </row>
    <row r="4" spans="1:11" s="306" customFormat="1" ht="27" customHeight="1">
      <c r="A4" s="575">
        <v>2</v>
      </c>
      <c r="B4" s="938" t="s">
        <v>413</v>
      </c>
      <c r="C4" s="576">
        <v>432.02778899999998</v>
      </c>
      <c r="D4" s="576">
        <v>65978.2</v>
      </c>
      <c r="E4" s="577">
        <v>0.75</v>
      </c>
      <c r="F4" s="577">
        <v>2.0299999999999998</v>
      </c>
      <c r="G4" s="578">
        <v>0.2</v>
      </c>
      <c r="H4" s="578">
        <v>1.6</v>
      </c>
      <c r="I4" s="579">
        <v>5.19</v>
      </c>
      <c r="J4" s="579">
        <v>0.03</v>
      </c>
    </row>
    <row r="5" spans="1:11" s="306" customFormat="1" ht="27" customHeight="1">
      <c r="A5" s="575">
        <v>3</v>
      </c>
      <c r="B5" s="938" t="s">
        <v>414</v>
      </c>
      <c r="C5" s="576">
        <v>71.892328500000005</v>
      </c>
      <c r="D5" s="576">
        <v>55648.47</v>
      </c>
      <c r="E5" s="577">
        <v>0.63</v>
      </c>
      <c r="F5" s="577">
        <v>0.56000000000000005</v>
      </c>
      <c r="G5" s="578">
        <v>0.06</v>
      </c>
      <c r="H5" s="578">
        <v>1.7</v>
      </c>
      <c r="I5" s="579">
        <v>14.71</v>
      </c>
      <c r="J5" s="579">
        <v>0.02</v>
      </c>
    </row>
    <row r="6" spans="1:11" s="306" customFormat="1" ht="21.75" customHeight="1">
      <c r="A6" s="575">
        <v>4</v>
      </c>
      <c r="B6" s="938" t="s">
        <v>415</v>
      </c>
      <c r="C6" s="576">
        <v>95.919779000000005</v>
      </c>
      <c r="D6" s="576">
        <v>140652.26</v>
      </c>
      <c r="E6" s="577">
        <v>1.59</v>
      </c>
      <c r="F6" s="577">
        <v>0.52</v>
      </c>
      <c r="G6" s="578">
        <v>0.09</v>
      </c>
      <c r="H6" s="578">
        <v>0.91</v>
      </c>
      <c r="I6" s="579">
        <v>4.1500000000000004</v>
      </c>
      <c r="J6" s="579">
        <v>0.01</v>
      </c>
    </row>
    <row r="7" spans="1:11" s="306" customFormat="1" ht="25.5" customHeight="1">
      <c r="A7" s="575">
        <v>5</v>
      </c>
      <c r="B7" s="938" t="s">
        <v>416</v>
      </c>
      <c r="C7" s="576">
        <v>616.29396980000001</v>
      </c>
      <c r="D7" s="576">
        <v>297924.21000000002</v>
      </c>
      <c r="E7" s="577">
        <v>3.38</v>
      </c>
      <c r="F7" s="577">
        <v>1</v>
      </c>
      <c r="G7" s="578">
        <v>0.28000000000000003</v>
      </c>
      <c r="H7" s="578">
        <v>1.36</v>
      </c>
      <c r="I7" s="579">
        <v>9.41</v>
      </c>
      <c r="J7" s="579">
        <v>0.02</v>
      </c>
    </row>
    <row r="8" spans="1:11" s="306" customFormat="1" ht="27" customHeight="1">
      <c r="A8" s="575">
        <v>6</v>
      </c>
      <c r="B8" s="938" t="s">
        <v>417</v>
      </c>
      <c r="C8" s="576">
        <v>282.957358</v>
      </c>
      <c r="D8" s="576">
        <v>68934.64</v>
      </c>
      <c r="E8" s="577">
        <v>0.78</v>
      </c>
      <c r="F8" s="577">
        <v>0.6</v>
      </c>
      <c r="G8" s="578">
        <v>0.08</v>
      </c>
      <c r="H8" s="578">
        <v>0.84</v>
      </c>
      <c r="I8" s="579">
        <v>14.61</v>
      </c>
      <c r="J8" s="579">
        <v>0.02</v>
      </c>
    </row>
    <row r="9" spans="1:11" s="306" customFormat="1" ht="18" customHeight="1">
      <c r="A9" s="575">
        <v>7</v>
      </c>
      <c r="B9" s="938" t="s">
        <v>418</v>
      </c>
      <c r="C9" s="576">
        <v>121.18370760000001</v>
      </c>
      <c r="D9" s="576">
        <v>189872.81</v>
      </c>
      <c r="E9" s="577">
        <v>2.15</v>
      </c>
      <c r="F9" s="577">
        <v>1.08</v>
      </c>
      <c r="G9" s="578">
        <v>0.2</v>
      </c>
      <c r="H9" s="578">
        <v>1.1299999999999999</v>
      </c>
      <c r="I9" s="579">
        <v>-4.95</v>
      </c>
      <c r="J9" s="579">
        <v>0.01</v>
      </c>
    </row>
    <row r="10" spans="1:11" s="306" customFormat="1" ht="29.25" customHeight="1">
      <c r="A10" s="575">
        <v>8</v>
      </c>
      <c r="B10" s="938" t="s">
        <v>419</v>
      </c>
      <c r="C10" s="576">
        <v>159.54888130000001</v>
      </c>
      <c r="D10" s="576">
        <v>90781.72</v>
      </c>
      <c r="E10" s="577">
        <v>1.03</v>
      </c>
      <c r="F10" s="577">
        <v>1.18</v>
      </c>
      <c r="G10" s="578">
        <v>0.26</v>
      </c>
      <c r="H10" s="578">
        <v>1.08</v>
      </c>
      <c r="I10" s="579">
        <v>6.62</v>
      </c>
      <c r="J10" s="579">
        <v>0.02</v>
      </c>
    </row>
    <row r="11" spans="1:11" s="306" customFormat="1" ht="27.75" customHeight="1">
      <c r="A11" s="575">
        <v>9</v>
      </c>
      <c r="B11" s="938" t="s">
        <v>420</v>
      </c>
      <c r="C11" s="576">
        <v>2169.2527439999999</v>
      </c>
      <c r="D11" s="576">
        <v>41586.31</v>
      </c>
      <c r="E11" s="577">
        <v>0.47</v>
      </c>
      <c r="F11" s="577">
        <v>0.59</v>
      </c>
      <c r="G11" s="578">
        <v>7.0000000000000007E-2</v>
      </c>
      <c r="H11" s="578">
        <v>1.39</v>
      </c>
      <c r="I11" s="579">
        <v>24.75</v>
      </c>
      <c r="J11" s="579">
        <v>0.02</v>
      </c>
    </row>
    <row r="12" spans="1:11" s="306" customFormat="1" ht="15" customHeight="1">
      <c r="A12" s="575">
        <v>10</v>
      </c>
      <c r="B12" s="938" t="s">
        <v>421</v>
      </c>
      <c r="C12" s="576">
        <v>2802.6723695000001</v>
      </c>
      <c r="D12" s="576">
        <v>255948.45</v>
      </c>
      <c r="E12" s="577">
        <v>2.9</v>
      </c>
      <c r="F12" s="577">
        <v>0.81</v>
      </c>
      <c r="G12" s="578">
        <v>0.22</v>
      </c>
      <c r="H12" s="578">
        <v>0.72</v>
      </c>
      <c r="I12" s="579">
        <v>10.97</v>
      </c>
      <c r="J12" s="579">
        <v>0.02</v>
      </c>
    </row>
    <row r="13" spans="1:11" s="306" customFormat="1" ht="15" customHeight="1">
      <c r="A13" s="575">
        <v>11</v>
      </c>
      <c r="B13" s="938" t="s">
        <v>422</v>
      </c>
      <c r="C13" s="576">
        <v>24.086829600000002</v>
      </c>
      <c r="D13" s="576">
        <v>57273.63</v>
      </c>
      <c r="E13" s="577">
        <v>0.65</v>
      </c>
      <c r="F13" s="577">
        <v>0.46</v>
      </c>
      <c r="G13" s="578">
        <v>0.08</v>
      </c>
      <c r="H13" s="578">
        <v>0.95</v>
      </c>
      <c r="I13" s="579">
        <v>9.6300000000000008</v>
      </c>
      <c r="J13" s="579">
        <v>0.02</v>
      </c>
    </row>
    <row r="14" spans="1:11" s="306" customFormat="1" ht="15" customHeight="1">
      <c r="A14" s="575">
        <v>12</v>
      </c>
      <c r="B14" s="938" t="s">
        <v>423</v>
      </c>
      <c r="C14" s="576">
        <v>161.46349559999999</v>
      </c>
      <c r="D14" s="576">
        <v>63616.21</v>
      </c>
      <c r="E14" s="577">
        <v>0.72</v>
      </c>
      <c r="F14" s="577">
        <v>0.4</v>
      </c>
      <c r="G14" s="578">
        <v>0.03</v>
      </c>
      <c r="H14" s="578">
        <v>1.95</v>
      </c>
      <c r="I14" s="579">
        <v>1.03</v>
      </c>
      <c r="J14" s="579">
        <v>0.02</v>
      </c>
    </row>
    <row r="15" spans="1:11" s="306" customFormat="1" ht="15" customHeight="1">
      <c r="A15" s="575">
        <v>13</v>
      </c>
      <c r="B15" s="938" t="s">
        <v>424</v>
      </c>
      <c r="C15" s="576">
        <v>6162.7283269999998</v>
      </c>
      <c r="D15" s="576">
        <v>78017.37</v>
      </c>
      <c r="E15" s="577">
        <v>0.88</v>
      </c>
      <c r="F15" s="577">
        <v>0.82</v>
      </c>
      <c r="G15" s="578">
        <v>0.12</v>
      </c>
      <c r="H15" s="578">
        <v>1.85</v>
      </c>
      <c r="I15" s="579">
        <v>8.8800000000000008</v>
      </c>
      <c r="J15" s="579">
        <v>0.03</v>
      </c>
    </row>
    <row r="16" spans="1:11" s="306" customFormat="1" ht="23.25" customHeight="1">
      <c r="A16" s="575">
        <v>14</v>
      </c>
      <c r="B16" s="938" t="s">
        <v>425</v>
      </c>
      <c r="C16" s="576">
        <v>53.093716000000001</v>
      </c>
      <c r="D16" s="576">
        <v>48277.48</v>
      </c>
      <c r="E16" s="577">
        <v>0.55000000000000004</v>
      </c>
      <c r="F16" s="577">
        <v>0.28999999999999998</v>
      </c>
      <c r="G16" s="578">
        <v>0.01</v>
      </c>
      <c r="H16" s="578">
        <v>1.29</v>
      </c>
      <c r="I16" s="579">
        <v>11.82</v>
      </c>
      <c r="J16" s="579">
        <v>0.03</v>
      </c>
    </row>
    <row r="17" spans="1:10" s="306" customFormat="1" ht="25.5" customHeight="1">
      <c r="A17" s="575">
        <v>15</v>
      </c>
      <c r="B17" s="938" t="s">
        <v>426</v>
      </c>
      <c r="C17" s="576">
        <v>83.392381999999998</v>
      </c>
      <c r="D17" s="576">
        <v>70472.39</v>
      </c>
      <c r="E17" s="577">
        <v>0.8</v>
      </c>
      <c r="F17" s="577">
        <v>0.49</v>
      </c>
      <c r="G17" s="578">
        <v>7.0000000000000007E-2</v>
      </c>
      <c r="H17" s="578">
        <v>0.83</v>
      </c>
      <c r="I17" s="579">
        <v>7.84</v>
      </c>
      <c r="J17" s="579">
        <v>0.02</v>
      </c>
    </row>
    <row r="18" spans="1:10" s="306" customFormat="1" ht="20.25" customHeight="1">
      <c r="A18" s="575">
        <v>16</v>
      </c>
      <c r="B18" s="938" t="s">
        <v>427</v>
      </c>
      <c r="C18" s="576">
        <v>27.374946000000001</v>
      </c>
      <c r="D18" s="576">
        <v>53338.71</v>
      </c>
      <c r="E18" s="577">
        <v>0.6</v>
      </c>
      <c r="F18" s="577">
        <v>0.97</v>
      </c>
      <c r="G18" s="578">
        <v>0.17</v>
      </c>
      <c r="H18" s="578">
        <v>1.51</v>
      </c>
      <c r="I18" s="579">
        <v>18.25</v>
      </c>
      <c r="J18" s="579">
        <v>0.02</v>
      </c>
    </row>
    <row r="19" spans="1:10" s="306" customFormat="1" ht="15" customHeight="1">
      <c r="A19" s="575">
        <v>17</v>
      </c>
      <c r="B19" s="938" t="s">
        <v>428</v>
      </c>
      <c r="C19" s="576">
        <v>131.6897582</v>
      </c>
      <c r="D19" s="576">
        <v>73947.22</v>
      </c>
      <c r="E19" s="577">
        <v>0.84</v>
      </c>
      <c r="F19" s="577">
        <v>0.99</v>
      </c>
      <c r="G19" s="578">
        <v>0.32</v>
      </c>
      <c r="H19" s="578">
        <v>0.75</v>
      </c>
      <c r="I19" s="579">
        <v>6.29</v>
      </c>
      <c r="J19" s="579">
        <v>0.02</v>
      </c>
    </row>
    <row r="20" spans="1:10" s="306" customFormat="1" ht="15" customHeight="1">
      <c r="A20" s="575">
        <v>18</v>
      </c>
      <c r="B20" s="938" t="s">
        <v>429</v>
      </c>
      <c r="C20" s="576">
        <v>542.73301919999994</v>
      </c>
      <c r="D20" s="576">
        <v>141911.39000000001</v>
      </c>
      <c r="E20" s="577">
        <v>1.61</v>
      </c>
      <c r="F20" s="577">
        <v>0.96</v>
      </c>
      <c r="G20" s="578">
        <v>0.22</v>
      </c>
      <c r="H20" s="578">
        <v>0.94</v>
      </c>
      <c r="I20" s="579">
        <v>5.09</v>
      </c>
      <c r="J20" s="579">
        <v>0.02</v>
      </c>
    </row>
    <row r="21" spans="1:10" s="306" customFormat="1" ht="24" customHeight="1">
      <c r="A21" s="575">
        <v>19</v>
      </c>
      <c r="B21" s="938" t="s">
        <v>430</v>
      </c>
      <c r="C21" s="576">
        <v>758.01373190000004</v>
      </c>
      <c r="D21" s="576">
        <v>1169775.8899999999</v>
      </c>
      <c r="E21" s="577">
        <v>13.25</v>
      </c>
      <c r="F21" s="577">
        <v>1.1299999999999999</v>
      </c>
      <c r="G21" s="578">
        <v>0.44</v>
      </c>
      <c r="H21" s="578">
        <v>0.61</v>
      </c>
      <c r="I21" s="579">
        <v>5.57</v>
      </c>
      <c r="J21" s="579">
        <v>0.01</v>
      </c>
    </row>
    <row r="22" spans="1:10" s="306" customFormat="1" ht="28.5" customHeight="1">
      <c r="A22" s="575">
        <v>20</v>
      </c>
      <c r="B22" s="938" t="s">
        <v>431</v>
      </c>
      <c r="C22" s="576">
        <v>2149.9639940000002</v>
      </c>
      <c r="D22" s="576">
        <v>74254.38</v>
      </c>
      <c r="E22" s="577">
        <v>0.84</v>
      </c>
      <c r="F22" s="577">
        <v>0.96</v>
      </c>
      <c r="G22" s="578">
        <v>0.13</v>
      </c>
      <c r="H22" s="578">
        <v>1.01</v>
      </c>
      <c r="I22" s="579">
        <v>11.71</v>
      </c>
      <c r="J22" s="579">
        <v>0.02</v>
      </c>
    </row>
    <row r="23" spans="1:10" s="306" customFormat="1" ht="15" customHeight="1">
      <c r="A23" s="575">
        <v>21</v>
      </c>
      <c r="B23" s="938" t="s">
        <v>432</v>
      </c>
      <c r="C23" s="576">
        <v>39.973795600000003</v>
      </c>
      <c r="D23" s="576">
        <v>49615.13</v>
      </c>
      <c r="E23" s="577">
        <v>0.56000000000000005</v>
      </c>
      <c r="F23" s="577">
        <v>0.91</v>
      </c>
      <c r="G23" s="578">
        <v>0.15</v>
      </c>
      <c r="H23" s="578">
        <v>1.61</v>
      </c>
      <c r="I23" s="579">
        <v>23.66</v>
      </c>
      <c r="J23" s="579">
        <v>0.02</v>
      </c>
    </row>
    <row r="24" spans="1:10" s="306" customFormat="1" ht="16.5" customHeight="1">
      <c r="A24" s="575">
        <v>22</v>
      </c>
      <c r="B24" s="938" t="s">
        <v>433</v>
      </c>
      <c r="C24" s="576">
        <v>224.72165229999999</v>
      </c>
      <c r="D24" s="576">
        <v>75320.52</v>
      </c>
      <c r="E24" s="577">
        <v>0.85</v>
      </c>
      <c r="F24" s="577">
        <v>1.43</v>
      </c>
      <c r="G24" s="578">
        <v>0.26</v>
      </c>
      <c r="H24" s="578">
        <v>1.19</v>
      </c>
      <c r="I24" s="579">
        <v>12.22</v>
      </c>
      <c r="J24" s="579">
        <v>0.02</v>
      </c>
    </row>
    <row r="25" spans="1:10" s="306" customFormat="1" ht="26.25" customHeight="1">
      <c r="A25" s="575">
        <v>23</v>
      </c>
      <c r="B25" s="938" t="s">
        <v>434</v>
      </c>
      <c r="C25" s="576">
        <v>234.95912619999999</v>
      </c>
      <c r="D25" s="576">
        <v>227278.07999999999</v>
      </c>
      <c r="E25" s="577">
        <v>2.57</v>
      </c>
      <c r="F25" s="577">
        <v>0.48</v>
      </c>
      <c r="G25" s="578">
        <v>0.09</v>
      </c>
      <c r="H25" s="578">
        <v>0.7</v>
      </c>
      <c r="I25" s="579">
        <v>2.48</v>
      </c>
      <c r="J25" s="579">
        <v>0.02</v>
      </c>
    </row>
    <row r="26" spans="1:10" s="306" customFormat="1" ht="26.25" customHeight="1">
      <c r="A26" s="575">
        <v>24</v>
      </c>
      <c r="B26" s="938" t="s">
        <v>435</v>
      </c>
      <c r="C26" s="576">
        <v>1400.5936807999999</v>
      </c>
      <c r="D26" s="576">
        <v>654742.53</v>
      </c>
      <c r="E26" s="577">
        <v>7.42</v>
      </c>
      <c r="F26" s="577">
        <v>0.97</v>
      </c>
      <c r="G26" s="578">
        <v>0.4</v>
      </c>
      <c r="H26" s="578">
        <v>0.8</v>
      </c>
      <c r="I26" s="579">
        <v>2.14</v>
      </c>
      <c r="J26" s="579">
        <v>0.02</v>
      </c>
    </row>
    <row r="27" spans="1:10" s="306" customFormat="1" ht="27" customHeight="1">
      <c r="A27" s="575">
        <v>25</v>
      </c>
      <c r="B27" s="938" t="s">
        <v>436</v>
      </c>
      <c r="C27" s="576">
        <v>1247.0914522</v>
      </c>
      <c r="D27" s="576">
        <v>385872.54</v>
      </c>
      <c r="E27" s="577">
        <v>4.37</v>
      </c>
      <c r="F27" s="577">
        <v>0.7</v>
      </c>
      <c r="G27" s="578">
        <v>0.16</v>
      </c>
      <c r="H27" s="578">
        <v>0.6</v>
      </c>
      <c r="I27" s="579">
        <v>1.73</v>
      </c>
      <c r="J27" s="579">
        <v>0.02</v>
      </c>
    </row>
    <row r="28" spans="1:10" s="306" customFormat="1" ht="27" customHeight="1">
      <c r="A28" s="575">
        <v>26</v>
      </c>
      <c r="B28" s="938" t="s">
        <v>437</v>
      </c>
      <c r="C28" s="576">
        <v>776.947767</v>
      </c>
      <c r="D28" s="576">
        <v>95682.98</v>
      </c>
      <c r="E28" s="577">
        <v>1.08</v>
      </c>
      <c r="F28" s="577">
        <v>1.28</v>
      </c>
      <c r="G28" s="578">
        <v>0.24</v>
      </c>
      <c r="H28" s="578">
        <v>0.95</v>
      </c>
      <c r="I28" s="579">
        <v>1.72</v>
      </c>
      <c r="J28" s="579">
        <v>0.02</v>
      </c>
    </row>
    <row r="29" spans="1:10" s="306" customFormat="1" ht="27" customHeight="1">
      <c r="A29" s="575">
        <v>27</v>
      </c>
      <c r="B29" s="938" t="s">
        <v>438</v>
      </c>
      <c r="C29" s="576">
        <v>2075.178926</v>
      </c>
      <c r="D29" s="576">
        <v>519387.82</v>
      </c>
      <c r="E29" s="577">
        <v>5.88</v>
      </c>
      <c r="F29" s="577">
        <v>1.31</v>
      </c>
      <c r="G29" s="578">
        <v>0.32</v>
      </c>
      <c r="H29" s="578">
        <v>1.1299999999999999</v>
      </c>
      <c r="I29" s="579">
        <v>6.34</v>
      </c>
      <c r="J29" s="579">
        <v>0.02</v>
      </c>
    </row>
    <row r="30" spans="1:10" s="306" customFormat="1" ht="15" customHeight="1">
      <c r="A30" s="575">
        <v>28</v>
      </c>
      <c r="B30" s="938" t="s">
        <v>439</v>
      </c>
      <c r="C30" s="576">
        <v>244.5453966</v>
      </c>
      <c r="D30" s="576">
        <v>74444.02</v>
      </c>
      <c r="E30" s="577">
        <v>0.84</v>
      </c>
      <c r="F30" s="577">
        <v>1.1499999999999999</v>
      </c>
      <c r="G30" s="578">
        <v>0.3</v>
      </c>
      <c r="H30" s="578">
        <v>0.97</v>
      </c>
      <c r="I30" s="579">
        <v>8.7899999999999991</v>
      </c>
      <c r="J30" s="579">
        <v>0.02</v>
      </c>
    </row>
    <row r="31" spans="1:10" s="306" customFormat="1" ht="30" customHeight="1">
      <c r="A31" s="575">
        <v>29</v>
      </c>
      <c r="B31" s="938" t="s">
        <v>440</v>
      </c>
      <c r="C31" s="576">
        <v>993.72554249999996</v>
      </c>
      <c r="D31" s="576">
        <v>258176.45</v>
      </c>
      <c r="E31" s="577">
        <v>2.92</v>
      </c>
      <c r="F31" s="577">
        <v>0.88</v>
      </c>
      <c r="G31" s="578">
        <v>0.27</v>
      </c>
      <c r="H31" s="578">
        <v>0.55000000000000004</v>
      </c>
      <c r="I31" s="579">
        <v>0.92</v>
      </c>
      <c r="J31" s="579">
        <v>0.01</v>
      </c>
    </row>
    <row r="32" spans="1:10" s="306" customFormat="1" ht="29.25" customHeight="1">
      <c r="A32" s="575">
        <v>30</v>
      </c>
      <c r="B32" s="938" t="s">
        <v>441</v>
      </c>
      <c r="C32" s="576">
        <v>29.5913763</v>
      </c>
      <c r="D32" s="576">
        <v>50789.96</v>
      </c>
      <c r="E32" s="577">
        <v>0.57999999999999996</v>
      </c>
      <c r="F32" s="577">
        <v>1.17</v>
      </c>
      <c r="G32" s="578">
        <v>0.21</v>
      </c>
      <c r="H32" s="578">
        <v>1.08</v>
      </c>
      <c r="I32" s="579">
        <v>9.41</v>
      </c>
      <c r="J32" s="579">
        <v>0.03</v>
      </c>
    </row>
    <row r="33" spans="1:10" s="306" customFormat="1" ht="15" customHeight="1">
      <c r="A33" s="575">
        <v>31</v>
      </c>
      <c r="B33" s="938" t="s">
        <v>442</v>
      </c>
      <c r="C33" s="576">
        <v>281.1297434</v>
      </c>
      <c r="D33" s="576">
        <v>375858.1</v>
      </c>
      <c r="E33" s="577">
        <v>4.26</v>
      </c>
      <c r="F33" s="577">
        <v>0.79</v>
      </c>
      <c r="G33" s="578">
        <v>0.17</v>
      </c>
      <c r="H33" s="578">
        <v>0.88</v>
      </c>
      <c r="I33" s="579">
        <v>6.15</v>
      </c>
      <c r="J33" s="579">
        <v>0.02</v>
      </c>
    </row>
    <row r="34" spans="1:10" s="306" customFormat="1" ht="22.5" customHeight="1">
      <c r="A34" s="575">
        <v>32</v>
      </c>
      <c r="B34" s="938" t="s">
        <v>443</v>
      </c>
      <c r="C34" s="576">
        <v>621.76441550000004</v>
      </c>
      <c r="D34" s="576">
        <v>147529.76999999999</v>
      </c>
      <c r="E34" s="577">
        <v>1.67</v>
      </c>
      <c r="F34" s="577">
        <v>1.08</v>
      </c>
      <c r="G34" s="578">
        <v>0.21</v>
      </c>
      <c r="H34" s="578">
        <v>1.44</v>
      </c>
      <c r="I34" s="579">
        <v>12.97</v>
      </c>
      <c r="J34" s="579">
        <v>0.02</v>
      </c>
    </row>
    <row r="35" spans="1:10" s="306" customFormat="1" ht="15" customHeight="1">
      <c r="A35" s="575">
        <v>33</v>
      </c>
      <c r="B35" s="938" t="s">
        <v>444</v>
      </c>
      <c r="C35" s="576">
        <v>151.04003</v>
      </c>
      <c r="D35" s="576">
        <v>141005.78</v>
      </c>
      <c r="E35" s="577">
        <v>1.6</v>
      </c>
      <c r="F35" s="577">
        <v>0.66</v>
      </c>
      <c r="G35" s="578">
        <v>0.16</v>
      </c>
      <c r="H35" s="578">
        <v>0.52</v>
      </c>
      <c r="I35" s="579">
        <v>2.08</v>
      </c>
      <c r="J35" s="579">
        <v>0.02</v>
      </c>
    </row>
    <row r="36" spans="1:10" s="306" customFormat="1" ht="27" customHeight="1">
      <c r="A36" s="575">
        <v>34</v>
      </c>
      <c r="B36" s="938" t="s">
        <v>445</v>
      </c>
      <c r="C36" s="576">
        <v>9696.6661339999991</v>
      </c>
      <c r="D36" s="576">
        <v>124153.2</v>
      </c>
      <c r="E36" s="577">
        <v>1.41</v>
      </c>
      <c r="F36" s="577">
        <v>0.75</v>
      </c>
      <c r="G36" s="578">
        <v>0.14000000000000001</v>
      </c>
      <c r="H36" s="578">
        <v>0.91</v>
      </c>
      <c r="I36" s="579">
        <v>10.81</v>
      </c>
      <c r="J36" s="579">
        <v>0.03</v>
      </c>
    </row>
    <row r="37" spans="1:10" s="306" customFormat="1" ht="26.25" customHeight="1">
      <c r="A37" s="575">
        <v>35</v>
      </c>
      <c r="B37" s="938" t="s">
        <v>446</v>
      </c>
      <c r="C37" s="576">
        <v>96.415716000000003</v>
      </c>
      <c r="D37" s="576">
        <v>86459.59</v>
      </c>
      <c r="E37" s="577">
        <v>0.98</v>
      </c>
      <c r="F37" s="577">
        <v>0.44</v>
      </c>
      <c r="G37" s="578">
        <v>7.0000000000000007E-2</v>
      </c>
      <c r="H37" s="578">
        <v>0.7</v>
      </c>
      <c r="I37" s="579">
        <v>0.01</v>
      </c>
      <c r="J37" s="579">
        <v>0.02</v>
      </c>
    </row>
    <row r="38" spans="1:10" s="306" customFormat="1" ht="27" customHeight="1">
      <c r="A38" s="575">
        <v>36</v>
      </c>
      <c r="B38" s="938" t="s">
        <v>447</v>
      </c>
      <c r="C38" s="576">
        <v>6290.1396029999996</v>
      </c>
      <c r="D38" s="576">
        <v>76028.289999999994</v>
      </c>
      <c r="E38" s="577">
        <v>0.86</v>
      </c>
      <c r="F38" s="577">
        <v>0.71</v>
      </c>
      <c r="G38" s="578">
        <v>0.11</v>
      </c>
      <c r="H38" s="578">
        <v>1.51</v>
      </c>
      <c r="I38" s="579">
        <v>4.7300000000000004</v>
      </c>
      <c r="J38" s="579">
        <v>0.02</v>
      </c>
    </row>
    <row r="39" spans="1:10" s="306" customFormat="1" ht="39" customHeight="1">
      <c r="A39" s="575">
        <v>37</v>
      </c>
      <c r="B39" s="938" t="s">
        <v>448</v>
      </c>
      <c r="C39" s="576">
        <v>9300.6038189999999</v>
      </c>
      <c r="D39" s="576">
        <v>95224.7</v>
      </c>
      <c r="E39" s="577">
        <v>1.08</v>
      </c>
      <c r="F39" s="577">
        <v>0.49</v>
      </c>
      <c r="G39" s="578">
        <v>0.05</v>
      </c>
      <c r="H39" s="578">
        <v>0.84</v>
      </c>
      <c r="I39" s="579">
        <v>3.36</v>
      </c>
      <c r="J39" s="579">
        <v>0.03</v>
      </c>
    </row>
    <row r="40" spans="1:10" s="306" customFormat="1" ht="27" customHeight="1">
      <c r="A40" s="575">
        <v>38</v>
      </c>
      <c r="B40" s="938" t="s">
        <v>449</v>
      </c>
      <c r="C40" s="576">
        <v>6765.6234569999997</v>
      </c>
      <c r="D40" s="576">
        <v>804246.57</v>
      </c>
      <c r="E40" s="577">
        <v>9.11</v>
      </c>
      <c r="F40" s="577" t="s">
        <v>290</v>
      </c>
      <c r="G40" s="578" t="s">
        <v>290</v>
      </c>
      <c r="H40" s="578">
        <v>0.7</v>
      </c>
      <c r="I40" s="579">
        <v>3.91</v>
      </c>
      <c r="J40" s="579">
        <v>0.01</v>
      </c>
    </row>
    <row r="41" spans="1:10" s="306" customFormat="1" ht="27" customHeight="1">
      <c r="A41" s="575">
        <v>39</v>
      </c>
      <c r="B41" s="938" t="s">
        <v>450</v>
      </c>
      <c r="C41" s="576">
        <v>1001.040042</v>
      </c>
      <c r="D41" s="576">
        <v>64653.42</v>
      </c>
      <c r="E41" s="577">
        <v>0.73</v>
      </c>
      <c r="F41" s="577">
        <v>0.99</v>
      </c>
      <c r="G41" s="578">
        <v>0.2</v>
      </c>
      <c r="H41" s="578">
        <v>1.54</v>
      </c>
      <c r="I41" s="579">
        <v>4.93</v>
      </c>
      <c r="J41" s="579">
        <v>0.03</v>
      </c>
    </row>
    <row r="42" spans="1:10" s="306" customFormat="1" ht="15" customHeight="1">
      <c r="A42" s="575">
        <v>40</v>
      </c>
      <c r="B42" s="938" t="s">
        <v>451</v>
      </c>
      <c r="C42" s="576">
        <v>892.46119339999996</v>
      </c>
      <c r="D42" s="576">
        <v>216727.51</v>
      </c>
      <c r="E42" s="577">
        <v>2.46</v>
      </c>
      <c r="F42" s="577">
        <v>1.28</v>
      </c>
      <c r="G42" s="578">
        <v>0.35</v>
      </c>
      <c r="H42" s="578">
        <v>0.97</v>
      </c>
      <c r="I42" s="579">
        <v>-0.14000000000000001</v>
      </c>
      <c r="J42" s="579">
        <v>0.02</v>
      </c>
    </row>
    <row r="43" spans="1:10" s="306" customFormat="1" ht="24.75" customHeight="1">
      <c r="A43" s="575">
        <v>41</v>
      </c>
      <c r="B43" s="938" t="s">
        <v>452</v>
      </c>
      <c r="C43" s="576">
        <v>239.93349699999999</v>
      </c>
      <c r="D43" s="576">
        <v>132355.10999999999</v>
      </c>
      <c r="E43" s="577">
        <v>1.5</v>
      </c>
      <c r="F43" s="577">
        <v>0.41</v>
      </c>
      <c r="G43" s="578">
        <v>0.06</v>
      </c>
      <c r="H43" s="578">
        <v>0.82</v>
      </c>
      <c r="I43" s="579">
        <v>12.61</v>
      </c>
      <c r="J43" s="579">
        <v>0.02</v>
      </c>
    </row>
    <row r="44" spans="1:10" s="306" customFormat="1" ht="25.5" customHeight="1">
      <c r="A44" s="575">
        <v>42</v>
      </c>
      <c r="B44" s="938" t="s">
        <v>453</v>
      </c>
      <c r="C44" s="576">
        <v>365.90513729999998</v>
      </c>
      <c r="D44" s="576">
        <v>357316.61</v>
      </c>
      <c r="E44" s="577">
        <v>4.05</v>
      </c>
      <c r="F44" s="577">
        <v>0.95</v>
      </c>
      <c r="G44" s="578">
        <v>0.28000000000000003</v>
      </c>
      <c r="H44" s="578">
        <v>1.04</v>
      </c>
      <c r="I44" s="579">
        <v>3.53</v>
      </c>
      <c r="J44" s="579">
        <v>0.02</v>
      </c>
    </row>
    <row r="45" spans="1:10" s="306" customFormat="1" ht="26.25" customHeight="1">
      <c r="A45" s="575">
        <v>43</v>
      </c>
      <c r="B45" s="938" t="s">
        <v>454</v>
      </c>
      <c r="C45" s="576">
        <v>92.901165000000006</v>
      </c>
      <c r="D45" s="576">
        <v>56807.9</v>
      </c>
      <c r="E45" s="577">
        <v>0.64</v>
      </c>
      <c r="F45" s="577">
        <v>0.77</v>
      </c>
      <c r="G45" s="578">
        <v>0.18</v>
      </c>
      <c r="H45" s="578">
        <v>0.71</v>
      </c>
      <c r="I45" s="579">
        <v>4.47</v>
      </c>
      <c r="J45" s="579">
        <v>0.02</v>
      </c>
    </row>
    <row r="46" spans="1:10" s="306" customFormat="1" ht="19.5" customHeight="1">
      <c r="A46" s="575">
        <v>44</v>
      </c>
      <c r="B46" s="938" t="s">
        <v>455</v>
      </c>
      <c r="C46" s="576">
        <v>664.46339999999998</v>
      </c>
      <c r="D46" s="576">
        <v>124384.89</v>
      </c>
      <c r="E46" s="577">
        <v>1.41</v>
      </c>
      <c r="F46" s="577">
        <v>0.99</v>
      </c>
      <c r="G46" s="578">
        <v>0.16</v>
      </c>
      <c r="H46" s="578">
        <v>1.2</v>
      </c>
      <c r="I46" s="579">
        <v>12.37</v>
      </c>
      <c r="J46" s="579">
        <v>0.02</v>
      </c>
    </row>
    <row r="47" spans="1:10" s="306" customFormat="1" ht="28.5" customHeight="1">
      <c r="A47" s="575">
        <v>45</v>
      </c>
      <c r="B47" s="938" t="s">
        <v>456</v>
      </c>
      <c r="C47" s="576">
        <v>1229.7332939999999</v>
      </c>
      <c r="D47" s="576">
        <v>103806.71</v>
      </c>
      <c r="E47" s="577">
        <v>1.18</v>
      </c>
      <c r="F47" s="577">
        <v>1.23</v>
      </c>
      <c r="G47" s="578">
        <v>0.26</v>
      </c>
      <c r="H47" s="578">
        <v>0.93</v>
      </c>
      <c r="I47" s="579">
        <v>7.71</v>
      </c>
      <c r="J47" s="579">
        <v>0.03</v>
      </c>
    </row>
    <row r="48" spans="1:10" s="306" customFormat="1" ht="15" customHeight="1">
      <c r="A48" s="575">
        <v>46</v>
      </c>
      <c r="B48" s="938" t="s">
        <v>457</v>
      </c>
      <c r="C48" s="576">
        <v>487.75205249999999</v>
      </c>
      <c r="D48" s="576">
        <v>76226.67</v>
      </c>
      <c r="E48" s="577">
        <v>0.86</v>
      </c>
      <c r="F48" s="577">
        <v>1.0900000000000001</v>
      </c>
      <c r="G48" s="578">
        <v>0.18</v>
      </c>
      <c r="H48" s="578">
        <v>1.29</v>
      </c>
      <c r="I48" s="579">
        <v>7.75</v>
      </c>
      <c r="J48" s="579">
        <v>0.03</v>
      </c>
    </row>
    <row r="49" spans="1:10" s="306" customFormat="1" ht="15" customHeight="1">
      <c r="A49" s="575">
        <v>47</v>
      </c>
      <c r="B49" s="938" t="s">
        <v>458</v>
      </c>
      <c r="C49" s="576">
        <v>88.778616</v>
      </c>
      <c r="D49" s="576">
        <v>145648.6</v>
      </c>
      <c r="E49" s="577">
        <v>1.65</v>
      </c>
      <c r="F49" s="577">
        <v>0.65</v>
      </c>
      <c r="G49" s="578">
        <v>0.12</v>
      </c>
      <c r="H49" s="578">
        <v>0.91</v>
      </c>
      <c r="I49" s="579">
        <v>9.44</v>
      </c>
      <c r="J49" s="579">
        <v>0.02</v>
      </c>
    </row>
    <row r="50" spans="1:10" s="306" customFormat="1" ht="15" customHeight="1">
      <c r="A50" s="575">
        <v>48</v>
      </c>
      <c r="B50" s="938" t="s">
        <v>459</v>
      </c>
      <c r="C50" s="576">
        <v>150.1215282</v>
      </c>
      <c r="D50" s="576">
        <v>28698.39</v>
      </c>
      <c r="E50" s="577">
        <v>0.33</v>
      </c>
      <c r="F50" s="577">
        <v>1.1000000000000001</v>
      </c>
      <c r="G50" s="578">
        <v>0.26</v>
      </c>
      <c r="H50" s="578">
        <v>0.99</v>
      </c>
      <c r="I50" s="579">
        <v>5.58</v>
      </c>
      <c r="J50" s="579">
        <v>0.02</v>
      </c>
    </row>
    <row r="51" spans="1:10" s="306" customFormat="1" ht="15" customHeight="1">
      <c r="A51" s="575">
        <v>49</v>
      </c>
      <c r="B51" s="938" t="s">
        <v>460</v>
      </c>
      <c r="C51" s="576">
        <v>288.68634500000002</v>
      </c>
      <c r="D51" s="576">
        <v>103969.23</v>
      </c>
      <c r="E51" s="577">
        <v>1.18</v>
      </c>
      <c r="F51" s="577">
        <v>0.73</v>
      </c>
      <c r="G51" s="578">
        <v>0.16</v>
      </c>
      <c r="H51" s="578">
        <v>1.08</v>
      </c>
      <c r="I51" s="579">
        <v>6.9</v>
      </c>
      <c r="J51" s="579">
        <v>0.02</v>
      </c>
    </row>
    <row r="52" spans="1:10" s="306" customFormat="1" ht="27" customHeight="1">
      <c r="A52" s="575">
        <v>50</v>
      </c>
      <c r="B52" s="938" t="s">
        <v>461</v>
      </c>
      <c r="C52" s="576">
        <v>1044.3499852</v>
      </c>
      <c r="D52" s="576">
        <v>58234.78</v>
      </c>
      <c r="E52" s="577">
        <v>0.66</v>
      </c>
      <c r="F52" s="577">
        <v>1.1200000000000001</v>
      </c>
      <c r="G52" s="578">
        <v>0.37</v>
      </c>
      <c r="H52" s="578">
        <v>0.99</v>
      </c>
      <c r="I52" s="579">
        <v>8.18</v>
      </c>
      <c r="J52" s="579">
        <v>0.02</v>
      </c>
    </row>
    <row r="53" spans="1:10" s="306" customFormat="1" ht="27" customHeight="1">
      <c r="A53" s="307"/>
      <c r="B53" s="308"/>
      <c r="C53" s="309"/>
      <c r="D53" s="309"/>
      <c r="E53" s="310"/>
      <c r="F53" s="310"/>
      <c r="G53" s="311"/>
      <c r="H53" s="311"/>
      <c r="I53" s="312"/>
      <c r="J53" s="312"/>
    </row>
    <row r="54" spans="1:10" s="306" customFormat="1" ht="26.25" customHeight="1">
      <c r="A54" s="1383" t="s">
        <v>462</v>
      </c>
      <c r="B54" s="1383"/>
      <c r="C54" s="1383"/>
      <c r="D54" s="1383"/>
      <c r="E54" s="1383"/>
      <c r="F54" s="1383"/>
      <c r="G54" s="1383"/>
      <c r="H54" s="1383"/>
      <c r="I54" s="1383"/>
      <c r="J54" s="1383"/>
    </row>
    <row r="55" spans="1:10" s="306" customFormat="1" ht="17.25" customHeight="1">
      <c r="A55" s="1383" t="s">
        <v>407</v>
      </c>
      <c r="B55" s="1383"/>
      <c r="C55" s="1383"/>
      <c r="D55" s="1383"/>
      <c r="E55" s="1383"/>
      <c r="F55" s="1383"/>
      <c r="G55" s="1383"/>
      <c r="H55" s="1383"/>
      <c r="I55" s="1383"/>
      <c r="J55" s="1383"/>
    </row>
    <row r="56" spans="1:10" s="306" customFormat="1" ht="19.5" customHeight="1">
      <c r="A56" s="1383" t="s">
        <v>463</v>
      </c>
      <c r="B56" s="1383"/>
      <c r="C56" s="1383"/>
      <c r="D56" s="1383"/>
      <c r="E56" s="1383"/>
      <c r="F56" s="1383"/>
      <c r="G56" s="1383"/>
      <c r="H56" s="1383"/>
      <c r="I56" s="1383"/>
      <c r="J56" s="1383"/>
    </row>
    <row r="57" spans="1:10" s="306" customFormat="1" ht="27" customHeight="1">
      <c r="A57" s="1383" t="s">
        <v>409</v>
      </c>
      <c r="B57" s="1383"/>
      <c r="C57" s="1383"/>
      <c r="D57" s="1383"/>
      <c r="E57" s="1383"/>
      <c r="F57" s="1383"/>
      <c r="G57" s="1383"/>
      <c r="H57" s="1383"/>
      <c r="I57" s="1383"/>
      <c r="J57" s="1383"/>
    </row>
    <row r="58" spans="1:10" s="306" customFormat="1" ht="15.75" customHeight="1">
      <c r="A58" s="1383" t="s">
        <v>464</v>
      </c>
      <c r="B58" s="1383"/>
      <c r="C58" s="1383"/>
      <c r="D58" s="1383"/>
      <c r="E58" s="1383"/>
      <c r="F58" s="1383"/>
      <c r="G58" s="1383"/>
      <c r="H58" s="1383"/>
      <c r="I58" s="1383"/>
      <c r="J58" s="1383"/>
    </row>
    <row r="59" spans="1:10" s="306" customFormat="1" ht="13.5" customHeight="1">
      <c r="A59" s="1382" t="s">
        <v>366</v>
      </c>
      <c r="B59" s="1382"/>
      <c r="C59" s="1382"/>
      <c r="D59" s="1382"/>
      <c r="E59" s="1382"/>
      <c r="F59" s="1382"/>
      <c r="G59" s="1382"/>
      <c r="H59" s="1382"/>
      <c r="I59" s="1382"/>
      <c r="J59" s="1382"/>
    </row>
    <row r="60" spans="1:10" s="306" customFormat="1" ht="26.1" customHeight="1"/>
  </sheetData>
  <mergeCells count="6">
    <mergeCell ref="A59:J59"/>
    <mergeCell ref="A54:J54"/>
    <mergeCell ref="A55:J55"/>
    <mergeCell ref="A56:J56"/>
    <mergeCell ref="A57:J57"/>
    <mergeCell ref="A58:J58"/>
  </mergeCells>
  <printOptions horizontalCentered="1"/>
  <pageMargins left="0.78431372549019618" right="0.78431372549019618" top="0.98039215686274517" bottom="0.98039215686274517" header="0.50980392156862753" footer="0.50980392156862753"/>
  <pageSetup paperSize="9" scale="89" fitToHeight="0" orientation="landscape"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zoomScaleNormal="100" workbookViewId="0"/>
  </sheetViews>
  <sheetFormatPr defaultColWidth="9.140625" defaultRowHeight="15"/>
  <cols>
    <col min="1" max="1" width="6.42578125" style="202" bestFit="1" customWidth="1"/>
    <col min="2" max="2" width="40.42578125" style="202" bestFit="1" customWidth="1"/>
    <col min="3" max="3" width="13.42578125" style="202" bestFit="1" customWidth="1"/>
    <col min="4" max="4" width="17.42578125" style="202" customWidth="1"/>
    <col min="5" max="5" width="10.42578125" style="202" bestFit="1" customWidth="1"/>
    <col min="6" max="6" width="7.5703125" style="202" bestFit="1" customWidth="1"/>
    <col min="7" max="7" width="6.140625" style="202" bestFit="1" customWidth="1"/>
    <col min="8" max="8" width="10.42578125" style="202" bestFit="1" customWidth="1"/>
    <col min="9" max="9" width="12.5703125" style="202" bestFit="1" customWidth="1"/>
    <col min="10" max="10" width="12.140625" style="202" bestFit="1" customWidth="1"/>
    <col min="11" max="16384" width="9.140625" style="202"/>
  </cols>
  <sheetData>
    <row r="1" spans="1:10" ht="15.75" customHeight="1">
      <c r="A1" s="918" t="s">
        <v>1353</v>
      </c>
      <c r="B1" s="918"/>
      <c r="C1" s="918"/>
      <c r="D1" s="918"/>
      <c r="E1" s="918"/>
      <c r="F1" s="918"/>
      <c r="G1" s="918"/>
    </row>
    <row r="2" spans="1:10" s="203" customFormat="1" ht="43.5" customHeight="1">
      <c r="A2" s="899" t="s">
        <v>465</v>
      </c>
      <c r="B2" s="899" t="s">
        <v>368</v>
      </c>
      <c r="C2" s="899" t="s">
        <v>466</v>
      </c>
      <c r="D2" s="899" t="s">
        <v>467</v>
      </c>
      <c r="E2" s="899" t="s">
        <v>468</v>
      </c>
      <c r="F2" s="899" t="s">
        <v>372</v>
      </c>
      <c r="G2" s="899" t="s">
        <v>469</v>
      </c>
      <c r="H2" s="899" t="s">
        <v>470</v>
      </c>
      <c r="I2" s="899" t="s">
        <v>471</v>
      </c>
      <c r="J2" s="899" t="s">
        <v>472</v>
      </c>
    </row>
    <row r="3" spans="1:10" s="203" customFormat="1" ht="18" customHeight="1">
      <c r="A3" s="948">
        <v>1</v>
      </c>
      <c r="B3" s="949" t="s">
        <v>473</v>
      </c>
      <c r="C3" s="950">
        <v>875.04389409999999</v>
      </c>
      <c r="D3" s="950">
        <v>1362757.7415319199</v>
      </c>
      <c r="E3" s="951">
        <v>0.16168882919999999</v>
      </c>
      <c r="F3" s="952">
        <v>1.1100000000000001</v>
      </c>
      <c r="G3" s="952">
        <v>0.46</v>
      </c>
      <c r="H3" s="952" t="s">
        <v>290</v>
      </c>
      <c r="I3" s="952" t="s">
        <v>290</v>
      </c>
      <c r="J3" s="949" t="s">
        <v>290</v>
      </c>
    </row>
    <row r="4" spans="1:10" s="203" customFormat="1" ht="18" customHeight="1">
      <c r="A4" s="948">
        <v>2</v>
      </c>
      <c r="B4" s="949" t="s">
        <v>474</v>
      </c>
      <c r="C4" s="950">
        <v>6765.6821049999999</v>
      </c>
      <c r="D4" s="950">
        <v>816846.66818283498</v>
      </c>
      <c r="E4" s="951">
        <v>9.6917432499999998E-2</v>
      </c>
      <c r="F4" s="952">
        <v>1.22</v>
      </c>
      <c r="G4" s="952">
        <v>0.43</v>
      </c>
      <c r="H4" s="952" t="s">
        <v>290</v>
      </c>
      <c r="I4" s="952" t="s">
        <v>290</v>
      </c>
      <c r="J4" s="949" t="s">
        <v>290</v>
      </c>
    </row>
    <row r="5" spans="1:10" s="203" customFormat="1" ht="18" customHeight="1">
      <c r="A5" s="948">
        <v>3</v>
      </c>
      <c r="B5" s="949" t="s">
        <v>475</v>
      </c>
      <c r="C5" s="950">
        <v>1401.9122674</v>
      </c>
      <c r="D5" s="950">
        <v>653506.69541647495</v>
      </c>
      <c r="E5" s="951">
        <v>7.7537429599999999E-2</v>
      </c>
      <c r="F5" s="952">
        <v>0.95</v>
      </c>
      <c r="G5" s="952">
        <v>0.41</v>
      </c>
      <c r="H5" s="952" t="s">
        <v>290</v>
      </c>
      <c r="I5" s="952" t="s">
        <v>290</v>
      </c>
      <c r="J5" s="949" t="s">
        <v>290</v>
      </c>
    </row>
    <row r="6" spans="1:10" s="203" customFormat="1" ht="18" customHeight="1">
      <c r="A6" s="948">
        <v>4</v>
      </c>
      <c r="B6" s="949" t="s">
        <v>476</v>
      </c>
      <c r="C6" s="950">
        <v>2083.1557185000001</v>
      </c>
      <c r="D6" s="950">
        <v>524167.621931325</v>
      </c>
      <c r="E6" s="951">
        <v>6.2191574100000001E-2</v>
      </c>
      <c r="F6" s="952">
        <v>1.28</v>
      </c>
      <c r="G6" s="952">
        <v>0.32</v>
      </c>
      <c r="H6" s="952" t="s">
        <v>290</v>
      </c>
      <c r="I6" s="952" t="s">
        <v>290</v>
      </c>
      <c r="J6" s="949" t="s">
        <v>290</v>
      </c>
    </row>
    <row r="7" spans="1:10" s="203" customFormat="1" ht="18" customHeight="1">
      <c r="A7" s="948">
        <v>5</v>
      </c>
      <c r="B7" s="949" t="s">
        <v>477</v>
      </c>
      <c r="C7" s="950">
        <v>281.15966300000002</v>
      </c>
      <c r="D7" s="950">
        <v>386044.82568204001</v>
      </c>
      <c r="E7" s="951">
        <v>4.5803545299999998E-2</v>
      </c>
      <c r="F7" s="952">
        <v>0.92</v>
      </c>
      <c r="G7" s="952">
        <v>0.28000000000000003</v>
      </c>
      <c r="H7" s="952" t="s">
        <v>290</v>
      </c>
      <c r="I7" s="952" t="s">
        <v>290</v>
      </c>
      <c r="J7" s="949" t="s">
        <v>290</v>
      </c>
    </row>
    <row r="8" spans="1:10" s="203" customFormat="1" ht="18" customHeight="1">
      <c r="A8" s="948">
        <v>6</v>
      </c>
      <c r="B8" s="949" t="s">
        <v>478</v>
      </c>
      <c r="C8" s="950">
        <v>375.23847060000003</v>
      </c>
      <c r="D8" s="950">
        <v>376210.38897227996</v>
      </c>
      <c r="E8" s="951">
        <v>4.4636706499999998E-2</v>
      </c>
      <c r="F8" s="952">
        <v>0.77</v>
      </c>
      <c r="G8" s="952">
        <v>0.17</v>
      </c>
      <c r="H8" s="952" t="s">
        <v>290</v>
      </c>
      <c r="I8" s="952" t="s">
        <v>290</v>
      </c>
      <c r="J8" s="949" t="s">
        <v>290</v>
      </c>
    </row>
    <row r="9" spans="1:10" s="203" customFormat="1" ht="18" customHeight="1">
      <c r="A9" s="948">
        <v>7</v>
      </c>
      <c r="B9" s="949" t="s">
        <v>480</v>
      </c>
      <c r="C9" s="950">
        <v>616.42981299999997</v>
      </c>
      <c r="D9" s="950">
        <v>304727.38933382498</v>
      </c>
      <c r="E9" s="951">
        <v>3.6155373300000002E-2</v>
      </c>
      <c r="F9" s="952">
        <v>0.96</v>
      </c>
      <c r="G9" s="952">
        <v>0.28000000000000003</v>
      </c>
      <c r="H9" s="952" t="s">
        <v>290</v>
      </c>
      <c r="I9" s="952" t="s">
        <v>290</v>
      </c>
      <c r="J9" s="949" t="s">
        <v>290</v>
      </c>
    </row>
    <row r="10" spans="1:10" s="203" customFormat="1" ht="18" customHeight="1">
      <c r="A10" s="948">
        <v>8</v>
      </c>
      <c r="B10" s="949" t="s">
        <v>479</v>
      </c>
      <c r="C10" s="950">
        <v>1247.1098132</v>
      </c>
      <c r="D10" s="950">
        <v>302793.33917863999</v>
      </c>
      <c r="E10" s="951">
        <v>3.5925901599999997E-2</v>
      </c>
      <c r="F10" s="952">
        <v>0.63</v>
      </c>
      <c r="G10" s="952">
        <v>0.14000000000000001</v>
      </c>
      <c r="H10" s="952" t="s">
        <v>290</v>
      </c>
      <c r="I10" s="952" t="s">
        <v>290</v>
      </c>
      <c r="J10" s="949" t="s">
        <v>290</v>
      </c>
    </row>
    <row r="11" spans="1:10" s="203" customFormat="1" ht="18" customHeight="1">
      <c r="A11" s="948">
        <v>9</v>
      </c>
      <c r="B11" s="949" t="s">
        <v>481</v>
      </c>
      <c r="C11" s="950">
        <v>993.76587050000001</v>
      </c>
      <c r="D11" s="950">
        <v>252685.67974456499</v>
      </c>
      <c r="E11" s="951">
        <v>2.9980715200000001E-2</v>
      </c>
      <c r="F11" s="952">
        <v>0.85</v>
      </c>
      <c r="G11" s="952">
        <v>0.27</v>
      </c>
      <c r="H11" s="952" t="s">
        <v>290</v>
      </c>
      <c r="I11" s="952" t="s">
        <v>290</v>
      </c>
      <c r="J11" s="949" t="s">
        <v>290</v>
      </c>
    </row>
    <row r="12" spans="1:10" s="203" customFormat="1" ht="18" customHeight="1">
      <c r="A12" s="948">
        <v>10</v>
      </c>
      <c r="B12" s="949" t="s">
        <v>484</v>
      </c>
      <c r="C12" s="950">
        <v>2809.4215709999999</v>
      </c>
      <c r="D12" s="950">
        <v>236411.01748605</v>
      </c>
      <c r="E12" s="951">
        <v>2.8049754900000001E-2</v>
      </c>
      <c r="F12" s="952">
        <v>0.77</v>
      </c>
      <c r="G12" s="952">
        <v>0.21</v>
      </c>
      <c r="H12" s="952" t="s">
        <v>290</v>
      </c>
      <c r="I12" s="952" t="s">
        <v>290</v>
      </c>
      <c r="J12" s="949" t="s">
        <v>290</v>
      </c>
    </row>
    <row r="13" spans="1:10" s="203" customFormat="1" ht="18" customHeight="1">
      <c r="A13" s="948">
        <v>11</v>
      </c>
      <c r="B13" s="949" t="s">
        <v>483</v>
      </c>
      <c r="C13" s="950">
        <v>234.95912619999999</v>
      </c>
      <c r="D13" s="950">
        <v>227872.05437251503</v>
      </c>
      <c r="E13" s="951">
        <v>2.7036621800000001E-2</v>
      </c>
      <c r="F13" s="952">
        <v>0.45</v>
      </c>
      <c r="G13" s="952">
        <v>0.09</v>
      </c>
      <c r="H13" s="952" t="s">
        <v>290</v>
      </c>
      <c r="I13" s="952" t="s">
        <v>290</v>
      </c>
      <c r="J13" s="949" t="s">
        <v>290</v>
      </c>
    </row>
    <row r="14" spans="1:10" s="203" customFormat="1" ht="18" customHeight="1">
      <c r="A14" s="948">
        <v>12</v>
      </c>
      <c r="B14" s="949" t="s">
        <v>482</v>
      </c>
      <c r="C14" s="950">
        <v>892.4611893</v>
      </c>
      <c r="D14" s="950">
        <v>216973.81868714999</v>
      </c>
      <c r="E14" s="951">
        <v>2.5743565199999999E-2</v>
      </c>
      <c r="F14" s="952">
        <v>1.25</v>
      </c>
      <c r="G14" s="952">
        <v>0.36</v>
      </c>
      <c r="H14" s="952" t="s">
        <v>290</v>
      </c>
      <c r="I14" s="952" t="s">
        <v>290</v>
      </c>
      <c r="J14" s="949" t="s">
        <v>290</v>
      </c>
    </row>
    <row r="15" spans="1:10" s="203" customFormat="1" ht="18" customHeight="1">
      <c r="A15" s="948">
        <v>13</v>
      </c>
      <c r="B15" s="949" t="s">
        <v>485</v>
      </c>
      <c r="C15" s="950">
        <v>123.5976154</v>
      </c>
      <c r="D15" s="950">
        <v>189993.30572678999</v>
      </c>
      <c r="E15" s="951">
        <v>2.2542374399999999E-2</v>
      </c>
      <c r="F15" s="952">
        <v>1.01</v>
      </c>
      <c r="G15" s="952">
        <v>0.19</v>
      </c>
      <c r="H15" s="952" t="s">
        <v>290</v>
      </c>
      <c r="I15" s="952" t="s">
        <v>290</v>
      </c>
      <c r="J15" s="949" t="s">
        <v>290</v>
      </c>
    </row>
    <row r="16" spans="1:10" s="203" customFormat="1" ht="18" customHeight="1">
      <c r="A16" s="948">
        <v>14</v>
      </c>
      <c r="B16" s="949" t="s">
        <v>487</v>
      </c>
      <c r="C16" s="950">
        <v>621.76441550000004</v>
      </c>
      <c r="D16" s="950">
        <v>158454.73949564999</v>
      </c>
      <c r="E16" s="951">
        <v>1.8800378499999999E-2</v>
      </c>
      <c r="F16" s="952">
        <v>1.01</v>
      </c>
      <c r="G16" s="952">
        <v>0.2</v>
      </c>
      <c r="H16" s="952" t="s">
        <v>290</v>
      </c>
      <c r="I16" s="952" t="s">
        <v>290</v>
      </c>
      <c r="J16" s="949" t="s">
        <v>290</v>
      </c>
    </row>
    <row r="17" spans="1:10" s="203" customFormat="1" ht="18" customHeight="1">
      <c r="A17" s="948">
        <v>15</v>
      </c>
      <c r="B17" s="949" t="s">
        <v>489</v>
      </c>
      <c r="C17" s="950">
        <v>88.778616</v>
      </c>
      <c r="D17" s="950">
        <v>145960.87608001998</v>
      </c>
      <c r="E17" s="951">
        <v>1.73180034E-2</v>
      </c>
      <c r="F17" s="952">
        <v>0.6</v>
      </c>
      <c r="G17" s="952">
        <v>0.11</v>
      </c>
      <c r="H17" s="952" t="s">
        <v>290</v>
      </c>
      <c r="I17" s="952" t="s">
        <v>290</v>
      </c>
      <c r="J17" s="949" t="s">
        <v>290</v>
      </c>
    </row>
    <row r="18" spans="1:10" s="203" customFormat="1" ht="18" customHeight="1">
      <c r="A18" s="948">
        <v>16</v>
      </c>
      <c r="B18" s="949" t="s">
        <v>491</v>
      </c>
      <c r="C18" s="950">
        <v>95.919779000000005</v>
      </c>
      <c r="D18" s="950">
        <v>141812.91448862999</v>
      </c>
      <c r="E18" s="951">
        <v>1.6825855000000001E-2</v>
      </c>
      <c r="F18" s="952">
        <v>0.93</v>
      </c>
      <c r="G18" s="952">
        <v>0.22</v>
      </c>
      <c r="H18" s="952" t="s">
        <v>290</v>
      </c>
      <c r="I18" s="952" t="s">
        <v>290</v>
      </c>
      <c r="J18" s="949" t="s">
        <v>290</v>
      </c>
    </row>
    <row r="19" spans="1:10" s="203" customFormat="1" ht="18" customHeight="1">
      <c r="A19" s="948">
        <v>17</v>
      </c>
      <c r="B19" s="949" t="s">
        <v>486</v>
      </c>
      <c r="C19" s="950">
        <v>542.73301919999994</v>
      </c>
      <c r="D19" s="950">
        <v>141658.43957587</v>
      </c>
      <c r="E19" s="951">
        <v>1.68075268E-2</v>
      </c>
      <c r="F19" s="952">
        <v>0.49</v>
      </c>
      <c r="G19" s="952">
        <v>0.09</v>
      </c>
      <c r="H19" s="952" t="s">
        <v>290</v>
      </c>
      <c r="I19" s="952" t="s">
        <v>290</v>
      </c>
      <c r="J19" s="949" t="s">
        <v>290</v>
      </c>
    </row>
    <row r="20" spans="1:10" s="203" customFormat="1" ht="18" customHeight="1">
      <c r="A20" s="948">
        <v>18</v>
      </c>
      <c r="B20" s="949" t="s">
        <v>488</v>
      </c>
      <c r="C20" s="950">
        <v>151.04003</v>
      </c>
      <c r="D20" s="950">
        <v>139443.43892284003</v>
      </c>
      <c r="E20" s="951">
        <v>1.6544720799999999E-2</v>
      </c>
      <c r="F20" s="952">
        <v>0.61</v>
      </c>
      <c r="G20" s="952">
        <v>0.15</v>
      </c>
      <c r="H20" s="952" t="s">
        <v>290</v>
      </c>
      <c r="I20" s="952" t="s">
        <v>290</v>
      </c>
      <c r="J20" s="949" t="s">
        <v>290</v>
      </c>
    </row>
    <row r="21" spans="1:10" s="203" customFormat="1" ht="18" customHeight="1">
      <c r="A21" s="948">
        <v>19</v>
      </c>
      <c r="B21" s="949" t="s">
        <v>490</v>
      </c>
      <c r="C21" s="950">
        <v>9894.5572800000009</v>
      </c>
      <c r="D21" s="950">
        <v>133878.621083915</v>
      </c>
      <c r="E21" s="951">
        <v>1.5884464899999999E-2</v>
      </c>
      <c r="F21" s="952">
        <v>0.37</v>
      </c>
      <c r="G21" s="952">
        <v>0.06</v>
      </c>
      <c r="H21" s="952" t="s">
        <v>290</v>
      </c>
      <c r="I21" s="952" t="s">
        <v>290</v>
      </c>
      <c r="J21" s="949" t="s">
        <v>290</v>
      </c>
    </row>
    <row r="22" spans="1:10" s="203" customFormat="1" ht="18" customHeight="1">
      <c r="A22" s="948">
        <v>20</v>
      </c>
      <c r="B22" s="949" t="s">
        <v>493</v>
      </c>
      <c r="C22" s="950">
        <v>239.92763500000001</v>
      </c>
      <c r="D22" s="950">
        <v>128795.08551975001</v>
      </c>
      <c r="E22" s="951">
        <v>1.5281312300000001E-2</v>
      </c>
      <c r="F22" s="952">
        <v>0.7</v>
      </c>
      <c r="G22" s="952">
        <v>0.13</v>
      </c>
      <c r="H22" s="952" t="s">
        <v>290</v>
      </c>
      <c r="I22" s="952" t="s">
        <v>290</v>
      </c>
      <c r="J22" s="949" t="s">
        <v>290</v>
      </c>
    </row>
    <row r="23" spans="1:10" s="203" customFormat="1" ht="18" customHeight="1">
      <c r="A23" s="948">
        <v>21</v>
      </c>
      <c r="B23" s="949" t="s">
        <v>492</v>
      </c>
      <c r="C23" s="950">
        <v>664.51966219999997</v>
      </c>
      <c r="D23" s="950">
        <v>125696.91715648001</v>
      </c>
      <c r="E23" s="951">
        <v>1.491372E-2</v>
      </c>
      <c r="F23" s="952">
        <v>0.92</v>
      </c>
      <c r="G23" s="952">
        <v>0.14000000000000001</v>
      </c>
      <c r="H23" s="952" t="s">
        <v>290</v>
      </c>
      <c r="I23" s="952" t="s">
        <v>290</v>
      </c>
      <c r="J23" s="949" t="s">
        <v>290</v>
      </c>
    </row>
    <row r="24" spans="1:10" s="203" customFormat="1" ht="18" customHeight="1">
      <c r="A24" s="948">
        <v>22</v>
      </c>
      <c r="B24" s="949" t="s">
        <v>495</v>
      </c>
      <c r="C24" s="950">
        <v>288.68667399999998</v>
      </c>
      <c r="D24" s="950">
        <v>103474.28015711</v>
      </c>
      <c r="E24" s="951">
        <v>1.22770429E-2</v>
      </c>
      <c r="F24" s="952">
        <v>0.7</v>
      </c>
      <c r="G24" s="952">
        <v>0.15</v>
      </c>
      <c r="H24" s="952" t="s">
        <v>290</v>
      </c>
      <c r="I24" s="952" t="s">
        <v>290</v>
      </c>
      <c r="J24" s="949" t="s">
        <v>290</v>
      </c>
    </row>
    <row r="25" spans="1:10" s="203" customFormat="1" ht="18" customHeight="1">
      <c r="A25" s="948">
        <v>23</v>
      </c>
      <c r="B25" s="949" t="s">
        <v>494</v>
      </c>
      <c r="C25" s="950">
        <v>1221.6145409999999</v>
      </c>
      <c r="D25" s="950">
        <v>103234.60490625</v>
      </c>
      <c r="E25" s="951">
        <v>1.2248605799999999E-2</v>
      </c>
      <c r="F25" s="952">
        <v>1.23</v>
      </c>
      <c r="G25" s="952">
        <v>0.31</v>
      </c>
      <c r="H25" s="952" t="s">
        <v>290</v>
      </c>
      <c r="I25" s="952" t="s">
        <v>290</v>
      </c>
      <c r="J25" s="949" t="s">
        <v>290</v>
      </c>
    </row>
    <row r="26" spans="1:10" s="203" customFormat="1" ht="18" customHeight="1">
      <c r="A26" s="948">
        <v>24</v>
      </c>
      <c r="B26" s="949" t="s">
        <v>496</v>
      </c>
      <c r="C26" s="950">
        <v>777.603387</v>
      </c>
      <c r="D26" s="950">
        <v>97483.816820674983</v>
      </c>
      <c r="E26" s="951">
        <v>1.15662848E-2</v>
      </c>
      <c r="F26" s="952">
        <v>0.45</v>
      </c>
      <c r="G26" s="952">
        <v>0.06</v>
      </c>
      <c r="H26" s="952" t="s">
        <v>290</v>
      </c>
      <c r="I26" s="952" t="s">
        <v>290</v>
      </c>
      <c r="J26" s="949" t="s">
        <v>290</v>
      </c>
    </row>
    <row r="27" spans="1:10" s="203" customFormat="1" ht="18" customHeight="1">
      <c r="A27" s="948">
        <v>25</v>
      </c>
      <c r="B27" s="949" t="s">
        <v>497</v>
      </c>
      <c r="C27" s="950">
        <v>106.59592499999999</v>
      </c>
      <c r="D27" s="950">
        <v>96694.713998819992</v>
      </c>
      <c r="E27" s="951">
        <v>1.1472659200000001E-2</v>
      </c>
      <c r="F27" s="952">
        <v>1.25</v>
      </c>
      <c r="G27" s="952">
        <v>0.25</v>
      </c>
      <c r="H27" s="952" t="s">
        <v>290</v>
      </c>
      <c r="I27" s="952" t="s">
        <v>290</v>
      </c>
      <c r="J27" s="949" t="s">
        <v>290</v>
      </c>
    </row>
    <row r="28" spans="1:10" s="203" customFormat="1" ht="18" customHeight="1">
      <c r="A28" s="948">
        <v>26</v>
      </c>
      <c r="B28" s="949" t="s">
        <v>499</v>
      </c>
      <c r="C28" s="950">
        <v>9300.6038189999999</v>
      </c>
      <c r="D28" s="950">
        <v>94560.103938300002</v>
      </c>
      <c r="E28" s="951">
        <v>1.1219391400000001E-2</v>
      </c>
      <c r="F28" s="952">
        <v>0.46</v>
      </c>
      <c r="G28" s="952">
        <v>0.02</v>
      </c>
      <c r="H28" s="952" t="s">
        <v>290</v>
      </c>
      <c r="I28" s="952" t="s">
        <v>290</v>
      </c>
      <c r="J28" s="949" t="s">
        <v>290</v>
      </c>
    </row>
    <row r="29" spans="1:10" s="203" customFormat="1" ht="18" customHeight="1">
      <c r="A29" s="948">
        <v>27</v>
      </c>
      <c r="B29" s="949" t="s">
        <v>500</v>
      </c>
      <c r="C29" s="950">
        <v>96.415716000000003</v>
      </c>
      <c r="D29" s="950">
        <v>87005.354884999993</v>
      </c>
      <c r="E29" s="951">
        <v>1.03230336E-2</v>
      </c>
      <c r="F29" s="952">
        <v>0.41</v>
      </c>
      <c r="G29" s="952">
        <v>0.06</v>
      </c>
      <c r="H29" s="952" t="s">
        <v>290</v>
      </c>
      <c r="I29" s="952" t="s">
        <v>290</v>
      </c>
      <c r="J29" s="949" t="s">
        <v>290</v>
      </c>
    </row>
    <row r="30" spans="1:10" s="203" customFormat="1" ht="18" customHeight="1">
      <c r="A30" s="948">
        <v>28</v>
      </c>
      <c r="B30" s="949" t="s">
        <v>502</v>
      </c>
      <c r="C30" s="950">
        <v>115.8270046</v>
      </c>
      <c r="D30" s="950">
        <v>79575.803901624997</v>
      </c>
      <c r="E30" s="951">
        <v>9.4415303000000006E-3</v>
      </c>
      <c r="F30" s="952">
        <v>1.05</v>
      </c>
      <c r="G30" s="952">
        <v>0.18</v>
      </c>
      <c r="H30" s="952" t="s">
        <v>290</v>
      </c>
      <c r="I30" s="952" t="s">
        <v>290</v>
      </c>
      <c r="J30" s="949" t="s">
        <v>290</v>
      </c>
    </row>
    <row r="31" spans="1:10" s="203" customFormat="1" ht="18" customHeight="1">
      <c r="A31" s="948">
        <v>29</v>
      </c>
      <c r="B31" s="949" t="s">
        <v>503</v>
      </c>
      <c r="C31" s="950">
        <v>498.23967349999998</v>
      </c>
      <c r="D31" s="950">
        <v>79028.801068690009</v>
      </c>
      <c r="E31" s="951">
        <v>9.3766293999999993E-3</v>
      </c>
      <c r="F31" s="952">
        <v>1.08</v>
      </c>
      <c r="G31" s="952">
        <v>0.37</v>
      </c>
      <c r="H31" s="952" t="s">
        <v>290</v>
      </c>
      <c r="I31" s="952" t="s">
        <v>290</v>
      </c>
      <c r="J31" s="949" t="s">
        <v>290</v>
      </c>
    </row>
    <row r="32" spans="1:10" s="203" customFormat="1" ht="18" customHeight="1">
      <c r="A32" s="948">
        <v>30</v>
      </c>
      <c r="B32" s="949" t="s">
        <v>498</v>
      </c>
      <c r="C32" s="950">
        <v>244.54532560000001</v>
      </c>
      <c r="D32" s="950">
        <v>77954.580679514998</v>
      </c>
      <c r="E32" s="951">
        <v>9.2491750000000001E-3</v>
      </c>
      <c r="F32" s="952">
        <v>2.8</v>
      </c>
      <c r="G32" s="952">
        <v>0.14000000000000001</v>
      </c>
      <c r="H32" s="952" t="s">
        <v>290</v>
      </c>
      <c r="I32" s="952" t="s">
        <v>290</v>
      </c>
      <c r="J32" s="949" t="s">
        <v>290</v>
      </c>
    </row>
    <row r="33" spans="1:10" s="203" customFormat="1" ht="18" customHeight="1">
      <c r="A33" s="948">
        <v>31</v>
      </c>
      <c r="B33" s="949" t="s">
        <v>501</v>
      </c>
      <c r="C33" s="950">
        <v>6290.1396029999996</v>
      </c>
      <c r="D33" s="950">
        <v>76924.177268670013</v>
      </c>
      <c r="E33" s="951">
        <v>9.1269195000000004E-3</v>
      </c>
      <c r="F33" s="952">
        <v>1.0900000000000001</v>
      </c>
      <c r="G33" s="952">
        <v>0.28999999999999998</v>
      </c>
      <c r="H33" s="952" t="s">
        <v>290</v>
      </c>
      <c r="I33" s="952" t="s">
        <v>290</v>
      </c>
      <c r="J33" s="949" t="s">
        <v>290</v>
      </c>
    </row>
    <row r="34" spans="1:10" s="203" customFormat="1" ht="18" customHeight="1">
      <c r="A34" s="948">
        <v>32</v>
      </c>
      <c r="B34" s="949" t="s">
        <v>505</v>
      </c>
      <c r="C34" s="950">
        <v>1145.8565744</v>
      </c>
      <c r="D34" s="950">
        <v>75565.064068654989</v>
      </c>
      <c r="E34" s="951">
        <v>8.9656631000000001E-3</v>
      </c>
      <c r="F34" s="952">
        <v>0.69</v>
      </c>
      <c r="G34" s="952">
        <v>0.11</v>
      </c>
      <c r="H34" s="952" t="s">
        <v>290</v>
      </c>
      <c r="I34" s="952" t="s">
        <v>290</v>
      </c>
      <c r="J34" s="949" t="s">
        <v>290</v>
      </c>
    </row>
    <row r="35" spans="1:10" s="203" customFormat="1" ht="18" customHeight="1">
      <c r="A35" s="948">
        <v>33</v>
      </c>
      <c r="B35" s="949" t="s">
        <v>504</v>
      </c>
      <c r="C35" s="950">
        <v>131.6897582</v>
      </c>
      <c r="D35" s="950">
        <v>75142.377716520001</v>
      </c>
      <c r="E35" s="951">
        <v>8.9155121E-3</v>
      </c>
      <c r="F35" s="952">
        <v>0.94</v>
      </c>
      <c r="G35" s="952">
        <v>0.3</v>
      </c>
      <c r="H35" s="952" t="s">
        <v>290</v>
      </c>
      <c r="I35" s="952" t="s">
        <v>290</v>
      </c>
      <c r="J35" s="949" t="s">
        <v>290</v>
      </c>
    </row>
    <row r="36" spans="1:10" s="203" customFormat="1" ht="18" customHeight="1">
      <c r="A36" s="948">
        <v>34</v>
      </c>
      <c r="B36" s="949" t="s">
        <v>506</v>
      </c>
      <c r="C36" s="950">
        <v>224.72165229999999</v>
      </c>
      <c r="D36" s="950">
        <v>74990.000538474997</v>
      </c>
      <c r="E36" s="951">
        <v>8.8974328000000005E-3</v>
      </c>
      <c r="F36" s="952">
        <v>1.36</v>
      </c>
      <c r="G36" s="952">
        <v>0.25</v>
      </c>
      <c r="H36" s="952" t="s">
        <v>290</v>
      </c>
      <c r="I36" s="952" t="s">
        <v>290</v>
      </c>
      <c r="J36" s="949" t="s">
        <v>290</v>
      </c>
    </row>
    <row r="37" spans="1:10" s="203" customFormat="1" ht="18" customHeight="1">
      <c r="A37" s="948">
        <v>35</v>
      </c>
      <c r="B37" s="949" t="s">
        <v>508</v>
      </c>
      <c r="C37" s="950">
        <v>432.02778899999998</v>
      </c>
      <c r="D37" s="950">
        <v>65181.800897729991</v>
      </c>
      <c r="E37" s="951">
        <v>7.7337070000000003E-3</v>
      </c>
      <c r="F37" s="952">
        <v>0.38</v>
      </c>
      <c r="G37" s="952">
        <v>0.03</v>
      </c>
      <c r="H37" s="952" t="s">
        <v>290</v>
      </c>
      <c r="I37" s="952" t="s">
        <v>290</v>
      </c>
      <c r="J37" s="949" t="s">
        <v>290</v>
      </c>
    </row>
    <row r="38" spans="1:10" s="203" customFormat="1" ht="18" customHeight="1">
      <c r="A38" s="948">
        <v>36</v>
      </c>
      <c r="B38" s="949" t="s">
        <v>509</v>
      </c>
      <c r="C38" s="950">
        <v>161.4650858</v>
      </c>
      <c r="D38" s="950">
        <v>64022.036863150002</v>
      </c>
      <c r="E38" s="951">
        <v>7.5961029999999999E-3</v>
      </c>
      <c r="F38" s="952">
        <v>0.99</v>
      </c>
      <c r="G38" s="952">
        <v>0.21</v>
      </c>
      <c r="H38" s="952" t="s">
        <v>290</v>
      </c>
      <c r="I38" s="952" t="s">
        <v>290</v>
      </c>
      <c r="J38" s="949" t="s">
        <v>290</v>
      </c>
    </row>
    <row r="39" spans="1:10" s="203" customFormat="1" ht="18" customHeight="1">
      <c r="A39" s="948">
        <v>37</v>
      </c>
      <c r="B39" s="949" t="s">
        <v>507</v>
      </c>
      <c r="C39" s="950">
        <v>1001.161198</v>
      </c>
      <c r="D39" s="950">
        <v>61460.633682500003</v>
      </c>
      <c r="E39" s="951">
        <v>7.2921970000000003E-3</v>
      </c>
      <c r="F39" s="952">
        <v>2.04</v>
      </c>
      <c r="G39" s="952">
        <v>0.22</v>
      </c>
      <c r="H39" s="952" t="s">
        <v>290</v>
      </c>
      <c r="I39" s="952" t="s">
        <v>290</v>
      </c>
      <c r="J39" s="949" t="s">
        <v>290</v>
      </c>
    </row>
    <row r="40" spans="1:10" s="203" customFormat="1" ht="18" customHeight="1">
      <c r="A40" s="948">
        <v>38</v>
      </c>
      <c r="B40" s="949" t="s">
        <v>511</v>
      </c>
      <c r="C40" s="950">
        <v>650.733068</v>
      </c>
      <c r="D40" s="950">
        <v>60132.663954299998</v>
      </c>
      <c r="E40" s="951">
        <v>7.1346357000000001E-3</v>
      </c>
      <c r="F40" s="952">
        <v>0.46</v>
      </c>
      <c r="G40" s="952">
        <v>0.04</v>
      </c>
      <c r="H40" s="952" t="s">
        <v>290</v>
      </c>
      <c r="I40" s="952" t="s">
        <v>290</v>
      </c>
      <c r="J40" s="949" t="s">
        <v>290</v>
      </c>
    </row>
    <row r="41" spans="1:10" s="203" customFormat="1" ht="18" customHeight="1">
      <c r="A41" s="953">
        <v>39</v>
      </c>
      <c r="B41" s="954" t="s">
        <v>510</v>
      </c>
      <c r="C41" s="955">
        <v>24.086829600000002</v>
      </c>
      <c r="D41" s="955">
        <v>57802.53652206</v>
      </c>
      <c r="E41" s="956">
        <v>6.8581700999999998E-3</v>
      </c>
      <c r="F41" s="957">
        <v>0.55000000000000004</v>
      </c>
      <c r="G41" s="957">
        <v>0.1</v>
      </c>
      <c r="H41" s="957" t="s">
        <v>290</v>
      </c>
      <c r="I41" s="957" t="s">
        <v>290</v>
      </c>
      <c r="J41" s="954" t="s">
        <v>290</v>
      </c>
    </row>
    <row r="42" spans="1:10" s="203" customFormat="1" ht="18" customHeight="1">
      <c r="A42" s="580">
        <v>40</v>
      </c>
      <c r="B42" s="581" t="s">
        <v>512</v>
      </c>
      <c r="C42" s="582">
        <v>371.72062390000002</v>
      </c>
      <c r="D42" s="582">
        <v>31348.983526509997</v>
      </c>
      <c r="E42" s="583">
        <v>3.7195022E-3</v>
      </c>
      <c r="F42" s="584">
        <v>1.18</v>
      </c>
      <c r="G42" s="584">
        <v>0.17</v>
      </c>
      <c r="H42" s="584" t="s">
        <v>290</v>
      </c>
      <c r="I42" s="584" t="s">
        <v>290</v>
      </c>
      <c r="J42" s="581" t="s">
        <v>290</v>
      </c>
    </row>
    <row r="43" spans="1:10" s="203" customFormat="1" ht="18" customHeight="1">
      <c r="A43" s="313"/>
      <c r="B43" s="314"/>
      <c r="C43" s="315"/>
      <c r="D43" s="315"/>
      <c r="E43" s="316"/>
      <c r="F43" s="317"/>
      <c r="G43" s="317"/>
      <c r="H43" s="317"/>
      <c r="I43" s="317"/>
      <c r="J43" s="314"/>
    </row>
    <row r="44" spans="1:10" s="203" customFormat="1" ht="18.75" customHeight="1">
      <c r="A44" s="1386" t="s">
        <v>86</v>
      </c>
      <c r="B44" s="1386"/>
      <c r="C44" s="1386"/>
      <c r="D44" s="1386"/>
      <c r="E44" s="1386"/>
      <c r="F44" s="1386"/>
      <c r="G44" s="1386"/>
      <c r="H44" s="1386"/>
      <c r="I44" s="1386"/>
      <c r="J44" s="1386"/>
    </row>
    <row r="45" spans="1:10" s="203" customFormat="1" ht="18" customHeight="1">
      <c r="A45" s="1386" t="s">
        <v>513</v>
      </c>
      <c r="B45" s="1386"/>
      <c r="C45" s="1386"/>
      <c r="D45" s="1386"/>
      <c r="E45" s="1386"/>
      <c r="F45" s="1386"/>
      <c r="G45" s="1386"/>
      <c r="H45" s="1386"/>
      <c r="I45" s="1386"/>
      <c r="J45" s="1386"/>
    </row>
    <row r="46" spans="1:10" s="203" customFormat="1" ht="18" customHeight="1">
      <c r="A46" s="1386" t="s">
        <v>514</v>
      </c>
      <c r="B46" s="1386"/>
      <c r="C46" s="1386"/>
      <c r="D46" s="1386"/>
      <c r="E46" s="1386"/>
      <c r="F46" s="1386"/>
      <c r="G46" s="1386"/>
      <c r="H46" s="1386"/>
      <c r="I46" s="1386"/>
      <c r="J46" s="1386"/>
    </row>
    <row r="47" spans="1:10" s="203" customFormat="1" ht="18" customHeight="1">
      <c r="A47" s="1386" t="s">
        <v>515</v>
      </c>
      <c r="B47" s="1386"/>
      <c r="C47" s="1386"/>
      <c r="D47" s="1386"/>
      <c r="E47" s="1386"/>
      <c r="F47" s="1386"/>
      <c r="G47" s="1386"/>
      <c r="H47" s="1386"/>
      <c r="I47" s="1386"/>
      <c r="J47" s="1386"/>
    </row>
    <row r="48" spans="1:10" s="203" customFormat="1" ht="18" customHeight="1">
      <c r="A48" s="1386" t="s">
        <v>516</v>
      </c>
      <c r="B48" s="1386"/>
      <c r="C48" s="1386"/>
      <c r="D48" s="1386"/>
      <c r="E48" s="1386"/>
      <c r="F48" s="1386"/>
      <c r="G48" s="1386"/>
      <c r="H48" s="1386"/>
      <c r="I48" s="1386"/>
      <c r="J48" s="1386"/>
    </row>
    <row r="49" spans="1:10" s="203" customFormat="1" ht="33" customHeight="1">
      <c r="A49" s="1384" t="s">
        <v>1236</v>
      </c>
      <c r="B49" s="1384"/>
      <c r="C49" s="1384"/>
      <c r="D49" s="1384"/>
      <c r="E49" s="1384"/>
      <c r="F49" s="1384"/>
      <c r="G49" s="1384"/>
      <c r="H49" s="1384"/>
      <c r="I49" s="1384"/>
      <c r="J49" s="1384"/>
    </row>
    <row r="50" spans="1:10" s="203" customFormat="1" ht="18" customHeight="1">
      <c r="A50" s="1385" t="s">
        <v>367</v>
      </c>
      <c r="B50" s="1385"/>
      <c r="C50" s="1385"/>
      <c r="D50" s="1385"/>
      <c r="E50" s="1385"/>
      <c r="F50" s="1385"/>
      <c r="G50" s="1385"/>
      <c r="H50" s="1385"/>
      <c r="I50" s="1385"/>
      <c r="J50" s="1385"/>
    </row>
    <row r="51" spans="1:10" s="203" customFormat="1" ht="28.35" customHeight="1"/>
  </sheetData>
  <mergeCells count="7">
    <mergeCell ref="A49:J49"/>
    <mergeCell ref="A50:J50"/>
    <mergeCell ref="A44:J44"/>
    <mergeCell ref="A45:J45"/>
    <mergeCell ref="A46:J46"/>
    <mergeCell ref="A47:J47"/>
    <mergeCell ref="A48:J48"/>
  </mergeCells>
  <printOptions horizontalCentered="1"/>
  <pageMargins left="0.78431372549019618" right="0.78431372549019618" top="0.98039215686274517" bottom="0.98039215686274517" header="0.50980392156862753" footer="0.50980392156862753"/>
  <pageSetup paperSize="9" scale="94" fitToHeight="0" orientation="landscape"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Normal="100" workbookViewId="0"/>
  </sheetViews>
  <sheetFormatPr defaultColWidth="9.140625" defaultRowHeight="15"/>
  <cols>
    <col min="1" max="10" width="10.5703125" style="202" bestFit="1" customWidth="1"/>
    <col min="11" max="11" width="4.5703125" style="202" bestFit="1" customWidth="1"/>
    <col min="12" max="16384" width="9.140625" style="202"/>
  </cols>
  <sheetData>
    <row r="1" spans="1:10" ht="15.75" customHeight="1">
      <c r="A1" s="325" t="s">
        <v>517</v>
      </c>
      <c r="B1" s="325"/>
      <c r="C1" s="325"/>
      <c r="D1" s="325"/>
      <c r="E1" s="325"/>
      <c r="F1" s="325"/>
      <c r="G1" s="325"/>
    </row>
    <row r="2" spans="1:10" s="203" customFormat="1">
      <c r="A2" s="1355" t="s">
        <v>169</v>
      </c>
      <c r="B2" s="1357" t="s">
        <v>78</v>
      </c>
      <c r="C2" s="1358"/>
      <c r="D2" s="1359"/>
      <c r="E2" s="1357" t="s">
        <v>79</v>
      </c>
      <c r="F2" s="1358"/>
      <c r="G2" s="1359"/>
      <c r="H2" s="1357" t="s">
        <v>80</v>
      </c>
      <c r="I2" s="1358"/>
      <c r="J2" s="1359"/>
    </row>
    <row r="3" spans="1:10" s="203" customFormat="1" ht="48.75" customHeight="1">
      <c r="A3" s="1356"/>
      <c r="B3" s="906" t="s">
        <v>518</v>
      </c>
      <c r="C3" s="906" t="s">
        <v>519</v>
      </c>
      <c r="D3" s="906" t="s">
        <v>520</v>
      </c>
      <c r="E3" s="906" t="s">
        <v>518</v>
      </c>
      <c r="F3" s="906" t="s">
        <v>519</v>
      </c>
      <c r="G3" s="906" t="s">
        <v>520</v>
      </c>
      <c r="H3" s="906" t="s">
        <v>518</v>
      </c>
      <c r="I3" s="906" t="s">
        <v>519</v>
      </c>
      <c r="J3" s="906" t="s">
        <v>520</v>
      </c>
    </row>
    <row r="4" spans="1:10" s="209" customFormat="1" ht="15.75" customHeight="1">
      <c r="A4" s="901" t="s">
        <v>76</v>
      </c>
      <c r="B4" s="907">
        <v>2367</v>
      </c>
      <c r="C4" s="907">
        <v>1599</v>
      </c>
      <c r="D4" s="958">
        <v>1.480300188</v>
      </c>
      <c r="E4" s="959">
        <v>1285</v>
      </c>
      <c r="F4" s="959">
        <v>953</v>
      </c>
      <c r="G4" s="960">
        <v>1.35</v>
      </c>
      <c r="H4" s="961">
        <v>2</v>
      </c>
      <c r="I4" s="961">
        <v>4</v>
      </c>
      <c r="J4" s="962">
        <v>0.5</v>
      </c>
    </row>
    <row r="5" spans="1:10" s="209" customFormat="1" ht="15.75" customHeight="1">
      <c r="A5" s="911" t="s">
        <v>77</v>
      </c>
      <c r="B5" s="914">
        <v>2426</v>
      </c>
      <c r="C5" s="914">
        <v>1624</v>
      </c>
      <c r="D5" s="963">
        <f>B5/C5</f>
        <v>1.4938423645320198</v>
      </c>
      <c r="E5" s="914">
        <v>1511</v>
      </c>
      <c r="F5" s="914">
        <v>834</v>
      </c>
      <c r="G5" s="963">
        <f>E5/F5</f>
        <v>1.8117505995203838</v>
      </c>
      <c r="H5" s="915">
        <v>2</v>
      </c>
      <c r="I5" s="915">
        <v>0</v>
      </c>
      <c r="J5" s="963" t="str">
        <f>IFERROR(H5/I5,"-")</f>
        <v>-</v>
      </c>
    </row>
    <row r="6" spans="1:10" s="203" customFormat="1" ht="15.75" customHeight="1">
      <c r="A6" s="422">
        <v>45017</v>
      </c>
      <c r="B6" s="567">
        <v>2590</v>
      </c>
      <c r="C6" s="567">
        <v>1271</v>
      </c>
      <c r="D6" s="585">
        <v>2.0377655389457119</v>
      </c>
      <c r="E6" s="570">
        <v>1802</v>
      </c>
      <c r="F6" s="570">
        <v>607</v>
      </c>
      <c r="G6" s="586">
        <v>2.97</v>
      </c>
      <c r="H6" s="568">
        <v>1</v>
      </c>
      <c r="I6" s="568">
        <v>1</v>
      </c>
      <c r="J6" s="587">
        <v>1</v>
      </c>
    </row>
    <row r="7" spans="1:10" s="203" customFormat="1" ht="15.75" customHeight="1">
      <c r="A7" s="422">
        <v>45047</v>
      </c>
      <c r="B7" s="567">
        <v>2625</v>
      </c>
      <c r="C7" s="567">
        <v>1276</v>
      </c>
      <c r="D7" s="585">
        <v>2.0572100313479624</v>
      </c>
      <c r="E7" s="570">
        <v>1850</v>
      </c>
      <c r="F7" s="570">
        <v>572</v>
      </c>
      <c r="G7" s="586">
        <v>3.23</v>
      </c>
      <c r="H7" s="568">
        <v>1</v>
      </c>
      <c r="I7" s="568">
        <v>0</v>
      </c>
      <c r="J7" s="587">
        <v>0</v>
      </c>
    </row>
    <row r="8" spans="1:10" s="203" customFormat="1" ht="15.75" customHeight="1">
      <c r="A8" s="422">
        <v>45078</v>
      </c>
      <c r="B8" s="567">
        <v>2494</v>
      </c>
      <c r="C8" s="567">
        <v>1427</v>
      </c>
      <c r="D8" s="585">
        <v>1.7477224947442187</v>
      </c>
      <c r="E8" s="570">
        <v>1791</v>
      </c>
      <c r="F8" s="570">
        <v>664</v>
      </c>
      <c r="G8" s="586">
        <v>2.7</v>
      </c>
      <c r="H8" s="568">
        <v>0</v>
      </c>
      <c r="I8" s="568">
        <v>0</v>
      </c>
      <c r="J8" s="587">
        <v>0</v>
      </c>
    </row>
    <row r="9" spans="1:10" s="203" customFormat="1" ht="15.75" customHeight="1">
      <c r="A9" s="422">
        <v>45108</v>
      </c>
      <c r="B9" s="567">
        <v>2236</v>
      </c>
      <c r="C9" s="567">
        <v>1695</v>
      </c>
      <c r="D9" s="585">
        <v>1.3191740412979351</v>
      </c>
      <c r="E9" s="570">
        <v>1605</v>
      </c>
      <c r="F9" s="570">
        <v>861</v>
      </c>
      <c r="G9" s="586">
        <v>1.86</v>
      </c>
      <c r="H9" s="568">
        <v>0</v>
      </c>
      <c r="I9" s="568">
        <v>0</v>
      </c>
      <c r="J9" s="587">
        <v>0</v>
      </c>
    </row>
    <row r="10" spans="1:10" s="203" customFormat="1" ht="15.75" customHeight="1">
      <c r="A10" s="422">
        <v>45139</v>
      </c>
      <c r="B10" s="567">
        <v>2459</v>
      </c>
      <c r="C10" s="567">
        <v>1490</v>
      </c>
      <c r="D10" s="585">
        <v>1.6503355704697986</v>
      </c>
      <c r="E10" s="570">
        <v>1626</v>
      </c>
      <c r="F10" s="570">
        <v>847</v>
      </c>
      <c r="G10" s="586">
        <v>1.92</v>
      </c>
      <c r="H10" s="568">
        <v>1</v>
      </c>
      <c r="I10" s="568">
        <v>0</v>
      </c>
      <c r="J10" s="587">
        <v>0</v>
      </c>
    </row>
    <row r="11" spans="1:10" s="203" customFormat="1" ht="19.5" customHeight="1">
      <c r="A11" s="422">
        <v>45170</v>
      </c>
      <c r="B11" s="567">
        <v>2752</v>
      </c>
      <c r="C11" s="567">
        <v>1229</v>
      </c>
      <c r="D11" s="585">
        <v>2.2392188771358827</v>
      </c>
      <c r="E11" s="570">
        <v>1798</v>
      </c>
      <c r="F11" s="570">
        <v>645</v>
      </c>
      <c r="G11" s="586">
        <v>2.79</v>
      </c>
      <c r="H11" s="568">
        <v>1</v>
      </c>
      <c r="I11" s="568">
        <v>0</v>
      </c>
      <c r="J11" s="587">
        <v>0</v>
      </c>
    </row>
    <row r="12" spans="1:10" s="203" customFormat="1" ht="18" customHeight="1">
      <c r="A12" s="422">
        <v>45200</v>
      </c>
      <c r="B12" s="567">
        <v>1969</v>
      </c>
      <c r="C12" s="567">
        <v>2034</v>
      </c>
      <c r="D12" s="585">
        <v>0.96804326450344147</v>
      </c>
      <c r="E12" s="570">
        <v>1117</v>
      </c>
      <c r="F12" s="570">
        <v>1366</v>
      </c>
      <c r="G12" s="586">
        <v>0.82</v>
      </c>
      <c r="H12" s="568">
        <v>1</v>
      </c>
      <c r="I12" s="568">
        <v>0</v>
      </c>
      <c r="J12" s="587">
        <v>0</v>
      </c>
    </row>
    <row r="13" spans="1:10" s="203" customFormat="1" ht="18" customHeight="1">
      <c r="A13" s="422">
        <v>45231</v>
      </c>
      <c r="B13" s="423">
        <v>2337</v>
      </c>
      <c r="C13" s="423">
        <v>1667</v>
      </c>
      <c r="D13" s="585">
        <v>1.4019196160767846</v>
      </c>
      <c r="E13" s="423">
        <v>1614</v>
      </c>
      <c r="F13" s="424">
        <v>926</v>
      </c>
      <c r="G13" s="586">
        <v>1.74</v>
      </c>
      <c r="H13" s="425">
        <v>1</v>
      </c>
      <c r="I13" s="425">
        <v>0</v>
      </c>
      <c r="J13" s="964">
        <v>0</v>
      </c>
    </row>
    <row r="14" spans="1:10" s="203" customFormat="1" ht="27.6" customHeight="1">
      <c r="A14" s="422">
        <v>45261</v>
      </c>
      <c r="B14" s="423"/>
      <c r="C14" s="423"/>
      <c r="D14" s="423"/>
      <c r="E14" s="423"/>
      <c r="F14" s="424"/>
      <c r="G14" s="424"/>
      <c r="H14" s="425"/>
      <c r="I14" s="425"/>
      <c r="J14" s="964"/>
    </row>
    <row r="15" spans="1:10" s="203" customFormat="1">
      <c r="A15" s="422">
        <v>45292</v>
      </c>
      <c r="B15" s="423"/>
      <c r="C15" s="423"/>
      <c r="D15" s="423"/>
      <c r="E15" s="423"/>
      <c r="F15" s="424"/>
      <c r="G15" s="424"/>
      <c r="H15" s="425"/>
      <c r="I15" s="425"/>
      <c r="J15" s="964"/>
    </row>
    <row r="16" spans="1:10" s="203" customFormat="1">
      <c r="A16" s="422">
        <v>45323</v>
      </c>
      <c r="B16" s="423"/>
      <c r="C16" s="423"/>
      <c r="D16" s="423"/>
      <c r="E16" s="423"/>
      <c r="F16" s="424"/>
      <c r="G16" s="424"/>
      <c r="H16" s="425"/>
      <c r="I16" s="425"/>
      <c r="J16" s="964"/>
    </row>
    <row r="17" spans="1:10" s="203" customFormat="1">
      <c r="A17" s="422">
        <v>45352</v>
      </c>
      <c r="B17" s="423"/>
      <c r="C17" s="423"/>
      <c r="D17" s="423"/>
      <c r="E17" s="423"/>
      <c r="F17" s="424"/>
      <c r="G17" s="424"/>
      <c r="H17" s="425"/>
      <c r="I17" s="425"/>
      <c r="J17" s="964"/>
    </row>
    <row r="18" spans="1:10" s="203" customFormat="1">
      <c r="A18" s="282"/>
      <c r="B18" s="283"/>
      <c r="C18" s="283"/>
      <c r="D18" s="318"/>
      <c r="E18" s="261"/>
      <c r="F18" s="261"/>
      <c r="G18" s="319"/>
      <c r="H18" s="291"/>
      <c r="I18" s="291"/>
      <c r="J18" s="320"/>
    </row>
    <row r="19" spans="1:10" s="203" customFormat="1">
      <c r="A19" s="321" t="s">
        <v>521</v>
      </c>
      <c r="B19" s="321"/>
      <c r="C19" s="321"/>
      <c r="D19" s="321"/>
      <c r="E19" s="321"/>
      <c r="F19" s="321"/>
    </row>
    <row r="20" spans="1:10" s="203" customFormat="1">
      <c r="A20" s="1330" t="s">
        <v>1303</v>
      </c>
      <c r="B20" s="1330"/>
      <c r="C20" s="1330"/>
      <c r="D20" s="1330"/>
      <c r="E20" s="1330"/>
      <c r="F20" s="1330"/>
    </row>
    <row r="21" spans="1:10" s="203" customFormat="1">
      <c r="A21" s="1330" t="s">
        <v>221</v>
      </c>
      <c r="B21" s="1330"/>
      <c r="C21" s="1330"/>
      <c r="D21" s="1330"/>
      <c r="E21" s="1330"/>
      <c r="F21" s="1330"/>
    </row>
    <row r="22" spans="1:10" s="203" customFormat="1">
      <c r="G22" s="202"/>
    </row>
  </sheetData>
  <mergeCells count="6">
    <mergeCell ref="A20:F20"/>
    <mergeCell ref="A21:F21"/>
    <mergeCell ref="H2:J2"/>
    <mergeCell ref="A2:A3"/>
    <mergeCell ref="B2:D2"/>
    <mergeCell ref="E2:G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zoomScaleNormal="100" workbookViewId="0"/>
  </sheetViews>
  <sheetFormatPr defaultColWidth="9.140625" defaultRowHeight="15"/>
  <cols>
    <col min="1" max="1" width="9.85546875" style="202" bestFit="1" customWidth="1"/>
    <col min="2" max="10" width="13.5703125" style="202" bestFit="1" customWidth="1"/>
    <col min="11" max="16384" width="9.140625" style="202"/>
  </cols>
  <sheetData>
    <row r="1" spans="1:12" ht="13.5" customHeight="1">
      <c r="A1" s="325" t="s">
        <v>522</v>
      </c>
      <c r="B1" s="325"/>
      <c r="C1" s="325"/>
      <c r="D1" s="325"/>
      <c r="E1" s="325"/>
      <c r="F1" s="325"/>
      <c r="G1" s="325"/>
    </row>
    <row r="2" spans="1:12" s="203" customFormat="1" ht="27.75" customHeight="1">
      <c r="A2" s="1342" t="s">
        <v>523</v>
      </c>
      <c r="B2" s="1357" t="s">
        <v>78</v>
      </c>
      <c r="C2" s="1358"/>
      <c r="D2" s="1359"/>
      <c r="E2" s="1357" t="s">
        <v>79</v>
      </c>
      <c r="F2" s="1358"/>
      <c r="G2" s="1359"/>
      <c r="H2" s="1357" t="s">
        <v>80</v>
      </c>
      <c r="I2" s="1358"/>
      <c r="J2" s="1359"/>
    </row>
    <row r="3" spans="1:12" s="203" customFormat="1" ht="48" customHeight="1">
      <c r="A3" s="1371"/>
      <c r="B3" s="906" t="s">
        <v>524</v>
      </c>
      <c r="C3" s="906" t="s">
        <v>324</v>
      </c>
      <c r="D3" s="906" t="s">
        <v>525</v>
      </c>
      <c r="E3" s="906" t="s">
        <v>524</v>
      </c>
      <c r="F3" s="906" t="s">
        <v>526</v>
      </c>
      <c r="G3" s="906" t="s">
        <v>525</v>
      </c>
      <c r="H3" s="906" t="s">
        <v>524</v>
      </c>
      <c r="I3" s="906" t="s">
        <v>324</v>
      </c>
      <c r="J3" s="906" t="s">
        <v>525</v>
      </c>
    </row>
    <row r="4" spans="1:12" s="209" customFormat="1" ht="18" customHeight="1">
      <c r="A4" s="901" t="s">
        <v>76</v>
      </c>
      <c r="B4" s="907">
        <v>5433</v>
      </c>
      <c r="C4" s="907">
        <v>4159</v>
      </c>
      <c r="D4" s="965">
        <v>76.550708632431437</v>
      </c>
      <c r="E4" s="907">
        <v>2179</v>
      </c>
      <c r="F4" s="907">
        <v>2661</v>
      </c>
      <c r="G4" s="966">
        <v>122.12023864157871</v>
      </c>
      <c r="H4" s="908">
        <v>291</v>
      </c>
      <c r="I4" s="908">
        <v>11</v>
      </c>
      <c r="J4" s="966">
        <v>3.7800687285223367</v>
      </c>
    </row>
    <row r="5" spans="1:12" s="209" customFormat="1" ht="18" customHeight="1">
      <c r="A5" s="911" t="s">
        <v>77</v>
      </c>
      <c r="B5" s="912">
        <f>INDEX(B6:B17,COUNT(B6:B17))</f>
        <v>5202</v>
      </c>
      <c r="C5" s="907">
        <v>4205</v>
      </c>
      <c r="D5" s="967">
        <f>C5/B5*100</f>
        <v>80.834294502114574</v>
      </c>
      <c r="E5" s="912">
        <f>INDEX(E6:E17,COUNT(E6:E17))</f>
        <v>2347</v>
      </c>
      <c r="F5" s="914">
        <v>2728</v>
      </c>
      <c r="G5" s="967">
        <f>F5/E5*100</f>
        <v>116.23348956114188</v>
      </c>
      <c r="H5" s="912">
        <f>INDEX(H6:H17,COUNT(H6:H17))</f>
        <v>279</v>
      </c>
      <c r="I5" s="915">
        <v>5</v>
      </c>
      <c r="J5" s="967">
        <f>I5/H5*100</f>
        <v>1.7921146953405016</v>
      </c>
      <c r="K5" s="322"/>
      <c r="L5" s="322"/>
    </row>
    <row r="6" spans="1:12" s="203" customFormat="1" ht="18" customHeight="1">
      <c r="A6" s="422">
        <v>45017</v>
      </c>
      <c r="B6" s="567">
        <v>5446</v>
      </c>
      <c r="C6" s="567">
        <v>3943</v>
      </c>
      <c r="D6" s="574">
        <f>C6/B6*100</f>
        <v>72.401762761659938</v>
      </c>
      <c r="E6" s="570">
        <v>2202</v>
      </c>
      <c r="F6" s="567">
        <v>2314</v>
      </c>
      <c r="G6" s="574">
        <f t="shared" ref="G6:G13" si="0">F6/E6*100</f>
        <v>105.08628519527703</v>
      </c>
      <c r="H6" s="568">
        <v>285</v>
      </c>
      <c r="I6" s="568">
        <v>3</v>
      </c>
      <c r="J6" s="574">
        <f t="shared" ref="J6:J10" si="1">I6/H6*100</f>
        <v>1.0526315789473684</v>
      </c>
      <c r="K6" s="322"/>
      <c r="L6" s="322"/>
    </row>
    <row r="7" spans="1:12" s="203" customFormat="1" ht="18" customHeight="1">
      <c r="A7" s="422">
        <v>45047</v>
      </c>
      <c r="B7" s="567">
        <v>5454</v>
      </c>
      <c r="C7" s="567">
        <v>3990</v>
      </c>
      <c r="D7" s="574">
        <f t="shared" ref="D7:D10" si="2">C7/B7*100</f>
        <v>73.157315731573163</v>
      </c>
      <c r="E7" s="570">
        <v>2213</v>
      </c>
      <c r="F7" s="567">
        <v>2338</v>
      </c>
      <c r="G7" s="574">
        <f t="shared" si="0"/>
        <v>105.64844103027565</v>
      </c>
      <c r="H7" s="568">
        <v>283</v>
      </c>
      <c r="I7" s="568">
        <v>2</v>
      </c>
      <c r="J7" s="574">
        <f t="shared" si="1"/>
        <v>0.70671378091872794</v>
      </c>
      <c r="K7" s="322"/>
      <c r="L7" s="322"/>
    </row>
    <row r="8" spans="1:12" s="203" customFormat="1" ht="18" customHeight="1">
      <c r="A8" s="422">
        <v>45078</v>
      </c>
      <c r="B8" s="567">
        <v>5409</v>
      </c>
      <c r="C8" s="567">
        <v>4008</v>
      </c>
      <c r="D8" s="574">
        <f t="shared" si="2"/>
        <v>74.09872434830838</v>
      </c>
      <c r="E8" s="570">
        <v>2232</v>
      </c>
      <c r="F8" s="567">
        <v>2366</v>
      </c>
      <c r="G8" s="574">
        <f t="shared" si="0"/>
        <v>106.0035842293907</v>
      </c>
      <c r="H8" s="568">
        <v>282</v>
      </c>
      <c r="I8" s="568">
        <v>2</v>
      </c>
      <c r="J8" s="574">
        <f t="shared" si="1"/>
        <v>0.70921985815602839</v>
      </c>
      <c r="K8" s="322"/>
      <c r="L8" s="322"/>
    </row>
    <row r="9" spans="1:12" s="203" customFormat="1" ht="18" customHeight="1">
      <c r="A9" s="422">
        <v>45108</v>
      </c>
      <c r="B9" s="567">
        <v>5218</v>
      </c>
      <c r="C9" s="567">
        <v>4014</v>
      </c>
      <c r="D9" s="574">
        <f t="shared" si="2"/>
        <v>76.926025297048668</v>
      </c>
      <c r="E9" s="570">
        <v>2250</v>
      </c>
      <c r="F9" s="567">
        <v>2378</v>
      </c>
      <c r="G9" s="574">
        <f t="shared" si="0"/>
        <v>105.6888888888889</v>
      </c>
      <c r="H9" s="568">
        <v>282</v>
      </c>
      <c r="I9" s="568">
        <v>1</v>
      </c>
      <c r="J9" s="574">
        <f t="shared" si="1"/>
        <v>0.3546099290780142</v>
      </c>
      <c r="K9" s="322"/>
      <c r="L9" s="322"/>
    </row>
    <row r="10" spans="1:12" s="203" customFormat="1">
      <c r="A10" s="422">
        <v>45139</v>
      </c>
      <c r="B10" s="567">
        <v>5239</v>
      </c>
      <c r="C10" s="567">
        <v>4036</v>
      </c>
      <c r="D10" s="574">
        <f t="shared" si="2"/>
        <v>77.03760259591526</v>
      </c>
      <c r="E10" s="570">
        <v>2270</v>
      </c>
      <c r="F10" s="567">
        <v>2398</v>
      </c>
      <c r="G10" s="574">
        <f t="shared" si="0"/>
        <v>105.63876651982378</v>
      </c>
      <c r="H10" s="568">
        <v>282</v>
      </c>
      <c r="I10" s="568">
        <v>1</v>
      </c>
      <c r="J10" s="574">
        <f t="shared" si="1"/>
        <v>0.3546099290780142</v>
      </c>
      <c r="K10" s="322"/>
      <c r="L10" s="322"/>
    </row>
    <row r="11" spans="1:12" s="203" customFormat="1">
      <c r="A11" s="422">
        <v>45170</v>
      </c>
      <c r="B11" s="567">
        <v>5256</v>
      </c>
      <c r="C11" s="567">
        <v>4059</v>
      </c>
      <c r="D11" s="574">
        <v>77.226027397260282</v>
      </c>
      <c r="E11" s="570">
        <v>2299</v>
      </c>
      <c r="F11" s="567">
        <v>2429</v>
      </c>
      <c r="G11" s="574">
        <f t="shared" si="0"/>
        <v>105.65463244889082</v>
      </c>
      <c r="H11" s="568">
        <v>282</v>
      </c>
      <c r="I11" s="568">
        <v>2</v>
      </c>
      <c r="J11" s="574">
        <v>0.70921985815602839</v>
      </c>
      <c r="K11" s="322"/>
      <c r="L11" s="322"/>
    </row>
    <row r="12" spans="1:12" s="203" customFormat="1">
      <c r="A12" s="422">
        <v>45200</v>
      </c>
      <c r="B12" s="567">
        <v>5270</v>
      </c>
      <c r="C12" s="567">
        <v>4077</v>
      </c>
      <c r="D12" s="574">
        <v>77.362428842504755</v>
      </c>
      <c r="E12" s="570">
        <v>2328</v>
      </c>
      <c r="F12" s="567">
        <v>2456</v>
      </c>
      <c r="G12" s="574">
        <f t="shared" si="0"/>
        <v>105.49828178694159</v>
      </c>
      <c r="H12" s="568">
        <v>281</v>
      </c>
      <c r="I12" s="568">
        <v>1</v>
      </c>
      <c r="J12" s="574">
        <v>0.35587188612099641</v>
      </c>
      <c r="K12" s="322"/>
      <c r="L12" s="322"/>
    </row>
    <row r="13" spans="1:12" s="203" customFormat="1" ht="13.5" customHeight="1">
      <c r="A13" s="422">
        <v>45231</v>
      </c>
      <c r="B13" s="423">
        <v>5202</v>
      </c>
      <c r="C13" s="423">
        <v>4073</v>
      </c>
      <c r="D13" s="423">
        <v>78.296808919646281</v>
      </c>
      <c r="E13" s="423">
        <v>2347</v>
      </c>
      <c r="F13" s="424">
        <v>2488</v>
      </c>
      <c r="G13" s="574">
        <f t="shared" si="0"/>
        <v>106.00766936514701</v>
      </c>
      <c r="H13" s="425">
        <v>279</v>
      </c>
      <c r="I13" s="425">
        <v>1</v>
      </c>
      <c r="J13" s="574">
        <v>0.35842293906810035</v>
      </c>
    </row>
    <row r="14" spans="1:12" s="203" customFormat="1">
      <c r="A14" s="422">
        <v>45261</v>
      </c>
      <c r="B14" s="423"/>
      <c r="C14" s="423"/>
      <c r="D14" s="423"/>
      <c r="E14" s="423"/>
      <c r="F14" s="424"/>
      <c r="G14" s="424"/>
      <c r="H14" s="425"/>
      <c r="I14" s="425"/>
      <c r="J14" s="964"/>
    </row>
    <row r="15" spans="1:12" s="203" customFormat="1">
      <c r="A15" s="422">
        <v>45292</v>
      </c>
      <c r="B15" s="423"/>
      <c r="C15" s="423"/>
      <c r="D15" s="423"/>
      <c r="E15" s="423"/>
      <c r="F15" s="424"/>
      <c r="G15" s="424"/>
      <c r="H15" s="425"/>
      <c r="I15" s="425"/>
      <c r="J15" s="964"/>
    </row>
    <row r="16" spans="1:12" s="203" customFormat="1">
      <c r="A16" s="422">
        <v>45323</v>
      </c>
      <c r="B16" s="423"/>
      <c r="C16" s="423"/>
      <c r="D16" s="423"/>
      <c r="E16" s="423"/>
      <c r="F16" s="424"/>
      <c r="G16" s="424"/>
      <c r="H16" s="425"/>
      <c r="I16" s="425"/>
      <c r="J16" s="964"/>
    </row>
    <row r="17" spans="1:12" s="203" customFormat="1">
      <c r="A17" s="422">
        <v>45352</v>
      </c>
      <c r="B17" s="423"/>
      <c r="C17" s="423"/>
      <c r="D17" s="423"/>
      <c r="E17" s="423"/>
      <c r="F17" s="424"/>
      <c r="G17" s="424"/>
      <c r="H17" s="425"/>
      <c r="I17" s="425"/>
      <c r="J17" s="964"/>
    </row>
    <row r="18" spans="1:12" s="203" customFormat="1" ht="15" customHeight="1">
      <c r="A18" s="282"/>
      <c r="B18" s="283"/>
      <c r="C18" s="283"/>
      <c r="D18" s="300"/>
      <c r="E18" s="261"/>
      <c r="F18" s="283"/>
      <c r="G18" s="300"/>
      <c r="H18" s="291"/>
      <c r="I18" s="291"/>
      <c r="J18" s="300"/>
      <c r="K18" s="322"/>
      <c r="L18" s="322"/>
    </row>
    <row r="19" spans="1:12" s="203" customFormat="1">
      <c r="A19" s="1364" t="s">
        <v>1303</v>
      </c>
      <c r="B19" s="1364"/>
      <c r="C19" s="1364"/>
      <c r="D19" s="1364"/>
      <c r="E19" s="1364"/>
      <c r="F19" s="1364"/>
      <c r="G19" s="1364"/>
    </row>
    <row r="20" spans="1:12" s="203" customFormat="1" ht="15" customHeight="1">
      <c r="A20" s="1387" t="s">
        <v>321</v>
      </c>
      <c r="B20" s="1341"/>
      <c r="C20" s="1341"/>
      <c r="D20" s="1341"/>
      <c r="E20" s="1341"/>
      <c r="F20" s="1341"/>
      <c r="G20" s="1341"/>
      <c r="H20" s="1341"/>
      <c r="I20" s="1341"/>
      <c r="J20" s="1341"/>
    </row>
    <row r="21" spans="1:12" s="203" customFormat="1" ht="15" customHeight="1">
      <c r="A21" s="1364" t="s">
        <v>221</v>
      </c>
      <c r="B21" s="1364"/>
      <c r="C21" s="1364"/>
      <c r="D21" s="1364"/>
      <c r="E21" s="1364"/>
      <c r="F21" s="1364"/>
      <c r="G21" s="1364"/>
    </row>
    <row r="22" spans="1:12" s="203" customFormat="1"/>
  </sheetData>
  <mergeCells count="7">
    <mergeCell ref="A19:G19"/>
    <mergeCell ref="A20:J20"/>
    <mergeCell ref="A21:G21"/>
    <mergeCell ref="H2:J2"/>
    <mergeCell ref="A2:A3"/>
    <mergeCell ref="B2:D2"/>
    <mergeCell ref="E2:G2"/>
  </mergeCells>
  <printOptions horizontalCentered="1"/>
  <pageMargins left="0.78431372549019618" right="0.78431372549019618" top="0.98039215686274517" bottom="0.98039215686274517" header="0.50980392156862753" footer="0.50980392156862753"/>
  <pageSetup paperSize="9" scale="85"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5"/>
  <sheetViews>
    <sheetView zoomScaleNormal="100" workbookViewId="0">
      <pane xSplit="1" ySplit="3" topLeftCell="C26" activePane="bottomRight" state="frozen"/>
      <selection pane="topRight" activeCell="B1" sqref="B1"/>
      <selection pane="bottomLeft" activeCell="A4" sqref="A4"/>
      <selection pane="bottomRight" sqref="A1:Q1"/>
    </sheetView>
  </sheetViews>
  <sheetFormatPr defaultRowHeight="15"/>
  <cols>
    <col min="1" max="1" width="10.5703125" customWidth="1"/>
    <col min="2" max="2" width="28.7109375" customWidth="1"/>
    <col min="3" max="3" width="10.28515625" customWidth="1"/>
    <col min="4" max="4" width="15.140625" customWidth="1"/>
    <col min="5" max="5" width="13.140625" customWidth="1"/>
    <col min="6" max="7" width="10" customWidth="1"/>
    <col min="8" max="8" width="10.140625" customWidth="1"/>
    <col min="9" max="9" width="8.5703125" customWidth="1"/>
    <col min="10" max="10" width="10.85546875" customWidth="1"/>
    <col min="11" max="11" width="7.85546875" customWidth="1"/>
    <col min="12" max="12" width="10" customWidth="1"/>
    <col min="13" max="15" width="12.42578125" customWidth="1"/>
    <col min="16" max="16" width="9" customWidth="1"/>
    <col min="17" max="17" width="12.42578125" customWidth="1"/>
    <col min="18" max="18" width="8.42578125" customWidth="1"/>
    <col min="19" max="21" width="9" customWidth="1"/>
    <col min="22" max="22" width="8" customWidth="1"/>
    <col min="23" max="23" width="10" bestFit="1" customWidth="1"/>
    <col min="24" max="26" width="5.5703125" customWidth="1"/>
    <col min="27" max="27" width="4.5703125" customWidth="1"/>
  </cols>
  <sheetData>
    <row r="1" spans="1:17">
      <c r="A1" s="1226" t="s">
        <v>2</v>
      </c>
      <c r="B1" s="1227"/>
      <c r="C1" s="1227"/>
      <c r="D1" s="1227"/>
      <c r="E1" s="1227"/>
      <c r="F1" s="1227"/>
      <c r="G1" s="1227"/>
      <c r="H1" s="1227"/>
      <c r="I1" s="1227"/>
      <c r="J1" s="1227"/>
      <c r="K1" s="1227"/>
      <c r="L1" s="1227"/>
      <c r="M1" s="1227"/>
      <c r="N1" s="1227"/>
      <c r="O1" s="1227"/>
      <c r="P1" s="1227"/>
      <c r="Q1" s="1227"/>
    </row>
    <row r="2" spans="1:17">
      <c r="A2" s="1230" t="s">
        <v>87</v>
      </c>
      <c r="B2" s="1232" t="s">
        <v>88</v>
      </c>
      <c r="C2" s="1229" t="s">
        <v>89</v>
      </c>
      <c r="D2" s="1229" t="s">
        <v>90</v>
      </c>
      <c r="E2" s="1229" t="s">
        <v>91</v>
      </c>
      <c r="F2" s="1229" t="s">
        <v>92</v>
      </c>
      <c r="G2" s="1229" t="s">
        <v>93</v>
      </c>
      <c r="H2" s="1229" t="s">
        <v>94</v>
      </c>
      <c r="I2" s="1235" t="s">
        <v>95</v>
      </c>
      <c r="J2" s="1236"/>
      <c r="K2" s="1237"/>
      <c r="L2" s="1229" t="s">
        <v>96</v>
      </c>
      <c r="M2" s="1235" t="s">
        <v>97</v>
      </c>
      <c r="N2" s="1236"/>
      <c r="O2" s="1236"/>
      <c r="P2" s="1236"/>
      <c r="Q2" s="1228" t="s">
        <v>98</v>
      </c>
    </row>
    <row r="3" spans="1:17" ht="105">
      <c r="A3" s="1231"/>
      <c r="B3" s="1233"/>
      <c r="C3" s="1234"/>
      <c r="D3" s="1234"/>
      <c r="E3" s="1234"/>
      <c r="F3" s="1234"/>
      <c r="G3" s="1234"/>
      <c r="H3" s="1234"/>
      <c r="I3" s="699" t="s">
        <v>99</v>
      </c>
      <c r="J3" s="699" t="s">
        <v>100</v>
      </c>
      <c r="K3" s="699" t="s">
        <v>101</v>
      </c>
      <c r="L3" s="1234"/>
      <c r="M3" s="699" t="s">
        <v>102</v>
      </c>
      <c r="N3" s="699" t="s">
        <v>103</v>
      </c>
      <c r="O3" s="699" t="s">
        <v>104</v>
      </c>
      <c r="P3" s="8" t="s">
        <v>105</v>
      </c>
      <c r="Q3" s="1229"/>
    </row>
    <row r="4" spans="1:17">
      <c r="A4" s="700">
        <v>1</v>
      </c>
      <c r="B4" s="707" t="s">
        <v>1305</v>
      </c>
      <c r="C4" s="701">
        <v>45231</v>
      </c>
      <c r="D4" s="707" t="s">
        <v>1245</v>
      </c>
      <c r="E4" s="882">
        <v>1498800</v>
      </c>
      <c r="F4" s="883">
        <v>10</v>
      </c>
      <c r="G4" s="883">
        <v>198</v>
      </c>
      <c r="H4" s="883">
        <v>208</v>
      </c>
      <c r="I4" s="882">
        <v>31.175039999999999</v>
      </c>
      <c r="J4" s="884">
        <v>0</v>
      </c>
      <c r="K4" s="882">
        <v>31.175039999999999</v>
      </c>
      <c r="L4" s="882">
        <v>9.24</v>
      </c>
      <c r="M4" s="885">
        <v>0</v>
      </c>
      <c r="N4" s="882">
        <v>403800</v>
      </c>
      <c r="O4" s="882">
        <v>1008600</v>
      </c>
      <c r="P4" s="885">
        <v>86400</v>
      </c>
      <c r="Q4" s="886">
        <v>1412400</v>
      </c>
    </row>
    <row r="5" spans="1:17">
      <c r="A5" s="700">
        <v>2</v>
      </c>
      <c r="B5" s="707" t="s">
        <v>1306</v>
      </c>
      <c r="C5" s="701">
        <v>45231</v>
      </c>
      <c r="D5" s="707" t="s">
        <v>106</v>
      </c>
      <c r="E5" s="882">
        <v>24285160</v>
      </c>
      <c r="F5" s="883">
        <v>2</v>
      </c>
      <c r="G5" s="883">
        <v>344</v>
      </c>
      <c r="H5" s="883">
        <v>346</v>
      </c>
      <c r="I5" s="882">
        <v>0</v>
      </c>
      <c r="J5" s="884">
        <v>840.26653599999997</v>
      </c>
      <c r="K5" s="882">
        <v>840.26653599999997</v>
      </c>
      <c r="L5" s="882">
        <v>8.77</v>
      </c>
      <c r="M5" s="885">
        <v>12142580</v>
      </c>
      <c r="N5" s="882">
        <v>3642774</v>
      </c>
      <c r="O5" s="882">
        <v>8499806</v>
      </c>
      <c r="P5" s="885">
        <v>0</v>
      </c>
      <c r="Q5" s="886">
        <v>24285160</v>
      </c>
    </row>
    <row r="6" spans="1:17">
      <c r="A6" s="700">
        <v>3</v>
      </c>
      <c r="B6" s="707" t="s">
        <v>1307</v>
      </c>
      <c r="C6" s="701">
        <v>45233</v>
      </c>
      <c r="D6" s="707" t="s">
        <v>1245</v>
      </c>
      <c r="E6" s="882">
        <v>5166000</v>
      </c>
      <c r="F6" s="883">
        <v>10</v>
      </c>
      <c r="G6" s="883">
        <v>90</v>
      </c>
      <c r="H6" s="883">
        <v>100</v>
      </c>
      <c r="I6" s="882">
        <v>51.66</v>
      </c>
      <c r="J6" s="884">
        <v>0</v>
      </c>
      <c r="K6" s="882">
        <v>51.66</v>
      </c>
      <c r="L6" s="882">
        <v>207.21</v>
      </c>
      <c r="M6" s="885">
        <v>2451600</v>
      </c>
      <c r="N6" s="882">
        <v>735600</v>
      </c>
      <c r="O6" s="882">
        <v>1717200</v>
      </c>
      <c r="P6" s="885">
        <v>261600</v>
      </c>
      <c r="Q6" s="886">
        <v>4904400</v>
      </c>
    </row>
    <row r="7" spans="1:17">
      <c r="A7" s="700">
        <v>4</v>
      </c>
      <c r="B7" s="707" t="s">
        <v>1308</v>
      </c>
      <c r="C7" s="701">
        <v>45237</v>
      </c>
      <c r="D7" s="707" t="s">
        <v>1245</v>
      </c>
      <c r="E7" s="882">
        <v>1816000</v>
      </c>
      <c r="F7" s="883">
        <v>10</v>
      </c>
      <c r="G7" s="883">
        <v>72</v>
      </c>
      <c r="H7" s="883">
        <v>82</v>
      </c>
      <c r="I7" s="882">
        <v>14.8912</v>
      </c>
      <c r="J7" s="884">
        <v>0</v>
      </c>
      <c r="K7" s="882">
        <v>14.8912</v>
      </c>
      <c r="L7" s="882">
        <v>458.75</v>
      </c>
      <c r="M7" s="885">
        <v>824000</v>
      </c>
      <c r="N7" s="882">
        <v>272000</v>
      </c>
      <c r="O7" s="882">
        <v>611200</v>
      </c>
      <c r="P7" s="885">
        <v>108800</v>
      </c>
      <c r="Q7" s="886">
        <v>1707200</v>
      </c>
    </row>
    <row r="8" spans="1:17">
      <c r="A8" s="700">
        <v>5</v>
      </c>
      <c r="B8" s="707" t="s">
        <v>1309</v>
      </c>
      <c r="C8" s="701">
        <v>45233</v>
      </c>
      <c r="D8" s="707" t="s">
        <v>1245</v>
      </c>
      <c r="E8" s="882">
        <v>1766400</v>
      </c>
      <c r="F8" s="883">
        <v>10</v>
      </c>
      <c r="G8" s="883">
        <v>81</v>
      </c>
      <c r="H8" s="883">
        <v>91</v>
      </c>
      <c r="I8" s="882">
        <v>16.07424</v>
      </c>
      <c r="J8" s="884">
        <v>0</v>
      </c>
      <c r="K8" s="882">
        <v>16.07424</v>
      </c>
      <c r="L8" s="882">
        <v>5.48</v>
      </c>
      <c r="M8" s="885">
        <v>0</v>
      </c>
      <c r="N8" s="882">
        <v>838800</v>
      </c>
      <c r="O8" s="882">
        <v>838800</v>
      </c>
      <c r="P8" s="885">
        <v>88800</v>
      </c>
      <c r="Q8" s="886">
        <v>1677600</v>
      </c>
    </row>
    <row r="9" spans="1:17">
      <c r="A9" s="700">
        <v>6</v>
      </c>
      <c r="B9" s="707" t="s">
        <v>1310</v>
      </c>
      <c r="C9" s="701">
        <v>45236</v>
      </c>
      <c r="D9" s="707" t="s">
        <v>1245</v>
      </c>
      <c r="E9" s="882">
        <v>7140000</v>
      </c>
      <c r="F9" s="883">
        <v>10</v>
      </c>
      <c r="G9" s="883">
        <v>60</v>
      </c>
      <c r="H9" s="883">
        <v>70</v>
      </c>
      <c r="I9" s="882">
        <v>47.488</v>
      </c>
      <c r="J9" s="884">
        <v>2.492</v>
      </c>
      <c r="K9" s="882">
        <v>49.98</v>
      </c>
      <c r="L9" s="882">
        <v>46.7</v>
      </c>
      <c r="M9" s="885">
        <v>3210000</v>
      </c>
      <c r="N9" s="882">
        <v>966000</v>
      </c>
      <c r="O9" s="882">
        <v>2250000</v>
      </c>
      <c r="P9" s="885">
        <v>714000</v>
      </c>
      <c r="Q9" s="886">
        <v>6426000</v>
      </c>
    </row>
    <row r="10" spans="1:17">
      <c r="A10" s="700">
        <v>7</v>
      </c>
      <c r="B10" s="707" t="s">
        <v>1311</v>
      </c>
      <c r="C10" s="701">
        <v>45236</v>
      </c>
      <c r="D10" s="707" t="s">
        <v>106</v>
      </c>
      <c r="E10" s="882">
        <v>29337023</v>
      </c>
      <c r="F10" s="883">
        <v>5</v>
      </c>
      <c r="G10" s="883">
        <v>643</v>
      </c>
      <c r="H10" s="883">
        <v>648</v>
      </c>
      <c r="I10" s="882">
        <v>0</v>
      </c>
      <c r="J10" s="884">
        <v>1901.0390904000001</v>
      </c>
      <c r="K10" s="882">
        <v>1901.0390904000001</v>
      </c>
      <c r="L10" s="882">
        <v>42.13</v>
      </c>
      <c r="M10" s="885">
        <v>14583332</v>
      </c>
      <c r="N10" s="882">
        <v>4375000</v>
      </c>
      <c r="O10" s="882">
        <v>10208334</v>
      </c>
      <c r="P10" s="885">
        <v>0</v>
      </c>
      <c r="Q10" s="886">
        <v>29166666</v>
      </c>
    </row>
    <row r="11" spans="1:17">
      <c r="A11" s="700">
        <v>8</v>
      </c>
      <c r="B11" s="707" t="s">
        <v>1312</v>
      </c>
      <c r="C11" s="701">
        <v>45237</v>
      </c>
      <c r="D11" s="707" t="s">
        <v>106</v>
      </c>
      <c r="E11" s="882">
        <v>52515692</v>
      </c>
      <c r="F11" s="883">
        <v>10</v>
      </c>
      <c r="G11" s="883">
        <v>314</v>
      </c>
      <c r="H11" s="883">
        <v>324</v>
      </c>
      <c r="I11" s="882">
        <v>365.067972</v>
      </c>
      <c r="J11" s="884">
        <v>1336.4404488</v>
      </c>
      <c r="K11" s="882">
        <v>1701.5084208000001</v>
      </c>
      <c r="L11" s="882">
        <v>7.6172000000000004</v>
      </c>
      <c r="M11" s="885">
        <v>39369763</v>
      </c>
      <c r="N11" s="882">
        <v>7873951</v>
      </c>
      <c r="O11" s="882">
        <v>5249300</v>
      </c>
      <c r="P11" s="885">
        <v>0</v>
      </c>
      <c r="Q11" s="886">
        <v>52493014</v>
      </c>
    </row>
    <row r="12" spans="1:17">
      <c r="A12" s="700">
        <v>9</v>
      </c>
      <c r="B12" s="707" t="s">
        <v>1313</v>
      </c>
      <c r="C12" s="701">
        <v>45238</v>
      </c>
      <c r="D12" s="707" t="s">
        <v>1245</v>
      </c>
      <c r="E12" s="882">
        <v>4500000</v>
      </c>
      <c r="F12" s="883">
        <v>2</v>
      </c>
      <c r="G12" s="883">
        <v>53</v>
      </c>
      <c r="H12" s="883">
        <v>55</v>
      </c>
      <c r="I12" s="882">
        <v>24.75</v>
      </c>
      <c r="J12" s="884">
        <v>0</v>
      </c>
      <c r="K12" s="882">
        <v>24.75</v>
      </c>
      <c r="L12" s="882">
        <v>287.83999999999997</v>
      </c>
      <c r="M12" s="885">
        <v>2120000</v>
      </c>
      <c r="N12" s="882">
        <v>650000</v>
      </c>
      <c r="O12" s="882">
        <v>1500000</v>
      </c>
      <c r="P12" s="885">
        <v>230000</v>
      </c>
      <c r="Q12" s="886">
        <v>4270000</v>
      </c>
    </row>
    <row r="13" spans="1:17">
      <c r="A13" s="700">
        <v>10</v>
      </c>
      <c r="B13" s="707" t="s">
        <v>1314</v>
      </c>
      <c r="C13" s="701">
        <v>45245</v>
      </c>
      <c r="D13" s="707" t="s">
        <v>1245</v>
      </c>
      <c r="E13" s="882">
        <v>4326400</v>
      </c>
      <c r="F13" s="883">
        <v>10</v>
      </c>
      <c r="G13" s="883">
        <v>66</v>
      </c>
      <c r="H13" s="883">
        <v>76</v>
      </c>
      <c r="I13" s="882">
        <v>32.88064</v>
      </c>
      <c r="J13" s="884">
        <v>0</v>
      </c>
      <c r="K13" s="882">
        <v>32.88064</v>
      </c>
      <c r="L13" s="882">
        <v>76.5</v>
      </c>
      <c r="M13" s="885">
        <v>80000</v>
      </c>
      <c r="N13" s="882">
        <v>1193600</v>
      </c>
      <c r="O13" s="882">
        <v>2835200</v>
      </c>
      <c r="P13" s="885">
        <v>217600</v>
      </c>
      <c r="Q13" s="886">
        <v>4108800</v>
      </c>
    </row>
    <row r="14" spans="1:17">
      <c r="A14" s="700">
        <v>11</v>
      </c>
      <c r="B14" s="707" t="s">
        <v>1315</v>
      </c>
      <c r="C14" s="701">
        <v>45240</v>
      </c>
      <c r="D14" s="707" t="s">
        <v>1245</v>
      </c>
      <c r="E14" s="882">
        <v>3790400</v>
      </c>
      <c r="F14" s="883">
        <v>10</v>
      </c>
      <c r="G14" s="883">
        <v>71</v>
      </c>
      <c r="H14" s="883">
        <v>81</v>
      </c>
      <c r="I14" s="882">
        <v>30.70224</v>
      </c>
      <c r="J14" s="884">
        <v>0</v>
      </c>
      <c r="K14" s="882">
        <v>30.70224</v>
      </c>
      <c r="L14" s="882">
        <v>42.32</v>
      </c>
      <c r="M14" s="885">
        <v>0</v>
      </c>
      <c r="N14" s="882">
        <v>1142400</v>
      </c>
      <c r="O14" s="882">
        <v>2457600</v>
      </c>
      <c r="P14" s="885">
        <v>190400</v>
      </c>
      <c r="Q14" s="886">
        <v>3600000</v>
      </c>
    </row>
    <row r="15" spans="1:17">
      <c r="A15" s="700">
        <v>12</v>
      </c>
      <c r="B15" s="707" t="s">
        <v>1316</v>
      </c>
      <c r="C15" s="701">
        <v>45240</v>
      </c>
      <c r="D15" s="707" t="s">
        <v>106</v>
      </c>
      <c r="E15" s="882">
        <v>77356059</v>
      </c>
      <c r="F15" s="883">
        <v>10</v>
      </c>
      <c r="G15" s="883">
        <v>50</v>
      </c>
      <c r="H15" s="883">
        <v>60</v>
      </c>
      <c r="I15" s="882">
        <v>391.83636000000001</v>
      </c>
      <c r="J15" s="884">
        <v>72.299993999999998</v>
      </c>
      <c r="K15" s="882">
        <v>464.13635399999998</v>
      </c>
      <c r="L15" s="882">
        <v>79.47</v>
      </c>
      <c r="M15" s="885">
        <v>37541665</v>
      </c>
      <c r="N15" s="882">
        <v>11262500</v>
      </c>
      <c r="O15" s="882">
        <v>26279167</v>
      </c>
      <c r="P15" s="885">
        <v>0</v>
      </c>
      <c r="Q15" s="886">
        <v>75083332</v>
      </c>
    </row>
    <row r="16" spans="1:17">
      <c r="A16" s="700">
        <v>13</v>
      </c>
      <c r="B16" s="707" t="s">
        <v>1317</v>
      </c>
      <c r="C16" s="701">
        <v>45250</v>
      </c>
      <c r="D16" s="707" t="s">
        <v>1245</v>
      </c>
      <c r="E16" s="882">
        <v>1291200</v>
      </c>
      <c r="F16" s="883">
        <v>10</v>
      </c>
      <c r="G16" s="883">
        <v>74</v>
      </c>
      <c r="H16" s="883">
        <v>84</v>
      </c>
      <c r="I16" s="882">
        <v>10.846080000000001</v>
      </c>
      <c r="J16" s="884">
        <v>0</v>
      </c>
      <c r="K16" s="882">
        <v>10.846080000000001</v>
      </c>
      <c r="L16" s="882">
        <v>56.58</v>
      </c>
      <c r="M16" s="885">
        <v>0</v>
      </c>
      <c r="N16" s="882">
        <v>379200</v>
      </c>
      <c r="O16" s="882">
        <v>846400</v>
      </c>
      <c r="P16" s="885">
        <v>65600</v>
      </c>
      <c r="Q16" s="886">
        <v>1225600</v>
      </c>
    </row>
    <row r="17" spans="1:17">
      <c r="A17" s="700">
        <v>14</v>
      </c>
      <c r="B17" s="707" t="s">
        <v>1318</v>
      </c>
      <c r="C17" s="701">
        <v>45245</v>
      </c>
      <c r="D17" s="707" t="s">
        <v>106</v>
      </c>
      <c r="E17" s="882">
        <v>29571390</v>
      </c>
      <c r="F17" s="883">
        <v>2</v>
      </c>
      <c r="G17" s="883">
        <v>280</v>
      </c>
      <c r="H17" s="883">
        <v>282</v>
      </c>
      <c r="I17" s="882">
        <v>0</v>
      </c>
      <c r="J17" s="884">
        <v>833.91319799999997</v>
      </c>
      <c r="K17" s="882">
        <v>833.91319799999997</v>
      </c>
      <c r="L17" s="882">
        <v>51.96</v>
      </c>
      <c r="M17" s="885">
        <v>14785694</v>
      </c>
      <c r="N17" s="882">
        <v>4435709</v>
      </c>
      <c r="O17" s="882">
        <v>10349987</v>
      </c>
      <c r="P17" s="885">
        <v>0</v>
      </c>
      <c r="Q17" s="886">
        <v>29571390</v>
      </c>
    </row>
    <row r="18" spans="1:17">
      <c r="A18" s="700">
        <v>15</v>
      </c>
      <c r="B18" s="707" t="s">
        <v>1319</v>
      </c>
      <c r="C18" s="701">
        <v>45259</v>
      </c>
      <c r="D18" s="707" t="s">
        <v>106</v>
      </c>
      <c r="E18" s="882">
        <v>671941177</v>
      </c>
      <c r="F18" s="883">
        <v>10</v>
      </c>
      <c r="G18" s="883">
        <v>22</v>
      </c>
      <c r="H18" s="883">
        <v>32</v>
      </c>
      <c r="I18" s="882">
        <v>1290.1270592000001</v>
      </c>
      <c r="J18" s="884">
        <v>860.08470720000003</v>
      </c>
      <c r="K18" s="882">
        <v>2150.2117664000002</v>
      </c>
      <c r="L18" s="882">
        <v>39.549999999999997</v>
      </c>
      <c r="M18" s="885">
        <v>335429628</v>
      </c>
      <c r="N18" s="882">
        <v>100628889</v>
      </c>
      <c r="O18" s="882">
        <v>234800740</v>
      </c>
      <c r="P18" s="885">
        <v>0</v>
      </c>
      <c r="Q18" s="886">
        <v>670859257</v>
      </c>
    </row>
    <row r="19" spans="1:17">
      <c r="A19" s="700">
        <v>16</v>
      </c>
      <c r="B19" s="707" t="s">
        <v>1320</v>
      </c>
      <c r="C19" s="701">
        <v>45260</v>
      </c>
      <c r="D19" s="707" t="s">
        <v>1245</v>
      </c>
      <c r="E19" s="882">
        <v>1500000</v>
      </c>
      <c r="F19" s="883">
        <v>10</v>
      </c>
      <c r="G19" s="883">
        <v>130</v>
      </c>
      <c r="H19" s="883">
        <v>140</v>
      </c>
      <c r="I19" s="882">
        <v>21</v>
      </c>
      <c r="J19" s="884">
        <v>0</v>
      </c>
      <c r="K19" s="882">
        <v>21</v>
      </c>
      <c r="L19" s="882">
        <v>221.82</v>
      </c>
      <c r="M19" s="885">
        <v>700000</v>
      </c>
      <c r="N19" s="882">
        <v>215000</v>
      </c>
      <c r="O19" s="882">
        <v>500000</v>
      </c>
      <c r="P19" s="885">
        <v>85000</v>
      </c>
      <c r="Q19" s="886">
        <v>1415000</v>
      </c>
    </row>
    <row r="20" spans="1:17">
      <c r="A20" s="700">
        <v>17</v>
      </c>
      <c r="B20" s="707" t="s">
        <v>1321</v>
      </c>
      <c r="C20" s="701">
        <v>45260</v>
      </c>
      <c r="D20" s="707" t="s">
        <v>106</v>
      </c>
      <c r="E20" s="882">
        <v>60850278</v>
      </c>
      <c r="F20" s="883">
        <v>2</v>
      </c>
      <c r="G20" s="883">
        <v>498</v>
      </c>
      <c r="H20" s="883">
        <v>500</v>
      </c>
      <c r="I20" s="882">
        <v>0</v>
      </c>
      <c r="J20" s="884">
        <v>3042.5138999999999</v>
      </c>
      <c r="K20" s="882">
        <v>3042.5138999999999</v>
      </c>
      <c r="L20" s="882">
        <v>71.069999999999993</v>
      </c>
      <c r="M20" s="885">
        <v>26906059</v>
      </c>
      <c r="N20" s="882">
        <v>8071818</v>
      </c>
      <c r="O20" s="882">
        <v>18834244</v>
      </c>
      <c r="P20" s="885">
        <v>0</v>
      </c>
      <c r="Q20" s="886">
        <v>53812121</v>
      </c>
    </row>
    <row r="21" spans="1:17">
      <c r="A21" s="700">
        <v>18</v>
      </c>
      <c r="B21" s="707" t="s">
        <v>1322</v>
      </c>
      <c r="C21" s="701">
        <v>45260</v>
      </c>
      <c r="D21" s="707" t="s">
        <v>106</v>
      </c>
      <c r="E21" s="882">
        <v>29626732</v>
      </c>
      <c r="F21" s="883">
        <v>2</v>
      </c>
      <c r="G21" s="883">
        <v>167</v>
      </c>
      <c r="H21" s="883">
        <v>169</v>
      </c>
      <c r="I21" s="882">
        <v>301.99999179999998</v>
      </c>
      <c r="J21" s="884">
        <v>198.691779</v>
      </c>
      <c r="K21" s="882">
        <v>500.69177079999997</v>
      </c>
      <c r="L21" s="882">
        <v>67.89</v>
      </c>
      <c r="M21" s="885">
        <v>19257375</v>
      </c>
      <c r="N21" s="882">
        <v>4444010</v>
      </c>
      <c r="O21" s="882">
        <v>5925347</v>
      </c>
      <c r="P21" s="885">
        <v>0</v>
      </c>
      <c r="Q21" s="886">
        <v>29626732</v>
      </c>
    </row>
    <row r="22" spans="1:17">
      <c r="A22" s="700">
        <v>19</v>
      </c>
      <c r="B22" s="707" t="s">
        <v>1323</v>
      </c>
      <c r="C22" s="701">
        <v>45260</v>
      </c>
      <c r="D22" s="707" t="s">
        <v>106</v>
      </c>
      <c r="E22" s="882">
        <v>78042871</v>
      </c>
      <c r="F22" s="883">
        <v>10</v>
      </c>
      <c r="G22" s="883">
        <v>130</v>
      </c>
      <c r="H22" s="883">
        <v>140</v>
      </c>
      <c r="I22" s="882">
        <v>600.33607199999994</v>
      </c>
      <c r="J22" s="884">
        <v>492.26412199999999</v>
      </c>
      <c r="K22" s="882">
        <v>1092.6001939999999</v>
      </c>
      <c r="L22" s="882">
        <v>2.62</v>
      </c>
      <c r="M22" s="885">
        <v>38853391</v>
      </c>
      <c r="N22" s="882">
        <v>11656018</v>
      </c>
      <c r="O22" s="882">
        <v>27197375</v>
      </c>
      <c r="P22" s="885">
        <v>0</v>
      </c>
      <c r="Q22" s="886">
        <v>77706784</v>
      </c>
    </row>
    <row r="23" spans="1:17">
      <c r="A23" s="700">
        <v>20</v>
      </c>
      <c r="B23" s="707" t="s">
        <v>1324</v>
      </c>
      <c r="C23" s="701">
        <v>45246</v>
      </c>
      <c r="D23" s="707" t="s">
        <v>1245</v>
      </c>
      <c r="E23" s="882">
        <v>6564800</v>
      </c>
      <c r="F23" s="883">
        <v>10</v>
      </c>
      <c r="G23" s="883">
        <v>73</v>
      </c>
      <c r="H23" s="883">
        <v>83</v>
      </c>
      <c r="I23" s="882">
        <v>49.946080000000002</v>
      </c>
      <c r="J23" s="884">
        <v>4.54176</v>
      </c>
      <c r="K23" s="882">
        <v>54.487840000000006</v>
      </c>
      <c r="L23" s="882">
        <v>149.82</v>
      </c>
      <c r="M23" s="885">
        <v>2627200</v>
      </c>
      <c r="N23" s="882">
        <v>896000</v>
      </c>
      <c r="O23" s="882">
        <v>2193600</v>
      </c>
      <c r="P23" s="885">
        <v>848000</v>
      </c>
      <c r="Q23" s="886">
        <v>5716800</v>
      </c>
    </row>
    <row r="24" spans="1:17">
      <c r="A24" s="700">
        <v>21</v>
      </c>
      <c r="B24" s="707" t="s">
        <v>1325</v>
      </c>
      <c r="C24" s="701">
        <v>45236</v>
      </c>
      <c r="D24" s="707" t="s">
        <v>107</v>
      </c>
      <c r="E24" s="882">
        <v>9351217</v>
      </c>
      <c r="F24" s="883">
        <v>10</v>
      </c>
      <c r="G24" s="883">
        <v>34.799999999999997</v>
      </c>
      <c r="H24" s="883">
        <v>44.8</v>
      </c>
      <c r="I24" s="882">
        <v>41.893452159999995</v>
      </c>
      <c r="J24" s="884">
        <v>0</v>
      </c>
      <c r="K24" s="882">
        <v>41.893452159999995</v>
      </c>
      <c r="L24" s="882">
        <v>95.83</v>
      </c>
      <c r="M24" s="885">
        <v>0</v>
      </c>
      <c r="N24" s="882">
        <v>0</v>
      </c>
      <c r="O24" s="882">
        <v>0</v>
      </c>
      <c r="P24" s="885">
        <v>0</v>
      </c>
      <c r="Q24" s="886">
        <v>0</v>
      </c>
    </row>
    <row r="25" spans="1:17">
      <c r="A25" s="700">
        <v>22</v>
      </c>
      <c r="B25" s="707" t="s">
        <v>1326</v>
      </c>
      <c r="C25" s="701">
        <v>45242</v>
      </c>
      <c r="D25" s="707" t="s">
        <v>107</v>
      </c>
      <c r="E25" s="882">
        <v>16911111</v>
      </c>
      <c r="F25" s="883">
        <v>1</v>
      </c>
      <c r="G25" s="883">
        <v>3.5</v>
      </c>
      <c r="H25" s="883">
        <v>4.5</v>
      </c>
      <c r="I25" s="882">
        <v>7.6099999499999997</v>
      </c>
      <c r="J25" s="884">
        <v>0</v>
      </c>
      <c r="K25" s="882">
        <v>7.6099999499999997</v>
      </c>
      <c r="L25" s="882">
        <v>277.24</v>
      </c>
      <c r="M25" s="885">
        <v>0</v>
      </c>
      <c r="N25" s="882">
        <v>0</v>
      </c>
      <c r="O25" s="882">
        <v>0</v>
      </c>
      <c r="P25" s="885">
        <v>0</v>
      </c>
      <c r="Q25" s="886">
        <v>0</v>
      </c>
    </row>
    <row r="26" spans="1:17">
      <c r="A26" s="700">
        <v>23</v>
      </c>
      <c r="B26" s="707" t="s">
        <v>1327</v>
      </c>
      <c r="C26" s="701">
        <v>45242</v>
      </c>
      <c r="D26" s="707" t="s">
        <v>107</v>
      </c>
      <c r="E26" s="882">
        <v>11622000</v>
      </c>
      <c r="F26" s="883">
        <v>2</v>
      </c>
      <c r="G26" s="883">
        <v>24.5</v>
      </c>
      <c r="H26" s="883">
        <v>26.5</v>
      </c>
      <c r="I26" s="882">
        <v>30.798300000000001</v>
      </c>
      <c r="J26" s="884">
        <v>0</v>
      </c>
      <c r="K26" s="882">
        <v>30.798300000000001</v>
      </c>
      <c r="L26" s="882">
        <v>152.05000000000001</v>
      </c>
      <c r="M26" s="885">
        <v>0</v>
      </c>
      <c r="N26" s="882">
        <v>0</v>
      </c>
      <c r="O26" s="882">
        <v>0</v>
      </c>
      <c r="P26" s="885">
        <v>0</v>
      </c>
      <c r="Q26" s="886">
        <v>0</v>
      </c>
    </row>
    <row r="27" spans="1:17">
      <c r="A27" s="700">
        <v>24</v>
      </c>
      <c r="B27" s="680" t="s">
        <v>1328</v>
      </c>
      <c r="C27" s="701">
        <v>45243</v>
      </c>
      <c r="D27" s="707" t="s">
        <v>106</v>
      </c>
      <c r="E27" s="882">
        <v>6191000</v>
      </c>
      <c r="F27" s="883">
        <v>10</v>
      </c>
      <c r="G27" s="883">
        <v>782</v>
      </c>
      <c r="H27" s="883">
        <v>792</v>
      </c>
      <c r="I27" s="882">
        <v>0</v>
      </c>
      <c r="J27" s="884">
        <v>490.3272</v>
      </c>
      <c r="K27" s="882">
        <v>490.3272</v>
      </c>
      <c r="L27" s="882" t="s">
        <v>1336</v>
      </c>
      <c r="M27" s="885">
        <v>3070407</v>
      </c>
      <c r="N27" s="882">
        <v>921123</v>
      </c>
      <c r="O27" s="882">
        <v>2149286</v>
      </c>
      <c r="P27" s="885">
        <v>0</v>
      </c>
      <c r="Q27" s="886">
        <v>6140816</v>
      </c>
    </row>
    <row r="28" spans="1:17">
      <c r="A28" s="700">
        <v>25</v>
      </c>
      <c r="B28" s="680" t="s">
        <v>1329</v>
      </c>
      <c r="C28" s="701">
        <v>45258</v>
      </c>
      <c r="D28" s="707" t="s">
        <v>1246</v>
      </c>
      <c r="E28" s="882">
        <v>558000</v>
      </c>
      <c r="F28" s="883">
        <v>10</v>
      </c>
      <c r="G28" s="883">
        <v>223</v>
      </c>
      <c r="H28" s="883">
        <v>233</v>
      </c>
      <c r="I28" s="882">
        <v>13.0014</v>
      </c>
      <c r="J28" s="884">
        <v>0</v>
      </c>
      <c r="K28" s="882">
        <v>13.0014</v>
      </c>
      <c r="L28" s="882" t="s">
        <v>1337</v>
      </c>
      <c r="M28" s="885">
        <v>0</v>
      </c>
      <c r="N28" s="882">
        <v>133200</v>
      </c>
      <c r="O28" s="882">
        <v>394800</v>
      </c>
      <c r="P28" s="885">
        <v>30000</v>
      </c>
      <c r="Q28" s="886">
        <v>528000</v>
      </c>
    </row>
    <row r="29" spans="1:17">
      <c r="A29" s="700">
        <v>26</v>
      </c>
      <c r="B29" s="680" t="s">
        <v>1330</v>
      </c>
      <c r="C29" s="701">
        <v>45247</v>
      </c>
      <c r="D29" s="707" t="s">
        <v>1246</v>
      </c>
      <c r="E29" s="882">
        <v>2166000</v>
      </c>
      <c r="F29" s="883">
        <v>10</v>
      </c>
      <c r="G29" s="883">
        <v>129</v>
      </c>
      <c r="H29" s="883">
        <v>139</v>
      </c>
      <c r="I29" s="882">
        <v>30.107399999999998</v>
      </c>
      <c r="J29" s="884">
        <v>0</v>
      </c>
      <c r="K29" s="882">
        <v>30.107399999999998</v>
      </c>
      <c r="L29" s="882" t="s">
        <v>1338</v>
      </c>
      <c r="M29" s="885">
        <v>901000</v>
      </c>
      <c r="N29" s="882">
        <v>271000</v>
      </c>
      <c r="O29" s="882">
        <v>632000</v>
      </c>
      <c r="P29" s="885">
        <v>362000</v>
      </c>
      <c r="Q29" s="886">
        <v>1804000</v>
      </c>
    </row>
    <row r="30" spans="1:17">
      <c r="A30" s="700">
        <v>27</v>
      </c>
      <c r="B30" s="680" t="s">
        <v>1331</v>
      </c>
      <c r="C30" s="701">
        <v>45236</v>
      </c>
      <c r="D30" s="707" t="s">
        <v>1246</v>
      </c>
      <c r="E30" s="882">
        <v>1950000</v>
      </c>
      <c r="F30" s="883">
        <v>10</v>
      </c>
      <c r="G30" s="883">
        <v>35</v>
      </c>
      <c r="H30" s="883">
        <v>45</v>
      </c>
      <c r="I30" s="882">
        <v>8.7750000000000004</v>
      </c>
      <c r="J30" s="884">
        <v>0</v>
      </c>
      <c r="K30" s="882">
        <v>8.7750000000000004</v>
      </c>
      <c r="L30" s="882" t="s">
        <v>1339</v>
      </c>
      <c r="M30" s="885">
        <v>0</v>
      </c>
      <c r="N30" s="882">
        <v>924000</v>
      </c>
      <c r="O30" s="882">
        <v>924000</v>
      </c>
      <c r="P30" s="885">
        <v>102000</v>
      </c>
      <c r="Q30" s="886">
        <v>1848000</v>
      </c>
    </row>
    <row r="31" spans="1:17">
      <c r="A31" s="700">
        <v>28</v>
      </c>
      <c r="B31" s="680" t="s">
        <v>1332</v>
      </c>
      <c r="C31" s="701">
        <v>45237</v>
      </c>
      <c r="D31" s="707" t="s">
        <v>1246</v>
      </c>
      <c r="E31" s="882">
        <v>800000</v>
      </c>
      <c r="F31" s="883">
        <v>10</v>
      </c>
      <c r="G31" s="883">
        <v>112</v>
      </c>
      <c r="H31" s="883">
        <v>122</v>
      </c>
      <c r="I31" s="882">
        <v>9.76</v>
      </c>
      <c r="J31" s="884">
        <v>0</v>
      </c>
      <c r="K31" s="882">
        <v>9.76</v>
      </c>
      <c r="L31" s="882" t="s">
        <v>1340</v>
      </c>
      <c r="M31" s="885">
        <v>0</v>
      </c>
      <c r="N31" s="882">
        <v>280000</v>
      </c>
      <c r="O31" s="882">
        <v>442000</v>
      </c>
      <c r="P31" s="885">
        <v>78000</v>
      </c>
      <c r="Q31" s="886">
        <v>722000</v>
      </c>
    </row>
    <row r="32" spans="1:17">
      <c r="A32" s="700">
        <v>29</v>
      </c>
      <c r="B32" s="680" t="s">
        <v>1333</v>
      </c>
      <c r="C32" s="701">
        <v>45236</v>
      </c>
      <c r="D32" s="707" t="s">
        <v>1246</v>
      </c>
      <c r="E32" s="882">
        <v>1416000</v>
      </c>
      <c r="F32" s="883">
        <v>10</v>
      </c>
      <c r="G32" s="883">
        <v>98</v>
      </c>
      <c r="H32" s="883">
        <v>108</v>
      </c>
      <c r="I32" s="882">
        <v>15.2928</v>
      </c>
      <c r="J32" s="884">
        <v>0</v>
      </c>
      <c r="K32" s="882">
        <v>15.2928</v>
      </c>
      <c r="L32" s="882" t="s">
        <v>1341</v>
      </c>
      <c r="M32" s="885">
        <v>0</v>
      </c>
      <c r="N32" s="882">
        <v>421200</v>
      </c>
      <c r="O32" s="882">
        <v>922800</v>
      </c>
      <c r="P32" s="885">
        <v>72000</v>
      </c>
      <c r="Q32" s="886">
        <v>1344000</v>
      </c>
    </row>
    <row r="33" spans="1:17">
      <c r="A33" s="700">
        <v>30</v>
      </c>
      <c r="B33" s="680" t="s">
        <v>1334</v>
      </c>
      <c r="C33" s="701">
        <v>45233</v>
      </c>
      <c r="D33" s="707" t="s">
        <v>1335</v>
      </c>
      <c r="E33" s="882">
        <v>7972600</v>
      </c>
      <c r="F33" s="883">
        <v>10</v>
      </c>
      <c r="G33" s="883">
        <v>30</v>
      </c>
      <c r="H33" s="883">
        <v>40</v>
      </c>
      <c r="I33" s="882">
        <v>31.8904</v>
      </c>
      <c r="J33" s="884">
        <v>0</v>
      </c>
      <c r="K33" s="882">
        <v>31.8904</v>
      </c>
      <c r="L33" s="882">
        <v>14.816000000000001</v>
      </c>
      <c r="M33" s="885">
        <v>0</v>
      </c>
      <c r="N33" s="882">
        <v>0</v>
      </c>
      <c r="O33" s="882">
        <v>0</v>
      </c>
      <c r="P33" s="885">
        <v>0</v>
      </c>
      <c r="Q33" s="886">
        <v>0</v>
      </c>
    </row>
    <row r="34" spans="1:17">
      <c r="A34" s="700"/>
      <c r="B34" s="707"/>
      <c r="C34" s="701"/>
      <c r="D34" s="702"/>
      <c r="E34" s="702"/>
      <c r="F34" s="703"/>
      <c r="G34" s="703"/>
      <c r="H34" s="703"/>
      <c r="I34" s="704"/>
      <c r="J34" s="705"/>
      <c r="K34" s="704"/>
      <c r="L34" s="702"/>
      <c r="M34" s="706"/>
      <c r="N34" s="702"/>
      <c r="O34" s="702"/>
      <c r="P34" s="706"/>
      <c r="Q34" s="708"/>
    </row>
    <row r="35" spans="1:17">
      <c r="A35" s="10" t="s">
        <v>108</v>
      </c>
    </row>
    <row r="36" spans="1:17">
      <c r="A36" s="11" t="s">
        <v>109</v>
      </c>
    </row>
    <row r="39" spans="1:17" ht="15.75">
      <c r="A39" s="17"/>
      <c r="B39" s="20"/>
      <c r="C39" s="21"/>
      <c r="D39" s="22"/>
      <c r="E39" s="13"/>
      <c r="F39" s="13"/>
      <c r="G39" s="13"/>
      <c r="H39" s="12"/>
      <c r="I39" s="23"/>
      <c r="J39" s="24"/>
      <c r="K39" s="23"/>
      <c r="L39" s="13"/>
      <c r="M39" s="13"/>
      <c r="N39" s="13"/>
      <c r="O39" s="13"/>
      <c r="P39" s="13"/>
      <c r="Q39" s="16"/>
    </row>
    <row r="40" spans="1:17" ht="15.75">
      <c r="B40" s="26"/>
      <c r="C40" s="19"/>
      <c r="D40" s="12"/>
      <c r="E40" s="12"/>
      <c r="F40" s="12"/>
      <c r="G40" s="13"/>
      <c r="H40" s="12"/>
      <c r="I40" s="14"/>
      <c r="J40" s="15"/>
      <c r="K40" s="14"/>
      <c r="L40" s="12"/>
      <c r="M40" s="12"/>
      <c r="N40" s="12"/>
      <c r="O40" s="12"/>
      <c r="P40" s="13"/>
      <c r="Q40" s="16"/>
    </row>
    <row r="41" spans="1:17" ht="15.75">
      <c r="B41" s="20"/>
      <c r="C41" s="21"/>
      <c r="D41" s="13"/>
      <c r="E41" s="13"/>
      <c r="F41" s="13"/>
      <c r="G41" s="13"/>
      <c r="H41" s="12"/>
      <c r="I41" s="23"/>
      <c r="J41" s="24"/>
      <c r="K41" s="23"/>
      <c r="L41" s="13"/>
      <c r="M41" s="13"/>
      <c r="N41" s="13"/>
      <c r="O41" s="13"/>
      <c r="P41" s="13"/>
      <c r="Q41" s="16"/>
    </row>
    <row r="42" spans="1:17" ht="15.75">
      <c r="A42" s="17"/>
      <c r="B42" s="18"/>
      <c r="C42" s="19"/>
      <c r="D42" s="12"/>
      <c r="E42" s="12"/>
      <c r="F42" s="12"/>
      <c r="G42" s="13"/>
      <c r="H42" s="12"/>
      <c r="I42" s="14"/>
      <c r="J42" s="15"/>
      <c r="K42" s="14"/>
      <c r="L42" s="12"/>
      <c r="M42" s="12"/>
      <c r="N42" s="12"/>
      <c r="O42" s="12"/>
      <c r="P42" s="13"/>
      <c r="Q42" s="16"/>
    </row>
    <row r="43" spans="1:17" ht="15.75">
      <c r="A43" s="25"/>
      <c r="B43" s="18"/>
      <c r="C43" s="21"/>
      <c r="D43" s="13"/>
      <c r="E43" s="13"/>
      <c r="F43" s="13"/>
      <c r="G43" s="13"/>
      <c r="H43" s="13"/>
      <c r="I43" s="14"/>
      <c r="J43" s="15"/>
      <c r="K43" s="14"/>
      <c r="L43" s="13"/>
      <c r="M43" s="13"/>
      <c r="N43" s="13"/>
      <c r="O43" s="13"/>
      <c r="P43" s="16"/>
      <c r="Q43" s="16"/>
    </row>
    <row r="49" spans="3:4" ht="15.75">
      <c r="C49" s="27"/>
      <c r="D49" s="28"/>
    </row>
    <row r="50" spans="3:4" ht="15.75">
      <c r="C50" s="29"/>
      <c r="D50" s="30"/>
    </row>
    <row r="51" spans="3:4" ht="15.75">
      <c r="C51" s="31"/>
      <c r="D51" s="30"/>
    </row>
    <row r="52" spans="3:4" ht="15.75">
      <c r="C52" s="27"/>
      <c r="D52" s="32"/>
    </row>
    <row r="53" spans="3:4" ht="15.75">
      <c r="C53" s="33"/>
      <c r="D53" s="32"/>
    </row>
    <row r="54" spans="3:4" ht="15.75">
      <c r="C54" s="31"/>
      <c r="D54" s="30"/>
    </row>
    <row r="55" spans="3:4" ht="15.75">
      <c r="C55" s="27"/>
      <c r="D55" s="32"/>
    </row>
    <row r="56" spans="3:4" ht="15.75">
      <c r="C56" s="27"/>
      <c r="D56" s="32"/>
    </row>
    <row r="57" spans="3:4" ht="15.75">
      <c r="C57" s="27"/>
      <c r="D57" s="28"/>
    </row>
    <row r="58" spans="3:4" ht="15.75">
      <c r="C58" s="31"/>
      <c r="D58" s="30"/>
    </row>
    <row r="59" spans="3:4" ht="15.75">
      <c r="C59" s="31"/>
      <c r="D59" s="30"/>
    </row>
    <row r="60" spans="3:4" ht="15.75">
      <c r="C60" s="27"/>
      <c r="D60" s="32"/>
    </row>
    <row r="61" spans="3:4" ht="15.75">
      <c r="C61" s="31"/>
      <c r="D61" s="30"/>
    </row>
    <row r="62" spans="3:4" ht="15.75">
      <c r="C62" s="31"/>
      <c r="D62" s="30"/>
    </row>
    <row r="63" spans="3:4" ht="15.75">
      <c r="C63" s="27"/>
      <c r="D63" s="28"/>
    </row>
    <row r="64" spans="3:4" ht="15.75">
      <c r="C64" s="27"/>
      <c r="D64" s="28"/>
    </row>
    <row r="65" spans="3:4" ht="15.75">
      <c r="C65" s="27"/>
      <c r="D65" s="28"/>
    </row>
    <row r="66" spans="3:4" ht="15.75">
      <c r="C66" s="27"/>
      <c r="D66" s="28"/>
    </row>
    <row r="67" spans="3:4" ht="15.75">
      <c r="C67" s="33"/>
      <c r="D67" s="30"/>
    </row>
    <row r="68" spans="3:4" ht="15.75">
      <c r="C68" s="31"/>
      <c r="D68" s="30"/>
    </row>
    <row r="69" spans="3:4" ht="15.75">
      <c r="C69" s="27"/>
      <c r="D69" s="32"/>
    </row>
    <row r="70" spans="3:4" ht="15.75">
      <c r="C70" s="27"/>
      <c r="D70" s="32"/>
    </row>
    <row r="71" spans="3:4" ht="15.75">
      <c r="C71" s="27"/>
      <c r="D71" s="32"/>
    </row>
    <row r="72" spans="3:4" ht="15.75">
      <c r="C72" s="27"/>
      <c r="D72" s="28"/>
    </row>
    <row r="73" spans="3:4" ht="15.75">
      <c r="C73" s="31"/>
      <c r="D73" s="30"/>
    </row>
    <row r="74" spans="3:4" ht="15.75">
      <c r="C74" s="27"/>
      <c r="D74" s="32"/>
    </row>
    <row r="75" spans="3:4" ht="15.75">
      <c r="C75" s="33"/>
      <c r="D75" s="30"/>
    </row>
    <row r="76" spans="3:4" ht="15.75">
      <c r="C76" s="33"/>
      <c r="D76" s="30"/>
    </row>
    <row r="77" spans="3:4" ht="15.75">
      <c r="C77" s="33"/>
      <c r="D77" s="30"/>
    </row>
    <row r="78" spans="3:4" ht="15.75">
      <c r="C78" s="31"/>
      <c r="D78" s="30"/>
    </row>
    <row r="79" spans="3:4" ht="15.75">
      <c r="C79" s="27"/>
      <c r="D79" s="28"/>
    </row>
    <row r="80" spans="3:4" ht="15.75">
      <c r="C80" s="31"/>
      <c r="D80" s="30"/>
    </row>
    <row r="81" spans="3:4" ht="15.75">
      <c r="C81" s="27"/>
      <c r="D81" s="32"/>
    </row>
    <row r="82" spans="3:4" ht="15.75">
      <c r="C82" s="33"/>
      <c r="D82" s="30"/>
    </row>
    <row r="83" spans="3:4" ht="15.75">
      <c r="C83" s="27"/>
      <c r="D83" s="32"/>
    </row>
    <row r="84" spans="3:4" ht="15.75">
      <c r="C84" s="31"/>
      <c r="D84" s="30"/>
    </row>
    <row r="85" spans="3:4" ht="15.75">
      <c r="C85" s="31"/>
      <c r="D85" s="32"/>
    </row>
  </sheetData>
  <mergeCells count="13">
    <mergeCell ref="A1:Q1"/>
    <mergeCell ref="Q2:Q3"/>
    <mergeCell ref="A2:A3"/>
    <mergeCell ref="B2:B3"/>
    <mergeCell ref="C2:C3"/>
    <mergeCell ref="D2:D3"/>
    <mergeCell ref="E2:E3"/>
    <mergeCell ref="F2:F3"/>
    <mergeCell ref="G2:G3"/>
    <mergeCell ref="H2:H3"/>
    <mergeCell ref="I2:K2"/>
    <mergeCell ref="L2:L3"/>
    <mergeCell ref="M2:P2"/>
  </mergeCells>
  <conditionalFormatting sqref="C57:C62 C64:C72">
    <cfRule type="duplicateValues" dxfId="4" priority="7"/>
  </conditionalFormatting>
  <conditionalFormatting sqref="C49:C56">
    <cfRule type="duplicateValues" dxfId="3" priority="6"/>
  </conditionalFormatting>
  <conditionalFormatting sqref="C63">
    <cfRule type="duplicateValues" dxfId="2" priority="5"/>
  </conditionalFormatting>
  <conditionalFormatting sqref="B34">
    <cfRule type="duplicateValues" dxfId="1" priority="3"/>
  </conditionalFormatting>
  <conditionalFormatting sqref="B4:B33">
    <cfRule type="duplicateValues" dxfId="0" priority="1"/>
  </conditionalFormatting>
  <printOptions horizontalCentered="1"/>
  <pageMargins left="0.7" right="0.7" top="0.75" bottom="0.75" header="0.3" footer="0.3"/>
  <pageSetup paperSize="9" scale="64"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zoomScaleNormal="100" workbookViewId="0"/>
  </sheetViews>
  <sheetFormatPr defaultColWidth="9.140625" defaultRowHeight="15"/>
  <cols>
    <col min="1" max="8" width="14.5703125" style="202" bestFit="1" customWidth="1"/>
    <col min="9" max="9" width="10.85546875" style="202" customWidth="1"/>
    <col min="10" max="16384" width="9.140625" style="202"/>
  </cols>
  <sheetData>
    <row r="1" spans="1:10" ht="15.75" customHeight="1">
      <c r="A1" s="968" t="s">
        <v>527</v>
      </c>
      <c r="B1" s="968"/>
      <c r="C1" s="968"/>
      <c r="D1" s="868"/>
      <c r="E1" s="868"/>
      <c r="F1" s="868"/>
      <c r="G1" s="868"/>
      <c r="H1" s="868"/>
    </row>
    <row r="2" spans="1:10" s="203" customFormat="1" ht="38.25" customHeight="1">
      <c r="A2" s="969" t="s">
        <v>122</v>
      </c>
      <c r="B2" s="906" t="s">
        <v>528</v>
      </c>
      <c r="C2" s="906" t="s">
        <v>529</v>
      </c>
      <c r="D2" s="906" t="s">
        <v>530</v>
      </c>
      <c r="E2" s="906" t="s">
        <v>531</v>
      </c>
      <c r="F2" s="906" t="s">
        <v>532</v>
      </c>
      <c r="G2" s="906" t="s">
        <v>533</v>
      </c>
      <c r="H2" s="906" t="s">
        <v>534</v>
      </c>
    </row>
    <row r="3" spans="1:10" s="209" customFormat="1" ht="18" customHeight="1">
      <c r="A3" s="901" t="s">
        <v>76</v>
      </c>
      <c r="B3" s="588">
        <v>0.93316603200000003</v>
      </c>
      <c r="C3" s="588">
        <v>0.92887107000000002</v>
      </c>
      <c r="D3" s="588">
        <v>0.92504527400000003</v>
      </c>
      <c r="E3" s="970">
        <v>0.92725419015187804</v>
      </c>
      <c r="F3" s="970">
        <v>1.0958602482833399</v>
      </c>
      <c r="G3" s="970">
        <v>0.92425757931098296</v>
      </c>
      <c r="H3" s="970">
        <v>0.9471796884265743</v>
      </c>
    </row>
    <row r="4" spans="1:10" s="209" customFormat="1" ht="18" customHeight="1">
      <c r="A4" s="917" t="s">
        <v>77</v>
      </c>
      <c r="B4" s="971">
        <v>0.54361143425428204</v>
      </c>
      <c r="C4" s="971">
        <v>0.5280080889520008</v>
      </c>
      <c r="D4" s="971">
        <v>0.5304116995830368</v>
      </c>
      <c r="E4" s="972">
        <v>0.53559593316551002</v>
      </c>
      <c r="F4" s="972">
        <v>0.66974097976273705</v>
      </c>
      <c r="G4" s="972">
        <v>0.53064374487964605</v>
      </c>
      <c r="H4" s="972">
        <v>5.4123355820516255E-3</v>
      </c>
      <c r="I4" s="203"/>
      <c r="J4" s="203"/>
    </row>
    <row r="5" spans="1:10" s="203" customFormat="1" ht="18" customHeight="1">
      <c r="A5" s="422">
        <v>45017</v>
      </c>
      <c r="B5" s="589">
        <v>0.44242073686099503</v>
      </c>
      <c r="C5" s="589">
        <v>0.37849718115260189</v>
      </c>
      <c r="D5" s="589">
        <v>0.35120717146305841</v>
      </c>
      <c r="E5" s="589">
        <v>0.40158120950384502</v>
      </c>
      <c r="F5" s="589">
        <v>0.42613759142554503</v>
      </c>
      <c r="G5" s="589">
        <v>0.33886172197309</v>
      </c>
      <c r="H5" s="589">
        <v>0.4</v>
      </c>
    </row>
    <row r="6" spans="1:10" s="203" customFormat="1" ht="18" customHeight="1">
      <c r="A6" s="422">
        <v>45047</v>
      </c>
      <c r="B6" s="589">
        <v>0.56959181987574681</v>
      </c>
      <c r="C6" s="589">
        <v>0.52956427493725511</v>
      </c>
      <c r="D6" s="589">
        <v>0.46969777927326345</v>
      </c>
      <c r="E6" s="589">
        <v>0.53997679550456101</v>
      </c>
      <c r="F6" s="589">
        <v>0.481005955070956</v>
      </c>
      <c r="G6" s="589">
        <v>0.46009818723635398</v>
      </c>
      <c r="H6" s="589">
        <v>0.5</v>
      </c>
    </row>
    <row r="7" spans="1:10" s="203" customFormat="1" ht="18" customHeight="1">
      <c r="A7" s="422">
        <v>45078</v>
      </c>
      <c r="B7" s="589">
        <v>0.50051063928681205</v>
      </c>
      <c r="C7" s="589">
        <v>0.49988977209101515</v>
      </c>
      <c r="D7" s="589">
        <v>0.49475075147984471</v>
      </c>
      <c r="E7" s="589">
        <v>0.48309558762119698</v>
      </c>
      <c r="F7" s="589">
        <v>0.60387681356350897</v>
      </c>
      <c r="G7" s="589">
        <v>0.48085453929578598</v>
      </c>
      <c r="H7" s="589">
        <v>5.0000000000000001E-3</v>
      </c>
    </row>
    <row r="8" spans="1:10" s="203" customFormat="1" ht="18" customHeight="1">
      <c r="A8" s="422">
        <v>45108</v>
      </c>
      <c r="B8" s="589">
        <v>0.57536036686650505</v>
      </c>
      <c r="C8" s="589">
        <v>0.49073463513033438</v>
      </c>
      <c r="D8" s="589">
        <v>0.45467526814009185</v>
      </c>
      <c r="E8" s="589">
        <v>0.52732158165042298</v>
      </c>
      <c r="F8" s="589">
        <v>0.52032002723179704</v>
      </c>
      <c r="G8" s="589">
        <v>0.44843640406612301</v>
      </c>
      <c r="H8" s="589">
        <v>5.56933205900444E-3</v>
      </c>
    </row>
    <row r="9" spans="1:10" s="203" customFormat="1" ht="19.5" customHeight="1">
      <c r="A9" s="422">
        <v>45139</v>
      </c>
      <c r="B9" s="589">
        <v>0.44107542530380317</v>
      </c>
      <c r="C9" s="589">
        <v>0.44477022617878736</v>
      </c>
      <c r="D9" s="589">
        <v>0.43809389258722164</v>
      </c>
      <c r="E9" s="589">
        <v>0.43249410877484801</v>
      </c>
      <c r="F9" s="589">
        <v>0.61825855405206598</v>
      </c>
      <c r="G9" s="589">
        <v>0.43259766069834599</v>
      </c>
      <c r="H9" s="589">
        <v>4.3644930644002053E-3</v>
      </c>
    </row>
    <row r="10" spans="1:10" s="203" customFormat="1" ht="18" customHeight="1">
      <c r="A10" s="422">
        <v>45170</v>
      </c>
      <c r="B10" s="589">
        <v>0.56105925876939877</v>
      </c>
      <c r="C10" s="589">
        <v>0.58273189254365643</v>
      </c>
      <c r="D10" s="589">
        <v>0.6306405251001771</v>
      </c>
      <c r="E10" s="589">
        <v>0.56133477041715496</v>
      </c>
      <c r="F10" s="589">
        <v>0.85897545080641902</v>
      </c>
      <c r="G10" s="589">
        <v>0.62214977914564396</v>
      </c>
      <c r="H10" s="589">
        <v>5.1674040289995723E-3</v>
      </c>
    </row>
    <row r="11" spans="1:10" s="203" customFormat="1" ht="18" customHeight="1">
      <c r="A11" s="422">
        <v>45200</v>
      </c>
      <c r="B11" s="589">
        <v>0.69486026841368087</v>
      </c>
      <c r="C11" s="589">
        <v>0.71526215703423501</v>
      </c>
      <c r="D11" s="589">
        <v>0.78044212124774448</v>
      </c>
      <c r="E11" s="589">
        <v>0.67879638467704995</v>
      </c>
      <c r="F11" s="589">
        <v>0.92632550705241701</v>
      </c>
      <c r="G11" s="589">
        <v>0.75887212801038995</v>
      </c>
      <c r="H11" s="589">
        <v>7.0000000000000001E-3</v>
      </c>
    </row>
    <row r="12" spans="1:10" s="203" customFormat="1" ht="27.6" customHeight="1">
      <c r="A12" s="422">
        <v>45231</v>
      </c>
      <c r="B12" s="589">
        <v>0.47450194299953491</v>
      </c>
      <c r="C12" s="589">
        <v>0.45010880941529746</v>
      </c>
      <c r="D12" s="589">
        <v>0.43088095574298768</v>
      </c>
      <c r="E12" s="589">
        <v>0.455824069837935</v>
      </c>
      <c r="F12" s="589">
        <v>0.57073945890825695</v>
      </c>
      <c r="G12" s="589">
        <v>0.422016433602525</v>
      </c>
      <c r="H12" s="589">
        <v>4.7751976073299382E-3</v>
      </c>
    </row>
    <row r="13" spans="1:10" s="203" customFormat="1">
      <c r="A13" s="422">
        <v>45261</v>
      </c>
      <c r="B13" s="423"/>
      <c r="C13" s="423"/>
      <c r="D13" s="423"/>
      <c r="E13" s="423"/>
      <c r="F13" s="424"/>
      <c r="G13" s="424"/>
      <c r="H13" s="425"/>
    </row>
    <row r="14" spans="1:10" s="203" customFormat="1">
      <c r="A14" s="422">
        <v>45292</v>
      </c>
      <c r="B14" s="423"/>
      <c r="C14" s="423"/>
      <c r="D14" s="423"/>
      <c r="E14" s="423"/>
      <c r="F14" s="424"/>
      <c r="G14" s="424"/>
      <c r="H14" s="425"/>
    </row>
    <row r="15" spans="1:10" s="203" customFormat="1">
      <c r="A15" s="422">
        <v>45323</v>
      </c>
      <c r="B15" s="423"/>
      <c r="C15" s="423"/>
      <c r="D15" s="423"/>
      <c r="E15" s="423"/>
      <c r="F15" s="424"/>
      <c r="G15" s="424"/>
      <c r="H15" s="425"/>
    </row>
    <row r="16" spans="1:10" s="203" customFormat="1">
      <c r="A16" s="422">
        <v>45352</v>
      </c>
      <c r="B16" s="423"/>
      <c r="C16" s="423"/>
      <c r="D16" s="423"/>
      <c r="E16" s="423"/>
      <c r="F16" s="424"/>
      <c r="G16" s="424"/>
      <c r="H16" s="425"/>
    </row>
    <row r="17" spans="1:8" s="203" customFormat="1">
      <c r="A17" s="282"/>
      <c r="B17" s="324"/>
      <c r="C17" s="324"/>
      <c r="D17" s="324"/>
      <c r="E17" s="324"/>
      <c r="F17" s="324"/>
      <c r="G17" s="324"/>
      <c r="H17" s="324"/>
    </row>
    <row r="18" spans="1:8" s="203" customFormat="1">
      <c r="A18" s="1388" t="s">
        <v>535</v>
      </c>
      <c r="B18" s="1388"/>
      <c r="C18" s="1388"/>
      <c r="D18" s="1388"/>
      <c r="E18" s="1388"/>
      <c r="F18" s="1388"/>
      <c r="G18" s="1388"/>
    </row>
    <row r="19" spans="1:8" s="203" customFormat="1">
      <c r="A19" s="1330" t="s">
        <v>1303</v>
      </c>
      <c r="B19" s="1330"/>
      <c r="C19" s="1330"/>
      <c r="D19" s="1330"/>
      <c r="E19" s="1330"/>
      <c r="F19" s="1330"/>
      <c r="G19" s="1330"/>
    </row>
    <row r="20" spans="1:8" s="203" customFormat="1">
      <c r="A20" s="1330" t="s">
        <v>536</v>
      </c>
      <c r="B20" s="1330"/>
      <c r="C20" s="1330"/>
      <c r="D20" s="1330"/>
      <c r="E20" s="1330"/>
      <c r="F20" s="1330"/>
      <c r="G20" s="1330"/>
    </row>
    <row r="21" spans="1:8" s="203" customFormat="1"/>
  </sheetData>
  <mergeCells count="3">
    <mergeCell ref="A19:G19"/>
    <mergeCell ref="A20:G20"/>
    <mergeCell ref="A18:G18"/>
  </mergeCells>
  <printOptions horizontalCentered="1"/>
  <pageMargins left="0.78431372549019618" right="0.78431372549019618" top="0.98039215686274517" bottom="0.98039215686274517" header="0.50980392156862753" footer="0.50980392156862753"/>
  <pageSetup paperSize="9" scale="94" orientation="landscape"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zoomScaleNormal="100" workbookViewId="0"/>
  </sheetViews>
  <sheetFormatPr defaultColWidth="9.140625" defaultRowHeight="15"/>
  <cols>
    <col min="1" max="10" width="14.5703125" style="202" bestFit="1" customWidth="1"/>
    <col min="11" max="11" width="14.42578125" style="202" bestFit="1" customWidth="1"/>
    <col min="12" max="12" width="15" style="202" bestFit="1" customWidth="1"/>
    <col min="13" max="16" width="14.5703125" style="202" bestFit="1" customWidth="1"/>
    <col min="17" max="17" width="4.5703125" style="202" bestFit="1" customWidth="1"/>
    <col min="18" max="16384" width="9.140625" style="202"/>
  </cols>
  <sheetData>
    <row r="1" spans="1:16">
      <c r="A1" s="905" t="s">
        <v>537</v>
      </c>
      <c r="B1" s="905"/>
      <c r="C1" s="905"/>
      <c r="D1" s="905"/>
      <c r="E1" s="905"/>
      <c r="F1" s="905"/>
      <c r="G1" s="905"/>
      <c r="H1" s="905"/>
      <c r="I1" s="905"/>
      <c r="J1" s="905"/>
      <c r="K1" s="905"/>
    </row>
    <row r="2" spans="1:16" s="203" customFormat="1">
      <c r="A2" s="969" t="s">
        <v>169</v>
      </c>
      <c r="B2" s="1336" t="s">
        <v>78</v>
      </c>
      <c r="C2" s="1337"/>
      <c r="D2" s="1337"/>
      <c r="E2" s="1337"/>
      <c r="F2" s="1337"/>
      <c r="G2" s="1389" t="s">
        <v>79</v>
      </c>
      <c r="H2" s="1390"/>
      <c r="I2" s="1390"/>
      <c r="J2" s="1390"/>
      <c r="K2" s="1391"/>
      <c r="L2" s="1369" t="s">
        <v>80</v>
      </c>
      <c r="M2" s="1369"/>
      <c r="N2" s="1369"/>
      <c r="O2" s="1369"/>
      <c r="P2" s="1370"/>
    </row>
    <row r="3" spans="1:16" s="203" customFormat="1">
      <c r="A3" s="969" t="s">
        <v>538</v>
      </c>
      <c r="B3" s="902" t="s">
        <v>539</v>
      </c>
      <c r="C3" s="902" t="s">
        <v>540</v>
      </c>
      <c r="D3" s="902" t="s">
        <v>541</v>
      </c>
      <c r="E3" s="902" t="s">
        <v>542</v>
      </c>
      <c r="F3" s="973" t="s">
        <v>543</v>
      </c>
      <c r="G3" s="974" t="s">
        <v>539</v>
      </c>
      <c r="H3" s="869" t="s">
        <v>540</v>
      </c>
      <c r="I3" s="975" t="s">
        <v>541</v>
      </c>
      <c r="J3" s="975" t="s">
        <v>542</v>
      </c>
      <c r="K3" s="976" t="s">
        <v>543</v>
      </c>
      <c r="L3" s="977" t="s">
        <v>539</v>
      </c>
      <c r="M3" s="902" t="s">
        <v>540</v>
      </c>
      <c r="N3" s="902" t="s">
        <v>541</v>
      </c>
      <c r="O3" s="902" t="s">
        <v>542</v>
      </c>
      <c r="P3" s="902" t="s">
        <v>543</v>
      </c>
    </row>
    <row r="4" spans="1:16" s="203" customFormat="1">
      <c r="A4" s="1336" t="s">
        <v>544</v>
      </c>
      <c r="B4" s="1337"/>
      <c r="C4" s="1337"/>
      <c r="D4" s="1337"/>
      <c r="E4" s="1337"/>
      <c r="F4" s="1337"/>
      <c r="G4" s="1392"/>
      <c r="H4" s="1337"/>
      <c r="I4" s="1337"/>
      <c r="J4" s="1337"/>
      <c r="K4" s="1393"/>
      <c r="L4" s="1337"/>
      <c r="M4" s="1337"/>
      <c r="N4" s="1337"/>
      <c r="O4" s="1337"/>
      <c r="P4" s="1344"/>
    </row>
    <row r="5" spans="1:16" s="209" customFormat="1">
      <c r="A5" s="978" t="s">
        <v>76</v>
      </c>
      <c r="B5" s="928">
        <v>7.7347000000000001</v>
      </c>
      <c r="C5" s="928">
        <v>13.0945</v>
      </c>
      <c r="D5" s="928">
        <v>25.3949</v>
      </c>
      <c r="E5" s="928">
        <v>37.181800000000003</v>
      </c>
      <c r="F5" s="979">
        <v>50.907499999999999</v>
      </c>
      <c r="G5" s="980">
        <v>11.06</v>
      </c>
      <c r="H5" s="981">
        <v>18.059999999999999</v>
      </c>
      <c r="I5" s="928">
        <v>32.08</v>
      </c>
      <c r="J5" s="928">
        <v>45.92</v>
      </c>
      <c r="K5" s="982">
        <v>61.46</v>
      </c>
      <c r="L5" s="983">
        <v>100</v>
      </c>
      <c r="M5" s="984">
        <v>100</v>
      </c>
      <c r="N5" s="984">
        <v>100</v>
      </c>
      <c r="O5" s="984">
        <v>100</v>
      </c>
      <c r="P5" s="984">
        <v>100</v>
      </c>
    </row>
    <row r="6" spans="1:16" s="209" customFormat="1">
      <c r="A6" s="590" t="s">
        <v>77</v>
      </c>
      <c r="B6" s="928">
        <v>7.2309000000000001</v>
      </c>
      <c r="C6" s="928">
        <v>12.2822</v>
      </c>
      <c r="D6" s="928">
        <v>23.1219</v>
      </c>
      <c r="E6" s="928">
        <v>33.538800000000002</v>
      </c>
      <c r="F6" s="979">
        <v>45.919899999999998</v>
      </c>
      <c r="G6" s="980">
        <v>11.8</v>
      </c>
      <c r="H6" s="985">
        <v>17.78</v>
      </c>
      <c r="I6" s="981">
        <v>28.17</v>
      </c>
      <c r="J6" s="928">
        <v>39.1</v>
      </c>
      <c r="K6" s="982">
        <v>54.17</v>
      </c>
      <c r="L6" s="983">
        <v>100</v>
      </c>
      <c r="M6" s="984">
        <v>100</v>
      </c>
      <c r="N6" s="984">
        <v>100</v>
      </c>
      <c r="O6" s="984">
        <v>100</v>
      </c>
      <c r="P6" s="984">
        <v>100</v>
      </c>
    </row>
    <row r="7" spans="1:16" s="203" customFormat="1">
      <c r="A7" s="591" t="s">
        <v>131</v>
      </c>
      <c r="B7" s="592">
        <v>8.8771000000000004</v>
      </c>
      <c r="C7" s="592">
        <v>14.424799999999999</v>
      </c>
      <c r="D7" s="592">
        <v>25.0609</v>
      </c>
      <c r="E7" s="592">
        <v>36.199599999999997</v>
      </c>
      <c r="F7" s="986">
        <v>49.422199999999997</v>
      </c>
      <c r="G7" s="987">
        <v>19.05</v>
      </c>
      <c r="H7" s="988">
        <v>27.75</v>
      </c>
      <c r="I7" s="592">
        <v>39.67</v>
      </c>
      <c r="J7" s="986">
        <v>50.77</v>
      </c>
      <c r="K7" s="989">
        <v>64.52</v>
      </c>
      <c r="L7" s="990">
        <v>100</v>
      </c>
      <c r="M7" s="593">
        <v>100</v>
      </c>
      <c r="N7" s="593">
        <v>100</v>
      </c>
      <c r="O7" s="593">
        <v>100</v>
      </c>
      <c r="P7" s="593">
        <v>100</v>
      </c>
    </row>
    <row r="8" spans="1:16" s="203" customFormat="1">
      <c r="A8" s="591" t="s">
        <v>132</v>
      </c>
      <c r="B8" s="592">
        <v>10.116899999999999</v>
      </c>
      <c r="C8" s="592">
        <v>15.367000000000001</v>
      </c>
      <c r="D8" s="592">
        <v>25.8749</v>
      </c>
      <c r="E8" s="592">
        <v>36.536000000000001</v>
      </c>
      <c r="F8" s="986">
        <v>49.7196</v>
      </c>
      <c r="G8" s="987">
        <v>15.12</v>
      </c>
      <c r="H8" s="988">
        <v>23.18</v>
      </c>
      <c r="I8" s="592">
        <v>35.67</v>
      </c>
      <c r="J8" s="986">
        <v>47.06</v>
      </c>
      <c r="K8" s="989">
        <v>61.63</v>
      </c>
      <c r="L8" s="990">
        <v>100</v>
      </c>
      <c r="M8" s="593">
        <v>100</v>
      </c>
      <c r="N8" s="593">
        <v>100</v>
      </c>
      <c r="O8" s="593">
        <v>100</v>
      </c>
      <c r="P8" s="593">
        <v>100</v>
      </c>
    </row>
    <row r="9" spans="1:16" s="203" customFormat="1">
      <c r="A9" s="591" t="s">
        <v>235</v>
      </c>
      <c r="B9" s="592">
        <v>16.235299999999999</v>
      </c>
      <c r="C9" s="592">
        <v>22.506599999999999</v>
      </c>
      <c r="D9" s="592">
        <v>32.639899999999997</v>
      </c>
      <c r="E9" s="592">
        <v>42.189399999999999</v>
      </c>
      <c r="F9" s="986">
        <v>53.605499999999999</v>
      </c>
      <c r="G9" s="987">
        <v>12.65</v>
      </c>
      <c r="H9" s="988">
        <v>19.829999999999998</v>
      </c>
      <c r="I9" s="592">
        <v>32</v>
      </c>
      <c r="J9" s="986">
        <v>43.19</v>
      </c>
      <c r="K9" s="989">
        <v>57.59</v>
      </c>
      <c r="L9" s="990">
        <v>100</v>
      </c>
      <c r="M9" s="593">
        <v>100</v>
      </c>
      <c r="N9" s="593">
        <v>100</v>
      </c>
      <c r="O9" s="593">
        <v>100</v>
      </c>
      <c r="P9" s="593">
        <v>100</v>
      </c>
    </row>
    <row r="10" spans="1:16" s="203" customFormat="1">
      <c r="A10" s="591" t="s">
        <v>236</v>
      </c>
      <c r="B10" s="592">
        <v>8.3462999999999994</v>
      </c>
      <c r="C10" s="592">
        <v>12.8835</v>
      </c>
      <c r="D10" s="592">
        <v>23.028600000000001</v>
      </c>
      <c r="E10" s="592">
        <v>33.365299999999998</v>
      </c>
      <c r="F10" s="986">
        <v>46.654600000000002</v>
      </c>
      <c r="G10" s="987">
        <v>14.38</v>
      </c>
      <c r="H10" s="988">
        <v>20.64</v>
      </c>
      <c r="I10" s="592">
        <v>31.53</v>
      </c>
      <c r="J10" s="986">
        <v>43.78</v>
      </c>
      <c r="K10" s="989">
        <v>58.28</v>
      </c>
      <c r="L10" s="990">
        <v>100</v>
      </c>
      <c r="M10" s="593">
        <v>100</v>
      </c>
      <c r="N10" s="593">
        <v>100</v>
      </c>
      <c r="O10" s="593">
        <v>100</v>
      </c>
      <c r="P10" s="593">
        <v>100</v>
      </c>
    </row>
    <row r="11" spans="1:16" s="203" customFormat="1">
      <c r="A11" s="591" t="s">
        <v>1229</v>
      </c>
      <c r="B11" s="592">
        <v>16.8474</v>
      </c>
      <c r="C11" s="592">
        <v>23.7319</v>
      </c>
      <c r="D11" s="592">
        <v>35.975099999999998</v>
      </c>
      <c r="E11" s="592">
        <v>46.2376</v>
      </c>
      <c r="F11" s="986">
        <v>56.5824</v>
      </c>
      <c r="G11" s="987">
        <v>12.37</v>
      </c>
      <c r="H11" s="988">
        <v>18.07</v>
      </c>
      <c r="I11" s="592">
        <v>29.57</v>
      </c>
      <c r="J11" s="986">
        <v>41.62</v>
      </c>
      <c r="K11" s="989">
        <v>56.11</v>
      </c>
      <c r="L11" s="990">
        <v>100</v>
      </c>
      <c r="M11" s="593">
        <v>100</v>
      </c>
      <c r="N11" s="593">
        <v>100</v>
      </c>
      <c r="O11" s="593">
        <v>100</v>
      </c>
      <c r="P11" s="593">
        <v>100</v>
      </c>
    </row>
    <row r="12" spans="1:16" s="203" customFormat="1">
      <c r="A12" s="591" t="s">
        <v>1244</v>
      </c>
      <c r="B12" s="592">
        <v>10.5974</v>
      </c>
      <c r="C12" s="592">
        <v>17.5762</v>
      </c>
      <c r="D12" s="592">
        <v>28.685199999999998</v>
      </c>
      <c r="E12" s="592">
        <v>39.825499999999998</v>
      </c>
      <c r="F12" s="986">
        <v>52.727400000000003</v>
      </c>
      <c r="G12" s="991">
        <v>11.98</v>
      </c>
      <c r="H12" s="988">
        <v>17.399999999999999</v>
      </c>
      <c r="I12" s="592">
        <v>29.18</v>
      </c>
      <c r="J12" s="986">
        <v>41.91</v>
      </c>
      <c r="K12" s="989">
        <v>57.09</v>
      </c>
      <c r="L12" s="990">
        <v>100</v>
      </c>
      <c r="M12" s="593">
        <v>100</v>
      </c>
      <c r="N12" s="593">
        <v>100</v>
      </c>
      <c r="O12" s="593">
        <v>100</v>
      </c>
      <c r="P12" s="593">
        <v>100</v>
      </c>
    </row>
    <row r="13" spans="1:16" s="203" customFormat="1">
      <c r="A13" s="591" t="s">
        <v>1252</v>
      </c>
      <c r="B13" s="592">
        <v>7.6444999999999999</v>
      </c>
      <c r="C13" s="592">
        <v>12.869300000000001</v>
      </c>
      <c r="D13" s="592">
        <v>23.4331</v>
      </c>
      <c r="E13" s="592">
        <v>34.289400000000001</v>
      </c>
      <c r="F13" s="986">
        <v>47.996600000000001</v>
      </c>
      <c r="G13" s="987">
        <v>9.32</v>
      </c>
      <c r="H13" s="988">
        <v>14.88</v>
      </c>
      <c r="I13" s="592">
        <v>24.82</v>
      </c>
      <c r="J13" s="986">
        <v>36.32</v>
      </c>
      <c r="K13" s="989">
        <v>52.39</v>
      </c>
      <c r="L13" s="990">
        <v>100</v>
      </c>
      <c r="M13" s="593">
        <v>100</v>
      </c>
      <c r="N13" s="593">
        <v>100</v>
      </c>
      <c r="O13" s="593">
        <v>100</v>
      </c>
      <c r="P13" s="593">
        <v>100</v>
      </c>
    </row>
    <row r="14" spans="1:16" s="203" customFormat="1">
      <c r="A14" s="422">
        <v>45231</v>
      </c>
      <c r="B14" s="592">
        <v>11.129899999999999</v>
      </c>
      <c r="C14" s="592">
        <v>16.858499999999999</v>
      </c>
      <c r="D14" s="592">
        <v>26.9863</v>
      </c>
      <c r="E14" s="592">
        <v>36.737299999999998</v>
      </c>
      <c r="F14" s="592">
        <v>49.244700000000002</v>
      </c>
      <c r="G14" s="987">
        <v>8.77</v>
      </c>
      <c r="H14" s="988">
        <v>13.92</v>
      </c>
      <c r="I14" s="988">
        <v>24.61</v>
      </c>
      <c r="J14" s="988">
        <v>36.799999999999997</v>
      </c>
      <c r="K14" s="989">
        <v>52.7</v>
      </c>
      <c r="L14" s="992">
        <v>100</v>
      </c>
      <c r="M14" s="964">
        <v>100</v>
      </c>
      <c r="N14" s="964">
        <v>100</v>
      </c>
      <c r="O14" s="964">
        <v>100</v>
      </c>
      <c r="P14" s="964">
        <v>100</v>
      </c>
    </row>
    <row r="15" spans="1:16" s="203" customFormat="1">
      <c r="A15" s="422">
        <v>45261</v>
      </c>
      <c r="B15" s="423"/>
      <c r="C15" s="423"/>
      <c r="D15" s="423"/>
      <c r="E15" s="423"/>
      <c r="F15" s="993"/>
      <c r="G15" s="994"/>
      <c r="H15" s="995"/>
      <c r="I15" s="425"/>
      <c r="J15" s="996"/>
      <c r="K15" s="997"/>
      <c r="L15" s="992"/>
      <c r="M15" s="964"/>
      <c r="N15" s="964"/>
      <c r="O15" s="964"/>
      <c r="P15" s="964"/>
    </row>
    <row r="16" spans="1:16" s="203" customFormat="1">
      <c r="A16" s="422">
        <v>45292</v>
      </c>
      <c r="B16" s="423"/>
      <c r="C16" s="423"/>
      <c r="D16" s="423"/>
      <c r="E16" s="423"/>
      <c r="F16" s="993"/>
      <c r="G16" s="994"/>
      <c r="H16" s="995"/>
      <c r="I16" s="425"/>
      <c r="J16" s="996"/>
      <c r="K16" s="997"/>
      <c r="L16" s="992"/>
      <c r="M16" s="964"/>
      <c r="N16" s="964"/>
      <c r="O16" s="964"/>
      <c r="P16" s="964"/>
    </row>
    <row r="17" spans="1:16" s="203" customFormat="1">
      <c r="A17" s="422">
        <v>45323</v>
      </c>
      <c r="B17" s="423"/>
      <c r="C17" s="423"/>
      <c r="D17" s="423"/>
      <c r="E17" s="423"/>
      <c r="F17" s="993"/>
      <c r="G17" s="994"/>
      <c r="H17" s="995"/>
      <c r="I17" s="425"/>
      <c r="J17" s="996"/>
      <c r="K17" s="997"/>
      <c r="L17" s="992"/>
      <c r="M17" s="964"/>
      <c r="N17" s="964"/>
      <c r="O17" s="964"/>
      <c r="P17" s="964"/>
    </row>
    <row r="18" spans="1:16" s="203" customFormat="1">
      <c r="A18" s="998">
        <v>45352</v>
      </c>
      <c r="B18" s="423"/>
      <c r="C18" s="423"/>
      <c r="D18" s="423"/>
      <c r="E18" s="423"/>
      <c r="F18" s="993"/>
      <c r="G18" s="994"/>
      <c r="H18" s="995"/>
      <c r="I18" s="425"/>
      <c r="J18" s="996"/>
      <c r="K18" s="999"/>
      <c r="L18" s="992"/>
      <c r="M18" s="964"/>
      <c r="N18" s="964"/>
      <c r="O18" s="964"/>
      <c r="P18" s="964"/>
    </row>
    <row r="19" spans="1:16" s="203" customFormat="1">
      <c r="A19" s="1394" t="s">
        <v>545</v>
      </c>
      <c r="B19" s="1394"/>
      <c r="C19" s="1394"/>
      <c r="D19" s="1394"/>
      <c r="E19" s="1394"/>
      <c r="F19" s="1394"/>
      <c r="G19" s="1395"/>
      <c r="H19" s="1394"/>
      <c r="I19" s="1394"/>
      <c r="J19" s="1394"/>
      <c r="K19" s="1396"/>
      <c r="L19" s="1394"/>
      <c r="M19" s="1394"/>
      <c r="N19" s="1394"/>
      <c r="O19" s="1394"/>
      <c r="P19" s="1394"/>
    </row>
    <row r="20" spans="1:16" s="209" customFormat="1">
      <c r="A20" s="1000" t="s">
        <v>76</v>
      </c>
      <c r="B20" s="1001">
        <v>39.33</v>
      </c>
      <c r="C20" s="1001">
        <v>53.18</v>
      </c>
      <c r="D20" s="1001">
        <v>69.02</v>
      </c>
      <c r="E20" s="1001">
        <v>79.400000000000006</v>
      </c>
      <c r="F20" s="1002">
        <v>88.91</v>
      </c>
      <c r="G20" s="980">
        <v>24.82</v>
      </c>
      <c r="H20" s="1001">
        <v>38.11</v>
      </c>
      <c r="I20" s="1001">
        <v>59.64</v>
      </c>
      <c r="J20" s="1001">
        <v>76.739999999999995</v>
      </c>
      <c r="K20" s="982">
        <v>89.05</v>
      </c>
      <c r="L20" s="1003">
        <v>100</v>
      </c>
      <c r="M20" s="1004">
        <v>100</v>
      </c>
      <c r="N20" s="1004">
        <v>100</v>
      </c>
      <c r="O20" s="1004">
        <v>100</v>
      </c>
      <c r="P20" s="1005" t="s">
        <v>277</v>
      </c>
    </row>
    <row r="21" spans="1:16" s="209" customFormat="1">
      <c r="A21" s="978" t="s">
        <v>77</v>
      </c>
      <c r="B21" s="928">
        <v>35.74</v>
      </c>
      <c r="C21" s="928">
        <v>48.81</v>
      </c>
      <c r="D21" s="928">
        <v>68.05</v>
      </c>
      <c r="E21" s="928">
        <v>79.91</v>
      </c>
      <c r="F21" s="979">
        <v>88.89</v>
      </c>
      <c r="G21" s="1006">
        <v>24.13</v>
      </c>
      <c r="H21" s="981">
        <v>36.92</v>
      </c>
      <c r="I21" s="928">
        <v>57.99</v>
      </c>
      <c r="J21" s="928">
        <v>75.349999999999994</v>
      </c>
      <c r="K21" s="982">
        <v>88.68</v>
      </c>
      <c r="L21" s="983">
        <v>100</v>
      </c>
      <c r="M21" s="984">
        <v>100</v>
      </c>
      <c r="N21" s="984">
        <v>100</v>
      </c>
      <c r="O21" s="928" t="s">
        <v>277</v>
      </c>
      <c r="P21" s="928" t="s">
        <v>277</v>
      </c>
    </row>
    <row r="22" spans="1:16" s="203" customFormat="1">
      <c r="A22" s="422">
        <v>45017</v>
      </c>
      <c r="B22" s="592">
        <v>42.51</v>
      </c>
      <c r="C22" s="592">
        <v>56.06</v>
      </c>
      <c r="D22" s="592">
        <v>70.760000000000005</v>
      </c>
      <c r="E22" s="592">
        <v>79.83</v>
      </c>
      <c r="F22" s="986">
        <v>88.38</v>
      </c>
      <c r="G22" s="1007">
        <v>22.53</v>
      </c>
      <c r="H22" s="988">
        <v>35.479999999999997</v>
      </c>
      <c r="I22" s="592">
        <v>58.08</v>
      </c>
      <c r="J22" s="986">
        <v>77.52</v>
      </c>
      <c r="K22" s="989">
        <v>89.81</v>
      </c>
      <c r="L22" s="990">
        <v>100</v>
      </c>
      <c r="M22" s="593">
        <v>100</v>
      </c>
      <c r="N22" s="593">
        <v>100</v>
      </c>
      <c r="O22" s="594" t="s">
        <v>277</v>
      </c>
      <c r="P22" s="594" t="s">
        <v>277</v>
      </c>
    </row>
    <row r="23" spans="1:16" s="203" customFormat="1">
      <c r="A23" s="422">
        <v>45047</v>
      </c>
      <c r="B23" s="592">
        <v>41.89</v>
      </c>
      <c r="C23" s="592">
        <v>55.15</v>
      </c>
      <c r="D23" s="592">
        <v>72.16</v>
      </c>
      <c r="E23" s="592">
        <v>81.62</v>
      </c>
      <c r="F23" s="986">
        <v>89.56</v>
      </c>
      <c r="G23" s="1007">
        <v>22.54</v>
      </c>
      <c r="H23" s="988">
        <v>34.9</v>
      </c>
      <c r="I23" s="592">
        <v>58.13</v>
      </c>
      <c r="J23" s="986">
        <v>76.650000000000006</v>
      </c>
      <c r="K23" s="989">
        <v>89.58</v>
      </c>
      <c r="L23" s="990">
        <v>100</v>
      </c>
      <c r="M23" s="593">
        <v>100</v>
      </c>
      <c r="N23" s="593">
        <v>100</v>
      </c>
      <c r="O23" s="594" t="s">
        <v>277</v>
      </c>
      <c r="P23" s="594" t="s">
        <v>277</v>
      </c>
    </row>
    <row r="24" spans="1:16" s="203" customFormat="1">
      <c r="A24" s="422">
        <v>45078</v>
      </c>
      <c r="B24" s="592">
        <v>39.72</v>
      </c>
      <c r="C24" s="592">
        <v>54.52</v>
      </c>
      <c r="D24" s="592">
        <v>70.97</v>
      </c>
      <c r="E24" s="592">
        <v>81.33</v>
      </c>
      <c r="F24" s="986">
        <v>89.57</v>
      </c>
      <c r="G24" s="1007">
        <v>23.11</v>
      </c>
      <c r="H24" s="988">
        <v>35.43</v>
      </c>
      <c r="I24" s="592">
        <v>58.08</v>
      </c>
      <c r="J24" s="986">
        <v>75.849999999999994</v>
      </c>
      <c r="K24" s="989">
        <v>88.85</v>
      </c>
      <c r="L24" s="990">
        <v>100</v>
      </c>
      <c r="M24" s="593">
        <v>100</v>
      </c>
      <c r="N24" s="593">
        <v>100</v>
      </c>
      <c r="O24" s="594" t="s">
        <v>277</v>
      </c>
      <c r="P24" s="594" t="s">
        <v>277</v>
      </c>
    </row>
    <row r="25" spans="1:16" s="203" customFormat="1">
      <c r="A25" s="422">
        <v>45108</v>
      </c>
      <c r="B25" s="592">
        <v>38.380000000000003</v>
      </c>
      <c r="C25" s="592">
        <v>51.31</v>
      </c>
      <c r="D25" s="592">
        <v>69.63</v>
      </c>
      <c r="E25" s="592">
        <v>80.19</v>
      </c>
      <c r="F25" s="986">
        <v>88.93</v>
      </c>
      <c r="G25" s="1007">
        <v>24.21</v>
      </c>
      <c r="H25" s="988">
        <v>36.85</v>
      </c>
      <c r="I25" s="592">
        <v>58.45</v>
      </c>
      <c r="J25" s="986">
        <v>76.260000000000005</v>
      </c>
      <c r="K25" s="989">
        <v>89.14</v>
      </c>
      <c r="L25" s="990">
        <v>100</v>
      </c>
      <c r="M25" s="593">
        <v>100</v>
      </c>
      <c r="N25" s="593">
        <v>100</v>
      </c>
      <c r="O25" s="594" t="s">
        <v>277</v>
      </c>
      <c r="P25" s="594" t="s">
        <v>277</v>
      </c>
    </row>
    <row r="26" spans="1:16" s="203" customFormat="1">
      <c r="A26" s="422">
        <v>45139</v>
      </c>
      <c r="B26" s="592">
        <v>36.01</v>
      </c>
      <c r="C26" s="592">
        <v>50.01</v>
      </c>
      <c r="D26" s="592">
        <v>70.069999999999993</v>
      </c>
      <c r="E26" s="592">
        <v>82.38</v>
      </c>
      <c r="F26" s="986">
        <v>90.34</v>
      </c>
      <c r="G26" s="1007">
        <v>24.06</v>
      </c>
      <c r="H26" s="988">
        <v>36.53</v>
      </c>
      <c r="I26" s="592">
        <v>57.87</v>
      </c>
      <c r="J26" s="986">
        <v>75.37</v>
      </c>
      <c r="K26" s="989">
        <v>88.52</v>
      </c>
      <c r="L26" s="990">
        <v>100</v>
      </c>
      <c r="M26" s="593">
        <v>100</v>
      </c>
      <c r="N26" s="593">
        <v>100</v>
      </c>
      <c r="O26" s="594" t="s">
        <v>277</v>
      </c>
      <c r="P26" s="594" t="s">
        <v>277</v>
      </c>
    </row>
    <row r="27" spans="1:16" s="203" customFormat="1">
      <c r="A27" s="422">
        <v>45170</v>
      </c>
      <c r="B27" s="592">
        <v>35.78</v>
      </c>
      <c r="C27" s="592">
        <v>50.26</v>
      </c>
      <c r="D27" s="592">
        <v>70.86</v>
      </c>
      <c r="E27" s="592">
        <v>82.12</v>
      </c>
      <c r="F27" s="986">
        <v>90.32</v>
      </c>
      <c r="G27" s="1007">
        <v>25.17</v>
      </c>
      <c r="H27" s="988">
        <v>38.08</v>
      </c>
      <c r="I27" s="592">
        <v>58.91</v>
      </c>
      <c r="J27" s="986">
        <v>75.680000000000007</v>
      </c>
      <c r="K27" s="989">
        <v>88.83</v>
      </c>
      <c r="L27" s="990">
        <v>100</v>
      </c>
      <c r="M27" s="593">
        <v>100</v>
      </c>
      <c r="N27" s="593">
        <v>100</v>
      </c>
      <c r="O27" s="594" t="s">
        <v>277</v>
      </c>
      <c r="P27" s="594" t="s">
        <v>277</v>
      </c>
    </row>
    <row r="28" spans="1:16" s="203" customFormat="1">
      <c r="A28" s="422">
        <v>45200</v>
      </c>
      <c r="B28" s="592">
        <v>39.03</v>
      </c>
      <c r="C28" s="592">
        <v>50.72</v>
      </c>
      <c r="D28" s="592">
        <v>70.06</v>
      </c>
      <c r="E28" s="592">
        <v>80.290000000000006</v>
      </c>
      <c r="F28" s="986">
        <v>89.14</v>
      </c>
      <c r="G28" s="1007">
        <v>26.34</v>
      </c>
      <c r="H28" s="988">
        <v>39.880000000000003</v>
      </c>
      <c r="I28" s="592">
        <v>60.57</v>
      </c>
      <c r="J28" s="986">
        <v>76.33</v>
      </c>
      <c r="K28" s="989">
        <v>88.54</v>
      </c>
      <c r="L28" s="990">
        <v>100</v>
      </c>
      <c r="M28" s="593">
        <v>100</v>
      </c>
      <c r="N28" s="593">
        <v>100</v>
      </c>
      <c r="O28" s="594" t="s">
        <v>277</v>
      </c>
      <c r="P28" s="594" t="s">
        <v>277</v>
      </c>
    </row>
    <row r="29" spans="1:16" s="203" customFormat="1">
      <c r="A29" s="422">
        <v>45231</v>
      </c>
      <c r="B29" s="592">
        <v>37.950000000000003</v>
      </c>
      <c r="C29" s="592">
        <v>48.73</v>
      </c>
      <c r="D29" s="592">
        <v>68.44</v>
      </c>
      <c r="E29" s="592">
        <v>79.430000000000007</v>
      </c>
      <c r="F29" s="592">
        <v>88.73</v>
      </c>
      <c r="G29" s="1007">
        <v>25.22</v>
      </c>
      <c r="H29" s="988">
        <v>38.85</v>
      </c>
      <c r="I29" s="988">
        <v>60.26</v>
      </c>
      <c r="J29" s="988">
        <v>75.92</v>
      </c>
      <c r="K29" s="989">
        <v>88.15</v>
      </c>
      <c r="L29" s="992">
        <v>100</v>
      </c>
      <c r="M29" s="964">
        <v>100</v>
      </c>
      <c r="N29" s="964">
        <v>100</v>
      </c>
      <c r="O29" s="594" t="s">
        <v>277</v>
      </c>
      <c r="P29" s="594" t="s">
        <v>277</v>
      </c>
    </row>
    <row r="30" spans="1:16" s="203" customFormat="1">
      <c r="A30" s="422">
        <v>45261</v>
      </c>
      <c r="B30" s="423"/>
      <c r="C30" s="423"/>
      <c r="D30" s="423"/>
      <c r="E30" s="423"/>
      <c r="F30" s="993"/>
      <c r="G30" s="1008"/>
      <c r="H30" s="995"/>
      <c r="I30" s="425"/>
      <c r="J30" s="996"/>
      <c r="K30" s="997"/>
      <c r="L30" s="992"/>
      <c r="M30" s="964"/>
      <c r="N30" s="964"/>
      <c r="O30" s="964"/>
      <c r="P30" s="964"/>
    </row>
    <row r="31" spans="1:16" s="203" customFormat="1">
      <c r="A31" s="422">
        <v>45292</v>
      </c>
      <c r="B31" s="423"/>
      <c r="C31" s="423"/>
      <c r="D31" s="423"/>
      <c r="E31" s="423"/>
      <c r="F31" s="993"/>
      <c r="G31" s="1008"/>
      <c r="H31" s="995"/>
      <c r="I31" s="425"/>
      <c r="J31" s="996"/>
      <c r="K31" s="997"/>
      <c r="L31" s="992"/>
      <c r="M31" s="964"/>
      <c r="N31" s="964"/>
      <c r="O31" s="964"/>
      <c r="P31" s="964"/>
    </row>
    <row r="32" spans="1:16" s="203" customFormat="1">
      <c r="A32" s="422">
        <v>45323</v>
      </c>
      <c r="B32" s="423"/>
      <c r="C32" s="423"/>
      <c r="D32" s="423"/>
      <c r="E32" s="423"/>
      <c r="F32" s="993"/>
      <c r="G32" s="1008"/>
      <c r="H32" s="995"/>
      <c r="I32" s="425"/>
      <c r="J32" s="996"/>
      <c r="K32" s="997"/>
      <c r="L32" s="992"/>
      <c r="M32" s="964"/>
      <c r="N32" s="964"/>
      <c r="O32" s="964"/>
      <c r="P32" s="964"/>
    </row>
    <row r="33" spans="1:16" s="203" customFormat="1">
      <c r="A33" s="422">
        <v>45352</v>
      </c>
      <c r="B33" s="423"/>
      <c r="C33" s="423"/>
      <c r="D33" s="423"/>
      <c r="E33" s="423"/>
      <c r="F33" s="993"/>
      <c r="G33" s="1009"/>
      <c r="H33" s="995"/>
      <c r="I33" s="425"/>
      <c r="J33" s="996"/>
      <c r="K33" s="999"/>
      <c r="L33" s="992"/>
      <c r="M33" s="964"/>
      <c r="N33" s="964"/>
      <c r="O33" s="964"/>
      <c r="P33" s="964"/>
    </row>
    <row r="34" spans="1:16" s="203" customFormat="1">
      <c r="G34" s="1010"/>
      <c r="H34" s="1010"/>
      <c r="I34" s="1010"/>
      <c r="J34" s="1010"/>
      <c r="K34" s="1010"/>
    </row>
    <row r="35" spans="1:16" s="203" customFormat="1" ht="15" customHeight="1">
      <c r="A35" s="1387" t="s">
        <v>546</v>
      </c>
      <c r="B35" s="1387"/>
      <c r="C35" s="1387"/>
      <c r="D35" s="1387"/>
      <c r="E35" s="1387"/>
      <c r="F35" s="1387"/>
      <c r="G35" s="1387"/>
      <c r="H35" s="1387"/>
      <c r="I35" s="1387"/>
      <c r="J35" s="1387"/>
      <c r="K35" s="1387"/>
    </row>
    <row r="36" spans="1:16" s="203" customFormat="1">
      <c r="A36" s="1364" t="s">
        <v>1303</v>
      </c>
      <c r="B36" s="1364"/>
      <c r="C36" s="1364"/>
      <c r="D36" s="1364"/>
      <c r="E36" s="1364"/>
      <c r="F36" s="1364"/>
      <c r="G36" s="1364"/>
      <c r="H36" s="1364"/>
      <c r="I36" s="1364"/>
      <c r="J36" s="1364"/>
      <c r="K36" s="1364"/>
    </row>
    <row r="37" spans="1:16" s="203" customFormat="1">
      <c r="A37" s="1364" t="s">
        <v>221</v>
      </c>
      <c r="B37" s="1364"/>
      <c r="C37" s="1364"/>
      <c r="D37" s="1364"/>
      <c r="E37" s="1364"/>
      <c r="F37" s="1364"/>
      <c r="G37" s="1364"/>
      <c r="H37" s="1364"/>
      <c r="I37" s="1364"/>
      <c r="J37" s="1364"/>
      <c r="K37" s="1364"/>
    </row>
    <row r="38" spans="1:16" s="203" customFormat="1">
      <c r="G38" s="1010"/>
      <c r="H38" s="1010"/>
      <c r="I38" s="1010"/>
      <c r="J38" s="1010"/>
      <c r="K38" s="1010"/>
    </row>
  </sheetData>
  <mergeCells count="8">
    <mergeCell ref="A37:K37"/>
    <mergeCell ref="B2:F2"/>
    <mergeCell ref="G2:K2"/>
    <mergeCell ref="L2:P2"/>
    <mergeCell ref="A4:P4"/>
    <mergeCell ref="A19:P19"/>
    <mergeCell ref="A35:K35"/>
    <mergeCell ref="A36:K36"/>
  </mergeCells>
  <printOptions horizontalCentered="1"/>
  <pageMargins left="0.78431372549019618" right="0.78431372549019618" top="0.98039215686274517" bottom="0.98039215686274517" header="0.50980392156862753" footer="0.50980392156862753"/>
  <pageSetup paperSize="9" scale="55" fitToHeight="0" orientation="landscape"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zoomScaleNormal="100" workbookViewId="0"/>
  </sheetViews>
  <sheetFormatPr defaultColWidth="9.140625" defaultRowHeight="15"/>
  <cols>
    <col min="1" max="1" width="14.42578125" style="202" customWidth="1"/>
    <col min="2" max="2" width="13.42578125" style="202" bestFit="1" customWidth="1"/>
    <col min="3" max="3" width="9.140625" style="202" bestFit="1" customWidth="1"/>
    <col min="4" max="4" width="9.7109375" style="202" bestFit="1" customWidth="1"/>
    <col min="5" max="5" width="16.28515625" style="202" bestFit="1" customWidth="1"/>
    <col min="6" max="6" width="11.7109375" style="202" bestFit="1" customWidth="1"/>
    <col min="7" max="7" width="11.42578125" style="202" bestFit="1" customWidth="1"/>
    <col min="8" max="8" width="14.140625" style="202" bestFit="1" customWidth="1"/>
    <col min="9" max="9" width="13.140625" style="202" bestFit="1" customWidth="1"/>
    <col min="10" max="10" width="17.28515625" style="202" bestFit="1" customWidth="1"/>
    <col min="11" max="11" width="13.140625" style="202" bestFit="1" customWidth="1"/>
    <col min="12" max="12" width="17.85546875" style="202" customWidth="1"/>
    <col min="13" max="13" width="12.85546875" style="202" bestFit="1" customWidth="1"/>
    <col min="14" max="14" width="14.42578125" style="202" bestFit="1" customWidth="1"/>
    <col min="15" max="15" width="13.5703125" style="202" bestFit="1" customWidth="1"/>
    <col min="16" max="17" width="14.5703125" style="202" bestFit="1" customWidth="1"/>
    <col min="18" max="16384" width="9.140625" style="202"/>
  </cols>
  <sheetData>
    <row r="1" spans="1:17" ht="16.5" customHeight="1">
      <c r="A1" s="905" t="s">
        <v>32</v>
      </c>
      <c r="B1" s="905"/>
      <c r="C1" s="905"/>
      <c r="D1" s="905"/>
      <c r="E1" s="905"/>
      <c r="F1" s="905"/>
      <c r="G1" s="905"/>
      <c r="H1" s="905"/>
      <c r="I1" s="905"/>
    </row>
    <row r="2" spans="1:17" s="203" customFormat="1" ht="88.5" customHeight="1">
      <c r="A2" s="906" t="s">
        <v>547</v>
      </c>
      <c r="B2" s="906" t="s">
        <v>548</v>
      </c>
      <c r="C2" s="906" t="s">
        <v>549</v>
      </c>
      <c r="D2" s="906" t="s">
        <v>550</v>
      </c>
      <c r="E2" s="906" t="s">
        <v>551</v>
      </c>
      <c r="F2" s="906" t="s">
        <v>325</v>
      </c>
      <c r="G2" s="906" t="s">
        <v>552</v>
      </c>
      <c r="H2" s="906" t="s">
        <v>553</v>
      </c>
      <c r="I2" s="906" t="s">
        <v>554</v>
      </c>
      <c r="J2" s="906" t="s">
        <v>555</v>
      </c>
      <c r="K2" s="906" t="s">
        <v>556</v>
      </c>
      <c r="L2" s="906" t="s">
        <v>557</v>
      </c>
      <c r="M2" s="906" t="s">
        <v>558</v>
      </c>
      <c r="N2" s="906" t="s">
        <v>559</v>
      </c>
      <c r="O2" s="906" t="s">
        <v>560</v>
      </c>
      <c r="P2" s="906" t="s">
        <v>1237</v>
      </c>
      <c r="Q2" s="906" t="s">
        <v>562</v>
      </c>
    </row>
    <row r="3" spans="1:17" s="209" customFormat="1" ht="18" customHeight="1">
      <c r="A3" s="901" t="s">
        <v>76</v>
      </c>
      <c r="B3" s="1011">
        <v>7105.4</v>
      </c>
      <c r="C3" s="909">
        <v>1470552</v>
      </c>
      <c r="D3" s="909">
        <v>356991.07614999998</v>
      </c>
      <c r="E3" s="1012">
        <v>24.275991339000001</v>
      </c>
      <c r="F3" s="909">
        <v>1801056</v>
      </c>
      <c r="G3" s="909">
        <v>368603</v>
      </c>
      <c r="H3" s="1013">
        <v>20.465937760999999</v>
      </c>
      <c r="I3" s="909">
        <v>356991.17615000001</v>
      </c>
      <c r="J3" s="1012">
        <v>100.000028012</v>
      </c>
      <c r="K3" s="909">
        <v>368603</v>
      </c>
      <c r="L3" s="927">
        <v>100</v>
      </c>
      <c r="M3" s="907">
        <v>725.30059000000006</v>
      </c>
      <c r="N3" s="1014">
        <v>0.20317051</v>
      </c>
      <c r="O3" s="907">
        <v>81157</v>
      </c>
      <c r="P3" s="909">
        <v>369338</v>
      </c>
      <c r="Q3" s="595">
        <v>353.59</v>
      </c>
    </row>
    <row r="4" spans="1:17" s="209" customFormat="1" ht="18" customHeight="1">
      <c r="A4" s="911" t="s">
        <v>77</v>
      </c>
      <c r="B4" s="912">
        <f>SUM(B5:B16)</f>
        <v>5791.3554399999994</v>
      </c>
      <c r="C4" s="912">
        <f>SUM(C5:C16)</f>
        <v>1442586.01291</v>
      </c>
      <c r="D4" s="912">
        <f>SUM(D5:D16)</f>
        <v>336882.29634</v>
      </c>
      <c r="E4" s="963">
        <f>D4/C4*100</f>
        <v>23.352666206740587</v>
      </c>
      <c r="F4" s="912">
        <f>SUM(F5:F16)</f>
        <v>1986498.1904247189</v>
      </c>
      <c r="G4" s="912">
        <f>SUM(G5:G16)</f>
        <v>406442.18925476098</v>
      </c>
      <c r="H4" s="963">
        <f>G4/F4*100</f>
        <v>20.460234558173067</v>
      </c>
      <c r="I4" s="912">
        <f>SUM(I5:I16)</f>
        <v>336882.21606000001</v>
      </c>
      <c r="J4" s="1015">
        <f>I4/D4*100</f>
        <v>99.999976169718366</v>
      </c>
      <c r="K4" s="912">
        <f>SUM(K5:K16)</f>
        <v>406442.18925476098</v>
      </c>
      <c r="L4" s="1016">
        <f>K4/G4*100</f>
        <v>100</v>
      </c>
      <c r="M4" s="912">
        <f>SUM(M5:M16)</f>
        <v>504.50052000000005</v>
      </c>
      <c r="N4" s="1017">
        <f>M4/D4*100</f>
        <v>0.14975572343250435</v>
      </c>
      <c r="O4" s="912">
        <f>SUM(O5:O16)</f>
        <v>103860.63280630301</v>
      </c>
      <c r="P4" s="912">
        <f>SUM(P5:P16)</f>
        <v>407026.996503737</v>
      </c>
      <c r="Q4" s="912">
        <f>INDEX(Q5:Q16,COUNT(Q5:Q16))</f>
        <v>373.07</v>
      </c>
    </row>
    <row r="5" spans="1:17" s="203" customFormat="1" ht="18" customHeight="1">
      <c r="A5" s="422">
        <v>45017</v>
      </c>
      <c r="B5" s="596">
        <v>473.6</v>
      </c>
      <c r="C5" s="567">
        <v>97821</v>
      </c>
      <c r="D5" s="567">
        <v>20628.800000000003</v>
      </c>
      <c r="E5" s="597">
        <v>21.088314370125026</v>
      </c>
      <c r="F5" s="1018">
        <v>194367</v>
      </c>
      <c r="G5" s="567">
        <v>23516</v>
      </c>
      <c r="H5" s="597">
        <v>12.098761621057072</v>
      </c>
      <c r="I5" s="567">
        <v>20628.800000000003</v>
      </c>
      <c r="J5" s="597">
        <v>100</v>
      </c>
      <c r="K5" s="567">
        <v>23516</v>
      </c>
      <c r="L5" s="573">
        <v>100</v>
      </c>
      <c r="M5" s="567">
        <v>52</v>
      </c>
      <c r="N5" s="589">
        <v>0.25207476925463429</v>
      </c>
      <c r="O5" s="567">
        <v>4530</v>
      </c>
      <c r="P5" s="567">
        <v>23564</v>
      </c>
      <c r="Q5" s="567">
        <v>356.24</v>
      </c>
    </row>
    <row r="6" spans="1:17" s="203" customFormat="1" ht="18" customHeight="1">
      <c r="A6" s="422">
        <v>45047</v>
      </c>
      <c r="B6" s="596">
        <v>687.2</v>
      </c>
      <c r="C6" s="567">
        <v>131874</v>
      </c>
      <c r="D6" s="567">
        <v>28614</v>
      </c>
      <c r="E6" s="597">
        <v>21.697984439692437</v>
      </c>
      <c r="F6" s="1018">
        <v>238041</v>
      </c>
      <c r="G6" s="567">
        <v>39202</v>
      </c>
      <c r="H6" s="597">
        <v>16.468591545153984</v>
      </c>
      <c r="I6" s="567">
        <v>28614</v>
      </c>
      <c r="J6" s="597">
        <v>100</v>
      </c>
      <c r="K6" s="567">
        <v>39202</v>
      </c>
      <c r="L6" s="573">
        <v>100</v>
      </c>
      <c r="M6" s="567">
        <v>58.5</v>
      </c>
      <c r="N6" s="589">
        <v>0.20444537638918009</v>
      </c>
      <c r="O6" s="567">
        <v>8179.0000000000009</v>
      </c>
      <c r="P6" s="567">
        <v>39269</v>
      </c>
      <c r="Q6" s="567">
        <v>358.38</v>
      </c>
    </row>
    <row r="7" spans="1:17" s="203" customFormat="1" ht="18" customHeight="1">
      <c r="A7" s="422">
        <v>45078</v>
      </c>
      <c r="B7" s="596">
        <v>701.59999999999991</v>
      </c>
      <c r="C7" s="567">
        <v>158760</v>
      </c>
      <c r="D7" s="567">
        <v>38108.300000000003</v>
      </c>
      <c r="E7" s="597">
        <v>24.003716301335349</v>
      </c>
      <c r="F7" s="1018">
        <v>235960</v>
      </c>
      <c r="G7" s="567">
        <v>53341.999999999993</v>
      </c>
      <c r="H7" s="597">
        <v>22.606373961688419</v>
      </c>
      <c r="I7" s="567">
        <v>38108.300000000003</v>
      </c>
      <c r="J7" s="597">
        <v>100</v>
      </c>
      <c r="K7" s="567">
        <v>53341.999999999993</v>
      </c>
      <c r="L7" s="573">
        <v>99.998125304637995</v>
      </c>
      <c r="M7" s="567">
        <v>55.5</v>
      </c>
      <c r="N7" s="589">
        <v>0.14563756452006518</v>
      </c>
      <c r="O7" s="567">
        <v>14702.000000000002</v>
      </c>
      <c r="P7" s="567">
        <v>53430.999999999993</v>
      </c>
      <c r="Q7" s="567">
        <v>360.44</v>
      </c>
    </row>
    <row r="8" spans="1:17" s="203" customFormat="1" ht="18" customHeight="1">
      <c r="A8" s="422">
        <v>45108</v>
      </c>
      <c r="B8" s="1019">
        <v>779.9</v>
      </c>
      <c r="C8" s="567">
        <v>180685</v>
      </c>
      <c r="D8" s="1020">
        <v>41298.100000000006</v>
      </c>
      <c r="E8" s="1021">
        <v>22.856407560118441</v>
      </c>
      <c r="F8" s="1022">
        <v>258914</v>
      </c>
      <c r="G8" s="1020">
        <v>50665</v>
      </c>
      <c r="H8" s="1021">
        <v>19.568273635261129</v>
      </c>
      <c r="I8" s="1020">
        <v>41298.100000000006</v>
      </c>
      <c r="J8" s="1021">
        <v>100</v>
      </c>
      <c r="K8" s="1020">
        <v>50665</v>
      </c>
      <c r="L8" s="1023">
        <v>100</v>
      </c>
      <c r="M8" s="1020">
        <v>84.3</v>
      </c>
      <c r="N8" s="1024">
        <v>0.20412561352701453</v>
      </c>
      <c r="O8" s="1020">
        <v>9399</v>
      </c>
      <c r="P8" s="1020">
        <v>50730</v>
      </c>
      <c r="Q8" s="1020">
        <v>362.89</v>
      </c>
    </row>
    <row r="9" spans="1:17" s="203" customFormat="1" ht="18" customHeight="1">
      <c r="A9" s="422">
        <v>45139</v>
      </c>
      <c r="B9" s="596">
        <v>870.19999999999993</v>
      </c>
      <c r="C9" s="567">
        <v>224720.5</v>
      </c>
      <c r="D9" s="567">
        <v>54511</v>
      </c>
      <c r="E9" s="597">
        <v>24.257243998656111</v>
      </c>
      <c r="F9" s="571">
        <v>281571</v>
      </c>
      <c r="G9" s="567">
        <v>70383</v>
      </c>
      <c r="H9" s="597">
        <v>24.99653728544488</v>
      </c>
      <c r="I9" s="567">
        <v>54511</v>
      </c>
      <c r="J9" s="597">
        <v>100</v>
      </c>
      <c r="K9" s="567">
        <v>70383</v>
      </c>
      <c r="L9" s="573">
        <v>100</v>
      </c>
      <c r="M9" s="567">
        <v>70.900000000000006</v>
      </c>
      <c r="N9" s="589">
        <v>0.13006549136871456</v>
      </c>
      <c r="O9" s="567">
        <v>21601</v>
      </c>
      <c r="P9" s="567">
        <v>70517</v>
      </c>
      <c r="Q9" s="567">
        <v>365.24</v>
      </c>
    </row>
    <row r="10" spans="1:17" s="203" customFormat="1">
      <c r="A10" s="422">
        <v>45170</v>
      </c>
      <c r="B10" s="596">
        <v>807.90000000000009</v>
      </c>
      <c r="C10" s="567">
        <v>261426.10809000002</v>
      </c>
      <c r="D10" s="567">
        <v>58358.550279999996</v>
      </c>
      <c r="E10" s="597">
        <v>22.323153072343164</v>
      </c>
      <c r="F10" s="571">
        <v>307031</v>
      </c>
      <c r="G10" s="567">
        <v>71458</v>
      </c>
      <c r="H10" s="597">
        <v>23.273871368037756</v>
      </c>
      <c r="I10" s="567">
        <v>58358.5</v>
      </c>
      <c r="J10" s="597">
        <v>99.99991384295916</v>
      </c>
      <c r="K10" s="567">
        <v>71458</v>
      </c>
      <c r="L10" s="573">
        <v>100</v>
      </c>
      <c r="M10" s="567">
        <v>47.800000000000004</v>
      </c>
      <c r="N10" s="589">
        <v>8.1907519898558045E-2</v>
      </c>
      <c r="O10" s="567">
        <v>24688</v>
      </c>
      <c r="P10" s="567">
        <v>71515</v>
      </c>
      <c r="Q10" s="567">
        <v>367.72</v>
      </c>
    </row>
    <row r="11" spans="1:17" s="203" customFormat="1" ht="13.5" customHeight="1">
      <c r="A11" s="422">
        <v>45200</v>
      </c>
      <c r="B11" s="596">
        <v>742</v>
      </c>
      <c r="C11" s="567">
        <v>177832.53343000001</v>
      </c>
      <c r="D11" s="567">
        <v>45998.729999999996</v>
      </c>
      <c r="E11" s="597">
        <v>25.866318784749481</v>
      </c>
      <c r="F11" s="571">
        <v>231700</v>
      </c>
      <c r="G11" s="567">
        <v>49416</v>
      </c>
      <c r="H11" s="597">
        <v>21.327578765645232</v>
      </c>
      <c r="I11" s="567">
        <v>45998.7</v>
      </c>
      <c r="J11" s="597">
        <v>99.99993478080809</v>
      </c>
      <c r="K11" s="567">
        <v>49416</v>
      </c>
      <c r="L11" s="573">
        <v>100</v>
      </c>
      <c r="M11" s="567">
        <v>59.2</v>
      </c>
      <c r="N11" s="589">
        <v>0.12869928932774188</v>
      </c>
      <c r="O11" s="567">
        <v>11488</v>
      </c>
      <c r="P11" s="567">
        <v>49490</v>
      </c>
      <c r="Q11" s="567">
        <v>370.47</v>
      </c>
    </row>
    <row r="12" spans="1:17" s="203" customFormat="1">
      <c r="A12" s="422">
        <v>45231</v>
      </c>
      <c r="B12" s="423">
        <v>728.95543999999984</v>
      </c>
      <c r="C12" s="423">
        <v>209466.87139000001</v>
      </c>
      <c r="D12" s="423">
        <v>49364.816059999997</v>
      </c>
      <c r="E12" s="1025">
        <v>23.566884697527726</v>
      </c>
      <c r="F12" s="571">
        <v>238914.19042471892</v>
      </c>
      <c r="G12" s="567">
        <v>48460.189254761004</v>
      </c>
      <c r="H12" s="1026">
        <v>20.283512322400394</v>
      </c>
      <c r="I12" s="425">
        <v>49364.816059999997</v>
      </c>
      <c r="J12" s="1027">
        <v>100</v>
      </c>
      <c r="K12" s="567">
        <v>48460.189254761004</v>
      </c>
      <c r="L12" s="573">
        <v>100</v>
      </c>
      <c r="M12" s="567">
        <v>76.300520000000006</v>
      </c>
      <c r="N12" s="589">
        <v>0.15456457876245555</v>
      </c>
      <c r="O12" s="567">
        <v>9273.6328063030014</v>
      </c>
      <c r="P12" s="567">
        <v>48510.996503736998</v>
      </c>
      <c r="Q12" s="567">
        <v>373.07</v>
      </c>
    </row>
    <row r="13" spans="1:17" s="203" customFormat="1">
      <c r="A13" s="422">
        <v>45261</v>
      </c>
      <c r="B13" s="423"/>
      <c r="C13" s="423"/>
      <c r="D13" s="423"/>
      <c r="E13" s="423"/>
      <c r="F13" s="424"/>
      <c r="G13" s="424"/>
      <c r="H13" s="425"/>
      <c r="I13" s="425"/>
      <c r="J13" s="964"/>
      <c r="K13" s="964"/>
      <c r="L13" s="964"/>
      <c r="M13" s="964"/>
      <c r="N13" s="964"/>
      <c r="O13" s="964"/>
      <c r="P13" s="964"/>
      <c r="Q13" s="964"/>
    </row>
    <row r="14" spans="1:17" s="203" customFormat="1">
      <c r="A14" s="422">
        <v>45292</v>
      </c>
      <c r="B14" s="423"/>
      <c r="C14" s="423"/>
      <c r="D14" s="423"/>
      <c r="E14" s="423"/>
      <c r="F14" s="424"/>
      <c r="G14" s="424"/>
      <c r="H14" s="425"/>
      <c r="I14" s="425"/>
      <c r="J14" s="964"/>
      <c r="K14" s="964"/>
      <c r="L14" s="964"/>
      <c r="M14" s="964"/>
      <c r="N14" s="964"/>
      <c r="O14" s="964"/>
      <c r="P14" s="964"/>
      <c r="Q14" s="964"/>
    </row>
    <row r="15" spans="1:17" s="203" customFormat="1">
      <c r="A15" s="422">
        <v>45323</v>
      </c>
      <c r="B15" s="423"/>
      <c r="C15" s="423"/>
      <c r="D15" s="423"/>
      <c r="E15" s="423"/>
      <c r="F15" s="424"/>
      <c r="G15" s="424"/>
      <c r="H15" s="425"/>
      <c r="I15" s="425"/>
      <c r="J15" s="964"/>
      <c r="K15" s="964"/>
      <c r="L15" s="964"/>
      <c r="M15" s="964"/>
      <c r="N15" s="964"/>
      <c r="O15" s="964"/>
      <c r="P15" s="964"/>
      <c r="Q15" s="964"/>
    </row>
    <row r="16" spans="1:17" s="203" customFormat="1">
      <c r="A16" s="422">
        <v>45352</v>
      </c>
      <c r="B16" s="423"/>
      <c r="C16" s="423"/>
      <c r="D16" s="423"/>
      <c r="E16" s="423"/>
      <c r="F16" s="424"/>
      <c r="G16" s="424"/>
      <c r="H16" s="425"/>
      <c r="I16" s="425"/>
      <c r="J16" s="964"/>
      <c r="K16" s="964"/>
      <c r="L16" s="964"/>
      <c r="M16" s="964"/>
      <c r="N16" s="964"/>
      <c r="O16" s="964"/>
      <c r="P16" s="964"/>
      <c r="Q16" s="964"/>
    </row>
    <row r="17" spans="1:17" s="203" customFormat="1">
      <c r="A17" s="282"/>
      <c r="B17" s="284"/>
      <c r="C17" s="283"/>
      <c r="D17" s="283"/>
      <c r="E17" s="323"/>
      <c r="F17" s="285"/>
      <c r="G17" s="283"/>
      <c r="H17" s="323"/>
      <c r="I17" s="283"/>
      <c r="J17" s="323"/>
      <c r="K17" s="283"/>
      <c r="L17" s="299"/>
      <c r="M17" s="283"/>
      <c r="N17" s="324"/>
      <c r="O17" s="283"/>
      <c r="P17" s="283"/>
      <c r="Q17" s="283"/>
    </row>
    <row r="18" spans="1:17" s="203" customFormat="1" ht="15" customHeight="1">
      <c r="A18" s="1364" t="s">
        <v>1303</v>
      </c>
      <c r="B18" s="1364"/>
      <c r="C18" s="1364"/>
      <c r="D18" s="1364"/>
    </row>
    <row r="19" spans="1:17" s="203" customFormat="1">
      <c r="A19" s="1364" t="s">
        <v>314</v>
      </c>
      <c r="B19" s="1364"/>
      <c r="C19" s="1364"/>
      <c r="D19" s="1364"/>
    </row>
    <row r="20" spans="1:17" s="203" customFormat="1"/>
  </sheetData>
  <mergeCells count="2">
    <mergeCell ref="A18:D18"/>
    <mergeCell ref="A19:D19"/>
  </mergeCells>
  <printOptions horizontalCentered="1"/>
  <pageMargins left="0.78431372549019618" right="0.78431372549019618" top="0.98039215686274517" bottom="0.98039215686274517" header="0.50980392156862753" footer="0.50980392156862753"/>
  <pageSetup paperSize="9" fitToWidth="0"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heetViews>
  <sheetFormatPr defaultColWidth="9.140625" defaultRowHeight="15"/>
  <cols>
    <col min="1" max="1" width="14.42578125" style="202" customWidth="1"/>
    <col min="2" max="2" width="13.42578125" style="202" bestFit="1" customWidth="1"/>
    <col min="3" max="3" width="9.140625" style="202" bestFit="1" customWidth="1"/>
    <col min="4" max="4" width="9.7109375" style="202" bestFit="1" customWidth="1"/>
    <col min="5" max="5" width="16.28515625" style="202" bestFit="1" customWidth="1"/>
    <col min="6" max="6" width="11.7109375" style="202" bestFit="1" customWidth="1"/>
    <col min="7" max="7" width="11.42578125" style="202" bestFit="1" customWidth="1"/>
    <col min="8" max="8" width="14.140625" style="202" bestFit="1" customWidth="1"/>
    <col min="9" max="9" width="13.140625" style="202" bestFit="1" customWidth="1"/>
    <col min="10" max="10" width="17.28515625" style="202" bestFit="1" customWidth="1"/>
    <col min="11" max="11" width="13.140625" style="202" bestFit="1" customWidth="1"/>
    <col min="12" max="12" width="17.85546875" style="202" customWidth="1"/>
    <col min="13" max="13" width="12.85546875" style="202" bestFit="1" customWidth="1"/>
    <col min="14" max="14" width="14.42578125" style="202" bestFit="1" customWidth="1"/>
    <col min="15" max="15" width="13.5703125" style="202" bestFit="1" customWidth="1"/>
    <col min="16" max="17" width="14.5703125" style="202" bestFit="1" customWidth="1"/>
    <col min="18" max="16384" width="9.140625" style="202"/>
  </cols>
  <sheetData>
    <row r="1" spans="1:17" ht="18" customHeight="1">
      <c r="A1" s="325" t="s">
        <v>563</v>
      </c>
      <c r="B1" s="325"/>
      <c r="C1" s="325"/>
      <c r="D1" s="325"/>
      <c r="E1" s="325"/>
      <c r="F1" s="325"/>
      <c r="G1" s="325"/>
      <c r="H1" s="325"/>
      <c r="I1" s="325"/>
    </row>
    <row r="2" spans="1:17" s="203" customFormat="1" ht="93" customHeight="1">
      <c r="A2" s="906" t="s">
        <v>547</v>
      </c>
      <c r="B2" s="906" t="s">
        <v>548</v>
      </c>
      <c r="C2" s="906" t="s">
        <v>549</v>
      </c>
      <c r="D2" s="906" t="s">
        <v>550</v>
      </c>
      <c r="E2" s="906" t="s">
        <v>551</v>
      </c>
      <c r="F2" s="906" t="s">
        <v>325</v>
      </c>
      <c r="G2" s="906" t="s">
        <v>564</v>
      </c>
      <c r="H2" s="906" t="s">
        <v>553</v>
      </c>
      <c r="I2" s="906" t="s">
        <v>554</v>
      </c>
      <c r="J2" s="906" t="s">
        <v>555</v>
      </c>
      <c r="K2" s="906" t="s">
        <v>556</v>
      </c>
      <c r="L2" s="906" t="s">
        <v>557</v>
      </c>
      <c r="M2" s="906" t="s">
        <v>558</v>
      </c>
      <c r="N2" s="906" t="s">
        <v>559</v>
      </c>
      <c r="O2" s="906" t="s">
        <v>560</v>
      </c>
      <c r="P2" s="906" t="s">
        <v>1237</v>
      </c>
      <c r="Q2" s="906" t="s">
        <v>562</v>
      </c>
    </row>
    <row r="3" spans="1:17" s="209" customFormat="1" ht="18" customHeight="1">
      <c r="A3" s="901" t="s">
        <v>76</v>
      </c>
      <c r="B3" s="1011">
        <v>56484.197169999999</v>
      </c>
      <c r="C3" s="909">
        <v>8095413.7549999999</v>
      </c>
      <c r="D3" s="909">
        <v>1573802.487</v>
      </c>
      <c r="E3" s="1012">
        <v>19.440667699999999</v>
      </c>
      <c r="F3" s="909">
        <v>14552993.51</v>
      </c>
      <c r="G3" s="909">
        <v>3517907.9870000002</v>
      </c>
      <c r="H3" s="1013">
        <v>24.173088409999998</v>
      </c>
      <c r="I3" s="909">
        <v>1571775.87</v>
      </c>
      <c r="J3" s="1012">
        <v>100</v>
      </c>
      <c r="K3" s="909">
        <v>3516186.17</v>
      </c>
      <c r="L3" s="927">
        <v>100</v>
      </c>
      <c r="M3" s="907">
        <v>2026.6168</v>
      </c>
      <c r="N3" s="1014">
        <v>0.12893802700000001</v>
      </c>
      <c r="O3" s="907">
        <v>933889.77630000003</v>
      </c>
      <c r="P3" s="909">
        <v>3517907.9870000002</v>
      </c>
      <c r="Q3" s="595">
        <v>651.38</v>
      </c>
    </row>
    <row r="4" spans="1:17" s="209" customFormat="1" ht="18" customHeight="1">
      <c r="A4" s="911" t="s">
        <v>77</v>
      </c>
      <c r="B4" s="912">
        <f>SUM(B5:B16)</f>
        <v>36445.765659999997</v>
      </c>
      <c r="C4" s="912">
        <f>SUM(C5:C16)</f>
        <v>6128257.4508000007</v>
      </c>
      <c r="D4" s="912">
        <f>SUM(D5:D16)</f>
        <v>1379927.3234999999</v>
      </c>
      <c r="E4" s="963">
        <f>D4/C4*100</f>
        <v>22.517450263449035</v>
      </c>
      <c r="F4" s="912">
        <f>SUM(F5:F16)</f>
        <v>12004833.345699999</v>
      </c>
      <c r="G4" s="912">
        <f>SUM(G5:G16)</f>
        <v>3117438.9942000001</v>
      </c>
      <c r="H4" s="963">
        <f>G4/F4*100</f>
        <v>25.968198844814722</v>
      </c>
      <c r="I4" s="912">
        <f>SUM(I5:I16)</f>
        <v>1378012.8286000001</v>
      </c>
      <c r="J4" s="1015">
        <f>I4/D4*100</f>
        <v>99.861261178947885</v>
      </c>
      <c r="K4" s="912">
        <f>SUM(K5:K16)</f>
        <v>3114773.7569999998</v>
      </c>
      <c r="L4" s="1016">
        <f>K4/G4*100</f>
        <v>99.914505553919128</v>
      </c>
      <c r="M4" s="912">
        <f>SUM(M5:M16)</f>
        <v>1914.4953600000001</v>
      </c>
      <c r="N4" s="1017">
        <f>M4/D4*100</f>
        <v>0.13873885438721079</v>
      </c>
      <c r="O4" s="912">
        <f>SUM(O5:O16)</f>
        <v>701854.5199999999</v>
      </c>
      <c r="P4" s="912">
        <f>SUM(P5:P16)</f>
        <v>3117438.9942000001</v>
      </c>
      <c r="Q4" s="912">
        <f>INDEX(Q5:Q16,COUNT(Q5:Q16))</f>
        <v>732.34</v>
      </c>
    </row>
    <row r="5" spans="1:17" s="203" customFormat="1" ht="18" customHeight="1">
      <c r="A5" s="422">
        <v>45017</v>
      </c>
      <c r="B5" s="596">
        <v>2752.3190300000001</v>
      </c>
      <c r="C5" s="567">
        <v>398353.23670000001</v>
      </c>
      <c r="D5" s="567">
        <v>100338.182</v>
      </c>
      <c r="E5" s="597">
        <v>25.188243190000001</v>
      </c>
      <c r="F5" s="1018">
        <v>934243.92969999998</v>
      </c>
      <c r="G5" s="567">
        <v>235870.73360000001</v>
      </c>
      <c r="H5" s="597">
        <v>25.24723213</v>
      </c>
      <c r="I5" s="567">
        <v>100142.1819</v>
      </c>
      <c r="J5" s="597">
        <v>100</v>
      </c>
      <c r="K5" s="567">
        <v>235496.72990000001</v>
      </c>
      <c r="L5" s="573">
        <v>100</v>
      </c>
      <c r="M5" s="567">
        <v>196.00014999999999</v>
      </c>
      <c r="N5" s="589">
        <v>0.19572186899999999</v>
      </c>
      <c r="O5" s="567">
        <v>45757.97</v>
      </c>
      <c r="P5" s="567">
        <v>235870.73360000001</v>
      </c>
      <c r="Q5" s="567">
        <v>668.12</v>
      </c>
    </row>
    <row r="6" spans="1:17" s="203" customFormat="1" ht="18" customHeight="1">
      <c r="A6" s="422">
        <v>45047</v>
      </c>
      <c r="B6" s="596">
        <v>4091.85302</v>
      </c>
      <c r="C6" s="567">
        <v>607287.6324</v>
      </c>
      <c r="D6" s="567">
        <v>143454.4595</v>
      </c>
      <c r="E6" s="597">
        <v>23.622160539999999</v>
      </c>
      <c r="F6" s="1018">
        <v>1341590.659</v>
      </c>
      <c r="G6" s="567">
        <v>334389.23149999999</v>
      </c>
      <c r="H6" s="597">
        <v>24.92483301</v>
      </c>
      <c r="I6" s="567">
        <v>143250.36660000001</v>
      </c>
      <c r="J6" s="597">
        <v>100</v>
      </c>
      <c r="K6" s="567">
        <v>334063.64079999999</v>
      </c>
      <c r="L6" s="573">
        <v>100</v>
      </c>
      <c r="M6" s="567">
        <v>204.09282999999999</v>
      </c>
      <c r="N6" s="589">
        <v>0.142472815</v>
      </c>
      <c r="O6" s="567">
        <v>68633.509999999995</v>
      </c>
      <c r="P6" s="567">
        <v>334389.23149999999</v>
      </c>
      <c r="Q6" s="567">
        <v>680.13</v>
      </c>
    </row>
    <row r="7" spans="1:17" s="203" customFormat="1" ht="18" customHeight="1">
      <c r="A7" s="422">
        <v>45078</v>
      </c>
      <c r="B7" s="596">
        <v>4212.66651</v>
      </c>
      <c r="C7" s="567">
        <v>685707.55</v>
      </c>
      <c r="D7" s="567">
        <v>167492.5</v>
      </c>
      <c r="E7" s="597">
        <v>24.426229200000002</v>
      </c>
      <c r="F7" s="1018">
        <v>1492489.8289999999</v>
      </c>
      <c r="G7" s="567">
        <v>421886.02720000001</v>
      </c>
      <c r="H7" s="597">
        <v>28.26726313</v>
      </c>
      <c r="I7" s="567">
        <v>167289.291</v>
      </c>
      <c r="J7" s="597">
        <v>100</v>
      </c>
      <c r="K7" s="567">
        <v>421498.57689999999</v>
      </c>
      <c r="L7" s="573">
        <v>100</v>
      </c>
      <c r="M7" s="567">
        <v>203.20792</v>
      </c>
      <c r="N7" s="589">
        <v>0.121470967</v>
      </c>
      <c r="O7" s="567">
        <v>109120.53</v>
      </c>
      <c r="P7" s="567">
        <v>421886.02720000001</v>
      </c>
      <c r="Q7" s="567">
        <v>687.38</v>
      </c>
    </row>
    <row r="8" spans="1:17" s="203" customFormat="1" ht="18" customHeight="1">
      <c r="A8" s="422">
        <v>45108</v>
      </c>
      <c r="B8" s="1019">
        <v>4703.9363999999996</v>
      </c>
      <c r="C8" s="567">
        <v>727047.98809999996</v>
      </c>
      <c r="D8" s="1020">
        <v>174619.5405</v>
      </c>
      <c r="E8" s="1021">
        <v>24.01760866</v>
      </c>
      <c r="F8" s="1022">
        <v>1649007.648</v>
      </c>
      <c r="G8" s="1020">
        <v>422069.00929999998</v>
      </c>
      <c r="H8" s="1021">
        <v>25.59533364</v>
      </c>
      <c r="I8" s="1020">
        <v>174388.15489999999</v>
      </c>
      <c r="J8" s="1021">
        <v>100</v>
      </c>
      <c r="K8" s="1020">
        <v>421648.55560000002</v>
      </c>
      <c r="L8" s="1023">
        <v>100</v>
      </c>
      <c r="M8" s="1020">
        <v>231.38571999999999</v>
      </c>
      <c r="N8" s="1024">
        <v>0.13268431</v>
      </c>
      <c r="O8" s="1020">
        <v>95491.62</v>
      </c>
      <c r="P8" s="1020">
        <v>422069.00929999998</v>
      </c>
      <c r="Q8" s="1020">
        <v>689.22</v>
      </c>
    </row>
    <row r="9" spans="1:17" s="203" customFormat="1">
      <c r="A9" s="422">
        <v>45139</v>
      </c>
      <c r="B9" s="596">
        <v>5506.7504499999995</v>
      </c>
      <c r="C9" s="567">
        <v>963913.15390000003</v>
      </c>
      <c r="D9" s="567">
        <v>211251.53320000001</v>
      </c>
      <c r="E9" s="597">
        <v>21.916033859999999</v>
      </c>
      <c r="F9" s="571">
        <v>1753080.68</v>
      </c>
      <c r="G9" s="567">
        <v>458802.46600000001</v>
      </c>
      <c r="H9" s="597">
        <v>26.171212270000002</v>
      </c>
      <c r="I9" s="567">
        <v>211081.77489999999</v>
      </c>
      <c r="J9" s="597">
        <v>100</v>
      </c>
      <c r="K9" s="567">
        <v>458508.35979999998</v>
      </c>
      <c r="L9" s="573">
        <v>100</v>
      </c>
      <c r="M9" s="567">
        <v>169.75837000000001</v>
      </c>
      <c r="N9" s="589">
        <v>8.0423035000000004E-2</v>
      </c>
      <c r="O9" s="567">
        <v>115475.17</v>
      </c>
      <c r="P9" s="567">
        <v>458802.46600000001</v>
      </c>
      <c r="Q9" s="567">
        <v>699.8</v>
      </c>
    </row>
    <row r="10" spans="1:17" s="203" customFormat="1" ht="18.75" customHeight="1">
      <c r="A10" s="422">
        <v>45170</v>
      </c>
      <c r="B10" s="596">
        <v>5266.1241</v>
      </c>
      <c r="C10" s="567">
        <v>1125527.5120000001</v>
      </c>
      <c r="D10" s="567">
        <v>230261.49290000001</v>
      </c>
      <c r="E10" s="597">
        <v>20.458095459999999</v>
      </c>
      <c r="F10" s="571">
        <v>1790045.723</v>
      </c>
      <c r="G10" s="567">
        <v>468711.3284</v>
      </c>
      <c r="H10" s="597">
        <v>26.184321570000002</v>
      </c>
      <c r="I10" s="567">
        <v>229940.5301</v>
      </c>
      <c r="J10" s="597">
        <v>100</v>
      </c>
      <c r="K10" s="567">
        <v>468365.88020000001</v>
      </c>
      <c r="L10" s="573">
        <v>100</v>
      </c>
      <c r="M10" s="567">
        <v>320.96413999999999</v>
      </c>
      <c r="N10" s="589">
        <v>0.139585718</v>
      </c>
      <c r="O10" s="567">
        <v>107622.88</v>
      </c>
      <c r="P10" s="567">
        <v>468711.3284</v>
      </c>
      <c r="Q10" s="567">
        <v>712.99</v>
      </c>
    </row>
    <row r="11" spans="1:17" s="203" customFormat="1" ht="18" customHeight="1">
      <c r="A11" s="422">
        <v>45200</v>
      </c>
      <c r="B11" s="596">
        <v>5288.2894299999998</v>
      </c>
      <c r="C11" s="567">
        <v>820191.75589999999</v>
      </c>
      <c r="D11" s="567">
        <v>172875.98300000001</v>
      </c>
      <c r="E11" s="597">
        <v>21.077508009999999</v>
      </c>
      <c r="F11" s="571">
        <v>1563485.388</v>
      </c>
      <c r="G11" s="567">
        <v>403106.9522</v>
      </c>
      <c r="H11" s="597">
        <v>25.7825852</v>
      </c>
      <c r="I11" s="567">
        <v>172702.00870000001</v>
      </c>
      <c r="J11" s="597">
        <v>100</v>
      </c>
      <c r="K11" s="567">
        <v>402766.24160000001</v>
      </c>
      <c r="L11" s="573">
        <v>100</v>
      </c>
      <c r="M11" s="567">
        <v>173.97422</v>
      </c>
      <c r="N11" s="589">
        <v>0.100736651</v>
      </c>
      <c r="O11" s="567">
        <v>88713.33</v>
      </c>
      <c r="P11" s="567">
        <v>403106.9522</v>
      </c>
      <c r="Q11" s="567">
        <v>720.03</v>
      </c>
    </row>
    <row r="12" spans="1:17" s="203" customFormat="1">
      <c r="A12" s="422">
        <v>45231</v>
      </c>
      <c r="B12" s="423">
        <v>4623.82672</v>
      </c>
      <c r="C12" s="423">
        <v>800228.62179999996</v>
      </c>
      <c r="D12" s="423">
        <v>179633.6324</v>
      </c>
      <c r="E12" s="597">
        <v>22.447788989999999</v>
      </c>
      <c r="F12" s="596">
        <v>1480889.4890000001</v>
      </c>
      <c r="G12" s="596">
        <v>372603.24599999998</v>
      </c>
      <c r="H12" s="597">
        <v>25.160773219999999</v>
      </c>
      <c r="I12" s="596">
        <v>179218.52050000001</v>
      </c>
      <c r="J12" s="597">
        <v>100</v>
      </c>
      <c r="K12" s="596">
        <v>372425.77220000001</v>
      </c>
      <c r="L12" s="597">
        <v>100</v>
      </c>
      <c r="M12" s="596">
        <v>415.11201</v>
      </c>
      <c r="N12" s="589">
        <v>0.23162338900000001</v>
      </c>
      <c r="O12" s="596">
        <v>71039.509999999995</v>
      </c>
      <c r="P12" s="596">
        <v>372603.24599999998</v>
      </c>
      <c r="Q12" s="596">
        <v>732.34</v>
      </c>
    </row>
    <row r="13" spans="1:17" s="203" customFormat="1">
      <c r="A13" s="422">
        <v>45261</v>
      </c>
      <c r="B13" s="423"/>
      <c r="C13" s="423"/>
      <c r="D13" s="423"/>
      <c r="E13" s="423"/>
      <c r="F13" s="424"/>
      <c r="G13" s="424"/>
      <c r="H13" s="425"/>
      <c r="I13" s="425"/>
      <c r="J13" s="964"/>
      <c r="K13" s="964"/>
      <c r="L13" s="964"/>
      <c r="M13" s="964"/>
      <c r="N13" s="964"/>
      <c r="O13" s="964"/>
      <c r="P13" s="964"/>
      <c r="Q13" s="964"/>
    </row>
    <row r="14" spans="1:17" s="203" customFormat="1">
      <c r="A14" s="422">
        <v>45292</v>
      </c>
      <c r="B14" s="423"/>
      <c r="C14" s="423"/>
      <c r="D14" s="423"/>
      <c r="E14" s="423"/>
      <c r="F14" s="424"/>
      <c r="G14" s="424"/>
      <c r="H14" s="425"/>
      <c r="I14" s="425"/>
      <c r="J14" s="964"/>
      <c r="K14" s="964"/>
      <c r="L14" s="964"/>
      <c r="M14" s="964"/>
      <c r="N14" s="964"/>
      <c r="O14" s="964"/>
      <c r="P14" s="964"/>
      <c r="Q14" s="964"/>
    </row>
    <row r="15" spans="1:17" s="203" customFormat="1">
      <c r="A15" s="422">
        <v>45323</v>
      </c>
      <c r="B15" s="423"/>
      <c r="C15" s="423"/>
      <c r="D15" s="423"/>
      <c r="E15" s="423"/>
      <c r="F15" s="424"/>
      <c r="G15" s="424"/>
      <c r="H15" s="425"/>
      <c r="I15" s="425"/>
      <c r="J15" s="964"/>
      <c r="K15" s="964"/>
      <c r="L15" s="964"/>
      <c r="M15" s="964"/>
      <c r="N15" s="964"/>
      <c r="O15" s="964"/>
      <c r="P15" s="964"/>
      <c r="Q15" s="964"/>
    </row>
    <row r="16" spans="1:17" s="203" customFormat="1">
      <c r="A16" s="422">
        <v>45352</v>
      </c>
      <c r="B16" s="423"/>
      <c r="C16" s="423"/>
      <c r="D16" s="423"/>
      <c r="E16" s="423"/>
      <c r="F16" s="424"/>
      <c r="G16" s="424"/>
      <c r="H16" s="425"/>
      <c r="I16" s="425"/>
      <c r="J16" s="964"/>
      <c r="K16" s="964"/>
      <c r="L16" s="964"/>
      <c r="M16" s="964"/>
      <c r="N16" s="964"/>
      <c r="O16" s="964"/>
      <c r="P16" s="964"/>
      <c r="Q16" s="964"/>
    </row>
    <row r="17" spans="1:17" s="203" customFormat="1">
      <c r="A17" s="282"/>
      <c r="B17" s="284"/>
      <c r="C17" s="285"/>
      <c r="D17" s="285"/>
      <c r="E17" s="299"/>
      <c r="F17" s="285"/>
      <c r="G17" s="285"/>
      <c r="H17" s="299"/>
      <c r="I17" s="285"/>
      <c r="J17" s="300"/>
      <c r="K17" s="285"/>
      <c r="L17" s="299"/>
      <c r="M17" s="284"/>
      <c r="N17" s="323"/>
      <c r="O17" s="598"/>
      <c r="P17" s="285"/>
      <c r="Q17" s="283"/>
    </row>
    <row r="18" spans="1:17" s="203" customFormat="1">
      <c r="A18" s="1330" t="s">
        <v>565</v>
      </c>
      <c r="B18" s="1330"/>
      <c r="C18" s="1330"/>
      <c r="D18" s="1330"/>
      <c r="E18" s="1330"/>
      <c r="F18" s="1330"/>
      <c r="G18" s="1330"/>
    </row>
    <row r="19" spans="1:17" s="203" customFormat="1">
      <c r="A19" s="1330" t="s">
        <v>1303</v>
      </c>
      <c r="B19" s="1330"/>
      <c r="C19" s="1330"/>
      <c r="D19" s="1330"/>
      <c r="E19" s="1330"/>
      <c r="F19" s="1330"/>
      <c r="G19" s="1330"/>
    </row>
    <row r="20" spans="1:17" s="203" customFormat="1">
      <c r="A20" s="1330" t="s">
        <v>322</v>
      </c>
      <c r="B20" s="1330"/>
      <c r="C20" s="1330"/>
      <c r="D20" s="1330"/>
      <c r="E20" s="1330"/>
      <c r="F20" s="1330"/>
      <c r="G20" s="1330"/>
    </row>
  </sheetData>
  <mergeCells count="3">
    <mergeCell ref="A19:G19"/>
    <mergeCell ref="A20:G20"/>
    <mergeCell ref="A18:G18"/>
  </mergeCells>
  <printOptions horizontalCentered="1"/>
  <pageMargins left="0.78431372549019618" right="0.78431372549019618" top="0.98039215686274517" bottom="0.98039215686274517" header="0.50980392156862753" footer="0.50980392156862753"/>
  <pageSetup paperSize="9" fitToHeight="0"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zoomScaleNormal="100" workbookViewId="0"/>
  </sheetViews>
  <sheetFormatPr defaultColWidth="9.140625" defaultRowHeight="15"/>
  <cols>
    <col min="1" max="1" width="14.42578125" style="202" customWidth="1"/>
    <col min="2" max="2" width="13.42578125" style="202" bestFit="1" customWidth="1"/>
    <col min="3" max="3" width="9.140625" style="202" bestFit="1" customWidth="1"/>
    <col min="4" max="4" width="9.7109375" style="202" bestFit="1" customWidth="1"/>
    <col min="5" max="5" width="16.28515625" style="202" bestFit="1" customWidth="1"/>
    <col min="6" max="6" width="11.7109375" style="202" bestFit="1" customWidth="1"/>
    <col min="7" max="7" width="11.42578125" style="202" bestFit="1" customWidth="1"/>
    <col min="8" max="8" width="14.140625" style="202" bestFit="1" customWidth="1"/>
    <col min="9" max="9" width="13.140625" style="202" bestFit="1" customWidth="1"/>
    <col min="10" max="10" width="17.28515625" style="202" bestFit="1" customWidth="1"/>
    <col min="11" max="11" width="13.140625" style="202" bestFit="1" customWidth="1"/>
    <col min="12" max="12" width="17.85546875" style="202" customWidth="1"/>
    <col min="13" max="13" width="12.85546875" style="202" bestFit="1" customWidth="1"/>
    <col min="14" max="14" width="14.42578125" style="202" bestFit="1" customWidth="1"/>
    <col min="15" max="15" width="13.5703125" style="202" bestFit="1" customWidth="1"/>
    <col min="16" max="17" width="14.5703125" style="202" bestFit="1" customWidth="1"/>
    <col min="18" max="16384" width="9.140625" style="202"/>
  </cols>
  <sheetData>
    <row r="1" spans="1:15" ht="14.25" customHeight="1">
      <c r="A1" s="325" t="s">
        <v>566</v>
      </c>
      <c r="B1" s="325"/>
      <c r="C1" s="325"/>
    </row>
    <row r="2" spans="1:15" s="203" customFormat="1" ht="71.25" customHeight="1">
      <c r="A2" s="906" t="s">
        <v>547</v>
      </c>
      <c r="B2" s="906" t="s">
        <v>548</v>
      </c>
      <c r="C2" s="906" t="s">
        <v>301</v>
      </c>
      <c r="D2" s="906" t="s">
        <v>550</v>
      </c>
      <c r="E2" s="906" t="s">
        <v>551</v>
      </c>
      <c r="F2" s="906" t="s">
        <v>325</v>
      </c>
      <c r="G2" s="906" t="s">
        <v>567</v>
      </c>
      <c r="H2" s="906" t="s">
        <v>553</v>
      </c>
      <c r="I2" s="906" t="s">
        <v>554</v>
      </c>
      <c r="J2" s="906" t="s">
        <v>555</v>
      </c>
      <c r="K2" s="906" t="s">
        <v>556</v>
      </c>
      <c r="L2" s="906" t="s">
        <v>557</v>
      </c>
      <c r="M2" s="906" t="s">
        <v>560</v>
      </c>
      <c r="N2" s="906" t="s">
        <v>561</v>
      </c>
      <c r="O2" s="906" t="s">
        <v>568</v>
      </c>
    </row>
    <row r="3" spans="1:15" s="203" customFormat="1" ht="18" customHeight="1">
      <c r="A3" s="1028" t="s">
        <v>76</v>
      </c>
      <c r="B3" s="1029" t="s">
        <v>277</v>
      </c>
      <c r="C3" s="1030" t="s">
        <v>277</v>
      </c>
      <c r="D3" s="1030" t="s">
        <v>277</v>
      </c>
      <c r="E3" s="1031" t="s">
        <v>277</v>
      </c>
      <c r="F3" s="1030" t="s">
        <v>277</v>
      </c>
      <c r="G3" s="1030" t="s">
        <v>277</v>
      </c>
      <c r="H3" s="1031" t="s">
        <v>277</v>
      </c>
      <c r="I3" s="1030" t="s">
        <v>277</v>
      </c>
      <c r="J3" s="1031" t="s">
        <v>277</v>
      </c>
      <c r="K3" s="1030" t="s">
        <v>277</v>
      </c>
      <c r="L3" s="1029" t="s">
        <v>277</v>
      </c>
      <c r="M3" s="1030" t="s">
        <v>277</v>
      </c>
      <c r="N3" s="1030" t="s">
        <v>277</v>
      </c>
      <c r="O3" s="1030" t="s">
        <v>277</v>
      </c>
    </row>
    <row r="4" spans="1:15" s="203" customFormat="1" ht="18" customHeight="1">
      <c r="A4" s="1032" t="s">
        <v>77</v>
      </c>
      <c r="B4" s="1029" t="s">
        <v>277</v>
      </c>
      <c r="C4" s="1030" t="s">
        <v>277</v>
      </c>
      <c r="D4" s="1030" t="s">
        <v>277</v>
      </c>
      <c r="E4" s="1031" t="s">
        <v>277</v>
      </c>
      <c r="F4" s="1030" t="s">
        <v>277</v>
      </c>
      <c r="G4" s="1030" t="s">
        <v>277</v>
      </c>
      <c r="H4" s="1031" t="s">
        <v>277</v>
      </c>
      <c r="I4" s="1030" t="s">
        <v>277</v>
      </c>
      <c r="J4" s="1031" t="s">
        <v>277</v>
      </c>
      <c r="K4" s="1030" t="s">
        <v>277</v>
      </c>
      <c r="L4" s="1029" t="s">
        <v>277</v>
      </c>
      <c r="M4" s="1030" t="s">
        <v>277</v>
      </c>
      <c r="N4" s="1030" t="s">
        <v>277</v>
      </c>
      <c r="O4" s="1030" t="s">
        <v>277</v>
      </c>
    </row>
    <row r="5" spans="1:15" s="203" customFormat="1" ht="18" customHeight="1">
      <c r="A5" s="422">
        <v>45017</v>
      </c>
      <c r="B5" s="599" t="s">
        <v>277</v>
      </c>
      <c r="C5" s="600" t="s">
        <v>277</v>
      </c>
      <c r="D5" s="600" t="s">
        <v>277</v>
      </c>
      <c r="E5" s="601" t="s">
        <v>277</v>
      </c>
      <c r="F5" s="600" t="s">
        <v>277</v>
      </c>
      <c r="G5" s="600" t="s">
        <v>277</v>
      </c>
      <c r="H5" s="601" t="s">
        <v>277</v>
      </c>
      <c r="I5" s="600" t="s">
        <v>277</v>
      </c>
      <c r="J5" s="601" t="s">
        <v>277</v>
      </c>
      <c r="K5" s="600" t="s">
        <v>277</v>
      </c>
      <c r="L5" s="599" t="s">
        <v>277</v>
      </c>
      <c r="M5" s="600" t="s">
        <v>277</v>
      </c>
      <c r="N5" s="600" t="s">
        <v>277</v>
      </c>
      <c r="O5" s="600" t="s">
        <v>277</v>
      </c>
    </row>
    <row r="6" spans="1:15" s="203" customFormat="1" ht="18" customHeight="1">
      <c r="A6" s="422">
        <v>45047</v>
      </c>
      <c r="B6" s="599" t="s">
        <v>277</v>
      </c>
      <c r="C6" s="600" t="s">
        <v>277</v>
      </c>
      <c r="D6" s="600" t="s">
        <v>277</v>
      </c>
      <c r="E6" s="601" t="s">
        <v>277</v>
      </c>
      <c r="F6" s="600" t="s">
        <v>277</v>
      </c>
      <c r="G6" s="600" t="s">
        <v>277</v>
      </c>
      <c r="H6" s="601" t="s">
        <v>277</v>
      </c>
      <c r="I6" s="600" t="s">
        <v>277</v>
      </c>
      <c r="J6" s="601" t="s">
        <v>277</v>
      </c>
      <c r="K6" s="600" t="s">
        <v>277</v>
      </c>
      <c r="L6" s="599" t="s">
        <v>277</v>
      </c>
      <c r="M6" s="600" t="s">
        <v>277</v>
      </c>
      <c r="N6" s="600" t="s">
        <v>277</v>
      </c>
      <c r="O6" s="600" t="s">
        <v>277</v>
      </c>
    </row>
    <row r="7" spans="1:15" s="203" customFormat="1" ht="18" customHeight="1">
      <c r="A7" s="422">
        <v>45078</v>
      </c>
      <c r="B7" s="599" t="s">
        <v>277</v>
      </c>
      <c r="C7" s="600" t="s">
        <v>277</v>
      </c>
      <c r="D7" s="600" t="s">
        <v>277</v>
      </c>
      <c r="E7" s="601" t="s">
        <v>277</v>
      </c>
      <c r="F7" s="600" t="s">
        <v>277</v>
      </c>
      <c r="G7" s="600" t="s">
        <v>277</v>
      </c>
      <c r="H7" s="601" t="s">
        <v>277</v>
      </c>
      <c r="I7" s="600" t="s">
        <v>277</v>
      </c>
      <c r="J7" s="601" t="s">
        <v>277</v>
      </c>
      <c r="K7" s="600" t="s">
        <v>277</v>
      </c>
      <c r="L7" s="599" t="s">
        <v>277</v>
      </c>
      <c r="M7" s="600" t="s">
        <v>277</v>
      </c>
      <c r="N7" s="600" t="s">
        <v>277</v>
      </c>
      <c r="O7" s="600" t="s">
        <v>277</v>
      </c>
    </row>
    <row r="8" spans="1:15" s="203" customFormat="1" ht="18" customHeight="1">
      <c r="A8" s="422">
        <v>45108</v>
      </c>
      <c r="B8" s="599" t="s">
        <v>277</v>
      </c>
      <c r="C8" s="600" t="s">
        <v>277</v>
      </c>
      <c r="D8" s="600" t="s">
        <v>277</v>
      </c>
      <c r="E8" s="601" t="s">
        <v>277</v>
      </c>
      <c r="F8" s="600" t="s">
        <v>277</v>
      </c>
      <c r="G8" s="600" t="s">
        <v>277</v>
      </c>
      <c r="H8" s="601" t="s">
        <v>277</v>
      </c>
      <c r="I8" s="600" t="s">
        <v>277</v>
      </c>
      <c r="J8" s="601" t="s">
        <v>277</v>
      </c>
      <c r="K8" s="600" t="s">
        <v>277</v>
      </c>
      <c r="L8" s="599" t="s">
        <v>277</v>
      </c>
      <c r="M8" s="600" t="s">
        <v>277</v>
      </c>
      <c r="N8" s="600" t="s">
        <v>277</v>
      </c>
      <c r="O8" s="600" t="s">
        <v>277</v>
      </c>
    </row>
    <row r="9" spans="1:15" s="203" customFormat="1" ht="18" customHeight="1">
      <c r="A9" s="422">
        <v>45139</v>
      </c>
      <c r="B9" s="599" t="s">
        <v>277</v>
      </c>
      <c r="C9" s="600" t="s">
        <v>277</v>
      </c>
      <c r="D9" s="600" t="s">
        <v>277</v>
      </c>
      <c r="E9" s="601" t="s">
        <v>277</v>
      </c>
      <c r="F9" s="600" t="s">
        <v>277</v>
      </c>
      <c r="G9" s="600" t="s">
        <v>277</v>
      </c>
      <c r="H9" s="601" t="s">
        <v>277</v>
      </c>
      <c r="I9" s="600" t="s">
        <v>277</v>
      </c>
      <c r="J9" s="601" t="s">
        <v>277</v>
      </c>
      <c r="K9" s="600" t="s">
        <v>277</v>
      </c>
      <c r="L9" s="599" t="s">
        <v>277</v>
      </c>
      <c r="M9" s="600" t="s">
        <v>277</v>
      </c>
      <c r="N9" s="600" t="s">
        <v>277</v>
      </c>
      <c r="O9" s="600" t="s">
        <v>277</v>
      </c>
    </row>
    <row r="10" spans="1:15" s="203" customFormat="1" ht="17.25" customHeight="1">
      <c r="A10" s="422">
        <v>45170</v>
      </c>
      <c r="B10" s="599" t="s">
        <v>277</v>
      </c>
      <c r="C10" s="600" t="s">
        <v>277</v>
      </c>
      <c r="D10" s="600" t="s">
        <v>277</v>
      </c>
      <c r="E10" s="601" t="s">
        <v>277</v>
      </c>
      <c r="F10" s="600" t="s">
        <v>277</v>
      </c>
      <c r="G10" s="600" t="s">
        <v>277</v>
      </c>
      <c r="H10" s="601" t="s">
        <v>277</v>
      </c>
      <c r="I10" s="600" t="s">
        <v>277</v>
      </c>
      <c r="J10" s="601" t="s">
        <v>277</v>
      </c>
      <c r="K10" s="600" t="s">
        <v>277</v>
      </c>
      <c r="L10" s="599" t="s">
        <v>277</v>
      </c>
      <c r="M10" s="600" t="s">
        <v>277</v>
      </c>
      <c r="N10" s="600" t="s">
        <v>277</v>
      </c>
      <c r="O10" s="600" t="s">
        <v>277</v>
      </c>
    </row>
    <row r="11" spans="1:15" s="203" customFormat="1">
      <c r="A11" s="422">
        <v>45200</v>
      </c>
      <c r="B11" s="599" t="s">
        <v>277</v>
      </c>
      <c r="C11" s="600" t="s">
        <v>277</v>
      </c>
      <c r="D11" s="600" t="s">
        <v>277</v>
      </c>
      <c r="E11" s="601" t="s">
        <v>277</v>
      </c>
      <c r="F11" s="600" t="s">
        <v>277</v>
      </c>
      <c r="G11" s="600" t="s">
        <v>277</v>
      </c>
      <c r="H11" s="601" t="s">
        <v>277</v>
      </c>
      <c r="I11" s="600" t="s">
        <v>277</v>
      </c>
      <c r="J11" s="601" t="s">
        <v>277</v>
      </c>
      <c r="K11" s="600" t="s">
        <v>277</v>
      </c>
      <c r="L11" s="599" t="s">
        <v>277</v>
      </c>
      <c r="M11" s="600" t="s">
        <v>277</v>
      </c>
      <c r="N11" s="600" t="s">
        <v>277</v>
      </c>
      <c r="O11" s="600" t="s">
        <v>277</v>
      </c>
    </row>
    <row r="12" spans="1:15" s="203" customFormat="1">
      <c r="A12" s="422">
        <v>45231</v>
      </c>
      <c r="B12" s="423" t="s">
        <v>277</v>
      </c>
      <c r="C12" s="423" t="s">
        <v>277</v>
      </c>
      <c r="D12" s="423" t="s">
        <v>277</v>
      </c>
      <c r="E12" s="423" t="s">
        <v>277</v>
      </c>
      <c r="F12" s="424" t="s">
        <v>277</v>
      </c>
      <c r="G12" s="424" t="s">
        <v>277</v>
      </c>
      <c r="H12" s="425" t="s">
        <v>277</v>
      </c>
      <c r="I12" s="425" t="s">
        <v>277</v>
      </c>
      <c r="J12" s="425" t="s">
        <v>277</v>
      </c>
      <c r="K12" s="425" t="s">
        <v>277</v>
      </c>
      <c r="L12" s="425" t="s">
        <v>277</v>
      </c>
      <c r="M12" s="425" t="s">
        <v>277</v>
      </c>
      <c r="N12" s="425" t="s">
        <v>277</v>
      </c>
      <c r="O12" s="425" t="s">
        <v>277</v>
      </c>
    </row>
    <row r="13" spans="1:15" s="203" customFormat="1">
      <c r="A13" s="422">
        <v>45261</v>
      </c>
      <c r="B13" s="423"/>
      <c r="C13" s="423"/>
      <c r="D13" s="423"/>
      <c r="E13" s="423"/>
      <c r="F13" s="424"/>
      <c r="G13" s="424"/>
      <c r="H13" s="425"/>
      <c r="I13" s="425"/>
      <c r="J13" s="964"/>
      <c r="K13" s="964"/>
      <c r="L13" s="964"/>
      <c r="M13" s="964"/>
      <c r="N13" s="964"/>
      <c r="O13" s="964"/>
    </row>
    <row r="14" spans="1:15" s="203" customFormat="1">
      <c r="A14" s="422">
        <v>45292</v>
      </c>
      <c r="B14" s="423"/>
      <c r="C14" s="423"/>
      <c r="D14" s="423"/>
      <c r="E14" s="423"/>
      <c r="F14" s="424"/>
      <c r="G14" s="424"/>
      <c r="H14" s="425"/>
      <c r="I14" s="425"/>
      <c r="J14" s="964"/>
      <c r="K14" s="964"/>
      <c r="L14" s="964"/>
      <c r="M14" s="964"/>
      <c r="N14" s="964"/>
      <c r="O14" s="964"/>
    </row>
    <row r="15" spans="1:15" s="203" customFormat="1">
      <c r="A15" s="422">
        <v>45323</v>
      </c>
      <c r="B15" s="423"/>
      <c r="C15" s="423"/>
      <c r="D15" s="423"/>
      <c r="E15" s="423"/>
      <c r="F15" s="424"/>
      <c r="G15" s="424"/>
      <c r="H15" s="425"/>
      <c r="I15" s="425"/>
      <c r="J15" s="964"/>
      <c r="K15" s="964"/>
      <c r="L15" s="964"/>
      <c r="M15" s="964"/>
      <c r="N15" s="964"/>
      <c r="O15" s="964"/>
    </row>
    <row r="16" spans="1:15" s="203" customFormat="1">
      <c r="A16" s="422">
        <v>45352</v>
      </c>
      <c r="B16" s="423"/>
      <c r="C16" s="423"/>
      <c r="D16" s="423"/>
      <c r="E16" s="423"/>
      <c r="F16" s="424"/>
      <c r="G16" s="424"/>
      <c r="H16" s="425"/>
      <c r="I16" s="425"/>
      <c r="J16" s="964"/>
      <c r="K16" s="964"/>
      <c r="L16" s="964"/>
      <c r="M16" s="964"/>
      <c r="N16" s="964"/>
      <c r="O16" s="964"/>
    </row>
    <row r="17" spans="1:15" s="203" customFormat="1">
      <c r="A17" s="282"/>
      <c r="B17" s="326"/>
      <c r="C17" s="327"/>
      <c r="D17" s="327"/>
      <c r="E17" s="328"/>
      <c r="F17" s="327"/>
      <c r="G17" s="327"/>
      <c r="H17" s="328"/>
      <c r="I17" s="327"/>
      <c r="J17" s="328"/>
      <c r="K17" s="327"/>
      <c r="L17" s="326"/>
      <c r="M17" s="327"/>
      <c r="N17" s="327"/>
      <c r="O17" s="327"/>
    </row>
    <row r="18" spans="1:15" s="203" customFormat="1">
      <c r="A18" s="1397" t="s">
        <v>1303</v>
      </c>
      <c r="B18" s="1397"/>
      <c r="C18" s="1397"/>
      <c r="D18" s="1397"/>
      <c r="E18" s="1397"/>
      <c r="F18" s="1397"/>
      <c r="G18" s="1397"/>
      <c r="H18" s="1397"/>
      <c r="I18" s="1397"/>
      <c r="J18" s="1397"/>
      <c r="K18" s="1397"/>
      <c r="L18" s="1397"/>
      <c r="M18" s="1397"/>
      <c r="N18" s="1397"/>
      <c r="O18" s="1397"/>
    </row>
    <row r="19" spans="1:15" s="203" customFormat="1">
      <c r="A19" s="1397" t="s">
        <v>332</v>
      </c>
      <c r="B19" s="1397"/>
      <c r="C19" s="1397"/>
      <c r="D19" s="1397"/>
      <c r="E19" s="1397"/>
      <c r="F19" s="1397"/>
      <c r="G19" s="1397"/>
      <c r="H19" s="1397"/>
      <c r="I19" s="1397"/>
      <c r="J19" s="1397"/>
      <c r="K19" s="1397"/>
      <c r="L19" s="1397"/>
      <c r="M19" s="1397"/>
      <c r="N19" s="1397"/>
      <c r="O19" s="1397"/>
    </row>
    <row r="20" spans="1:15">
      <c r="A20" s="203"/>
      <c r="B20" s="203"/>
      <c r="C20" s="203"/>
      <c r="D20" s="203"/>
      <c r="E20" s="203"/>
      <c r="F20" s="203"/>
      <c r="G20" s="203"/>
      <c r="H20" s="203"/>
      <c r="I20" s="203"/>
      <c r="J20" s="203"/>
      <c r="K20" s="203"/>
      <c r="L20" s="203"/>
      <c r="M20" s="203"/>
      <c r="N20" s="203"/>
      <c r="O20" s="203"/>
    </row>
    <row r="21" spans="1:15">
      <c r="D21" s="202" t="s">
        <v>1354</v>
      </c>
    </row>
  </sheetData>
  <mergeCells count="2">
    <mergeCell ref="A18:O18"/>
    <mergeCell ref="A19:O19"/>
  </mergeCells>
  <printOptions horizontalCentered="1"/>
  <pageMargins left="0.78431372549019618" right="0.78431372549019618" top="0.98039215686274517" bottom="0.98039215686274517" header="0.50980392156862753" footer="0.50980392156862753"/>
  <pageSetup paperSize="9" scale="63" orientation="landscape"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zoomScaleNormal="100" workbookViewId="0"/>
  </sheetViews>
  <sheetFormatPr defaultColWidth="9.140625" defaultRowHeight="15"/>
  <cols>
    <col min="1" max="1" width="14.7109375" style="202" bestFit="1" customWidth="1"/>
    <col min="2" max="2" width="9.85546875" style="202" bestFit="1" customWidth="1"/>
    <col min="3" max="3" width="10.85546875" style="202" bestFit="1" customWidth="1"/>
    <col min="4" max="4" width="10" style="202" bestFit="1" customWidth="1"/>
    <col min="5" max="5" width="10.85546875" style="202" bestFit="1" customWidth="1"/>
    <col min="6" max="6" width="10" style="202" bestFit="1" customWidth="1"/>
    <col min="7" max="7" width="15.85546875" style="202" customWidth="1"/>
    <col min="8" max="8" width="14.140625" style="202" customWidth="1"/>
    <col min="9" max="9" width="13.7109375" style="202" bestFit="1" customWidth="1"/>
    <col min="10" max="10" width="15.140625" style="202" customWidth="1"/>
    <col min="11" max="11" width="13.7109375" style="202" bestFit="1" customWidth="1"/>
    <col min="12" max="12" width="11.7109375" style="202" bestFit="1" customWidth="1"/>
    <col min="13" max="13" width="9.85546875" style="202" bestFit="1" customWidth="1"/>
    <col min="14" max="14" width="10.85546875" style="202" bestFit="1" customWidth="1"/>
    <col min="15" max="15" width="14.7109375" style="202" bestFit="1" customWidth="1"/>
    <col min="16" max="16" width="12.85546875" style="202" customWidth="1"/>
    <col min="17" max="17" width="14.140625" style="202" customWidth="1"/>
    <col min="18" max="19" width="14.5703125" style="202" customWidth="1"/>
    <col min="20" max="20" width="13.85546875" style="202" customWidth="1"/>
    <col min="21" max="21" width="13.5703125" style="202" customWidth="1"/>
    <col min="22" max="22" width="12" style="202" customWidth="1"/>
    <col min="23" max="23" width="10.5703125" style="202" customWidth="1"/>
    <col min="24" max="24" width="14" style="202" bestFit="1" customWidth="1"/>
    <col min="25" max="25" width="11.28515625" style="202" bestFit="1" customWidth="1"/>
    <col min="26" max="16384" width="9.140625" style="202"/>
  </cols>
  <sheetData>
    <row r="1" spans="1:24" ht="18" customHeight="1">
      <c r="A1" s="325" t="s">
        <v>1238</v>
      </c>
      <c r="B1" s="325"/>
      <c r="C1" s="325"/>
      <c r="D1" s="325"/>
      <c r="E1" s="325"/>
      <c r="F1" s="325"/>
      <c r="G1" s="325"/>
      <c r="H1" s="325"/>
      <c r="I1" s="325"/>
      <c r="J1" s="325"/>
      <c r="K1" s="325"/>
      <c r="L1" s="325"/>
      <c r="M1" s="325"/>
      <c r="N1" s="325"/>
      <c r="O1" s="325"/>
      <c r="P1" s="325"/>
      <c r="Q1" s="325"/>
      <c r="R1" s="325"/>
    </row>
    <row r="2" spans="1:24" s="329" customFormat="1" ht="18" customHeight="1">
      <c r="A2" s="1414" t="s">
        <v>569</v>
      </c>
      <c r="B2" s="1414" t="s">
        <v>299</v>
      </c>
      <c r="C2" s="1401" t="s">
        <v>570</v>
      </c>
      <c r="D2" s="1417"/>
      <c r="E2" s="1401" t="s">
        <v>571</v>
      </c>
      <c r="F2" s="1409"/>
      <c r="G2" s="1399" t="s">
        <v>572</v>
      </c>
      <c r="H2" s="1400"/>
      <c r="I2" s="1400"/>
      <c r="J2" s="1400"/>
      <c r="K2" s="1400"/>
      <c r="L2" s="1421"/>
      <c r="M2" s="1399" t="s">
        <v>573</v>
      </c>
      <c r="N2" s="1400"/>
      <c r="O2" s="1400"/>
      <c r="P2" s="1400"/>
      <c r="Q2" s="1400"/>
      <c r="R2" s="1421"/>
      <c r="S2" s="1399" t="s">
        <v>574</v>
      </c>
      <c r="T2" s="1400"/>
      <c r="U2" s="1400"/>
      <c r="V2" s="1401" t="s">
        <v>575</v>
      </c>
      <c r="W2" s="1402"/>
    </row>
    <row r="3" spans="1:24" s="329" customFormat="1" ht="18" customHeight="1">
      <c r="A3" s="1415"/>
      <c r="B3" s="1415"/>
      <c r="C3" s="1418"/>
      <c r="D3" s="1419"/>
      <c r="E3" s="1418"/>
      <c r="F3" s="1420"/>
      <c r="G3" s="1405" t="s">
        <v>576</v>
      </c>
      <c r="H3" s="1405"/>
      <c r="I3" s="1405"/>
      <c r="J3" s="1405" t="s">
        <v>577</v>
      </c>
      <c r="K3" s="1405"/>
      <c r="L3" s="1405"/>
      <c r="M3" s="1405" t="s">
        <v>576</v>
      </c>
      <c r="N3" s="1405"/>
      <c r="O3" s="1405"/>
      <c r="P3" s="1405" t="s">
        <v>577</v>
      </c>
      <c r="Q3" s="1405"/>
      <c r="R3" s="1405"/>
      <c r="S3" s="1406" t="s">
        <v>578</v>
      </c>
      <c r="T3" s="1401" t="s">
        <v>325</v>
      </c>
      <c r="U3" s="1409"/>
      <c r="V3" s="1403"/>
      <c r="W3" s="1404"/>
    </row>
    <row r="4" spans="1:24" s="209" customFormat="1" ht="25.5" customHeight="1">
      <c r="A4" s="1415"/>
      <c r="B4" s="1415"/>
      <c r="C4" s="1398" t="s">
        <v>579</v>
      </c>
      <c r="D4" s="1414" t="s">
        <v>325</v>
      </c>
      <c r="E4" s="1398" t="s">
        <v>580</v>
      </c>
      <c r="F4" s="1414" t="s">
        <v>325</v>
      </c>
      <c r="G4" s="1398" t="s">
        <v>581</v>
      </c>
      <c r="H4" s="1412" t="s">
        <v>325</v>
      </c>
      <c r="I4" s="1413"/>
      <c r="J4" s="1398" t="s">
        <v>581</v>
      </c>
      <c r="K4" s="1412" t="s">
        <v>325</v>
      </c>
      <c r="L4" s="1413"/>
      <c r="M4" s="1398" t="s">
        <v>581</v>
      </c>
      <c r="N4" s="1412" t="s">
        <v>325</v>
      </c>
      <c r="O4" s="1413"/>
      <c r="P4" s="1398" t="s">
        <v>578</v>
      </c>
      <c r="Q4" s="1412" t="s">
        <v>325</v>
      </c>
      <c r="R4" s="1413"/>
      <c r="S4" s="1407"/>
      <c r="T4" s="1410"/>
      <c r="U4" s="1411"/>
      <c r="V4" s="1398" t="s">
        <v>582</v>
      </c>
      <c r="W4" s="1398" t="s">
        <v>289</v>
      </c>
    </row>
    <row r="5" spans="1:24" s="209" customFormat="1" ht="13.5" customHeight="1">
      <c r="A5" s="1416"/>
      <c r="B5" s="1416"/>
      <c r="C5" s="1398"/>
      <c r="D5" s="1416"/>
      <c r="E5" s="1398"/>
      <c r="F5" s="1416"/>
      <c r="G5" s="1398"/>
      <c r="H5" s="870" t="s">
        <v>583</v>
      </c>
      <c r="I5" s="870" t="s">
        <v>584</v>
      </c>
      <c r="J5" s="1398"/>
      <c r="K5" s="870" t="s">
        <v>583</v>
      </c>
      <c r="L5" s="870" t="s">
        <v>584</v>
      </c>
      <c r="M5" s="1398"/>
      <c r="N5" s="870" t="s">
        <v>583</v>
      </c>
      <c r="O5" s="870" t="s">
        <v>584</v>
      </c>
      <c r="P5" s="1398"/>
      <c r="Q5" s="870" t="s">
        <v>583</v>
      </c>
      <c r="R5" s="870" t="s">
        <v>584</v>
      </c>
      <c r="S5" s="1408"/>
      <c r="T5" s="870" t="s">
        <v>1239</v>
      </c>
      <c r="U5" s="870" t="s">
        <v>584</v>
      </c>
      <c r="V5" s="1405"/>
      <c r="W5" s="1398"/>
    </row>
    <row r="6" spans="1:24" s="209" customFormat="1">
      <c r="A6" s="602">
        <v>1</v>
      </c>
      <c r="B6" s="603">
        <v>2</v>
      </c>
      <c r="C6" s="1033">
        <v>3</v>
      </c>
      <c r="D6" s="603">
        <v>4</v>
      </c>
      <c r="E6" s="603">
        <v>6</v>
      </c>
      <c r="F6" s="603">
        <v>8</v>
      </c>
      <c r="G6" s="1033">
        <v>9</v>
      </c>
      <c r="H6" s="603">
        <v>10</v>
      </c>
      <c r="I6" s="1033">
        <v>11</v>
      </c>
      <c r="J6" s="603">
        <v>12</v>
      </c>
      <c r="K6" s="1033">
        <v>13</v>
      </c>
      <c r="L6" s="603">
        <v>14</v>
      </c>
      <c r="M6" s="1033">
        <v>15</v>
      </c>
      <c r="N6" s="603">
        <v>16</v>
      </c>
      <c r="O6" s="1033">
        <v>17</v>
      </c>
      <c r="P6" s="603">
        <v>18</v>
      </c>
      <c r="Q6" s="1033">
        <v>19</v>
      </c>
      <c r="R6" s="603">
        <v>20</v>
      </c>
      <c r="S6" s="1033">
        <v>21</v>
      </c>
      <c r="T6" s="603">
        <v>22</v>
      </c>
      <c r="U6" s="603">
        <v>24</v>
      </c>
      <c r="V6" s="1033">
        <v>25</v>
      </c>
      <c r="W6" s="1033">
        <v>26</v>
      </c>
    </row>
    <row r="7" spans="1:24" s="209" customFormat="1">
      <c r="A7" s="604" t="s">
        <v>76</v>
      </c>
      <c r="B7" s="1034">
        <v>249</v>
      </c>
      <c r="C7" s="605">
        <v>651</v>
      </c>
      <c r="D7" s="605">
        <v>58.702923250000005</v>
      </c>
      <c r="E7" s="907">
        <v>0</v>
      </c>
      <c r="F7" s="907">
        <v>0</v>
      </c>
      <c r="G7" s="606">
        <v>250324175</v>
      </c>
      <c r="H7" s="606">
        <v>597.45505075000005</v>
      </c>
      <c r="I7" s="606">
        <v>23977300.661550745</v>
      </c>
      <c r="J7" s="606">
        <v>122260276</v>
      </c>
      <c r="K7" s="606">
        <v>282.50272100000001</v>
      </c>
      <c r="L7" s="606">
        <v>10337953.674220998</v>
      </c>
      <c r="M7" s="607">
        <v>0</v>
      </c>
      <c r="N7" s="607">
        <v>0</v>
      </c>
      <c r="O7" s="607">
        <v>0</v>
      </c>
      <c r="P7" s="607">
        <v>1</v>
      </c>
      <c r="Q7" s="607">
        <v>3.5E-4</v>
      </c>
      <c r="R7" s="608">
        <v>4.9349999999999998E-2</v>
      </c>
      <c r="S7" s="606">
        <v>372585103</v>
      </c>
      <c r="T7" s="609">
        <f>Q7+N7+K7+H7</f>
        <v>879.95812175000015</v>
      </c>
      <c r="U7" s="610">
        <f>R7+O7+L7+I7+F7+D7</f>
        <v>34315313.088045001</v>
      </c>
      <c r="V7" s="606">
        <v>15158</v>
      </c>
      <c r="W7" s="606">
        <v>1840.6592558499999</v>
      </c>
      <c r="X7" s="330"/>
    </row>
    <row r="8" spans="1:24" s="209" customFormat="1">
      <c r="A8" s="604" t="s">
        <v>585</v>
      </c>
      <c r="B8" s="912">
        <f t="shared" ref="B8:U8" si="0">SUM(B9:B20)</f>
        <v>149</v>
      </c>
      <c r="C8" s="912">
        <f t="shared" si="0"/>
        <v>100966</v>
      </c>
      <c r="D8" s="912">
        <f t="shared" si="0"/>
        <v>6625.737713550001</v>
      </c>
      <c r="E8" s="912">
        <f t="shared" si="0"/>
        <v>0</v>
      </c>
      <c r="F8" s="912">
        <f t="shared" si="0"/>
        <v>0</v>
      </c>
      <c r="G8" s="912">
        <f t="shared" si="0"/>
        <v>1762992433</v>
      </c>
      <c r="H8" s="912">
        <f t="shared" si="0"/>
        <v>66092.570357200006</v>
      </c>
      <c r="I8" s="912">
        <f t="shared" si="0"/>
        <v>116288600.37515713</v>
      </c>
      <c r="J8" s="912">
        <f t="shared" si="0"/>
        <v>1689575959</v>
      </c>
      <c r="K8" s="912">
        <f t="shared" si="0"/>
        <v>58873.611414774998</v>
      </c>
      <c r="L8" s="912">
        <f t="shared" si="0"/>
        <v>110613013.22706479</v>
      </c>
      <c r="M8" s="912">
        <f t="shared" si="0"/>
        <v>0</v>
      </c>
      <c r="N8" s="912">
        <f t="shared" si="0"/>
        <v>0</v>
      </c>
      <c r="O8" s="912">
        <f t="shared" si="0"/>
        <v>0</v>
      </c>
      <c r="P8" s="912">
        <f t="shared" si="0"/>
        <v>0</v>
      </c>
      <c r="Q8" s="912">
        <f t="shared" si="0"/>
        <v>0</v>
      </c>
      <c r="R8" s="912">
        <f t="shared" si="0"/>
        <v>0</v>
      </c>
      <c r="S8" s="912">
        <f t="shared" si="0"/>
        <v>3452669358</v>
      </c>
      <c r="T8" s="912">
        <f t="shared" si="0"/>
        <v>131591.919485525</v>
      </c>
      <c r="U8" s="912">
        <f t="shared" si="0"/>
        <v>226908239.33993536</v>
      </c>
      <c r="V8" s="1035">
        <f>INDEX(V9:V20,COUNT(V9:V20))</f>
        <v>803058</v>
      </c>
      <c r="W8" s="1035">
        <f>INDEX(W9:W20,COUNT(W9:W20))</f>
        <v>53956.632042728561</v>
      </c>
    </row>
    <row r="9" spans="1:24" s="203" customFormat="1">
      <c r="A9" s="422">
        <v>45017</v>
      </c>
      <c r="B9" s="634">
        <v>5</v>
      </c>
      <c r="C9" s="611">
        <v>4</v>
      </c>
      <c r="D9" s="611">
        <v>0.37564999999999998</v>
      </c>
      <c r="E9" s="903">
        <v>0</v>
      </c>
      <c r="F9" s="903">
        <v>0</v>
      </c>
      <c r="G9" s="611">
        <v>8</v>
      </c>
      <c r="H9" s="611">
        <v>4.3750000000000004E-3</v>
      </c>
      <c r="I9" s="611">
        <v>0.74937500000000001</v>
      </c>
      <c r="J9" s="607">
        <v>0</v>
      </c>
      <c r="K9" s="607">
        <v>0</v>
      </c>
      <c r="L9" s="607">
        <v>0</v>
      </c>
      <c r="M9" s="607">
        <v>0</v>
      </c>
      <c r="N9" s="607">
        <v>0</v>
      </c>
      <c r="O9" s="607">
        <v>0</v>
      </c>
      <c r="P9" s="607">
        <v>0</v>
      </c>
      <c r="Q9" s="607">
        <v>0</v>
      </c>
      <c r="R9" s="608">
        <v>0</v>
      </c>
      <c r="S9" s="611">
        <v>12</v>
      </c>
      <c r="T9" s="612">
        <v>0.380025</v>
      </c>
      <c r="U9" s="612">
        <v>1.1250249999999999</v>
      </c>
      <c r="V9" s="607">
        <v>0</v>
      </c>
      <c r="W9" s="607">
        <v>0</v>
      </c>
    </row>
    <row r="10" spans="1:24" s="203" customFormat="1">
      <c r="A10" s="422">
        <v>45047</v>
      </c>
      <c r="B10" s="634">
        <v>19</v>
      </c>
      <c r="C10" s="611">
        <v>4125</v>
      </c>
      <c r="D10" s="611">
        <v>258.22933174999997</v>
      </c>
      <c r="E10" s="903">
        <v>0</v>
      </c>
      <c r="F10" s="903">
        <v>0</v>
      </c>
      <c r="G10" s="611">
        <v>240516</v>
      </c>
      <c r="H10" s="611">
        <v>22.856285100000001</v>
      </c>
      <c r="I10" s="611">
        <v>15033.2670351</v>
      </c>
      <c r="J10" s="611">
        <v>111042</v>
      </c>
      <c r="K10" s="611">
        <v>5.2585880249999999</v>
      </c>
      <c r="L10" s="611">
        <v>6898.8190380249998</v>
      </c>
      <c r="M10" s="607">
        <v>0</v>
      </c>
      <c r="N10" s="607">
        <v>0</v>
      </c>
      <c r="O10" s="607">
        <v>0</v>
      </c>
      <c r="P10" s="607">
        <v>0</v>
      </c>
      <c r="Q10" s="607">
        <v>0</v>
      </c>
      <c r="R10" s="608">
        <v>0</v>
      </c>
      <c r="S10" s="611">
        <v>355683</v>
      </c>
      <c r="T10" s="612">
        <v>286.344204875</v>
      </c>
      <c r="U10" s="612">
        <v>22190.315404875</v>
      </c>
      <c r="V10" s="611">
        <v>2384</v>
      </c>
      <c r="W10" s="611">
        <v>149.29142016000014</v>
      </c>
    </row>
    <row r="11" spans="1:24" s="203" customFormat="1">
      <c r="A11" s="422">
        <v>45078</v>
      </c>
      <c r="B11" s="634">
        <v>21</v>
      </c>
      <c r="C11" s="611">
        <v>12197</v>
      </c>
      <c r="D11" s="611">
        <v>770.8637086</v>
      </c>
      <c r="E11" s="903">
        <v>0</v>
      </c>
      <c r="F11" s="903">
        <v>0</v>
      </c>
      <c r="G11" s="611">
        <v>17050864</v>
      </c>
      <c r="H11" s="611">
        <v>865.79411615000004</v>
      </c>
      <c r="I11" s="611">
        <v>1088483.6542161501</v>
      </c>
      <c r="J11" s="611">
        <v>15872214</v>
      </c>
      <c r="K11" s="611">
        <v>697.40434740000001</v>
      </c>
      <c r="L11" s="611">
        <v>1006993.8518974</v>
      </c>
      <c r="M11" s="607">
        <v>0</v>
      </c>
      <c r="N11" s="607">
        <v>0</v>
      </c>
      <c r="O11" s="607">
        <v>0</v>
      </c>
      <c r="P11" s="607">
        <v>0</v>
      </c>
      <c r="Q11" s="607">
        <v>0</v>
      </c>
      <c r="R11" s="608">
        <v>0</v>
      </c>
      <c r="S11" s="611">
        <v>32935275</v>
      </c>
      <c r="T11" s="612">
        <v>2334.0621721500002</v>
      </c>
      <c r="U11" s="612">
        <v>2096248.3698221501</v>
      </c>
      <c r="V11" s="611">
        <v>501972</v>
      </c>
      <c r="W11" s="611">
        <v>32487.45661506911</v>
      </c>
    </row>
    <row r="12" spans="1:24" s="203" customFormat="1">
      <c r="A12" s="422">
        <v>45108</v>
      </c>
      <c r="B12" s="1036">
        <v>21</v>
      </c>
      <c r="C12" s="1037">
        <v>15512</v>
      </c>
      <c r="D12" s="1037">
        <v>1029.4874264749999</v>
      </c>
      <c r="E12" s="1038">
        <v>0</v>
      </c>
      <c r="F12" s="1038">
        <v>0</v>
      </c>
      <c r="G12" s="1037">
        <v>72310427</v>
      </c>
      <c r="H12" s="1037">
        <v>3164.2145798500001</v>
      </c>
      <c r="I12" s="1037">
        <v>4804591.1232298501</v>
      </c>
      <c r="J12" s="1037">
        <v>65885003</v>
      </c>
      <c r="K12" s="1037">
        <v>3172.40168825</v>
      </c>
      <c r="L12" s="1037">
        <v>4345504.1590382503</v>
      </c>
      <c r="M12" s="1039">
        <v>0</v>
      </c>
      <c r="N12" s="1039">
        <v>0</v>
      </c>
      <c r="O12" s="1039">
        <v>0</v>
      </c>
      <c r="P12" s="1039">
        <v>0</v>
      </c>
      <c r="Q12" s="1039">
        <v>0</v>
      </c>
      <c r="R12" s="1040">
        <v>0</v>
      </c>
      <c r="S12" s="1037">
        <v>138210942</v>
      </c>
      <c r="T12" s="612">
        <v>7366.1036945750002</v>
      </c>
      <c r="U12" s="612">
        <v>9151124.7696945742</v>
      </c>
      <c r="V12" s="1037">
        <v>14482</v>
      </c>
      <c r="W12" s="1037">
        <v>963.45371694002301</v>
      </c>
    </row>
    <row r="13" spans="1:24" s="203" customFormat="1">
      <c r="A13" s="422">
        <v>45139</v>
      </c>
      <c r="B13" s="634">
        <v>22</v>
      </c>
      <c r="C13" s="611">
        <v>17848</v>
      </c>
      <c r="D13" s="611">
        <v>1166.6175724</v>
      </c>
      <c r="E13" s="567">
        <v>0</v>
      </c>
      <c r="F13" s="567">
        <v>0</v>
      </c>
      <c r="G13" s="611">
        <v>175596801</v>
      </c>
      <c r="H13" s="611">
        <v>6644.2128338250004</v>
      </c>
      <c r="I13" s="611">
        <v>11493437.782083824</v>
      </c>
      <c r="J13" s="611">
        <v>180493596</v>
      </c>
      <c r="K13" s="611">
        <v>6914.8892674500003</v>
      </c>
      <c r="L13" s="611">
        <v>11729760.02506745</v>
      </c>
      <c r="M13" s="607">
        <v>0</v>
      </c>
      <c r="N13" s="607">
        <v>0</v>
      </c>
      <c r="O13" s="607">
        <v>0</v>
      </c>
      <c r="P13" s="607">
        <v>0</v>
      </c>
      <c r="Q13" s="1039">
        <v>0</v>
      </c>
      <c r="R13" s="608">
        <v>0</v>
      </c>
      <c r="S13" s="611">
        <v>356108245</v>
      </c>
      <c r="T13" s="612">
        <v>14725.719673674999</v>
      </c>
      <c r="U13" s="612">
        <v>23224364.424723674</v>
      </c>
      <c r="V13" s="611">
        <v>253184</v>
      </c>
      <c r="W13" s="611">
        <v>16414.275709439957</v>
      </c>
    </row>
    <row r="14" spans="1:24" s="203" customFormat="1">
      <c r="A14" s="422">
        <v>45170</v>
      </c>
      <c r="B14" s="634">
        <v>20</v>
      </c>
      <c r="C14" s="611">
        <v>18396</v>
      </c>
      <c r="D14" s="611">
        <v>1218.9484127000001</v>
      </c>
      <c r="E14" s="567">
        <v>0</v>
      </c>
      <c r="F14" s="567">
        <v>0</v>
      </c>
      <c r="G14" s="611">
        <v>407979406</v>
      </c>
      <c r="H14" s="611">
        <v>15598.725790774999</v>
      </c>
      <c r="I14" s="611">
        <v>27179433.226540815</v>
      </c>
      <c r="J14" s="611">
        <v>388188866</v>
      </c>
      <c r="K14" s="611">
        <v>12916.220441874997</v>
      </c>
      <c r="L14" s="611">
        <v>25669330.053241905</v>
      </c>
      <c r="M14" s="607">
        <v>0</v>
      </c>
      <c r="N14" s="607">
        <v>0</v>
      </c>
      <c r="O14" s="607">
        <v>0</v>
      </c>
      <c r="P14" s="607">
        <v>0</v>
      </c>
      <c r="Q14" s="607">
        <v>0</v>
      </c>
      <c r="R14" s="608">
        <v>0</v>
      </c>
      <c r="S14" s="611">
        <v>796186668</v>
      </c>
      <c r="T14" s="612">
        <v>29733.894645350007</v>
      </c>
      <c r="U14" s="612">
        <v>52849982.228195347</v>
      </c>
      <c r="V14" s="611">
        <v>3016327</v>
      </c>
      <c r="W14" s="611">
        <v>198560.01045006557</v>
      </c>
    </row>
    <row r="15" spans="1:24" s="203" customFormat="1">
      <c r="A15" s="422">
        <v>45200</v>
      </c>
      <c r="B15" s="634">
        <v>20</v>
      </c>
      <c r="C15" s="611">
        <v>17396</v>
      </c>
      <c r="D15" s="611">
        <v>1136.502568075</v>
      </c>
      <c r="E15" s="567">
        <v>0</v>
      </c>
      <c r="F15" s="567">
        <v>0</v>
      </c>
      <c r="G15" s="611">
        <v>517267349</v>
      </c>
      <c r="H15" s="611">
        <v>19995.656909900001</v>
      </c>
      <c r="I15" s="611">
        <v>33934959.313609853</v>
      </c>
      <c r="J15" s="611">
        <v>487196588</v>
      </c>
      <c r="K15" s="611">
        <v>17058.437568275</v>
      </c>
      <c r="L15" s="611">
        <v>31723609.533218231</v>
      </c>
      <c r="M15" s="607">
        <v>0</v>
      </c>
      <c r="N15" s="607">
        <v>0</v>
      </c>
      <c r="O15" s="607">
        <v>0</v>
      </c>
      <c r="P15" s="607">
        <v>0</v>
      </c>
      <c r="Q15" s="607">
        <v>0</v>
      </c>
      <c r="R15" s="607">
        <v>0</v>
      </c>
      <c r="S15" s="611">
        <v>1004481333</v>
      </c>
      <c r="T15" s="612">
        <v>38190.597046249997</v>
      </c>
      <c r="U15" s="612">
        <v>65659705.349396043</v>
      </c>
      <c r="V15" s="611">
        <v>128182</v>
      </c>
      <c r="W15" s="611">
        <v>8197.0468488600018</v>
      </c>
    </row>
    <row r="16" spans="1:24" s="203" customFormat="1">
      <c r="A16" s="422">
        <v>45231</v>
      </c>
      <c r="B16" s="423">
        <v>21</v>
      </c>
      <c r="C16" s="423">
        <v>15488</v>
      </c>
      <c r="D16" s="423">
        <v>1044.7130435500001</v>
      </c>
      <c r="E16" s="423">
        <v>0</v>
      </c>
      <c r="F16" s="424">
        <v>0</v>
      </c>
      <c r="G16" s="611">
        <v>572547062</v>
      </c>
      <c r="H16" s="425">
        <v>19801.105466600002</v>
      </c>
      <c r="I16" s="425">
        <v>37772661.259066537</v>
      </c>
      <c r="J16" s="611">
        <v>551828650</v>
      </c>
      <c r="K16" s="611">
        <v>18108.999513499999</v>
      </c>
      <c r="L16" s="611">
        <v>36130916.785563521</v>
      </c>
      <c r="M16" s="964">
        <v>0</v>
      </c>
      <c r="N16" s="607">
        <v>0</v>
      </c>
      <c r="O16" s="964">
        <v>0</v>
      </c>
      <c r="P16" s="964">
        <v>0</v>
      </c>
      <c r="Q16" s="607">
        <v>0</v>
      </c>
      <c r="R16" s="964">
        <v>0</v>
      </c>
      <c r="S16" s="611">
        <v>1124391200</v>
      </c>
      <c r="T16" s="612">
        <v>38954.818023649997</v>
      </c>
      <c r="U16" s="612">
        <v>73904622.757673681</v>
      </c>
      <c r="V16" s="611">
        <v>803058</v>
      </c>
      <c r="W16" s="611">
        <v>53956.632042728561</v>
      </c>
    </row>
    <row r="17" spans="1:23" s="203" customFormat="1">
      <c r="A17" s="422">
        <v>45261</v>
      </c>
      <c r="B17" s="423"/>
      <c r="C17" s="423"/>
      <c r="D17" s="423"/>
      <c r="E17" s="423"/>
      <c r="F17" s="424"/>
      <c r="G17" s="424"/>
      <c r="H17" s="425"/>
      <c r="I17" s="425"/>
      <c r="J17" s="964"/>
      <c r="K17" s="964"/>
      <c r="L17" s="964"/>
      <c r="M17" s="964"/>
      <c r="N17" s="964"/>
      <c r="O17" s="964"/>
      <c r="P17" s="964"/>
      <c r="Q17" s="964"/>
      <c r="R17" s="964"/>
      <c r="S17" s="964"/>
      <c r="T17" s="964"/>
      <c r="U17" s="964"/>
      <c r="V17" s="964"/>
      <c r="W17" s="964"/>
    </row>
    <row r="18" spans="1:23" s="203" customFormat="1">
      <c r="A18" s="422">
        <v>45292</v>
      </c>
      <c r="B18" s="423"/>
      <c r="C18" s="423"/>
      <c r="D18" s="423"/>
      <c r="E18" s="423"/>
      <c r="F18" s="424"/>
      <c r="G18" s="424"/>
      <c r="H18" s="425"/>
      <c r="I18" s="425"/>
      <c r="J18" s="964"/>
      <c r="K18" s="964"/>
      <c r="L18" s="964"/>
      <c r="M18" s="964"/>
      <c r="N18" s="964"/>
      <c r="O18" s="964"/>
      <c r="P18" s="964"/>
      <c r="Q18" s="964"/>
      <c r="R18" s="964"/>
      <c r="S18" s="964"/>
      <c r="T18" s="964"/>
      <c r="U18" s="964"/>
      <c r="V18" s="964"/>
      <c r="W18" s="964"/>
    </row>
    <row r="19" spans="1:23" s="203" customFormat="1">
      <c r="A19" s="422">
        <v>45323</v>
      </c>
      <c r="B19" s="423"/>
      <c r="C19" s="423"/>
      <c r="D19" s="423"/>
      <c r="E19" s="423"/>
      <c r="F19" s="424"/>
      <c r="G19" s="424"/>
      <c r="H19" s="425"/>
      <c r="I19" s="425"/>
      <c r="J19" s="964"/>
      <c r="K19" s="964"/>
      <c r="L19" s="964"/>
      <c r="M19" s="964"/>
      <c r="N19" s="964"/>
      <c r="O19" s="964"/>
      <c r="P19" s="964"/>
      <c r="Q19" s="964"/>
      <c r="R19" s="964"/>
      <c r="S19" s="964"/>
      <c r="T19" s="964"/>
      <c r="U19" s="964"/>
      <c r="V19" s="964"/>
      <c r="W19" s="964"/>
    </row>
    <row r="20" spans="1:23" s="203" customFormat="1">
      <c r="A20" s="422">
        <v>45352</v>
      </c>
      <c r="B20" s="423"/>
      <c r="C20" s="423"/>
      <c r="D20" s="423"/>
      <c r="E20" s="423"/>
      <c r="F20" s="424"/>
      <c r="G20" s="424"/>
      <c r="H20" s="425"/>
      <c r="I20" s="425"/>
      <c r="J20" s="964"/>
      <c r="K20" s="964"/>
      <c r="L20" s="964"/>
      <c r="M20" s="964"/>
      <c r="N20" s="964"/>
      <c r="O20" s="964"/>
      <c r="P20" s="964"/>
      <c r="Q20" s="964"/>
      <c r="R20" s="964"/>
      <c r="S20" s="964"/>
      <c r="T20" s="964"/>
      <c r="U20" s="964"/>
      <c r="V20" s="964"/>
      <c r="W20" s="964"/>
    </row>
    <row r="21" spans="1:23">
      <c r="A21" s="858"/>
      <c r="B21" s="858"/>
      <c r="C21" s="858"/>
      <c r="D21" s="858"/>
      <c r="E21" s="858"/>
      <c r="F21" s="858"/>
      <c r="G21" s="858"/>
      <c r="H21" s="858"/>
      <c r="I21" s="858"/>
      <c r="J21" s="858"/>
      <c r="K21" s="858"/>
      <c r="L21" s="858"/>
      <c r="M21" s="858"/>
      <c r="N21" s="858"/>
      <c r="O21" s="858"/>
      <c r="P21" s="858"/>
      <c r="Q21" s="858"/>
      <c r="R21" s="858"/>
    </row>
    <row r="22" spans="1:23">
      <c r="A22" s="1330" t="s">
        <v>586</v>
      </c>
      <c r="B22" s="1330"/>
      <c r="C22" s="1330"/>
      <c r="D22" s="1330"/>
      <c r="E22" s="1330"/>
      <c r="F22" s="1330"/>
      <c r="G22" s="1330"/>
      <c r="H22" s="1330"/>
      <c r="I22" s="1330"/>
      <c r="J22" s="1330"/>
      <c r="K22" s="203"/>
      <c r="L22" s="203"/>
      <c r="M22" s="203"/>
      <c r="N22" s="203"/>
      <c r="O22" s="203"/>
      <c r="P22" s="203"/>
      <c r="Q22" s="203"/>
      <c r="R22" s="203"/>
      <c r="S22" s="203"/>
      <c r="T22" s="613"/>
      <c r="U22" s="613"/>
      <c r="V22" s="203"/>
      <c r="W22" s="203"/>
    </row>
    <row r="23" spans="1:23">
      <c r="A23" s="858" t="s">
        <v>587</v>
      </c>
      <c r="B23" s="858"/>
      <c r="C23" s="858"/>
      <c r="D23" s="858"/>
      <c r="E23" s="858"/>
      <c r="F23" s="858"/>
      <c r="G23" s="858"/>
      <c r="H23" s="858"/>
      <c r="I23" s="858"/>
      <c r="J23" s="858"/>
      <c r="K23" s="203"/>
      <c r="L23" s="203"/>
      <c r="M23" s="203"/>
      <c r="N23" s="203"/>
      <c r="O23" s="203"/>
      <c r="P23" s="203"/>
      <c r="Q23" s="203"/>
      <c r="R23" s="203"/>
      <c r="S23" s="203"/>
      <c r="T23" s="613"/>
      <c r="U23" s="711"/>
      <c r="V23" s="203"/>
      <c r="W23" s="203"/>
    </row>
    <row r="24" spans="1:23">
      <c r="A24" s="858" t="s">
        <v>1249</v>
      </c>
      <c r="B24" s="858"/>
      <c r="C24" s="858"/>
      <c r="D24" s="858"/>
      <c r="E24" s="858"/>
      <c r="F24" s="858"/>
      <c r="G24" s="858"/>
      <c r="H24" s="858"/>
      <c r="I24" s="858"/>
      <c r="J24" s="858"/>
      <c r="K24" s="203"/>
      <c r="L24" s="203"/>
      <c r="M24" s="203"/>
      <c r="N24" s="203"/>
      <c r="O24" s="203"/>
      <c r="P24" s="203"/>
      <c r="Q24" s="203"/>
      <c r="R24" s="203"/>
      <c r="S24" s="203"/>
      <c r="T24" s="613"/>
      <c r="U24" s="613"/>
      <c r="V24" s="203"/>
      <c r="W24" s="203"/>
    </row>
    <row r="25" spans="1:23">
      <c r="A25" s="1330" t="s">
        <v>1303</v>
      </c>
      <c r="B25" s="1330"/>
      <c r="C25" s="1330"/>
      <c r="D25" s="1330"/>
      <c r="E25" s="1330"/>
      <c r="F25" s="1330"/>
      <c r="G25" s="1330"/>
      <c r="H25" s="1330"/>
      <c r="I25" s="1330"/>
      <c r="J25" s="1330"/>
      <c r="K25" s="203"/>
      <c r="L25" s="203"/>
      <c r="M25" s="203"/>
      <c r="N25" s="203"/>
      <c r="O25" s="203"/>
      <c r="P25" s="203"/>
      <c r="Q25" s="203"/>
      <c r="R25" s="203"/>
      <c r="S25" s="203"/>
      <c r="T25" s="613"/>
      <c r="U25" s="613"/>
      <c r="V25" s="203"/>
      <c r="W25" s="203"/>
    </row>
    <row r="26" spans="1:23">
      <c r="A26" s="1330" t="s">
        <v>364</v>
      </c>
      <c r="B26" s="1330"/>
      <c r="C26" s="1330"/>
      <c r="D26" s="1330"/>
      <c r="E26" s="1330"/>
      <c r="F26" s="1330"/>
      <c r="G26" s="1330"/>
      <c r="H26" s="1330"/>
      <c r="I26" s="1330"/>
      <c r="J26" s="1330"/>
      <c r="K26" s="203"/>
      <c r="L26" s="203"/>
      <c r="M26" s="203"/>
      <c r="N26" s="203"/>
      <c r="O26" s="203"/>
      <c r="P26" s="203"/>
      <c r="Q26" s="203"/>
      <c r="R26" s="203"/>
      <c r="S26" s="203"/>
      <c r="T26" s="613"/>
      <c r="U26" s="613"/>
      <c r="V26" s="203"/>
      <c r="W26" s="203"/>
    </row>
  </sheetData>
  <mergeCells count="31">
    <mergeCell ref="A22:J22"/>
    <mergeCell ref="A25:J25"/>
    <mergeCell ref="A26:J26"/>
    <mergeCell ref="M4:M5"/>
    <mergeCell ref="G4:G5"/>
    <mergeCell ref="A2:A5"/>
    <mergeCell ref="B2:B5"/>
    <mergeCell ref="C2:D3"/>
    <mergeCell ref="E2:F3"/>
    <mergeCell ref="G2:L2"/>
    <mergeCell ref="M2:R2"/>
    <mergeCell ref="C4:C5"/>
    <mergeCell ref="D4:D5"/>
    <mergeCell ref="E4:E5"/>
    <mergeCell ref="F4:F5"/>
    <mergeCell ref="H4:I4"/>
    <mergeCell ref="J4:J5"/>
    <mergeCell ref="S2:U2"/>
    <mergeCell ref="V2:W3"/>
    <mergeCell ref="G3:I3"/>
    <mergeCell ref="J3:L3"/>
    <mergeCell ref="M3:O3"/>
    <mergeCell ref="P3:R3"/>
    <mergeCell ref="S3:S5"/>
    <mergeCell ref="T3:U4"/>
    <mergeCell ref="N4:O4"/>
    <mergeCell ref="P4:P5"/>
    <mergeCell ref="Q4:R4"/>
    <mergeCell ref="V4:V5"/>
    <mergeCell ref="W4:W5"/>
    <mergeCell ref="K4:L4"/>
  </mergeCells>
  <printOptions horizontalCentered="1"/>
  <pageMargins left="0.78431372549019618" right="0.78431372549019618" top="0.98039215686274517" bottom="0.98039215686274517" header="0.50980392156862753" footer="0.50980392156862753"/>
  <pageSetup paperSize="9" fitToHeight="0"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zoomScaleNormal="100" workbookViewId="0"/>
  </sheetViews>
  <sheetFormatPr defaultColWidth="9.140625" defaultRowHeight="15"/>
  <cols>
    <col min="1" max="1" width="12.28515625" style="202" bestFit="1" customWidth="1"/>
    <col min="2" max="2" width="9.28515625" style="202" bestFit="1" customWidth="1"/>
    <col min="3" max="6" width="13.7109375" style="202" bestFit="1" customWidth="1"/>
    <col min="7" max="7" width="15.5703125" style="202" customWidth="1"/>
    <col min="8" max="8" width="13.7109375" style="202" bestFit="1" customWidth="1"/>
    <col min="9" max="9" width="14.28515625" style="202" bestFit="1" customWidth="1"/>
    <col min="10" max="10" width="16.42578125" style="202" bestFit="1" customWidth="1"/>
    <col min="11" max="14" width="13.7109375" style="202" bestFit="1" customWidth="1"/>
    <col min="15" max="15" width="15.5703125" style="202" customWidth="1"/>
    <col min="16" max="18" width="13.7109375" style="202" bestFit="1" customWidth="1"/>
    <col min="19" max="19" width="14.5703125" style="202" customWidth="1"/>
    <col min="20" max="20" width="11" style="202" customWidth="1"/>
    <col min="21" max="21" width="14.140625" style="202" customWidth="1"/>
    <col min="22" max="22" width="16" style="202" bestFit="1" customWidth="1"/>
    <col min="23" max="23" width="10.42578125" style="202" customWidth="1"/>
    <col min="24" max="16384" width="9.140625" style="202"/>
  </cols>
  <sheetData>
    <row r="1" spans="1:23">
      <c r="A1" s="628" t="s">
        <v>1240</v>
      </c>
      <c r="B1" s="628"/>
      <c r="C1" s="628"/>
      <c r="D1" s="628"/>
      <c r="E1" s="628"/>
      <c r="F1" s="628"/>
      <c r="G1" s="628"/>
      <c r="H1" s="628"/>
      <c r="I1" s="628"/>
      <c r="J1" s="628"/>
      <c r="K1" s="628"/>
      <c r="L1" s="628"/>
      <c r="M1" s="628"/>
      <c r="N1" s="628"/>
    </row>
    <row r="2" spans="1:23" s="329" customFormat="1">
      <c r="A2" s="1414" t="s">
        <v>569</v>
      </c>
      <c r="B2" s="1414" t="s">
        <v>299</v>
      </c>
      <c r="C2" s="1401" t="s">
        <v>570</v>
      </c>
      <c r="D2" s="1417"/>
      <c r="E2" s="1401" t="s">
        <v>571</v>
      </c>
      <c r="F2" s="1409"/>
      <c r="G2" s="1399" t="s">
        <v>572</v>
      </c>
      <c r="H2" s="1400"/>
      <c r="I2" s="1400"/>
      <c r="J2" s="1400"/>
      <c r="K2" s="1400"/>
      <c r="L2" s="1421"/>
      <c r="M2" s="1399" t="s">
        <v>573</v>
      </c>
      <c r="N2" s="1400"/>
      <c r="O2" s="1400"/>
      <c r="P2" s="1400"/>
      <c r="Q2" s="1400"/>
      <c r="R2" s="1421"/>
      <c r="S2" s="1399" t="s">
        <v>574</v>
      </c>
      <c r="T2" s="1400"/>
      <c r="U2" s="1400"/>
      <c r="V2" s="1401" t="s">
        <v>575</v>
      </c>
      <c r="W2" s="1402"/>
    </row>
    <row r="3" spans="1:23" s="329" customFormat="1">
      <c r="A3" s="1415"/>
      <c r="B3" s="1415"/>
      <c r="C3" s="1418"/>
      <c r="D3" s="1419"/>
      <c r="E3" s="1418"/>
      <c r="F3" s="1420"/>
      <c r="G3" s="1405" t="s">
        <v>576</v>
      </c>
      <c r="H3" s="1405"/>
      <c r="I3" s="1405"/>
      <c r="J3" s="1405" t="s">
        <v>577</v>
      </c>
      <c r="K3" s="1405"/>
      <c r="L3" s="1405"/>
      <c r="M3" s="1405" t="s">
        <v>576</v>
      </c>
      <c r="N3" s="1405"/>
      <c r="O3" s="1405"/>
      <c r="P3" s="1405" t="s">
        <v>577</v>
      </c>
      <c r="Q3" s="1405"/>
      <c r="R3" s="1405"/>
      <c r="S3" s="1406" t="s">
        <v>578</v>
      </c>
      <c r="T3" s="1401" t="s">
        <v>325</v>
      </c>
      <c r="U3" s="1409"/>
      <c r="V3" s="1403"/>
      <c r="W3" s="1404"/>
    </row>
    <row r="4" spans="1:23" s="209" customFormat="1">
      <c r="A4" s="1415"/>
      <c r="B4" s="1415"/>
      <c r="C4" s="1398" t="s">
        <v>579</v>
      </c>
      <c r="D4" s="1414" t="s">
        <v>325</v>
      </c>
      <c r="E4" s="1398" t="s">
        <v>580</v>
      </c>
      <c r="F4" s="1414" t="s">
        <v>325</v>
      </c>
      <c r="G4" s="1398" t="s">
        <v>581</v>
      </c>
      <c r="H4" s="1412" t="s">
        <v>325</v>
      </c>
      <c r="I4" s="1413"/>
      <c r="J4" s="1398" t="s">
        <v>581</v>
      </c>
      <c r="K4" s="1412" t="s">
        <v>325</v>
      </c>
      <c r="L4" s="1413"/>
      <c r="M4" s="1398" t="s">
        <v>581</v>
      </c>
      <c r="N4" s="1412" t="s">
        <v>325</v>
      </c>
      <c r="O4" s="1413"/>
      <c r="P4" s="1398" t="s">
        <v>578</v>
      </c>
      <c r="Q4" s="1412" t="s">
        <v>325</v>
      </c>
      <c r="R4" s="1413"/>
      <c r="S4" s="1407"/>
      <c r="T4" s="1410"/>
      <c r="U4" s="1411"/>
      <c r="V4" s="1398" t="s">
        <v>582</v>
      </c>
      <c r="W4" s="1398" t="s">
        <v>588</v>
      </c>
    </row>
    <row r="5" spans="1:23" s="209" customFormat="1">
      <c r="A5" s="1416"/>
      <c r="B5" s="1416"/>
      <c r="C5" s="1398"/>
      <c r="D5" s="1416"/>
      <c r="E5" s="1398"/>
      <c r="F5" s="1416"/>
      <c r="G5" s="1398"/>
      <c r="H5" s="870" t="s">
        <v>583</v>
      </c>
      <c r="I5" s="870" t="s">
        <v>584</v>
      </c>
      <c r="J5" s="1398"/>
      <c r="K5" s="870" t="s">
        <v>583</v>
      </c>
      <c r="L5" s="870" t="s">
        <v>584</v>
      </c>
      <c r="M5" s="1398"/>
      <c r="N5" s="870" t="s">
        <v>583</v>
      </c>
      <c r="O5" s="870" t="s">
        <v>584</v>
      </c>
      <c r="P5" s="1398"/>
      <c r="Q5" s="870" t="s">
        <v>583</v>
      </c>
      <c r="R5" s="870" t="s">
        <v>584</v>
      </c>
      <c r="S5" s="1408"/>
      <c r="T5" s="870" t="s">
        <v>1239</v>
      </c>
      <c r="U5" s="870" t="s">
        <v>584</v>
      </c>
      <c r="V5" s="1405"/>
      <c r="W5" s="1398"/>
    </row>
    <row r="6" spans="1:23" s="209" customFormat="1">
      <c r="A6" s="602">
        <v>1</v>
      </c>
      <c r="B6" s="603">
        <v>2</v>
      </c>
      <c r="C6" s="1033">
        <v>3</v>
      </c>
      <c r="D6" s="603">
        <v>4</v>
      </c>
      <c r="E6" s="603">
        <v>6</v>
      </c>
      <c r="F6" s="603">
        <v>8</v>
      </c>
      <c r="G6" s="1033">
        <v>9</v>
      </c>
      <c r="H6" s="603">
        <v>10</v>
      </c>
      <c r="I6" s="1033">
        <v>11</v>
      </c>
      <c r="J6" s="603">
        <v>12</v>
      </c>
      <c r="K6" s="1033">
        <v>13</v>
      </c>
      <c r="L6" s="603">
        <v>14</v>
      </c>
      <c r="M6" s="1033">
        <v>15</v>
      </c>
      <c r="N6" s="603">
        <v>16</v>
      </c>
      <c r="O6" s="1033">
        <v>17</v>
      </c>
      <c r="P6" s="603">
        <v>18</v>
      </c>
      <c r="Q6" s="1033">
        <v>19</v>
      </c>
      <c r="R6" s="603">
        <v>20</v>
      </c>
      <c r="S6" s="1033">
        <v>21</v>
      </c>
      <c r="T6" s="1033">
        <v>22</v>
      </c>
      <c r="U6" s="603">
        <v>23</v>
      </c>
      <c r="V6" s="603">
        <v>24</v>
      </c>
      <c r="W6" s="1033">
        <v>25</v>
      </c>
    </row>
    <row r="7" spans="1:23" s="209" customFormat="1">
      <c r="A7" s="614" t="s">
        <v>76</v>
      </c>
      <c r="B7" s="615">
        <v>249</v>
      </c>
      <c r="C7" s="615">
        <v>104737382</v>
      </c>
      <c r="D7" s="615">
        <v>9520684.7216502689</v>
      </c>
      <c r="E7" s="615">
        <v>284126341</v>
      </c>
      <c r="F7" s="615">
        <v>19072304.389937773</v>
      </c>
      <c r="G7" s="615">
        <v>20763480772</v>
      </c>
      <c r="H7" s="615">
        <v>5455501.2024448225</v>
      </c>
      <c r="I7" s="615">
        <v>1933461254.1151459</v>
      </c>
      <c r="J7" s="615">
        <v>19778451497</v>
      </c>
      <c r="K7" s="615">
        <v>5500054.3408372877</v>
      </c>
      <c r="L7" s="615">
        <v>1801064480.2183127</v>
      </c>
      <c r="M7" s="615">
        <v>562161847</v>
      </c>
      <c r="N7" s="615">
        <v>632268.6102540649</v>
      </c>
      <c r="O7" s="615">
        <v>40848216.048080534</v>
      </c>
      <c r="P7" s="615">
        <v>272811743</v>
      </c>
      <c r="Q7" s="615">
        <v>300431.93264513515</v>
      </c>
      <c r="R7" s="615">
        <v>18359528.585406065</v>
      </c>
      <c r="S7" s="615">
        <v>41765769582</v>
      </c>
      <c r="T7" s="615">
        <v>40481245.197769351</v>
      </c>
      <c r="U7" s="615">
        <v>3822326468.0785332</v>
      </c>
      <c r="V7" s="615">
        <v>13418486</v>
      </c>
      <c r="W7" s="615">
        <v>1105826.27</v>
      </c>
    </row>
    <row r="8" spans="1:23" s="209" customFormat="1">
      <c r="A8" s="614" t="s">
        <v>585</v>
      </c>
      <c r="B8" s="912">
        <f t="shared" ref="B8:U8" si="0">SUM(B9:B20)</f>
        <v>164</v>
      </c>
      <c r="C8" s="912">
        <f t="shared" si="0"/>
        <v>50635417</v>
      </c>
      <c r="D8" s="912">
        <f t="shared" si="0"/>
        <v>4338886.9428324243</v>
      </c>
      <c r="E8" s="912">
        <f t="shared" si="0"/>
        <v>192226677</v>
      </c>
      <c r="F8" s="912">
        <f t="shared" si="0"/>
        <v>14466355.106331039</v>
      </c>
      <c r="G8" s="912">
        <f t="shared" si="0"/>
        <v>28457490184</v>
      </c>
      <c r="H8" s="912">
        <f t="shared" si="0"/>
        <v>4337823.3480977323</v>
      </c>
      <c r="I8" s="912">
        <f t="shared" si="0"/>
        <v>2417902785.5539746</v>
      </c>
      <c r="J8" s="912">
        <f t="shared" si="0"/>
        <v>27244975152</v>
      </c>
      <c r="K8" s="912">
        <f t="shared" si="0"/>
        <v>4111659.5545278718</v>
      </c>
      <c r="L8" s="912">
        <f t="shared" si="0"/>
        <v>2278394121.6687994</v>
      </c>
      <c r="M8" s="912">
        <f t="shared" si="0"/>
        <v>460769269</v>
      </c>
      <c r="N8" s="912">
        <f t="shared" si="0"/>
        <v>519484.34749097493</v>
      </c>
      <c r="O8" s="912">
        <f t="shared" si="0"/>
        <v>36452601.787489243</v>
      </c>
      <c r="P8" s="912">
        <f t="shared" si="0"/>
        <v>217032290</v>
      </c>
      <c r="Q8" s="912">
        <f t="shared" si="0"/>
        <v>201898.26857495002</v>
      </c>
      <c r="R8" s="912">
        <f t="shared" si="0"/>
        <v>16157827.476001473</v>
      </c>
      <c r="S8" s="912">
        <f t="shared" si="0"/>
        <v>56623128166</v>
      </c>
      <c r="T8" s="912">
        <f t="shared" si="0"/>
        <v>27976107.572117601</v>
      </c>
      <c r="U8" s="912">
        <f t="shared" si="0"/>
        <v>4767712578.535429</v>
      </c>
      <c r="V8" s="1035">
        <f>INDEX(V9:V20,COUNT(V9:V20))</f>
        <v>13350483</v>
      </c>
      <c r="W8" s="1035">
        <f>INDEX(W9:W20,COUNT(W9:W20))</f>
        <v>1077600.76</v>
      </c>
    </row>
    <row r="9" spans="1:23" s="203" customFormat="1">
      <c r="A9" s="422">
        <v>45017</v>
      </c>
      <c r="B9" s="616">
        <v>17</v>
      </c>
      <c r="C9" s="616">
        <v>5082257</v>
      </c>
      <c r="D9" s="616">
        <v>487494.75300192501</v>
      </c>
      <c r="E9" s="616">
        <v>19058084</v>
      </c>
      <c r="F9" s="616">
        <v>1269872.5773463349</v>
      </c>
      <c r="G9" s="616">
        <v>2209899108</v>
      </c>
      <c r="H9" s="616">
        <v>457274.68886815908</v>
      </c>
      <c r="I9" s="616">
        <v>208561323.70896822</v>
      </c>
      <c r="J9" s="616">
        <v>2129768894</v>
      </c>
      <c r="K9" s="616">
        <v>389998.39712652896</v>
      </c>
      <c r="L9" s="616">
        <v>197448839.09270149</v>
      </c>
      <c r="M9" s="616">
        <v>38881162</v>
      </c>
      <c r="N9" s="616">
        <v>33040.452906889994</v>
      </c>
      <c r="O9" s="616">
        <v>2664050.0637206901</v>
      </c>
      <c r="P9" s="616">
        <v>20222985</v>
      </c>
      <c r="Q9" s="616">
        <v>14907.709384849999</v>
      </c>
      <c r="R9" s="616">
        <v>1316749.3462501499</v>
      </c>
      <c r="S9" s="616">
        <v>4422912490</v>
      </c>
      <c r="T9" s="616">
        <v>2652588.5786346882</v>
      </c>
      <c r="U9" s="616">
        <v>411748329.54198885</v>
      </c>
      <c r="V9" s="616">
        <v>13928644</v>
      </c>
      <c r="W9" s="616">
        <v>1202856.26</v>
      </c>
    </row>
    <row r="10" spans="1:23" s="203" customFormat="1">
      <c r="A10" s="422">
        <v>45047</v>
      </c>
      <c r="B10" s="616">
        <v>22</v>
      </c>
      <c r="C10" s="616">
        <v>6084544</v>
      </c>
      <c r="D10" s="616">
        <v>602097.60580127488</v>
      </c>
      <c r="E10" s="616">
        <v>24176401</v>
      </c>
      <c r="F10" s="616">
        <v>1696110.0922792053</v>
      </c>
      <c r="G10" s="616">
        <v>2853709964</v>
      </c>
      <c r="H10" s="616">
        <v>615497.93786170578</v>
      </c>
      <c r="I10" s="616">
        <v>279196732.72291189</v>
      </c>
      <c r="J10" s="616">
        <v>2791583504</v>
      </c>
      <c r="K10" s="616">
        <v>560473.33423313184</v>
      </c>
      <c r="L10" s="616">
        <v>267345564.85713345</v>
      </c>
      <c r="M10" s="616">
        <v>55214792</v>
      </c>
      <c r="N10" s="616">
        <v>59799.40014003501</v>
      </c>
      <c r="O10" s="616">
        <v>4026497.5117653846</v>
      </c>
      <c r="P10" s="616">
        <v>28126823</v>
      </c>
      <c r="Q10" s="616">
        <v>24427.672334835006</v>
      </c>
      <c r="R10" s="616">
        <v>1941997.756142685</v>
      </c>
      <c r="S10" s="616">
        <v>5758895205</v>
      </c>
      <c r="T10" s="616">
        <v>3558406.0426501874</v>
      </c>
      <c r="U10" s="616">
        <v>554809000.54603386</v>
      </c>
      <c r="V10" s="616">
        <v>18118162</v>
      </c>
      <c r="W10" s="616">
        <v>1661088.39</v>
      </c>
    </row>
    <row r="11" spans="1:23" s="203" customFormat="1">
      <c r="A11" s="422">
        <v>45078</v>
      </c>
      <c r="B11" s="616">
        <v>21</v>
      </c>
      <c r="C11" s="616">
        <v>5378134</v>
      </c>
      <c r="D11" s="616">
        <v>517883.74729452498</v>
      </c>
      <c r="E11" s="616">
        <v>22752136</v>
      </c>
      <c r="F11" s="616">
        <v>1670132.8138168452</v>
      </c>
      <c r="G11" s="616">
        <v>2722346037</v>
      </c>
      <c r="H11" s="616">
        <v>513039.07700917899</v>
      </c>
      <c r="I11" s="616">
        <v>268599449.39790928</v>
      </c>
      <c r="J11" s="616">
        <v>2728758164</v>
      </c>
      <c r="K11" s="616">
        <v>493882.52116900199</v>
      </c>
      <c r="L11" s="616">
        <v>264910365.52896917</v>
      </c>
      <c r="M11" s="616">
        <v>58172515</v>
      </c>
      <c r="N11" s="616">
        <v>66650.495972855017</v>
      </c>
      <c r="O11" s="616">
        <v>4493551.4075703053</v>
      </c>
      <c r="P11" s="616">
        <v>27630436</v>
      </c>
      <c r="Q11" s="616">
        <v>24943.631317845</v>
      </c>
      <c r="R11" s="616">
        <v>2000265.4050603649</v>
      </c>
      <c r="S11" s="616">
        <v>5565037422</v>
      </c>
      <c r="T11" s="616">
        <v>3286532.2865802515</v>
      </c>
      <c r="U11" s="616">
        <v>542191648.30062056</v>
      </c>
      <c r="V11" s="616">
        <v>16311877</v>
      </c>
      <c r="W11" s="616">
        <v>1465103.96</v>
      </c>
    </row>
    <row r="12" spans="1:23" s="203" customFormat="1">
      <c r="A12" s="422">
        <v>45108</v>
      </c>
      <c r="B12" s="616">
        <v>21</v>
      </c>
      <c r="C12" s="616">
        <v>7246335</v>
      </c>
      <c r="D12" s="616">
        <v>588444.94647702505</v>
      </c>
      <c r="E12" s="616">
        <v>25789311</v>
      </c>
      <c r="F12" s="616">
        <v>1996640.65426759</v>
      </c>
      <c r="G12" s="616">
        <v>3470773189</v>
      </c>
      <c r="H12" s="616">
        <v>662545.21870383178</v>
      </c>
      <c r="I12" s="616">
        <v>323729838.80750382</v>
      </c>
      <c r="J12" s="616">
        <v>3304579543</v>
      </c>
      <c r="K12" s="616">
        <v>618785.67964432901</v>
      </c>
      <c r="L12" s="616">
        <v>302075039.02500683</v>
      </c>
      <c r="M12" s="616">
        <v>68864634</v>
      </c>
      <c r="N12" s="616">
        <v>84381.84941961999</v>
      </c>
      <c r="O12" s="616">
        <v>5567760.0280201696</v>
      </c>
      <c r="P12" s="616">
        <v>31833387</v>
      </c>
      <c r="Q12" s="616">
        <v>30508.065938104999</v>
      </c>
      <c r="R12" s="616">
        <v>2407352.3513797545</v>
      </c>
      <c r="S12" s="616">
        <v>6909086399</v>
      </c>
      <c r="T12" s="616">
        <v>3981306.4144505006</v>
      </c>
      <c r="U12" s="616">
        <v>636365075.81265509</v>
      </c>
      <c r="V12" s="616">
        <v>20743174</v>
      </c>
      <c r="W12" s="616">
        <v>1689568.62</v>
      </c>
    </row>
    <row r="13" spans="1:23" s="203" customFormat="1">
      <c r="A13" s="422">
        <v>45139</v>
      </c>
      <c r="B13" s="616">
        <v>22</v>
      </c>
      <c r="C13" s="616">
        <v>7739042</v>
      </c>
      <c r="D13" s="616">
        <v>610658.11</v>
      </c>
      <c r="E13" s="616">
        <v>25101154</v>
      </c>
      <c r="F13" s="616">
        <v>1972965.6013788348</v>
      </c>
      <c r="G13" s="616">
        <v>4364393068</v>
      </c>
      <c r="H13" s="616">
        <v>563526.82361498394</v>
      </c>
      <c r="I13" s="616">
        <v>336721997.66835266</v>
      </c>
      <c r="J13" s="616">
        <v>4235283779</v>
      </c>
      <c r="K13" s="616">
        <v>601574.46466604201</v>
      </c>
      <c r="L13" s="616">
        <v>320973493.48837888</v>
      </c>
      <c r="M13" s="616">
        <v>62420518</v>
      </c>
      <c r="N13" s="616">
        <v>73187.02774950501</v>
      </c>
      <c r="O13" s="616">
        <v>5157876.7299427046</v>
      </c>
      <c r="P13" s="616">
        <v>27877875</v>
      </c>
      <c r="Q13" s="616">
        <v>29617.73839694</v>
      </c>
      <c r="R13" s="616">
        <v>2168502.1792974402</v>
      </c>
      <c r="S13" s="616">
        <v>8722815436</v>
      </c>
      <c r="T13" s="616">
        <v>3851529.7658063052</v>
      </c>
      <c r="U13" s="616">
        <v>667605493.77735054</v>
      </c>
      <c r="V13" s="616">
        <v>13431758</v>
      </c>
      <c r="W13" s="616">
        <v>1072985.3899999999</v>
      </c>
    </row>
    <row r="14" spans="1:23" s="203" customFormat="1">
      <c r="A14" s="422">
        <v>45170</v>
      </c>
      <c r="B14" s="616">
        <v>20</v>
      </c>
      <c r="C14" s="616">
        <v>6817782</v>
      </c>
      <c r="D14" s="616">
        <v>550449.93999999994</v>
      </c>
      <c r="E14" s="616">
        <v>24874901</v>
      </c>
      <c r="F14" s="616">
        <v>2039494.43</v>
      </c>
      <c r="G14" s="616">
        <v>4311560930</v>
      </c>
      <c r="H14" s="616">
        <v>575378.77417975001</v>
      </c>
      <c r="I14" s="616">
        <v>339711619.63</v>
      </c>
      <c r="J14" s="616">
        <v>4050941947</v>
      </c>
      <c r="K14" s="616">
        <v>532014.14123624994</v>
      </c>
      <c r="L14" s="616">
        <v>312969224.47000003</v>
      </c>
      <c r="M14" s="616">
        <v>60563075</v>
      </c>
      <c r="N14" s="616">
        <v>76968.801801279973</v>
      </c>
      <c r="O14" s="616">
        <v>5252105.79</v>
      </c>
      <c r="P14" s="616">
        <v>25849279</v>
      </c>
      <c r="Q14" s="616">
        <v>26180.265346880005</v>
      </c>
      <c r="R14" s="616">
        <v>2126820.86</v>
      </c>
      <c r="S14" s="616">
        <v>8480607914</v>
      </c>
      <c r="T14" s="616">
        <v>3800486.3510997551</v>
      </c>
      <c r="U14" s="616">
        <v>662649715.12</v>
      </c>
      <c r="V14" s="616">
        <v>17174101</v>
      </c>
      <c r="W14" s="616">
        <v>1397878.47</v>
      </c>
    </row>
    <row r="15" spans="1:23" s="203" customFormat="1">
      <c r="A15" s="422">
        <v>45200</v>
      </c>
      <c r="B15" s="616">
        <v>20</v>
      </c>
      <c r="C15" s="616">
        <v>6291425</v>
      </c>
      <c r="D15" s="616">
        <v>504265.16025767499</v>
      </c>
      <c r="E15" s="616">
        <v>24145318</v>
      </c>
      <c r="F15" s="616">
        <v>1894017.5772422298</v>
      </c>
      <c r="G15" s="616">
        <v>4180548102</v>
      </c>
      <c r="H15" s="616">
        <v>476212.1544169251</v>
      </c>
      <c r="I15" s="616">
        <v>324376529.10832953</v>
      </c>
      <c r="J15" s="616">
        <v>3987645508</v>
      </c>
      <c r="K15" s="616">
        <v>503736.52928394999</v>
      </c>
      <c r="L15" s="616">
        <v>304442835.20660919</v>
      </c>
      <c r="M15" s="616">
        <v>53483598</v>
      </c>
      <c r="N15" s="616">
        <v>56477.082154634998</v>
      </c>
      <c r="O15" s="616">
        <v>4462616.7164699845</v>
      </c>
      <c r="P15" s="616">
        <v>25983016</v>
      </c>
      <c r="Q15" s="616">
        <v>27634.144293930007</v>
      </c>
      <c r="R15" s="616">
        <v>2056539.6878710801</v>
      </c>
      <c r="S15" s="616">
        <v>8278096967</v>
      </c>
      <c r="T15" s="616">
        <v>3462342.647649345</v>
      </c>
      <c r="U15" s="616">
        <v>637736803.45677972</v>
      </c>
      <c r="V15" s="616">
        <v>21540647</v>
      </c>
      <c r="W15" s="616">
        <v>1627869.7</v>
      </c>
    </row>
    <row r="16" spans="1:23" s="203" customFormat="1">
      <c r="A16" s="422">
        <v>45231</v>
      </c>
      <c r="B16" s="423">
        <v>21</v>
      </c>
      <c r="C16" s="423">
        <v>5995898</v>
      </c>
      <c r="D16" s="423">
        <v>477592.68</v>
      </c>
      <c r="E16" s="423">
        <v>26329372</v>
      </c>
      <c r="F16" s="616">
        <v>1927121.36</v>
      </c>
      <c r="G16" s="616">
        <v>4344259786</v>
      </c>
      <c r="H16" s="425">
        <v>474348.67344319698</v>
      </c>
      <c r="I16" s="425">
        <v>337005294.50999898</v>
      </c>
      <c r="J16" s="616">
        <v>4016413813</v>
      </c>
      <c r="K16" s="616">
        <v>411194.48716863804</v>
      </c>
      <c r="L16" s="616">
        <v>308228760</v>
      </c>
      <c r="M16" s="616">
        <v>63168975</v>
      </c>
      <c r="N16" s="616">
        <v>68979.237346155001</v>
      </c>
      <c r="O16" s="616">
        <v>4828143.54</v>
      </c>
      <c r="P16" s="616">
        <v>29508489</v>
      </c>
      <c r="Q16" s="616">
        <v>23679.041561565002</v>
      </c>
      <c r="R16" s="616">
        <v>2139599.89</v>
      </c>
      <c r="S16" s="616">
        <v>8485676333</v>
      </c>
      <c r="T16" s="616">
        <v>3382915.4852465698</v>
      </c>
      <c r="U16" s="616">
        <v>654606511.98000002</v>
      </c>
      <c r="V16" s="616">
        <v>13350483</v>
      </c>
      <c r="W16" s="616">
        <v>1077600.76</v>
      </c>
    </row>
    <row r="17" spans="1:34" s="203" customFormat="1">
      <c r="A17" s="422">
        <v>45261</v>
      </c>
      <c r="B17" s="423"/>
      <c r="C17" s="423"/>
      <c r="D17" s="423"/>
      <c r="E17" s="423"/>
      <c r="F17" s="424"/>
      <c r="G17" s="424"/>
      <c r="H17" s="425"/>
      <c r="I17" s="425"/>
      <c r="J17" s="964"/>
      <c r="K17" s="964"/>
      <c r="L17" s="964"/>
      <c r="M17" s="964"/>
      <c r="N17" s="964"/>
      <c r="O17" s="964"/>
      <c r="P17" s="964"/>
      <c r="Q17" s="964"/>
      <c r="R17" s="964"/>
      <c r="S17" s="964"/>
      <c r="T17" s="964"/>
      <c r="U17" s="964"/>
      <c r="V17" s="964"/>
      <c r="W17" s="964"/>
    </row>
    <row r="18" spans="1:34" s="203" customFormat="1">
      <c r="A18" s="422">
        <v>45292</v>
      </c>
      <c r="B18" s="423"/>
      <c r="C18" s="423"/>
      <c r="D18" s="423"/>
      <c r="E18" s="423"/>
      <c r="F18" s="424"/>
      <c r="G18" s="424"/>
      <c r="H18" s="425"/>
      <c r="I18" s="425"/>
      <c r="J18" s="964"/>
      <c r="K18" s="964"/>
      <c r="L18" s="964"/>
      <c r="M18" s="964"/>
      <c r="N18" s="964"/>
      <c r="O18" s="964"/>
      <c r="P18" s="964"/>
      <c r="Q18" s="964"/>
      <c r="R18" s="964"/>
      <c r="S18" s="964"/>
      <c r="T18" s="964"/>
      <c r="U18" s="964"/>
      <c r="V18" s="964"/>
      <c r="W18" s="964"/>
    </row>
    <row r="19" spans="1:34" s="203" customFormat="1">
      <c r="A19" s="422">
        <v>45323</v>
      </c>
      <c r="B19" s="423"/>
      <c r="C19" s="423"/>
      <c r="D19" s="423"/>
      <c r="E19" s="423"/>
      <c r="F19" s="424"/>
      <c r="G19" s="424"/>
      <c r="H19" s="425"/>
      <c r="I19" s="425"/>
      <c r="J19" s="964"/>
      <c r="K19" s="964"/>
      <c r="L19" s="964"/>
      <c r="M19" s="964"/>
      <c r="N19" s="964"/>
      <c r="O19" s="964"/>
      <c r="P19" s="964"/>
      <c r="Q19" s="964"/>
      <c r="R19" s="964"/>
      <c r="S19" s="964"/>
      <c r="T19" s="964"/>
      <c r="U19" s="964"/>
      <c r="V19" s="964"/>
      <c r="W19" s="964"/>
    </row>
    <row r="20" spans="1:34" s="203" customFormat="1">
      <c r="A20" s="422">
        <v>45352</v>
      </c>
      <c r="B20" s="423"/>
      <c r="C20" s="423"/>
      <c r="D20" s="423"/>
      <c r="E20" s="423"/>
      <c r="F20" s="424"/>
      <c r="G20" s="424"/>
      <c r="H20" s="425"/>
      <c r="I20" s="425"/>
      <c r="J20" s="964"/>
      <c r="K20" s="964"/>
      <c r="L20" s="964"/>
      <c r="M20" s="964"/>
      <c r="N20" s="964"/>
      <c r="O20" s="964"/>
      <c r="P20" s="964"/>
      <c r="Q20" s="964"/>
      <c r="R20" s="964"/>
      <c r="S20" s="964"/>
      <c r="T20" s="964"/>
      <c r="U20" s="964"/>
      <c r="V20" s="964"/>
      <c r="W20" s="964"/>
    </row>
    <row r="21" spans="1:34" s="203" customFormat="1">
      <c r="A21" s="858"/>
      <c r="B21" s="858"/>
      <c r="C21" s="858"/>
      <c r="D21" s="858"/>
      <c r="E21" s="858"/>
      <c r="F21" s="858"/>
      <c r="G21" s="858"/>
      <c r="H21" s="858"/>
      <c r="I21" s="858"/>
      <c r="J21" s="858"/>
      <c r="K21" s="858"/>
      <c r="L21" s="858"/>
      <c r="M21" s="858"/>
      <c r="N21" s="858"/>
    </row>
    <row r="22" spans="1:34" s="203" customFormat="1">
      <c r="A22" s="858" t="s">
        <v>589</v>
      </c>
      <c r="B22" s="858"/>
      <c r="C22" s="858"/>
      <c r="D22" s="858"/>
      <c r="E22" s="858"/>
      <c r="F22" s="858"/>
      <c r="G22" s="858"/>
      <c r="H22" s="858"/>
      <c r="I22" s="858"/>
      <c r="J22" s="858"/>
      <c r="K22" s="858"/>
      <c r="L22" s="858"/>
      <c r="M22" s="858"/>
      <c r="N22" s="858"/>
    </row>
    <row r="23" spans="1:34" s="203" customFormat="1">
      <c r="A23" s="858" t="s">
        <v>587</v>
      </c>
      <c r="B23" s="858"/>
      <c r="C23" s="858"/>
      <c r="D23" s="858"/>
      <c r="E23" s="858"/>
      <c r="F23" s="858"/>
      <c r="G23" s="858"/>
      <c r="H23" s="858"/>
      <c r="I23" s="858"/>
      <c r="J23" s="858"/>
      <c r="K23" s="858"/>
      <c r="L23" s="858"/>
      <c r="M23" s="858"/>
      <c r="N23" s="858"/>
    </row>
    <row r="24" spans="1:34">
      <c r="A24" s="858" t="s">
        <v>1249</v>
      </c>
      <c r="B24" s="858"/>
      <c r="C24" s="858"/>
      <c r="D24" s="858"/>
      <c r="E24" s="858"/>
      <c r="F24" s="858"/>
      <c r="G24" s="858"/>
      <c r="H24" s="858"/>
      <c r="I24" s="858"/>
      <c r="J24" s="858"/>
      <c r="K24" s="203"/>
      <c r="L24" s="203"/>
      <c r="M24" s="203"/>
      <c r="N24" s="203"/>
      <c r="O24" s="203"/>
      <c r="P24" s="203"/>
      <c r="Q24" s="203"/>
      <c r="R24" s="203"/>
      <c r="S24" s="203"/>
      <c r="T24" s="613"/>
      <c r="U24" s="613"/>
      <c r="V24" s="203"/>
      <c r="W24" s="203"/>
    </row>
    <row r="25" spans="1:34">
      <c r="A25" s="1330" t="s">
        <v>1303</v>
      </c>
      <c r="B25" s="1330"/>
      <c r="C25" s="1330"/>
      <c r="D25" s="1330"/>
      <c r="E25" s="1330"/>
      <c r="F25" s="1330"/>
      <c r="G25" s="1330"/>
      <c r="H25" s="1330"/>
      <c r="I25" s="1330"/>
      <c r="J25" s="1330"/>
      <c r="K25" s="1330"/>
      <c r="L25" s="1330"/>
      <c r="M25" s="1330"/>
      <c r="N25" s="1330"/>
      <c r="O25" s="1330"/>
      <c r="P25" s="1330"/>
      <c r="Q25" s="1330"/>
      <c r="R25" s="1330"/>
      <c r="S25" s="203"/>
      <c r="T25" s="203"/>
      <c r="U25" s="203"/>
      <c r="V25" s="203"/>
      <c r="W25" s="203"/>
      <c r="X25" s="203"/>
      <c r="Y25" s="203"/>
      <c r="Z25" s="203"/>
      <c r="AA25" s="203"/>
      <c r="AB25" s="203"/>
      <c r="AC25" s="203"/>
      <c r="AD25" s="203"/>
      <c r="AE25" s="203"/>
      <c r="AF25" s="203"/>
      <c r="AG25" s="203"/>
      <c r="AH25" s="203"/>
    </row>
    <row r="26" spans="1:34">
      <c r="A26" s="1330" t="s">
        <v>366</v>
      </c>
      <c r="B26" s="1330"/>
      <c r="C26" s="1330"/>
      <c r="D26" s="1330"/>
      <c r="E26" s="1330"/>
      <c r="F26" s="1330"/>
      <c r="G26" s="1330"/>
      <c r="H26" s="1330"/>
      <c r="I26" s="1330"/>
      <c r="J26" s="1330"/>
      <c r="K26" s="1330"/>
      <c r="L26" s="1330"/>
      <c r="M26" s="1330"/>
      <c r="N26" s="1330"/>
      <c r="O26" s="1330"/>
      <c r="P26" s="1330"/>
      <c r="Q26" s="1330"/>
      <c r="R26" s="1330"/>
      <c r="S26" s="203"/>
      <c r="T26" s="203"/>
      <c r="U26" s="203"/>
      <c r="V26" s="203"/>
      <c r="W26" s="203"/>
      <c r="X26" s="203"/>
      <c r="Y26" s="203"/>
      <c r="Z26" s="203"/>
      <c r="AA26" s="203"/>
      <c r="AB26" s="203"/>
      <c r="AC26" s="203"/>
      <c r="AD26" s="203"/>
      <c r="AE26" s="203"/>
      <c r="AF26" s="203"/>
      <c r="AG26" s="203"/>
      <c r="AH26" s="203"/>
    </row>
    <row r="27" spans="1:34">
      <c r="T27" s="229"/>
      <c r="U27" s="331"/>
    </row>
    <row r="28" spans="1:34">
      <c r="U28" s="331"/>
    </row>
    <row r="29" spans="1:34">
      <c r="U29" s="331"/>
    </row>
    <row r="30" spans="1:34">
      <c r="U30" s="331"/>
    </row>
    <row r="31" spans="1:34">
      <c r="U31" s="331"/>
    </row>
    <row r="32" spans="1:34">
      <c r="U32" s="331"/>
    </row>
  </sheetData>
  <mergeCells count="30">
    <mergeCell ref="A25:R25"/>
    <mergeCell ref="A26:R26"/>
    <mergeCell ref="J4:J5"/>
    <mergeCell ref="A2:A5"/>
    <mergeCell ref="B2:B5"/>
    <mergeCell ref="C2:D3"/>
    <mergeCell ref="E2:F3"/>
    <mergeCell ref="G2:L2"/>
    <mergeCell ref="M2:R2"/>
    <mergeCell ref="C4:C5"/>
    <mergeCell ref="D4:D5"/>
    <mergeCell ref="E4:E5"/>
    <mergeCell ref="F4:F5"/>
    <mergeCell ref="K4:L4"/>
    <mergeCell ref="M4:M5"/>
    <mergeCell ref="S2:U2"/>
    <mergeCell ref="V2:W3"/>
    <mergeCell ref="G3:I3"/>
    <mergeCell ref="J3:L3"/>
    <mergeCell ref="M3:O3"/>
    <mergeCell ref="P3:R3"/>
    <mergeCell ref="S3:S5"/>
    <mergeCell ref="T3:U4"/>
    <mergeCell ref="N4:O4"/>
    <mergeCell ref="P4:P5"/>
    <mergeCell ref="Q4:R4"/>
    <mergeCell ref="V4:V5"/>
    <mergeCell ref="W4:W5"/>
    <mergeCell ref="G4:G5"/>
    <mergeCell ref="H4:I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zoomScaleNormal="100" workbookViewId="0"/>
  </sheetViews>
  <sheetFormatPr defaultColWidth="9.140625" defaultRowHeight="15"/>
  <cols>
    <col min="1" max="1" width="13.42578125" style="202" bestFit="1" customWidth="1"/>
    <col min="2" max="3" width="10.5703125" style="202" bestFit="1" customWidth="1"/>
    <col min="4" max="4" width="10.5703125" style="202" customWidth="1"/>
    <col min="5" max="7" width="10.5703125" style="202" bestFit="1" customWidth="1"/>
    <col min="8" max="8" width="11.42578125" style="202" bestFit="1" customWidth="1"/>
    <col min="9" max="13" width="10.5703125" style="202" bestFit="1" customWidth="1"/>
    <col min="14" max="14" width="10.85546875" style="202" bestFit="1" customWidth="1"/>
    <col min="15" max="15" width="9.140625" style="202" customWidth="1"/>
    <col min="16" max="16384" width="9.140625" style="202"/>
  </cols>
  <sheetData>
    <row r="1" spans="1:14" ht="17.25" customHeight="1">
      <c r="A1" s="628" t="s">
        <v>590</v>
      </c>
      <c r="B1" s="628"/>
      <c r="C1" s="628"/>
      <c r="D1" s="628"/>
      <c r="E1" s="628"/>
      <c r="F1" s="628"/>
      <c r="G1" s="628"/>
      <c r="H1" s="628"/>
      <c r="I1" s="628"/>
      <c r="J1" s="628"/>
      <c r="K1" s="628"/>
      <c r="L1" s="628"/>
      <c r="M1" s="628"/>
      <c r="N1" s="628"/>
    </row>
    <row r="2" spans="1:14" s="203" customFormat="1" ht="17.25" customHeight="1">
      <c r="A2" s="1355" t="s">
        <v>591</v>
      </c>
      <c r="B2" s="1368" t="s">
        <v>78</v>
      </c>
      <c r="C2" s="1369"/>
      <c r="D2" s="1369"/>
      <c r="E2" s="1369"/>
      <c r="F2" s="1369"/>
      <c r="G2" s="1369"/>
      <c r="H2" s="1370"/>
      <c r="I2" s="1368" t="s">
        <v>79</v>
      </c>
      <c r="J2" s="1369"/>
      <c r="K2" s="1369"/>
      <c r="L2" s="1369"/>
      <c r="M2" s="1369"/>
      <c r="N2" s="1370"/>
    </row>
    <row r="3" spans="1:14" s="203" customFormat="1" ht="27" customHeight="1">
      <c r="A3" s="1424"/>
      <c r="B3" s="1425" t="s">
        <v>592</v>
      </c>
      <c r="C3" s="1426"/>
      <c r="D3" s="1427"/>
      <c r="E3" s="1425" t="s">
        <v>593</v>
      </c>
      <c r="F3" s="1428"/>
      <c r="G3" s="1342" t="s">
        <v>101</v>
      </c>
      <c r="H3" s="1422" t="s">
        <v>594</v>
      </c>
      <c r="I3" s="1425" t="s">
        <v>592</v>
      </c>
      <c r="J3" s="1428"/>
      <c r="K3" s="1425" t="s">
        <v>593</v>
      </c>
      <c r="L3" s="1428"/>
      <c r="M3" s="1342" t="s">
        <v>101</v>
      </c>
      <c r="N3" s="1422" t="s">
        <v>594</v>
      </c>
    </row>
    <row r="4" spans="1:14" s="203" customFormat="1" ht="40.5" customHeight="1">
      <c r="A4" s="1356"/>
      <c r="B4" s="1041" t="s">
        <v>595</v>
      </c>
      <c r="C4" s="1041" t="s">
        <v>596</v>
      </c>
      <c r="D4" s="1041" t="s">
        <v>597</v>
      </c>
      <c r="E4" s="1041" t="s">
        <v>598</v>
      </c>
      <c r="F4" s="1041" t="s">
        <v>599</v>
      </c>
      <c r="G4" s="1371"/>
      <c r="H4" s="1423"/>
      <c r="I4" s="1041" t="s">
        <v>595</v>
      </c>
      <c r="J4" s="1041" t="s">
        <v>596</v>
      </c>
      <c r="K4" s="1041" t="s">
        <v>598</v>
      </c>
      <c r="L4" s="1041" t="s">
        <v>599</v>
      </c>
      <c r="M4" s="1371"/>
      <c r="N4" s="1423"/>
    </row>
    <row r="5" spans="1:14" s="209" customFormat="1" ht="18" customHeight="1">
      <c r="A5" s="901" t="s">
        <v>76</v>
      </c>
      <c r="B5" s="907">
        <v>62739.59</v>
      </c>
      <c r="C5" s="907">
        <v>977.77</v>
      </c>
      <c r="D5" s="907">
        <v>3803.35</v>
      </c>
      <c r="E5" s="907">
        <v>499043.26</v>
      </c>
      <c r="F5" s="907">
        <v>1674.24</v>
      </c>
      <c r="G5" s="907">
        <v>564434.86</v>
      </c>
      <c r="H5" s="907">
        <v>92.1</v>
      </c>
      <c r="I5" s="909">
        <v>243765.70164159001</v>
      </c>
      <c r="J5" s="907">
        <v>2796.6694715650001</v>
      </c>
      <c r="K5" s="907">
        <v>86678.483347109999</v>
      </c>
      <c r="L5" s="907">
        <v>12912.975330375</v>
      </c>
      <c r="M5" s="909">
        <v>346153.82979063998</v>
      </c>
      <c r="N5" s="907">
        <v>3664.4</v>
      </c>
    </row>
    <row r="6" spans="1:14" s="209" customFormat="1" ht="18" customHeight="1">
      <c r="A6" s="911" t="s">
        <v>77</v>
      </c>
      <c r="B6" s="912">
        <f>SUM(B7:B18)</f>
        <v>34019.429999999993</v>
      </c>
      <c r="C6" s="912">
        <f t="shared" ref="C6:G6" si="0">SUM(C7:C18)</f>
        <v>719.76</v>
      </c>
      <c r="D6" s="912">
        <f t="shared" si="0"/>
        <v>0</v>
      </c>
      <c r="E6" s="912">
        <f t="shared" si="0"/>
        <v>266268.76</v>
      </c>
      <c r="F6" s="912">
        <f t="shared" si="0"/>
        <v>741.81</v>
      </c>
      <c r="G6" s="912">
        <f t="shared" si="0"/>
        <v>301749.76000000001</v>
      </c>
      <c r="H6" s="912">
        <f>INDEX(H7:H18,COUNT(H7:H18))</f>
        <v>96.98</v>
      </c>
      <c r="I6" s="912">
        <f t="shared" ref="I6:M6" si="1">SUM(I7:I18)</f>
        <v>118073.151021735</v>
      </c>
      <c r="J6" s="912">
        <f t="shared" si="1"/>
        <v>2365.6622669900003</v>
      </c>
      <c r="K6" s="912">
        <f t="shared" si="1"/>
        <v>62993.014093745005</v>
      </c>
      <c r="L6" s="912">
        <f t="shared" si="1"/>
        <v>12773.55356964</v>
      </c>
      <c r="M6" s="912">
        <f t="shared" si="1"/>
        <v>196205.38095210999</v>
      </c>
      <c r="N6" s="912">
        <f>INDEX(N7:N18,COUNT(N7:N18))</f>
        <v>4098.53</v>
      </c>
    </row>
    <row r="7" spans="1:14" s="203" customFormat="1" ht="18" customHeight="1">
      <c r="A7" s="422">
        <v>45017</v>
      </c>
      <c r="B7" s="567">
        <v>2700.09</v>
      </c>
      <c r="C7" s="567">
        <v>53.23</v>
      </c>
      <c r="D7" s="570" t="s">
        <v>290</v>
      </c>
      <c r="E7" s="567">
        <v>30546.190000000002</v>
      </c>
      <c r="F7" s="567">
        <v>68.42</v>
      </c>
      <c r="G7" s="567">
        <v>33367.93</v>
      </c>
      <c r="H7" s="567">
        <v>93.32</v>
      </c>
      <c r="I7" s="567">
        <v>7485.0507238800001</v>
      </c>
      <c r="J7" s="567">
        <v>160.047353875</v>
      </c>
      <c r="K7" s="567">
        <v>5707.4888257849998</v>
      </c>
      <c r="L7" s="567">
        <v>1210.3782586750001</v>
      </c>
      <c r="M7" s="567">
        <v>14562.965162215</v>
      </c>
      <c r="N7" s="567">
        <v>3755.28</v>
      </c>
    </row>
    <row r="8" spans="1:14" s="203" customFormat="1" ht="18" customHeight="1">
      <c r="A8" s="422">
        <v>45047</v>
      </c>
      <c r="B8" s="567">
        <v>3867.16</v>
      </c>
      <c r="C8" s="567">
        <v>62.970000000000006</v>
      </c>
      <c r="D8" s="570" t="s">
        <v>290</v>
      </c>
      <c r="E8" s="567">
        <v>21816.76</v>
      </c>
      <c r="F8" s="567">
        <v>13.76</v>
      </c>
      <c r="G8" s="567">
        <v>25760.650000000005</v>
      </c>
      <c r="H8" s="567">
        <v>94.44</v>
      </c>
      <c r="I8" s="567">
        <v>12584.17918745</v>
      </c>
      <c r="J8" s="567">
        <v>103.34326801</v>
      </c>
      <c r="K8" s="567">
        <v>7460.3335906749999</v>
      </c>
      <c r="L8" s="567">
        <v>947.61251551500004</v>
      </c>
      <c r="M8" s="567">
        <v>21095.468561649999</v>
      </c>
      <c r="N8" s="567">
        <v>3864.02</v>
      </c>
    </row>
    <row r="9" spans="1:14" s="203" customFormat="1" ht="18" customHeight="1">
      <c r="A9" s="422">
        <v>45078</v>
      </c>
      <c r="B9" s="567">
        <v>3627.39</v>
      </c>
      <c r="C9" s="567">
        <v>83.29</v>
      </c>
      <c r="D9" s="570" t="s">
        <v>290</v>
      </c>
      <c r="E9" s="567">
        <v>33079.279999999999</v>
      </c>
      <c r="F9" s="567">
        <v>117.39</v>
      </c>
      <c r="G9" s="567">
        <v>36907.35</v>
      </c>
      <c r="H9" s="567">
        <v>95.72</v>
      </c>
      <c r="I9" s="567">
        <v>13428.188516225</v>
      </c>
      <c r="J9" s="567">
        <v>340.89039472500002</v>
      </c>
      <c r="K9" s="567">
        <v>7051.212503195</v>
      </c>
      <c r="L9" s="567">
        <v>1162.5555498250001</v>
      </c>
      <c r="M9" s="567">
        <v>21982.846963970002</v>
      </c>
      <c r="N9" s="567">
        <v>3922.04</v>
      </c>
    </row>
    <row r="10" spans="1:14" s="203" customFormat="1" ht="18" customHeight="1">
      <c r="A10" s="422">
        <v>45108</v>
      </c>
      <c r="B10" s="567">
        <v>4514.9399999999996</v>
      </c>
      <c r="C10" s="567">
        <v>93.56</v>
      </c>
      <c r="D10" s="570" t="s">
        <v>290</v>
      </c>
      <c r="E10" s="567">
        <v>43166.27</v>
      </c>
      <c r="F10" s="567">
        <v>88.1</v>
      </c>
      <c r="G10" s="567">
        <v>47862.87</v>
      </c>
      <c r="H10" s="567">
        <v>96.56</v>
      </c>
      <c r="I10" s="567">
        <v>12862.57</v>
      </c>
      <c r="J10" s="567">
        <v>207.08</v>
      </c>
      <c r="K10" s="567">
        <v>9010.81</v>
      </c>
      <c r="L10" s="567">
        <v>1739.33</v>
      </c>
      <c r="M10" s="567">
        <v>23819.79</v>
      </c>
      <c r="N10" s="567">
        <v>3931.34</v>
      </c>
    </row>
    <row r="11" spans="1:14" s="203" customFormat="1" ht="18" customHeight="1">
      <c r="A11" s="422">
        <v>45139</v>
      </c>
      <c r="B11" s="567">
        <v>4868.57</v>
      </c>
      <c r="C11" s="567">
        <v>86.56</v>
      </c>
      <c r="D11" s="570" t="s">
        <v>290</v>
      </c>
      <c r="E11" s="567">
        <v>32779.72</v>
      </c>
      <c r="F11" s="567">
        <v>88.54</v>
      </c>
      <c r="G11" s="567">
        <v>37823.39</v>
      </c>
      <c r="H11" s="567">
        <v>97.12</v>
      </c>
      <c r="I11" s="567">
        <v>13817.066349479999</v>
      </c>
      <c r="J11" s="567">
        <v>203.57833977000001</v>
      </c>
      <c r="K11" s="567">
        <v>8720.5898745249997</v>
      </c>
      <c r="L11" s="567">
        <v>1389.2251566499999</v>
      </c>
      <c r="M11" s="567">
        <v>24130.459720424999</v>
      </c>
      <c r="N11" s="567">
        <v>3982.54</v>
      </c>
    </row>
    <row r="12" spans="1:14" s="203" customFormat="1" ht="14.25" customHeight="1">
      <c r="A12" s="422">
        <v>45170</v>
      </c>
      <c r="B12" s="567">
        <v>5282.26</v>
      </c>
      <c r="C12" s="567">
        <v>127.01</v>
      </c>
      <c r="D12" s="570" t="s">
        <v>290</v>
      </c>
      <c r="E12" s="567">
        <v>40381.22</v>
      </c>
      <c r="F12" s="567">
        <v>90.27</v>
      </c>
      <c r="G12" s="567">
        <v>45880.76</v>
      </c>
      <c r="H12" s="567">
        <v>97.94</v>
      </c>
      <c r="I12" s="567">
        <v>19975.98237827</v>
      </c>
      <c r="J12" s="567">
        <v>337.56573455500001</v>
      </c>
      <c r="K12" s="567">
        <v>8761.1713640550006</v>
      </c>
      <c r="L12" s="567">
        <v>1796.29851246</v>
      </c>
      <c r="M12" s="567">
        <v>30871.017989340002</v>
      </c>
      <c r="N12" s="567">
        <v>3998.16</v>
      </c>
    </row>
    <row r="13" spans="1:14" s="203" customFormat="1" ht="12.75" customHeight="1">
      <c r="A13" s="422">
        <v>45200</v>
      </c>
      <c r="B13" s="567">
        <v>4803.16</v>
      </c>
      <c r="C13" s="567">
        <v>115.53999999999999</v>
      </c>
      <c r="D13" s="570" t="s">
        <v>290</v>
      </c>
      <c r="E13" s="567">
        <v>40240.93</v>
      </c>
      <c r="F13" s="567">
        <v>185.38</v>
      </c>
      <c r="G13" s="567">
        <v>45345.01</v>
      </c>
      <c r="H13" s="567">
        <v>98.01</v>
      </c>
      <c r="I13" s="567">
        <v>22587.311086015001</v>
      </c>
      <c r="J13" s="567">
        <v>804.00015088999999</v>
      </c>
      <c r="K13" s="567">
        <v>8687.7309718100005</v>
      </c>
      <c r="L13" s="567">
        <v>2280.6759681100002</v>
      </c>
      <c r="M13" s="567">
        <v>34359.718176825001</v>
      </c>
      <c r="N13" s="567">
        <v>4029.24</v>
      </c>
    </row>
    <row r="14" spans="1:14" s="203" customFormat="1" ht="26.1" customHeight="1">
      <c r="A14" s="422">
        <v>45231</v>
      </c>
      <c r="B14" s="423">
        <v>4355.8599999999997</v>
      </c>
      <c r="C14" s="423">
        <v>97.6</v>
      </c>
      <c r="D14" s="570" t="s">
        <v>290</v>
      </c>
      <c r="E14" s="423">
        <v>24258.39</v>
      </c>
      <c r="F14" s="567">
        <v>89.95</v>
      </c>
      <c r="G14" s="567">
        <v>28801.799999999996</v>
      </c>
      <c r="H14" s="425">
        <v>96.98</v>
      </c>
      <c r="I14" s="425">
        <v>15332.802780415001</v>
      </c>
      <c r="J14" s="567">
        <v>209.15702516499999</v>
      </c>
      <c r="K14" s="567">
        <v>7593.6769636999998</v>
      </c>
      <c r="L14" s="567">
        <v>2247.477608405</v>
      </c>
      <c r="M14" s="567">
        <v>25383.114377685</v>
      </c>
      <c r="N14" s="567">
        <v>4098.53</v>
      </c>
    </row>
    <row r="15" spans="1:14" s="203" customFormat="1">
      <c r="A15" s="422">
        <v>45261</v>
      </c>
      <c r="B15" s="423"/>
      <c r="C15" s="423"/>
      <c r="D15" s="423"/>
      <c r="E15" s="423"/>
      <c r="F15" s="424"/>
      <c r="G15" s="424"/>
      <c r="H15" s="425"/>
      <c r="I15" s="425"/>
      <c r="J15" s="964"/>
      <c r="K15" s="964"/>
      <c r="L15" s="964"/>
      <c r="M15" s="964"/>
      <c r="N15" s="964"/>
    </row>
    <row r="16" spans="1:14" s="203" customFormat="1">
      <c r="A16" s="422">
        <v>45292</v>
      </c>
      <c r="B16" s="423"/>
      <c r="C16" s="423"/>
      <c r="D16" s="423"/>
      <c r="E16" s="423"/>
      <c r="F16" s="424"/>
      <c r="G16" s="424"/>
      <c r="H16" s="425"/>
      <c r="I16" s="425"/>
      <c r="J16" s="964"/>
      <c r="K16" s="964"/>
      <c r="L16" s="964"/>
      <c r="M16" s="964"/>
      <c r="N16" s="964"/>
    </row>
    <row r="17" spans="1:14" s="203" customFormat="1">
      <c r="A17" s="422">
        <v>45323</v>
      </c>
      <c r="B17" s="423"/>
      <c r="C17" s="423"/>
      <c r="D17" s="423"/>
      <c r="E17" s="423"/>
      <c r="F17" s="424"/>
      <c r="G17" s="424"/>
      <c r="H17" s="425"/>
      <c r="I17" s="425"/>
      <c r="J17" s="964"/>
      <c r="K17" s="964"/>
      <c r="L17" s="964"/>
      <c r="M17" s="964"/>
      <c r="N17" s="964"/>
    </row>
    <row r="18" spans="1:14" s="203" customFormat="1">
      <c r="A18" s="422">
        <v>45352</v>
      </c>
      <c r="B18" s="423"/>
      <c r="C18" s="423"/>
      <c r="D18" s="423"/>
      <c r="E18" s="423"/>
      <c r="F18" s="424"/>
      <c r="G18" s="424"/>
      <c r="H18" s="425"/>
      <c r="I18" s="425"/>
      <c r="J18" s="964"/>
      <c r="K18" s="964"/>
      <c r="L18" s="964"/>
      <c r="M18" s="964"/>
      <c r="N18" s="964"/>
    </row>
    <row r="19" spans="1:14" s="203" customFormat="1">
      <c r="A19" s="282"/>
      <c r="B19" s="283"/>
      <c r="C19" s="283"/>
      <c r="D19" s="261"/>
      <c r="E19" s="283"/>
      <c r="F19" s="283"/>
      <c r="G19" s="283"/>
      <c r="H19" s="283"/>
      <c r="I19" s="283"/>
      <c r="J19" s="283"/>
      <c r="K19" s="283"/>
      <c r="L19" s="283"/>
      <c r="M19" s="283"/>
      <c r="N19" s="283"/>
    </row>
    <row r="20" spans="1:14" s="203" customFormat="1">
      <c r="A20" s="1330" t="s">
        <v>1303</v>
      </c>
      <c r="B20" s="1330"/>
      <c r="C20" s="1330"/>
      <c r="D20" s="1330"/>
      <c r="E20" s="1330"/>
    </row>
    <row r="21" spans="1:14" s="203" customFormat="1">
      <c r="A21" s="1330" t="s">
        <v>225</v>
      </c>
      <c r="B21" s="1330"/>
      <c r="C21" s="1330"/>
      <c r="D21" s="1330"/>
      <c r="E21" s="1330"/>
    </row>
    <row r="22" spans="1:14">
      <c r="B22" s="219"/>
      <c r="C22" s="219"/>
      <c r="D22" s="219"/>
      <c r="E22" s="219"/>
      <c r="F22" s="219"/>
      <c r="G22" s="219"/>
      <c r="H22" s="219"/>
      <c r="I22" s="219"/>
      <c r="J22" s="219"/>
      <c r="K22" s="219"/>
      <c r="L22" s="219"/>
      <c r="M22" s="219"/>
    </row>
  </sheetData>
  <mergeCells count="13">
    <mergeCell ref="A20:E20"/>
    <mergeCell ref="A21:E21"/>
    <mergeCell ref="M3:M4"/>
    <mergeCell ref="N3:N4"/>
    <mergeCell ref="A2:A4"/>
    <mergeCell ref="B2:H2"/>
    <mergeCell ref="I2:N2"/>
    <mergeCell ref="B3:D3"/>
    <mergeCell ref="E3:F3"/>
    <mergeCell ref="G3:G4"/>
    <mergeCell ref="H3:H4"/>
    <mergeCell ref="I3:J3"/>
    <mergeCell ref="K3:L3"/>
  </mergeCells>
  <printOptions horizontalCentered="1"/>
  <pageMargins left="0.78431372549019618" right="0.78431372549019618" top="0.98039215686274517" bottom="0.98039215686274517" header="0.50980392156862753" footer="0.50980392156862753"/>
  <pageSetup paperSize="9" scale="84" fitToHeight="0" orientation="landscape"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Normal="100" workbookViewId="0"/>
  </sheetViews>
  <sheetFormatPr defaultColWidth="9.140625" defaultRowHeight="15"/>
  <cols>
    <col min="1" max="11" width="14.5703125" style="202" bestFit="1" customWidth="1"/>
    <col min="12" max="12" width="4.5703125" style="202" bestFit="1" customWidth="1"/>
    <col min="13" max="16384" width="9.140625" style="202"/>
  </cols>
  <sheetData>
    <row r="1" spans="1:11" ht="17.25" customHeight="1">
      <c r="A1" s="628" t="s">
        <v>38</v>
      </c>
      <c r="B1" s="628"/>
      <c r="C1" s="628"/>
      <c r="D1" s="628"/>
      <c r="E1" s="628"/>
      <c r="F1" s="628"/>
      <c r="G1" s="628"/>
      <c r="H1" s="628"/>
      <c r="I1" s="628"/>
      <c r="J1" s="628"/>
      <c r="K1" s="628"/>
    </row>
    <row r="2" spans="1:11" s="203" customFormat="1" ht="12.75" customHeight="1">
      <c r="A2" s="1342" t="s">
        <v>222</v>
      </c>
      <c r="B2" s="1368" t="s">
        <v>360</v>
      </c>
      <c r="C2" s="1369"/>
      <c r="D2" s="1369"/>
      <c r="E2" s="1369"/>
      <c r="F2" s="1370"/>
      <c r="G2" s="1368" t="s">
        <v>600</v>
      </c>
      <c r="H2" s="1369"/>
      <c r="I2" s="1369"/>
      <c r="J2" s="1369"/>
      <c r="K2" s="1370"/>
    </row>
    <row r="3" spans="1:11" s="203" customFormat="1">
      <c r="A3" s="1371"/>
      <c r="B3" s="969" t="s">
        <v>601</v>
      </c>
      <c r="C3" s="969" t="s">
        <v>362</v>
      </c>
      <c r="D3" s="969" t="s">
        <v>85</v>
      </c>
      <c r="E3" s="969" t="s">
        <v>363</v>
      </c>
      <c r="F3" s="969" t="s">
        <v>358</v>
      </c>
      <c r="G3" s="969" t="s">
        <v>601</v>
      </c>
      <c r="H3" s="969" t="s">
        <v>362</v>
      </c>
      <c r="I3" s="969" t="s">
        <v>85</v>
      </c>
      <c r="J3" s="969" t="s">
        <v>363</v>
      </c>
      <c r="K3" s="969" t="s">
        <v>358</v>
      </c>
    </row>
    <row r="4" spans="1:11" s="203" customFormat="1" ht="18" customHeight="1">
      <c r="A4" s="901" t="s">
        <v>76</v>
      </c>
      <c r="B4" s="927">
        <v>75.311056988000004</v>
      </c>
      <c r="C4" s="927">
        <v>2.2323379999999999E-3</v>
      </c>
      <c r="D4" s="927">
        <v>0</v>
      </c>
      <c r="E4" s="927">
        <v>0</v>
      </c>
      <c r="F4" s="927">
        <v>24.686710674</v>
      </c>
      <c r="G4" s="927">
        <v>18.324503932999999</v>
      </c>
      <c r="H4" s="927">
        <v>0</v>
      </c>
      <c r="I4" s="927">
        <v>0</v>
      </c>
      <c r="J4" s="927">
        <v>0</v>
      </c>
      <c r="K4" s="927">
        <v>81.675496066999997</v>
      </c>
    </row>
    <row r="5" spans="1:11" s="203" customFormat="1" ht="18" customHeight="1">
      <c r="A5" s="911" t="s">
        <v>77</v>
      </c>
      <c r="B5" s="1042">
        <v>64.693052408125709</v>
      </c>
      <c r="C5" s="1042">
        <v>2.309702780199709</v>
      </c>
      <c r="D5" s="1042">
        <v>0</v>
      </c>
      <c r="E5" s="1042">
        <v>0</v>
      </c>
      <c r="F5" s="1042">
        <v>32.997244811674598</v>
      </c>
      <c r="G5" s="1043">
        <f>INDEX(G6:G17,COUNT(G6:G17))</f>
        <v>35.183166630647307</v>
      </c>
      <c r="H5" s="1043">
        <f>INDEX(H6:H17,COUNT(H6:H17))</f>
        <v>0.13684873202581543</v>
      </c>
      <c r="I5" s="1043">
        <f>INDEX(I6:I17,COUNT(I6:I17))</f>
        <v>0</v>
      </c>
      <c r="J5" s="1043">
        <f>INDEX(J6:J17,COUNT(J6:J17))</f>
        <v>0</v>
      </c>
      <c r="K5" s="1043">
        <f>INDEX(K6:K17,COUNT(K6:K17))</f>
        <v>64.679984637326896</v>
      </c>
    </row>
    <row r="6" spans="1:11" s="203" customFormat="1" ht="18" customHeight="1">
      <c r="A6" s="422">
        <v>45017</v>
      </c>
      <c r="B6" s="573">
        <v>50</v>
      </c>
      <c r="C6" s="573">
        <v>0</v>
      </c>
      <c r="D6" s="573">
        <v>0</v>
      </c>
      <c r="E6" s="573">
        <v>0</v>
      </c>
      <c r="F6" s="573">
        <v>50</v>
      </c>
      <c r="G6" s="573">
        <v>25.324661940891861</v>
      </c>
      <c r="H6" s="573">
        <v>1.6372848297019713E-3</v>
      </c>
      <c r="I6" s="573">
        <v>0</v>
      </c>
      <c r="J6" s="573">
        <v>0</v>
      </c>
      <c r="K6" s="573">
        <v>74.673700774278444</v>
      </c>
    </row>
    <row r="7" spans="1:11" s="203" customFormat="1" ht="18" customHeight="1">
      <c r="A7" s="422">
        <v>45047</v>
      </c>
      <c r="B7" s="573">
        <v>51.469991840239175</v>
      </c>
      <c r="C7" s="573">
        <v>1.690185191858983E-3</v>
      </c>
      <c r="D7" s="573">
        <v>0</v>
      </c>
      <c r="E7" s="573">
        <v>0</v>
      </c>
      <c r="F7" s="573">
        <v>48.528317974568964</v>
      </c>
      <c r="G7" s="573">
        <v>38.460159953378714</v>
      </c>
      <c r="H7" s="573">
        <v>0</v>
      </c>
      <c r="I7" s="573">
        <v>0</v>
      </c>
      <c r="J7" s="573">
        <v>0</v>
      </c>
      <c r="K7" s="573">
        <v>61.539840046621286</v>
      </c>
    </row>
    <row r="8" spans="1:11" s="203" customFormat="1" ht="18" customHeight="1">
      <c r="A8" s="422">
        <v>45078</v>
      </c>
      <c r="B8" s="573">
        <v>50.944837952295842</v>
      </c>
      <c r="C8" s="573">
        <v>1.2174264685136139E-4</v>
      </c>
      <c r="D8" s="573">
        <v>0</v>
      </c>
      <c r="E8" s="573">
        <v>0</v>
      </c>
      <c r="F8" s="573">
        <v>49.055040305057311</v>
      </c>
      <c r="G8" s="573">
        <v>50.365546404215308</v>
      </c>
      <c r="H8" s="573">
        <v>0</v>
      </c>
      <c r="I8" s="573">
        <v>0</v>
      </c>
      <c r="J8" s="573">
        <v>0</v>
      </c>
      <c r="K8" s="573">
        <v>49.634453595784692</v>
      </c>
    </row>
    <row r="9" spans="1:11" s="203" customFormat="1" ht="18" customHeight="1">
      <c r="A9" s="422">
        <v>45108</v>
      </c>
      <c r="B9" s="573">
        <v>63.245518998376696</v>
      </c>
      <c r="C9" s="573">
        <v>0.48882842390032238</v>
      </c>
      <c r="D9" s="573">
        <v>0</v>
      </c>
      <c r="E9" s="573">
        <v>0</v>
      </c>
      <c r="F9" s="573">
        <v>36.265652577722989</v>
      </c>
      <c r="G9" s="573">
        <v>34.105004519992001</v>
      </c>
      <c r="H9" s="573">
        <v>0</v>
      </c>
      <c r="I9" s="573">
        <v>0</v>
      </c>
      <c r="J9" s="573">
        <v>0</v>
      </c>
      <c r="K9" s="573">
        <v>65.894995480007992</v>
      </c>
    </row>
    <row r="10" spans="1:11" s="203" customFormat="1">
      <c r="A10" s="422">
        <v>45139</v>
      </c>
      <c r="B10" s="573">
        <v>62.984517030054498</v>
      </c>
      <c r="C10" s="573">
        <v>2.72928218029283</v>
      </c>
      <c r="D10" s="573">
        <v>0</v>
      </c>
      <c r="E10" s="573">
        <v>0</v>
      </c>
      <c r="F10" s="573">
        <v>34.286200789652682</v>
      </c>
      <c r="G10" s="573">
        <v>33.166615997350931</v>
      </c>
      <c r="H10" s="573">
        <v>0</v>
      </c>
      <c r="I10" s="573">
        <v>0</v>
      </c>
      <c r="J10" s="573">
        <v>0</v>
      </c>
      <c r="K10" s="573">
        <v>66.833384002649083</v>
      </c>
    </row>
    <row r="11" spans="1:11" s="203" customFormat="1" ht="13.5" customHeight="1">
      <c r="A11" s="422">
        <v>45170</v>
      </c>
      <c r="B11" s="573">
        <v>65.651089655599577</v>
      </c>
      <c r="C11" s="573">
        <v>2.3177122920296616</v>
      </c>
      <c r="D11" s="573">
        <v>0</v>
      </c>
      <c r="E11" s="573">
        <v>0</v>
      </c>
      <c r="F11" s="573">
        <v>32.031198052370783</v>
      </c>
      <c r="G11" s="573">
        <v>29.291194697681227</v>
      </c>
      <c r="H11" s="573">
        <v>1.3591512394366751E-2</v>
      </c>
      <c r="I11" s="573">
        <v>0</v>
      </c>
      <c r="J11" s="573">
        <v>0</v>
      </c>
      <c r="K11" s="573">
        <v>70.695213789924409</v>
      </c>
    </row>
    <row r="12" spans="1:11" s="203" customFormat="1" ht="27.6" customHeight="1">
      <c r="A12" s="422">
        <v>45200</v>
      </c>
      <c r="B12" s="573">
        <v>65.368679604803575</v>
      </c>
      <c r="C12" s="573">
        <v>2.9998273026802029</v>
      </c>
      <c r="D12" s="573">
        <v>0</v>
      </c>
      <c r="E12" s="573">
        <v>0</v>
      </c>
      <c r="F12" s="573">
        <v>31.631493092516216</v>
      </c>
      <c r="G12" s="573">
        <v>26.816190833952319</v>
      </c>
      <c r="H12" s="573">
        <v>0</v>
      </c>
      <c r="I12" s="573">
        <v>0</v>
      </c>
      <c r="J12" s="573">
        <v>0</v>
      </c>
      <c r="K12" s="573">
        <v>73.183809166047681</v>
      </c>
    </row>
    <row r="13" spans="1:11" s="203" customFormat="1">
      <c r="A13" s="422">
        <v>45231</v>
      </c>
      <c r="B13" s="573">
        <v>64.517766830173613</v>
      </c>
      <c r="C13" s="573">
        <v>1.8506595302645996</v>
      </c>
      <c r="D13" s="573">
        <v>0</v>
      </c>
      <c r="E13" s="573">
        <v>0</v>
      </c>
      <c r="F13" s="573">
        <v>33.631573639561793</v>
      </c>
      <c r="G13" s="573">
        <v>35.183166630647307</v>
      </c>
      <c r="H13" s="573">
        <v>0.13684873202581543</v>
      </c>
      <c r="I13" s="573">
        <v>0</v>
      </c>
      <c r="J13" s="573">
        <v>0</v>
      </c>
      <c r="K13" s="573">
        <v>64.679984637326896</v>
      </c>
    </row>
    <row r="14" spans="1:11" s="203" customFormat="1">
      <c r="A14" s="422">
        <v>45261</v>
      </c>
      <c r="B14" s="423"/>
      <c r="C14" s="423"/>
      <c r="D14" s="423"/>
      <c r="E14" s="423"/>
      <c r="F14" s="424"/>
      <c r="G14" s="424"/>
      <c r="H14" s="425"/>
      <c r="I14" s="425"/>
      <c r="J14" s="964"/>
      <c r="K14" s="964"/>
    </row>
    <row r="15" spans="1:11" s="203" customFormat="1">
      <c r="A15" s="422">
        <v>45292</v>
      </c>
      <c r="B15" s="423"/>
      <c r="C15" s="423"/>
      <c r="D15" s="423"/>
      <c r="E15" s="423"/>
      <c r="F15" s="424"/>
      <c r="G15" s="424"/>
      <c r="H15" s="425"/>
      <c r="I15" s="425"/>
      <c r="J15" s="964"/>
      <c r="K15" s="964"/>
    </row>
    <row r="16" spans="1:11" s="203" customFormat="1">
      <c r="A16" s="422">
        <v>45323</v>
      </c>
      <c r="B16" s="423"/>
      <c r="C16" s="423"/>
      <c r="D16" s="423"/>
      <c r="E16" s="423"/>
      <c r="F16" s="424"/>
      <c r="G16" s="424"/>
      <c r="H16" s="425"/>
      <c r="I16" s="425"/>
      <c r="J16" s="964"/>
      <c r="K16" s="964"/>
    </row>
    <row r="17" spans="1:11" s="203" customFormat="1">
      <c r="A17" s="422">
        <v>45352</v>
      </c>
      <c r="B17" s="423"/>
      <c r="C17" s="423"/>
      <c r="D17" s="423"/>
      <c r="E17" s="423"/>
      <c r="F17" s="424"/>
      <c r="G17" s="424"/>
      <c r="H17" s="425"/>
      <c r="I17" s="425"/>
      <c r="J17" s="964"/>
      <c r="K17" s="964"/>
    </row>
    <row r="18" spans="1:11" s="203" customFormat="1">
      <c r="A18" s="282"/>
      <c r="B18" s="617"/>
      <c r="C18" s="617"/>
      <c r="D18" s="617"/>
      <c r="E18" s="617"/>
      <c r="F18" s="617"/>
      <c r="G18" s="617"/>
      <c r="H18" s="617"/>
      <c r="I18" s="617"/>
      <c r="J18" s="617"/>
      <c r="K18" s="617"/>
    </row>
    <row r="19" spans="1:11" s="203" customFormat="1">
      <c r="A19" s="1330" t="s">
        <v>1303</v>
      </c>
      <c r="B19" s="1330"/>
      <c r="C19" s="1330"/>
      <c r="D19" s="1330"/>
      <c r="E19" s="1330"/>
      <c r="F19" s="1330"/>
      <c r="G19" s="1330"/>
      <c r="H19" s="1330"/>
      <c r="I19" s="1330"/>
      <c r="J19" s="1330"/>
      <c r="K19" s="1330"/>
    </row>
    <row r="20" spans="1:11" s="203" customFormat="1">
      <c r="A20" s="1330" t="s">
        <v>364</v>
      </c>
      <c r="B20" s="1330"/>
      <c r="C20" s="1330"/>
      <c r="D20" s="1330"/>
      <c r="E20" s="1330"/>
      <c r="F20" s="1330"/>
      <c r="G20" s="1330"/>
      <c r="H20" s="1330"/>
      <c r="I20" s="1330"/>
      <c r="J20" s="1330"/>
      <c r="K20" s="1330"/>
    </row>
    <row r="21" spans="1:11" s="203" customFormat="1"/>
  </sheetData>
  <mergeCells count="5">
    <mergeCell ref="A19:K19"/>
    <mergeCell ref="A20:K20"/>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Normal="100" workbookViewId="0"/>
  </sheetViews>
  <sheetFormatPr defaultColWidth="9.140625" defaultRowHeight="15"/>
  <cols>
    <col min="1" max="11" width="14.5703125" style="202" bestFit="1" customWidth="1"/>
    <col min="12" max="12" width="5" style="202" bestFit="1" customWidth="1"/>
    <col min="13" max="16384" width="9.140625" style="202"/>
  </cols>
  <sheetData>
    <row r="1" spans="1:11" ht="18" customHeight="1">
      <c r="A1" s="628" t="s">
        <v>39</v>
      </c>
      <c r="B1" s="628"/>
      <c r="C1" s="628"/>
      <c r="D1" s="628"/>
      <c r="E1" s="628"/>
      <c r="F1" s="628"/>
      <c r="G1" s="628"/>
      <c r="H1" s="628"/>
      <c r="I1" s="628"/>
      <c r="J1" s="628"/>
      <c r="K1" s="628"/>
    </row>
    <row r="2" spans="1:11" s="203" customFormat="1" ht="18" customHeight="1">
      <c r="A2" s="1342" t="s">
        <v>222</v>
      </c>
      <c r="B2" s="1336" t="s">
        <v>360</v>
      </c>
      <c r="C2" s="1337"/>
      <c r="D2" s="1337"/>
      <c r="E2" s="1337"/>
      <c r="F2" s="1344"/>
      <c r="G2" s="1336" t="s">
        <v>600</v>
      </c>
      <c r="H2" s="1337"/>
      <c r="I2" s="1337"/>
      <c r="J2" s="1337"/>
      <c r="K2" s="1344"/>
    </row>
    <row r="3" spans="1:11" s="203" customFormat="1">
      <c r="A3" s="1371"/>
      <c r="B3" s="902" t="s">
        <v>601</v>
      </c>
      <c r="C3" s="902" t="s">
        <v>362</v>
      </c>
      <c r="D3" s="902" t="s">
        <v>85</v>
      </c>
      <c r="E3" s="902" t="s">
        <v>363</v>
      </c>
      <c r="F3" s="902" t="s">
        <v>358</v>
      </c>
      <c r="G3" s="902" t="s">
        <v>601</v>
      </c>
      <c r="H3" s="902" t="s">
        <v>362</v>
      </c>
      <c r="I3" s="902" t="s">
        <v>85</v>
      </c>
      <c r="J3" s="902" t="s">
        <v>363</v>
      </c>
      <c r="K3" s="902" t="s">
        <v>358</v>
      </c>
    </row>
    <row r="4" spans="1:11" s="203" customFormat="1" ht="18" customHeight="1">
      <c r="A4" s="901" t="s">
        <v>76</v>
      </c>
      <c r="B4" s="927">
        <v>53.23</v>
      </c>
      <c r="C4" s="927">
        <v>7.37</v>
      </c>
      <c r="D4" s="927">
        <v>0.05</v>
      </c>
      <c r="E4" s="927">
        <v>0</v>
      </c>
      <c r="F4" s="927">
        <v>39.35</v>
      </c>
      <c r="G4" s="927">
        <v>19.940000000000001</v>
      </c>
      <c r="H4" s="927">
        <v>17.29</v>
      </c>
      <c r="I4" s="927">
        <v>6.03</v>
      </c>
      <c r="J4" s="927">
        <v>0</v>
      </c>
      <c r="K4" s="927">
        <v>56.74</v>
      </c>
    </row>
    <row r="5" spans="1:11" s="203" customFormat="1" ht="18" customHeight="1">
      <c r="A5" s="911" t="s">
        <v>77</v>
      </c>
      <c r="B5" s="1044">
        <v>59.52</v>
      </c>
      <c r="C5" s="1044">
        <v>5.57</v>
      </c>
      <c r="D5" s="1044">
        <v>0.03</v>
      </c>
      <c r="E5" s="1044">
        <v>0</v>
      </c>
      <c r="F5" s="1044">
        <v>34.880000000000003</v>
      </c>
      <c r="G5" s="963">
        <f>INDEX(G6:G17,COUNT(G6:G17))</f>
        <v>20.94</v>
      </c>
      <c r="H5" s="963">
        <f>INDEX(H6:H17,COUNT(H6:H17))</f>
        <v>19.25</v>
      </c>
      <c r="I5" s="963">
        <f>INDEX(I6:I17,COUNT(I6:I17))</f>
        <v>8.68</v>
      </c>
      <c r="J5" s="963">
        <f>INDEX(J6:J17,COUNT(J6:J17))</f>
        <v>0</v>
      </c>
      <c r="K5" s="963">
        <f>INDEX(K6:K17,COUNT(K6:K17))</f>
        <v>51.12</v>
      </c>
    </row>
    <row r="6" spans="1:11" s="203" customFormat="1" ht="18" customHeight="1">
      <c r="A6" s="422">
        <v>45017</v>
      </c>
      <c r="B6" s="573">
        <v>56.17</v>
      </c>
      <c r="C6" s="573">
        <v>6.21</v>
      </c>
      <c r="D6" s="573">
        <v>0.03</v>
      </c>
      <c r="E6" s="573">
        <v>0</v>
      </c>
      <c r="F6" s="573">
        <v>37.590000000000003</v>
      </c>
      <c r="G6" s="573">
        <v>19.260000000000002</v>
      </c>
      <c r="H6" s="573">
        <v>17.87</v>
      </c>
      <c r="I6" s="573">
        <v>5.54</v>
      </c>
      <c r="J6" s="573">
        <v>0</v>
      </c>
      <c r="K6" s="573">
        <v>57.33</v>
      </c>
    </row>
    <row r="7" spans="1:11" s="203" customFormat="1" ht="18" customHeight="1">
      <c r="A7" s="422">
        <v>45047</v>
      </c>
      <c r="B7" s="573">
        <v>57.85</v>
      </c>
      <c r="C7" s="573">
        <v>6.09</v>
      </c>
      <c r="D7" s="573">
        <v>0.03</v>
      </c>
      <c r="E7" s="573">
        <v>0</v>
      </c>
      <c r="F7" s="573">
        <v>36.04</v>
      </c>
      <c r="G7" s="573">
        <v>20.260000000000002</v>
      </c>
      <c r="H7" s="573">
        <v>16.350000000000001</v>
      </c>
      <c r="I7" s="573">
        <v>4.8</v>
      </c>
      <c r="J7" s="573">
        <v>0</v>
      </c>
      <c r="K7" s="573">
        <v>58.59</v>
      </c>
    </row>
    <row r="8" spans="1:11" s="203" customFormat="1" ht="18" customHeight="1">
      <c r="A8" s="422">
        <v>45078</v>
      </c>
      <c r="B8" s="573">
        <v>58.78</v>
      </c>
      <c r="C8" s="573">
        <v>5.85</v>
      </c>
      <c r="D8" s="573">
        <v>0.03</v>
      </c>
      <c r="E8" s="573">
        <v>0</v>
      </c>
      <c r="F8" s="573">
        <v>35.340000000000003</v>
      </c>
      <c r="G8" s="573">
        <v>20.34</v>
      </c>
      <c r="H8" s="573">
        <v>17.149999999999999</v>
      </c>
      <c r="I8" s="573">
        <v>5.04</v>
      </c>
      <c r="J8" s="573">
        <v>0</v>
      </c>
      <c r="K8" s="573">
        <v>57.47</v>
      </c>
    </row>
    <row r="9" spans="1:11" s="203" customFormat="1" ht="18" customHeight="1">
      <c r="A9" s="422">
        <v>45108</v>
      </c>
      <c r="B9" s="573">
        <v>59.48</v>
      </c>
      <c r="C9" s="573">
        <v>5.75</v>
      </c>
      <c r="D9" s="573">
        <v>0.03</v>
      </c>
      <c r="E9" s="573">
        <v>0</v>
      </c>
      <c r="F9" s="573">
        <v>34.75</v>
      </c>
      <c r="G9" s="573">
        <v>20.98</v>
      </c>
      <c r="H9" s="573">
        <v>16.43</v>
      </c>
      <c r="I9" s="573">
        <v>4.3600000000000003</v>
      </c>
      <c r="J9" s="573">
        <v>0</v>
      </c>
      <c r="K9" s="573">
        <v>58.23</v>
      </c>
    </row>
    <row r="10" spans="1:11" s="203" customFormat="1" ht="14.25" customHeight="1">
      <c r="A10" s="422">
        <v>45139</v>
      </c>
      <c r="B10" s="573">
        <v>59.81</v>
      </c>
      <c r="C10" s="573">
        <v>5.77</v>
      </c>
      <c r="D10" s="573">
        <v>0.03</v>
      </c>
      <c r="E10" s="573">
        <v>0</v>
      </c>
      <c r="F10" s="573">
        <v>34.39</v>
      </c>
      <c r="G10" s="573">
        <v>21.97</v>
      </c>
      <c r="H10" s="573">
        <v>18.170000000000002</v>
      </c>
      <c r="I10" s="573">
        <v>7.04</v>
      </c>
      <c r="J10" s="573">
        <v>0</v>
      </c>
      <c r="K10" s="573">
        <v>52.82</v>
      </c>
    </row>
    <row r="11" spans="1:11" s="203" customFormat="1" ht="13.5" customHeight="1">
      <c r="A11" s="422">
        <v>45170</v>
      </c>
      <c r="B11" s="573">
        <v>61.2</v>
      </c>
      <c r="C11" s="573">
        <v>5.0599999999999996</v>
      </c>
      <c r="D11" s="573">
        <v>0.03</v>
      </c>
      <c r="E11" s="573">
        <v>0</v>
      </c>
      <c r="F11" s="573">
        <v>33.71</v>
      </c>
      <c r="G11" s="573">
        <v>19.62</v>
      </c>
      <c r="H11" s="573">
        <v>16.399999999999999</v>
      </c>
      <c r="I11" s="573">
        <v>6.24</v>
      </c>
      <c r="J11" s="573">
        <v>0</v>
      </c>
      <c r="K11" s="573">
        <v>57.74</v>
      </c>
    </row>
    <row r="12" spans="1:11" s="203" customFormat="1" ht="26.85" customHeight="1">
      <c r="A12" s="422">
        <v>45200</v>
      </c>
      <c r="B12" s="573">
        <v>61.77</v>
      </c>
      <c r="C12" s="573">
        <v>4.7</v>
      </c>
      <c r="D12" s="573">
        <v>0.03</v>
      </c>
      <c r="E12" s="573">
        <v>0</v>
      </c>
      <c r="F12" s="573">
        <v>33.5</v>
      </c>
      <c r="G12" s="573">
        <v>19.43</v>
      </c>
      <c r="H12" s="573">
        <v>16.54</v>
      </c>
      <c r="I12" s="573">
        <v>5.37</v>
      </c>
      <c r="J12" s="573">
        <v>0</v>
      </c>
      <c r="K12" s="573">
        <v>58.66</v>
      </c>
    </row>
    <row r="13" spans="1:11" s="203" customFormat="1">
      <c r="A13" s="422">
        <v>45231</v>
      </c>
      <c r="B13" s="573">
        <v>59.49</v>
      </c>
      <c r="C13" s="573">
        <v>5.48</v>
      </c>
      <c r="D13" s="573">
        <v>0.03</v>
      </c>
      <c r="E13" s="573">
        <v>0</v>
      </c>
      <c r="F13" s="573">
        <v>35</v>
      </c>
      <c r="G13" s="573">
        <v>20.94</v>
      </c>
      <c r="H13" s="573">
        <v>19.25</v>
      </c>
      <c r="I13" s="573">
        <v>8.68</v>
      </c>
      <c r="J13" s="573">
        <v>0</v>
      </c>
      <c r="K13" s="573">
        <v>51.12</v>
      </c>
    </row>
    <row r="14" spans="1:11" s="203" customFormat="1">
      <c r="A14" s="422">
        <v>45261</v>
      </c>
      <c r="B14" s="423"/>
      <c r="C14" s="423"/>
      <c r="D14" s="423"/>
      <c r="E14" s="423"/>
      <c r="F14" s="424"/>
      <c r="G14" s="424"/>
      <c r="H14" s="425"/>
      <c r="I14" s="425"/>
      <c r="J14" s="964"/>
      <c r="K14" s="964"/>
    </row>
    <row r="15" spans="1:11" s="203" customFormat="1">
      <c r="A15" s="422">
        <v>45292</v>
      </c>
      <c r="B15" s="423"/>
      <c r="C15" s="423"/>
      <c r="D15" s="423"/>
      <c r="E15" s="423"/>
      <c r="F15" s="424"/>
      <c r="G15" s="424"/>
      <c r="H15" s="425"/>
      <c r="I15" s="425"/>
      <c r="J15" s="964"/>
      <c r="K15" s="964"/>
    </row>
    <row r="16" spans="1:11" s="203" customFormat="1">
      <c r="A16" s="422">
        <v>45323</v>
      </c>
      <c r="B16" s="423"/>
      <c r="C16" s="423"/>
      <c r="D16" s="423"/>
      <c r="E16" s="423"/>
      <c r="F16" s="424"/>
      <c r="G16" s="424"/>
      <c r="H16" s="425"/>
      <c r="I16" s="425"/>
      <c r="J16" s="964"/>
      <c r="K16" s="964"/>
    </row>
    <row r="17" spans="1:11" s="203" customFormat="1">
      <c r="A17" s="422">
        <v>45352</v>
      </c>
      <c r="B17" s="423"/>
      <c r="C17" s="423"/>
      <c r="D17" s="423"/>
      <c r="E17" s="423"/>
      <c r="F17" s="424"/>
      <c r="G17" s="424"/>
      <c r="H17" s="425"/>
      <c r="I17" s="425"/>
      <c r="J17" s="964"/>
      <c r="K17" s="964"/>
    </row>
    <row r="18" spans="1:11" s="203" customFormat="1">
      <c r="A18" s="282"/>
      <c r="B18" s="299"/>
      <c r="C18" s="299"/>
      <c r="D18" s="299"/>
      <c r="E18" s="299"/>
      <c r="F18" s="299"/>
      <c r="G18" s="299"/>
      <c r="H18" s="299"/>
      <c r="I18" s="299"/>
      <c r="J18" s="299"/>
      <c r="K18" s="299"/>
    </row>
    <row r="19" spans="1:11" s="203" customFormat="1">
      <c r="A19" s="1364" t="s">
        <v>1303</v>
      </c>
      <c r="B19" s="1364"/>
      <c r="C19" s="1364"/>
      <c r="D19" s="1364"/>
      <c r="E19" s="1364"/>
      <c r="F19" s="1364"/>
      <c r="G19" s="1364"/>
      <c r="H19" s="1364"/>
      <c r="I19" s="1364"/>
      <c r="J19" s="1364"/>
      <c r="K19" s="1364"/>
    </row>
    <row r="20" spans="1:11" s="203" customFormat="1">
      <c r="A20" s="1364" t="s">
        <v>366</v>
      </c>
      <c r="B20" s="1364"/>
      <c r="C20" s="1364"/>
      <c r="D20" s="1364"/>
      <c r="E20" s="1364"/>
      <c r="F20" s="1364"/>
      <c r="G20" s="1364"/>
      <c r="H20" s="1364"/>
      <c r="I20" s="1364"/>
      <c r="J20" s="1364"/>
      <c r="K20" s="1364"/>
    </row>
    <row r="21" spans="1:11" s="203" customFormat="1"/>
  </sheetData>
  <mergeCells count="5">
    <mergeCell ref="A19:K19"/>
    <mergeCell ref="A20:K20"/>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zoomScaleNormal="100" workbookViewId="0">
      <selection sqref="A1:J6"/>
    </sheetView>
  </sheetViews>
  <sheetFormatPr defaultRowHeight="15"/>
  <cols>
    <col min="1" max="1" width="6.42578125" bestFit="1" customWidth="1"/>
    <col min="2" max="2" width="27" customWidth="1"/>
    <col min="3" max="3" width="30.42578125" customWidth="1"/>
    <col min="4" max="4" width="11.28515625" style="48" bestFit="1" customWidth="1"/>
    <col min="5" max="6" width="11.28515625" style="49" bestFit="1" customWidth="1"/>
    <col min="7" max="7" width="12.42578125" bestFit="1" customWidth="1"/>
    <col min="8" max="8" width="9.42578125" bestFit="1" customWidth="1"/>
    <col min="9" max="9" width="12.7109375" customWidth="1"/>
    <col min="10" max="10" width="10.140625" customWidth="1"/>
  </cols>
  <sheetData>
    <row r="1" spans="1:12">
      <c r="A1" s="1238" t="s">
        <v>1233</v>
      </c>
      <c r="B1" s="1238"/>
      <c r="C1" s="1238"/>
      <c r="D1" s="1238"/>
      <c r="E1" s="1238"/>
      <c r="F1" s="1238"/>
      <c r="G1" s="1238"/>
      <c r="H1" s="1238"/>
      <c r="I1" s="1238"/>
      <c r="J1" s="1238"/>
      <c r="K1" s="34"/>
    </row>
    <row r="2" spans="1:12">
      <c r="A2" s="1239" t="s">
        <v>110</v>
      </c>
      <c r="B2" s="1239" t="s">
        <v>111</v>
      </c>
      <c r="C2" s="1241" t="s">
        <v>112</v>
      </c>
      <c r="D2" s="1243" t="s">
        <v>113</v>
      </c>
      <c r="E2" s="1245" t="s">
        <v>114</v>
      </c>
      <c r="F2" s="1247" t="s">
        <v>115</v>
      </c>
      <c r="G2" s="1249" t="s">
        <v>116</v>
      </c>
      <c r="H2" s="1250"/>
      <c r="I2" s="1251" t="s">
        <v>117</v>
      </c>
      <c r="J2" s="1239" t="s">
        <v>118</v>
      </c>
      <c r="K2" s="35"/>
    </row>
    <row r="3" spans="1:12" ht="60">
      <c r="A3" s="1240"/>
      <c r="B3" s="1240"/>
      <c r="C3" s="1242"/>
      <c r="D3" s="1244"/>
      <c r="E3" s="1246"/>
      <c r="F3" s="1248"/>
      <c r="G3" s="36" t="s">
        <v>119</v>
      </c>
      <c r="H3" s="36" t="s">
        <v>120</v>
      </c>
      <c r="I3" s="1252"/>
      <c r="J3" s="1240"/>
      <c r="K3" s="35"/>
    </row>
    <row r="4" spans="1:12" ht="30">
      <c r="A4" s="642">
        <v>1</v>
      </c>
      <c r="B4" s="887" t="s">
        <v>1342</v>
      </c>
      <c r="C4" s="887" t="s">
        <v>1343</v>
      </c>
      <c r="D4" s="888">
        <v>45105</v>
      </c>
      <c r="E4" s="709">
        <v>45224</v>
      </c>
      <c r="F4" s="709">
        <v>45237</v>
      </c>
      <c r="G4" s="889">
        <v>1056042</v>
      </c>
      <c r="H4" s="890">
        <v>26</v>
      </c>
      <c r="I4" s="891">
        <v>55</v>
      </c>
      <c r="J4" s="892">
        <v>5.8</v>
      </c>
      <c r="K4" s="37"/>
    </row>
    <row r="5" spans="1:12" ht="30">
      <c r="A5" s="642">
        <v>2</v>
      </c>
      <c r="B5" s="887" t="s">
        <v>1344</v>
      </c>
      <c r="C5" s="887" t="s">
        <v>1345</v>
      </c>
      <c r="D5" s="888">
        <v>45064</v>
      </c>
      <c r="E5" s="709">
        <v>45224</v>
      </c>
      <c r="F5" s="709">
        <v>45237</v>
      </c>
      <c r="G5" s="889">
        <v>832130</v>
      </c>
      <c r="H5" s="890">
        <v>26</v>
      </c>
      <c r="I5" s="891">
        <v>15.51</v>
      </c>
      <c r="J5" s="892">
        <v>0.87</v>
      </c>
      <c r="K5" s="37"/>
    </row>
    <row r="6" spans="1:12" ht="30">
      <c r="A6" s="642">
        <v>3</v>
      </c>
      <c r="B6" s="887" t="s">
        <v>1346</v>
      </c>
      <c r="C6" s="887" t="s">
        <v>1347</v>
      </c>
      <c r="D6" s="888">
        <v>44921</v>
      </c>
      <c r="E6" s="709">
        <v>45219</v>
      </c>
      <c r="F6" s="709">
        <v>45233</v>
      </c>
      <c r="G6" s="889">
        <v>66186889</v>
      </c>
      <c r="H6" s="890">
        <v>26</v>
      </c>
      <c r="I6" s="891">
        <v>495</v>
      </c>
      <c r="J6" s="893">
        <v>3276.25</v>
      </c>
      <c r="K6" s="37"/>
    </row>
    <row r="7" spans="1:12">
      <c r="A7" s="642"/>
      <c r="B7" s="644"/>
      <c r="C7" s="644"/>
      <c r="D7" s="709"/>
      <c r="E7" s="709"/>
      <c r="F7" s="709"/>
      <c r="G7" s="643"/>
      <c r="H7" s="642"/>
      <c r="I7" s="642"/>
      <c r="J7" s="642"/>
      <c r="K7" s="37"/>
    </row>
    <row r="8" spans="1:12">
      <c r="A8" s="38"/>
      <c r="B8" s="38"/>
      <c r="C8" s="39"/>
      <c r="D8" s="40"/>
      <c r="E8" s="44"/>
      <c r="F8" s="44"/>
      <c r="G8" s="41"/>
      <c r="H8" s="38"/>
      <c r="I8" s="45"/>
      <c r="J8" s="45"/>
      <c r="K8" s="42"/>
      <c r="L8" s="43"/>
    </row>
    <row r="9" spans="1:12">
      <c r="A9" s="6"/>
      <c r="B9" s="6"/>
      <c r="C9" s="6"/>
      <c r="D9" s="46"/>
      <c r="E9" s="47"/>
      <c r="F9" s="47"/>
      <c r="G9" s="6"/>
      <c r="H9" s="6"/>
      <c r="I9" s="6"/>
      <c r="J9" s="6"/>
      <c r="K9" s="42"/>
      <c r="L9" s="43"/>
    </row>
    <row r="10" spans="1:12">
      <c r="K10" s="50"/>
      <c r="L10" s="43"/>
    </row>
    <row r="11" spans="1:12">
      <c r="A11" s="42"/>
      <c r="B11" s="42"/>
      <c r="C11" s="42"/>
      <c r="D11" s="46"/>
      <c r="E11" s="46"/>
      <c r="F11" s="46"/>
      <c r="G11" s="42"/>
      <c r="H11" s="42"/>
      <c r="I11" s="42"/>
      <c r="J11" s="42"/>
      <c r="K11" s="50"/>
      <c r="L11" s="43"/>
    </row>
    <row r="12" spans="1:12">
      <c r="A12" s="51"/>
      <c r="B12" s="52"/>
      <c r="C12" s="52"/>
      <c r="D12" s="53"/>
      <c r="E12" s="54"/>
      <c r="F12" s="54"/>
      <c r="G12" s="55"/>
      <c r="H12" s="55"/>
      <c r="I12" s="55"/>
      <c r="J12" s="55"/>
      <c r="L12" s="43"/>
    </row>
    <row r="13" spans="1:12">
      <c r="A13" s="51"/>
      <c r="B13" s="52"/>
      <c r="C13" s="52"/>
      <c r="D13" s="56"/>
      <c r="E13" s="54"/>
      <c r="F13" s="54"/>
      <c r="G13" s="55"/>
      <c r="H13" s="55"/>
      <c r="I13" s="55"/>
      <c r="J13" s="55"/>
    </row>
    <row r="14" spans="1:12">
      <c r="A14" s="51"/>
      <c r="B14" s="52"/>
      <c r="C14" s="52"/>
      <c r="D14" s="53"/>
      <c r="E14" s="54"/>
      <c r="F14" s="54"/>
      <c r="G14" s="55"/>
      <c r="H14" s="55"/>
      <c r="I14" s="55"/>
      <c r="J14" s="55"/>
    </row>
    <row r="15" spans="1:12">
      <c r="A15" s="51"/>
      <c r="B15" s="52"/>
      <c r="C15" s="52"/>
      <c r="D15" s="56"/>
      <c r="E15" s="54"/>
      <c r="F15" s="54"/>
      <c r="G15" s="55"/>
      <c r="H15" s="55"/>
      <c r="I15" s="55"/>
      <c r="J15" s="55"/>
    </row>
    <row r="16" spans="1:12">
      <c r="A16" s="42"/>
      <c r="B16" s="42"/>
      <c r="C16" s="42"/>
      <c r="D16" s="46"/>
      <c r="E16" s="46"/>
      <c r="F16" s="46"/>
      <c r="G16" s="42"/>
      <c r="H16" s="42"/>
      <c r="I16" s="42"/>
      <c r="J16" s="42"/>
    </row>
    <row r="17" spans="1:13">
      <c r="A17" s="42"/>
      <c r="B17" s="42"/>
      <c r="C17" s="42"/>
      <c r="D17" s="46"/>
      <c r="E17" s="46"/>
      <c r="F17" s="46"/>
      <c r="G17" s="42"/>
      <c r="H17" s="42"/>
      <c r="I17" s="42"/>
      <c r="J17" s="42"/>
    </row>
    <row r="18" spans="1:13">
      <c r="K18" s="42"/>
      <c r="L18" s="42"/>
      <c r="M18" s="42"/>
    </row>
    <row r="19" spans="1:13">
      <c r="K19" s="42"/>
      <c r="L19" s="42"/>
      <c r="M19" s="42"/>
    </row>
    <row r="20" spans="1:13">
      <c r="K20" s="42"/>
      <c r="L20" s="42"/>
      <c r="M20" s="42"/>
    </row>
    <row r="21" spans="1:13">
      <c r="K21" s="42"/>
      <c r="L21" s="42"/>
      <c r="M21" s="42"/>
    </row>
    <row r="22" spans="1:13">
      <c r="K22" s="42"/>
      <c r="L22" s="42"/>
      <c r="M22" s="42"/>
    </row>
    <row r="23" spans="1:13">
      <c r="K23" s="42"/>
      <c r="L23" s="42"/>
      <c r="M23" s="42"/>
    </row>
    <row r="24" spans="1:13">
      <c r="K24" s="42"/>
      <c r="L24" s="42"/>
      <c r="M24" s="42"/>
    </row>
  </sheetData>
  <mergeCells count="10">
    <mergeCell ref="A1:J1"/>
    <mergeCell ref="A2:A3"/>
    <mergeCell ref="B2:B3"/>
    <mergeCell ref="C2:C3"/>
    <mergeCell ref="D2:D3"/>
    <mergeCell ref="E2:E3"/>
    <mergeCell ref="F2:F3"/>
    <mergeCell ref="G2:H2"/>
    <mergeCell ref="I2:I3"/>
    <mergeCell ref="J2:J3"/>
  </mergeCells>
  <printOptions horizontalCentered="1"/>
  <pageMargins left="0.70866141732283472" right="0.70866141732283472" top="0.74803149606299213" bottom="0.74803149606299213" header="0.31496062992125984" footer="0.31496062992125984"/>
  <pageSetup paperSize="9" scale="91" fitToHeight="0" orientation="landscape" r:id="rId1"/>
  <headerFooter>
    <oddFooter>Page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Normal="100" workbookViewId="0"/>
  </sheetViews>
  <sheetFormatPr defaultColWidth="9.140625" defaultRowHeight="15"/>
  <cols>
    <col min="1" max="7" width="14.5703125" style="202" bestFit="1" customWidth="1"/>
    <col min="8" max="8" width="15" style="202" bestFit="1" customWidth="1"/>
    <col min="9" max="9" width="14.42578125" style="202" bestFit="1" customWidth="1"/>
    <col min="10" max="11" width="14.5703125" style="202" bestFit="1" customWidth="1"/>
    <col min="12" max="12" width="4.5703125" style="202" bestFit="1" customWidth="1"/>
    <col min="13" max="16384" width="9.140625" style="202"/>
  </cols>
  <sheetData>
    <row r="1" spans="1:11">
      <c r="A1" s="628" t="s">
        <v>40</v>
      </c>
      <c r="B1" s="628"/>
      <c r="C1" s="628"/>
      <c r="D1" s="628"/>
      <c r="E1" s="628"/>
      <c r="F1" s="628"/>
      <c r="G1" s="628"/>
      <c r="H1" s="628"/>
    </row>
    <row r="2" spans="1:11" s="203" customFormat="1" ht="18" customHeight="1">
      <c r="A2" s="1336" t="s">
        <v>602</v>
      </c>
      <c r="B2" s="1337"/>
      <c r="C2" s="1337"/>
      <c r="D2" s="1337"/>
      <c r="E2" s="1337"/>
      <c r="F2" s="1337"/>
      <c r="G2" s="1337"/>
      <c r="H2" s="1337"/>
      <c r="I2" s="1337"/>
      <c r="J2" s="1337"/>
      <c r="K2" s="1344"/>
    </row>
    <row r="3" spans="1:11" s="203" customFormat="1" ht="27.75" customHeight="1">
      <c r="A3" s="1045" t="s">
        <v>222</v>
      </c>
      <c r="B3" s="906" t="s">
        <v>603</v>
      </c>
      <c r="C3" s="906" t="s">
        <v>604</v>
      </c>
      <c r="D3" s="906" t="s">
        <v>605</v>
      </c>
      <c r="E3" s="906" t="s">
        <v>606</v>
      </c>
      <c r="F3" s="906" t="s">
        <v>607</v>
      </c>
      <c r="G3" s="906" t="s">
        <v>529</v>
      </c>
      <c r="H3" s="906" t="s">
        <v>608</v>
      </c>
      <c r="I3" s="906" t="s">
        <v>609</v>
      </c>
      <c r="J3" s="906" t="s">
        <v>610</v>
      </c>
      <c r="K3" s="906" t="s">
        <v>611</v>
      </c>
    </row>
    <row r="4" spans="1:11" s="209" customFormat="1" ht="18" customHeight="1">
      <c r="A4" s="901" t="s">
        <v>76</v>
      </c>
      <c r="B4" s="930">
        <v>0</v>
      </c>
      <c r="C4" s="930">
        <v>100</v>
      </c>
      <c r="D4" s="927">
        <v>0</v>
      </c>
      <c r="E4" s="927">
        <v>0</v>
      </c>
      <c r="F4" s="927">
        <v>0</v>
      </c>
      <c r="G4" s="927">
        <v>0</v>
      </c>
      <c r="H4" s="927">
        <v>0</v>
      </c>
      <c r="I4" s="927">
        <v>0</v>
      </c>
      <c r="J4" s="927">
        <v>0</v>
      </c>
      <c r="K4" s="927">
        <v>0</v>
      </c>
    </row>
    <row r="5" spans="1:11" s="209" customFormat="1" ht="18" customHeight="1">
      <c r="A5" s="911" t="s">
        <v>77</v>
      </c>
      <c r="B5" s="928">
        <v>100</v>
      </c>
      <c r="C5" s="928">
        <v>1.2745228704333337E-4</v>
      </c>
      <c r="D5" s="1044">
        <v>6.3109314694256465E-3</v>
      </c>
      <c r="E5" s="1044">
        <v>0</v>
      </c>
      <c r="F5" s="1044">
        <v>0</v>
      </c>
      <c r="G5" s="1044">
        <v>0</v>
      </c>
      <c r="H5" s="1044">
        <v>0</v>
      </c>
      <c r="I5" s="1044">
        <v>0</v>
      </c>
      <c r="J5" s="1044">
        <v>0</v>
      </c>
      <c r="K5" s="1044">
        <v>0</v>
      </c>
    </row>
    <row r="6" spans="1:11" s="203" customFormat="1" ht="18" customHeight="1">
      <c r="A6" s="422">
        <v>45017</v>
      </c>
      <c r="B6" s="592">
        <v>0</v>
      </c>
      <c r="C6" s="592">
        <v>100</v>
      </c>
      <c r="D6" s="573">
        <v>0</v>
      </c>
      <c r="E6" s="573">
        <v>0</v>
      </c>
      <c r="F6" s="573">
        <v>0</v>
      </c>
      <c r="G6" s="573">
        <v>0</v>
      </c>
      <c r="H6" s="573">
        <v>0</v>
      </c>
      <c r="I6" s="573">
        <v>0</v>
      </c>
      <c r="J6" s="573">
        <v>0</v>
      </c>
      <c r="K6" s="573">
        <v>0</v>
      </c>
    </row>
    <row r="7" spans="1:11" s="203" customFormat="1" ht="18" customHeight="1">
      <c r="A7" s="422">
        <v>45047</v>
      </c>
      <c r="B7" s="592">
        <v>99.826816377591669</v>
      </c>
      <c r="C7" s="592">
        <v>7.0751570955263372E-3</v>
      </c>
      <c r="D7" s="573">
        <v>0.16610846531280304</v>
      </c>
      <c r="E7" s="573">
        <v>0</v>
      </c>
      <c r="F7" s="573">
        <v>0</v>
      </c>
      <c r="G7" s="573">
        <v>0</v>
      </c>
      <c r="H7" s="573">
        <v>0</v>
      </c>
      <c r="I7" s="573">
        <v>0</v>
      </c>
      <c r="J7" s="573">
        <v>0</v>
      </c>
      <c r="K7" s="573">
        <v>0</v>
      </c>
    </row>
    <row r="8" spans="1:11" s="203" customFormat="1" ht="18" customHeight="1">
      <c r="A8" s="422">
        <v>45078</v>
      </c>
      <c r="B8" s="592">
        <v>99.993561616243539</v>
      </c>
      <c r="C8" s="592">
        <v>1.2745228704333337E-4</v>
      </c>
      <c r="D8" s="573">
        <v>6.3109314694256465E-3</v>
      </c>
      <c r="E8" s="573">
        <v>0</v>
      </c>
      <c r="F8" s="573">
        <v>0</v>
      </c>
      <c r="G8" s="573">
        <v>0</v>
      </c>
      <c r="H8" s="573">
        <v>0</v>
      </c>
      <c r="I8" s="573">
        <v>0</v>
      </c>
      <c r="J8" s="573">
        <v>0</v>
      </c>
      <c r="K8" s="573">
        <v>0</v>
      </c>
    </row>
    <row r="9" spans="1:11" s="203" customFormat="1" ht="18" customHeight="1">
      <c r="A9" s="422">
        <v>45108</v>
      </c>
      <c r="B9" s="592">
        <v>100</v>
      </c>
      <c r="C9" s="592">
        <v>1.2745228704333337E-4</v>
      </c>
      <c r="D9" s="573">
        <v>1.2745228704333337E-4</v>
      </c>
      <c r="E9" s="573">
        <v>0</v>
      </c>
      <c r="F9" s="573">
        <v>0</v>
      </c>
      <c r="G9" s="573">
        <v>0</v>
      </c>
      <c r="H9" s="573">
        <v>0</v>
      </c>
      <c r="I9" s="573">
        <v>0</v>
      </c>
      <c r="J9" s="573">
        <v>0</v>
      </c>
      <c r="K9" s="573">
        <v>0</v>
      </c>
    </row>
    <row r="10" spans="1:11" s="203" customFormat="1" ht="18" customHeight="1">
      <c r="A10" s="422">
        <v>45139</v>
      </c>
      <c r="B10" s="592">
        <v>100</v>
      </c>
      <c r="C10" s="592">
        <v>1.2745228704333337E-4</v>
      </c>
      <c r="D10" s="573">
        <v>1.2745228704333337E-4</v>
      </c>
      <c r="E10" s="573">
        <v>0</v>
      </c>
      <c r="F10" s="573">
        <v>0</v>
      </c>
      <c r="G10" s="573">
        <v>0</v>
      </c>
      <c r="H10" s="573">
        <v>0</v>
      </c>
      <c r="I10" s="573">
        <v>0</v>
      </c>
      <c r="J10" s="573">
        <v>0</v>
      </c>
      <c r="K10" s="573">
        <v>0</v>
      </c>
    </row>
    <row r="11" spans="1:11" s="203" customFormat="1" ht="14.25" customHeight="1">
      <c r="A11" s="422">
        <v>45170</v>
      </c>
      <c r="B11" s="592">
        <v>100</v>
      </c>
      <c r="C11" s="592">
        <v>1.2745228704333337E-4</v>
      </c>
      <c r="D11" s="573">
        <v>1.2745228704333337E-4</v>
      </c>
      <c r="E11" s="573">
        <v>0</v>
      </c>
      <c r="F11" s="573">
        <v>0</v>
      </c>
      <c r="G11" s="573">
        <v>0</v>
      </c>
      <c r="H11" s="573">
        <v>0</v>
      </c>
      <c r="I11" s="573">
        <v>0</v>
      </c>
      <c r="J11" s="573">
        <v>0</v>
      </c>
      <c r="K11" s="573">
        <v>0</v>
      </c>
    </row>
    <row r="12" spans="1:11" s="203" customFormat="1" ht="13.5" customHeight="1">
      <c r="A12" s="422">
        <v>45200</v>
      </c>
      <c r="B12" s="592">
        <v>99.611554429717714</v>
      </c>
      <c r="C12" s="592">
        <v>1.2745228704333337E-4</v>
      </c>
      <c r="D12" s="573">
        <v>0.38844380561810754</v>
      </c>
      <c r="E12" s="573">
        <v>0</v>
      </c>
      <c r="F12" s="573">
        <v>0</v>
      </c>
      <c r="G12" s="573">
        <v>0</v>
      </c>
      <c r="H12" s="573">
        <v>0</v>
      </c>
      <c r="I12" s="573">
        <v>0</v>
      </c>
      <c r="J12" s="573">
        <v>0</v>
      </c>
      <c r="K12" s="573">
        <v>0</v>
      </c>
    </row>
    <row r="13" spans="1:11" s="203" customFormat="1" ht="27.6" customHeight="1">
      <c r="A13" s="422">
        <v>45231</v>
      </c>
      <c r="B13" s="592">
        <v>97.840177891281201</v>
      </c>
      <c r="C13" s="592">
        <v>1.2745228704333337E-4</v>
      </c>
      <c r="D13" s="592">
        <v>2.159820918810492</v>
      </c>
      <c r="E13" s="592">
        <v>0</v>
      </c>
      <c r="F13" s="592">
        <v>0</v>
      </c>
      <c r="G13" s="592">
        <v>0</v>
      </c>
      <c r="H13" s="592">
        <v>0</v>
      </c>
      <c r="I13" s="592">
        <v>0</v>
      </c>
      <c r="J13" s="592">
        <v>0</v>
      </c>
      <c r="K13" s="592">
        <v>0</v>
      </c>
    </row>
    <row r="14" spans="1:11" s="203" customFormat="1">
      <c r="A14" s="422">
        <v>45261</v>
      </c>
      <c r="B14" s="423"/>
      <c r="C14" s="423"/>
      <c r="D14" s="423"/>
      <c r="E14" s="423"/>
      <c r="F14" s="424"/>
      <c r="G14" s="424"/>
      <c r="H14" s="425"/>
      <c r="I14" s="425"/>
      <c r="J14" s="964"/>
      <c r="K14" s="964"/>
    </row>
    <row r="15" spans="1:11" s="203" customFormat="1">
      <c r="A15" s="422">
        <v>45292</v>
      </c>
      <c r="B15" s="423"/>
      <c r="C15" s="423"/>
      <c r="D15" s="423"/>
      <c r="E15" s="423"/>
      <c r="F15" s="424"/>
      <c r="G15" s="424"/>
      <c r="H15" s="425"/>
      <c r="I15" s="425"/>
      <c r="J15" s="964"/>
      <c r="K15" s="964"/>
    </row>
    <row r="16" spans="1:11" s="203" customFormat="1">
      <c r="A16" s="422">
        <v>45323</v>
      </c>
      <c r="B16" s="423"/>
      <c r="C16" s="423"/>
      <c r="D16" s="423"/>
      <c r="E16" s="423"/>
      <c r="F16" s="424"/>
      <c r="G16" s="424"/>
      <c r="H16" s="425"/>
      <c r="I16" s="425"/>
      <c r="J16" s="964"/>
      <c r="K16" s="964"/>
    </row>
    <row r="17" spans="1:11" s="203" customFormat="1">
      <c r="A17" s="422">
        <v>45352</v>
      </c>
      <c r="B17" s="423"/>
      <c r="C17" s="423"/>
      <c r="D17" s="423"/>
      <c r="E17" s="423"/>
      <c r="F17" s="424"/>
      <c r="G17" s="424"/>
      <c r="H17" s="425"/>
      <c r="I17" s="425"/>
      <c r="J17" s="964"/>
      <c r="K17" s="964"/>
    </row>
    <row r="18" spans="1:11" s="203" customFormat="1">
      <c r="A18" s="282"/>
      <c r="B18" s="299"/>
      <c r="C18" s="299"/>
      <c r="D18" s="299"/>
      <c r="E18" s="299"/>
      <c r="F18" s="299"/>
      <c r="G18" s="299"/>
      <c r="H18" s="299"/>
      <c r="I18" s="299"/>
      <c r="J18" s="299"/>
      <c r="K18" s="299"/>
    </row>
    <row r="19" spans="1:11" s="203" customFormat="1">
      <c r="A19" s="1330" t="s">
        <v>1303</v>
      </c>
      <c r="B19" s="1330"/>
      <c r="C19" s="1330"/>
      <c r="D19" s="1330"/>
      <c r="E19" s="1330"/>
      <c r="F19" s="1330"/>
    </row>
    <row r="20" spans="1:11" s="203" customFormat="1">
      <c r="A20" s="1330" t="s">
        <v>364</v>
      </c>
      <c r="B20" s="1330"/>
      <c r="C20" s="1330"/>
      <c r="D20" s="1330"/>
      <c r="E20" s="1330"/>
      <c r="F20" s="1330"/>
    </row>
    <row r="21" spans="1:11" s="203" customFormat="1"/>
  </sheetData>
  <mergeCells count="3">
    <mergeCell ref="A20:F20"/>
    <mergeCell ref="A2:K2"/>
    <mergeCell ref="A19:F19"/>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Normal="100" workbookViewId="0"/>
  </sheetViews>
  <sheetFormatPr defaultColWidth="9.140625" defaultRowHeight="15"/>
  <cols>
    <col min="1" max="5" width="14.5703125" style="202" bestFit="1" customWidth="1"/>
    <col min="6" max="6" width="4.5703125" style="202" bestFit="1" customWidth="1"/>
    <col min="7" max="16384" width="9.140625" style="202"/>
  </cols>
  <sheetData>
    <row r="1" spans="1:9" ht="19.5" customHeight="1">
      <c r="A1" s="628" t="s">
        <v>41</v>
      </c>
      <c r="B1" s="628"/>
      <c r="C1" s="628"/>
      <c r="D1" s="628"/>
      <c r="E1" s="628"/>
    </row>
    <row r="2" spans="1:9" s="203" customFormat="1" ht="18" customHeight="1">
      <c r="A2" s="1429" t="s">
        <v>222</v>
      </c>
      <c r="B2" s="1430" t="s">
        <v>602</v>
      </c>
      <c r="C2" s="1430"/>
      <c r="D2" s="1430"/>
      <c r="E2" s="1431"/>
    </row>
    <row r="3" spans="1:9" s="203" customFormat="1" ht="18.75" customHeight="1">
      <c r="A3" s="1429"/>
      <c r="B3" s="863" t="s">
        <v>612</v>
      </c>
      <c r="C3" s="866" t="s">
        <v>613</v>
      </c>
      <c r="D3" s="866" t="s">
        <v>614</v>
      </c>
      <c r="E3" s="332" t="s">
        <v>615</v>
      </c>
    </row>
    <row r="4" spans="1:9" s="209" customFormat="1" ht="18" customHeight="1">
      <c r="A4" s="333" t="s">
        <v>76</v>
      </c>
      <c r="B4" s="927">
        <v>36.549999999999997</v>
      </c>
      <c r="C4" s="927">
        <v>56.35</v>
      </c>
      <c r="D4" s="927">
        <v>7.1</v>
      </c>
      <c r="E4" s="927">
        <v>0</v>
      </c>
    </row>
    <row r="5" spans="1:9" s="209" customFormat="1" ht="18" customHeight="1">
      <c r="A5" s="911" t="s">
        <v>77</v>
      </c>
      <c r="B5" s="1044">
        <v>31.96</v>
      </c>
      <c r="C5" s="1044">
        <v>47.36</v>
      </c>
      <c r="D5" s="1044">
        <v>18.25</v>
      </c>
      <c r="E5" s="1044">
        <v>2.44</v>
      </c>
    </row>
    <row r="6" spans="1:9" s="203" customFormat="1" ht="18" customHeight="1">
      <c r="A6" s="422">
        <v>45017</v>
      </c>
      <c r="B6" s="573">
        <v>29.5</v>
      </c>
      <c r="C6" s="573">
        <v>53.71</v>
      </c>
      <c r="D6" s="573">
        <v>16.79</v>
      </c>
      <c r="E6" s="573">
        <v>0</v>
      </c>
    </row>
    <row r="7" spans="1:9" s="203" customFormat="1" ht="18" customHeight="1">
      <c r="A7" s="422">
        <v>45047</v>
      </c>
      <c r="B7" s="573">
        <v>29.45</v>
      </c>
      <c r="C7" s="573">
        <v>52.94</v>
      </c>
      <c r="D7" s="573">
        <v>17.59</v>
      </c>
      <c r="E7" s="573">
        <v>0.01</v>
      </c>
    </row>
    <row r="8" spans="1:9" s="203" customFormat="1" ht="18" customHeight="1">
      <c r="A8" s="422">
        <v>45078</v>
      </c>
      <c r="B8" s="573">
        <v>30.3</v>
      </c>
      <c r="C8" s="573">
        <v>52.41</v>
      </c>
      <c r="D8" s="573">
        <v>17.02</v>
      </c>
      <c r="E8" s="573">
        <v>0.27</v>
      </c>
    </row>
    <row r="9" spans="1:9" s="203" customFormat="1" ht="18" customHeight="1">
      <c r="A9" s="422">
        <v>45108</v>
      </c>
      <c r="B9" s="573">
        <v>29.73</v>
      </c>
      <c r="C9" s="573">
        <v>46.93</v>
      </c>
      <c r="D9" s="573">
        <v>22.38</v>
      </c>
      <c r="E9" s="573">
        <v>0.96</v>
      </c>
    </row>
    <row r="10" spans="1:9" s="203" customFormat="1" ht="18" customHeight="1">
      <c r="A10" s="422">
        <v>45139</v>
      </c>
      <c r="B10" s="573">
        <v>30.89</v>
      </c>
      <c r="C10" s="573">
        <v>47.52</v>
      </c>
      <c r="D10" s="573">
        <v>18.68</v>
      </c>
      <c r="E10" s="573">
        <v>2.92</v>
      </c>
    </row>
    <row r="11" spans="1:9" s="203" customFormat="1" ht="14.25" customHeight="1">
      <c r="A11" s="422">
        <v>45170</v>
      </c>
      <c r="B11" s="573">
        <v>33.21</v>
      </c>
      <c r="C11" s="573">
        <v>44.95</v>
      </c>
      <c r="D11" s="573">
        <v>17.38</v>
      </c>
      <c r="E11" s="573">
        <v>4.47</v>
      </c>
    </row>
    <row r="12" spans="1:9" s="203" customFormat="1" ht="13.5" customHeight="1">
      <c r="A12" s="422">
        <v>45200</v>
      </c>
      <c r="B12" s="573">
        <v>34.29</v>
      </c>
      <c r="C12" s="573">
        <v>40.67</v>
      </c>
      <c r="D12" s="573">
        <v>20.010000000000002</v>
      </c>
      <c r="E12" s="573">
        <v>5.0199999999999996</v>
      </c>
    </row>
    <row r="13" spans="1:9" s="203" customFormat="1" ht="28.35" customHeight="1">
      <c r="A13" s="422">
        <v>45231</v>
      </c>
      <c r="B13" s="573">
        <v>36.69</v>
      </c>
      <c r="C13" s="573">
        <v>43.65</v>
      </c>
      <c r="D13" s="573">
        <v>15.45</v>
      </c>
      <c r="E13" s="573">
        <v>4.2</v>
      </c>
      <c r="F13" s="280"/>
      <c r="G13" s="280"/>
      <c r="H13" s="281"/>
      <c r="I13" s="281"/>
    </row>
    <row r="14" spans="1:9" s="203" customFormat="1">
      <c r="A14" s="422">
        <v>45261</v>
      </c>
      <c r="B14" s="423"/>
      <c r="C14" s="423"/>
      <c r="D14" s="423"/>
      <c r="E14" s="423"/>
      <c r="F14" s="280"/>
      <c r="G14" s="280"/>
      <c r="H14" s="281"/>
      <c r="I14" s="281"/>
    </row>
    <row r="15" spans="1:9" s="203" customFormat="1">
      <c r="A15" s="422">
        <v>45292</v>
      </c>
      <c r="B15" s="423"/>
      <c r="C15" s="423"/>
      <c r="D15" s="423"/>
      <c r="E15" s="423"/>
      <c r="F15" s="280"/>
      <c r="G15" s="280"/>
      <c r="H15" s="281"/>
      <c r="I15" s="281"/>
    </row>
    <row r="16" spans="1:9" s="203" customFormat="1">
      <c r="A16" s="422">
        <v>45323</v>
      </c>
      <c r="B16" s="423"/>
      <c r="C16" s="423"/>
      <c r="D16" s="423"/>
      <c r="E16" s="423"/>
      <c r="F16" s="280"/>
      <c r="G16" s="280"/>
      <c r="H16" s="281"/>
      <c r="I16" s="281"/>
    </row>
    <row r="17" spans="1:9" s="203" customFormat="1">
      <c r="A17" s="422">
        <v>45352</v>
      </c>
      <c r="B17" s="423"/>
      <c r="C17" s="423"/>
      <c r="D17" s="423"/>
      <c r="E17" s="423"/>
      <c r="F17" s="280"/>
      <c r="G17" s="280"/>
      <c r="H17" s="281"/>
      <c r="I17" s="281"/>
    </row>
    <row r="18" spans="1:9" s="203" customFormat="1">
      <c r="A18" s="282"/>
      <c r="B18" s="299"/>
      <c r="C18" s="299"/>
      <c r="D18" s="299"/>
      <c r="E18" s="299"/>
    </row>
    <row r="19" spans="1:9" s="203" customFormat="1">
      <c r="A19" s="1364" t="s">
        <v>1303</v>
      </c>
      <c r="B19" s="1364"/>
      <c r="C19" s="1364"/>
      <c r="D19" s="1364"/>
    </row>
    <row r="20" spans="1:9" s="203" customFormat="1">
      <c r="A20" s="1364" t="s">
        <v>366</v>
      </c>
      <c r="B20" s="1364"/>
      <c r="C20" s="1364"/>
      <c r="D20" s="1364"/>
    </row>
    <row r="21" spans="1:9" s="203" customFormat="1"/>
  </sheetData>
  <mergeCells count="4">
    <mergeCell ref="A19:D19"/>
    <mergeCell ref="A20:D20"/>
    <mergeCell ref="A2:A3"/>
    <mergeCell ref="B2:E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zoomScaleNormal="100" workbookViewId="0"/>
  </sheetViews>
  <sheetFormatPr defaultColWidth="9.140625" defaultRowHeight="15"/>
  <cols>
    <col min="1" max="11" width="14.5703125" style="301" bestFit="1" customWidth="1"/>
    <col min="12" max="12" width="15" style="301" bestFit="1" customWidth="1"/>
    <col min="13" max="13" width="4.5703125" style="301" bestFit="1" customWidth="1"/>
    <col min="14" max="16384" width="9.140625" style="301"/>
  </cols>
  <sheetData>
    <row r="1" spans="1:12">
      <c r="A1" s="628" t="s">
        <v>42</v>
      </c>
      <c r="B1" s="628"/>
      <c r="C1" s="628"/>
      <c r="D1" s="628"/>
      <c r="E1" s="628"/>
      <c r="F1" s="628"/>
      <c r="G1" s="628"/>
      <c r="H1" s="628"/>
      <c r="I1" s="628"/>
      <c r="J1" s="628"/>
      <c r="K1" s="628"/>
      <c r="L1" s="628"/>
    </row>
    <row r="2" spans="1:12" s="302" customFormat="1">
      <c r="A2" s="1342" t="s">
        <v>169</v>
      </c>
      <c r="B2" s="1355" t="s">
        <v>299</v>
      </c>
      <c r="C2" s="1433" t="s">
        <v>616</v>
      </c>
      <c r="D2" s="1434"/>
      <c r="E2" s="1368" t="s">
        <v>617</v>
      </c>
      <c r="F2" s="1369"/>
      <c r="G2" s="1369"/>
      <c r="H2" s="1370"/>
      <c r="I2" s="1433" t="s">
        <v>101</v>
      </c>
      <c r="J2" s="1434"/>
      <c r="K2" s="1435" t="s">
        <v>618</v>
      </c>
      <c r="L2" s="1436"/>
    </row>
    <row r="3" spans="1:12" s="302" customFormat="1">
      <c r="A3" s="1432"/>
      <c r="B3" s="1424"/>
      <c r="C3" s="1351"/>
      <c r="D3" s="1352"/>
      <c r="E3" s="1368" t="s">
        <v>619</v>
      </c>
      <c r="F3" s="1370"/>
      <c r="G3" s="1368" t="s">
        <v>620</v>
      </c>
      <c r="H3" s="1370"/>
      <c r="I3" s="1351"/>
      <c r="J3" s="1352"/>
      <c r="K3" s="1437"/>
      <c r="L3" s="1438"/>
    </row>
    <row r="4" spans="1:12" s="302" customFormat="1" ht="30">
      <c r="A4" s="1371"/>
      <c r="B4" s="1356"/>
      <c r="C4" s="906" t="s">
        <v>581</v>
      </c>
      <c r="D4" s="906" t="s">
        <v>325</v>
      </c>
      <c r="E4" s="906" t="s">
        <v>581</v>
      </c>
      <c r="F4" s="906" t="s">
        <v>325</v>
      </c>
      <c r="G4" s="906" t="s">
        <v>581</v>
      </c>
      <c r="H4" s="906" t="s">
        <v>325</v>
      </c>
      <c r="I4" s="906" t="s">
        <v>581</v>
      </c>
      <c r="J4" s="906" t="s">
        <v>325</v>
      </c>
      <c r="K4" s="906" t="s">
        <v>579</v>
      </c>
      <c r="L4" s="1041" t="s">
        <v>621</v>
      </c>
    </row>
    <row r="5" spans="1:12" s="334" customFormat="1">
      <c r="A5" s="1046" t="s">
        <v>76</v>
      </c>
      <c r="B5" s="1047">
        <v>245</v>
      </c>
      <c r="C5" s="1048">
        <v>564697241</v>
      </c>
      <c r="D5" s="1049">
        <v>4549466.5071999999</v>
      </c>
      <c r="E5" s="1048">
        <v>107274549</v>
      </c>
      <c r="F5" s="1049">
        <v>870678.22279999999</v>
      </c>
      <c r="G5" s="1048">
        <v>108415768</v>
      </c>
      <c r="H5" s="1049">
        <v>851718.85459999996</v>
      </c>
      <c r="I5" s="1048">
        <v>780387558</v>
      </c>
      <c r="J5" s="1049">
        <v>6271863.5845999997</v>
      </c>
      <c r="K5" s="1049">
        <v>3324801</v>
      </c>
      <c r="L5" s="1050">
        <v>27362.294551430001</v>
      </c>
    </row>
    <row r="6" spans="1:12" s="334" customFormat="1">
      <c r="A6" s="1051" t="s">
        <v>77</v>
      </c>
      <c r="B6" s="912">
        <f>SUM(B7:B18)</f>
        <v>162</v>
      </c>
      <c r="C6" s="912">
        <f t="shared" ref="C6:J6" si="0">SUM(C7:C18)</f>
        <v>206207822</v>
      </c>
      <c r="D6" s="912">
        <f t="shared" si="0"/>
        <v>1705533.9686000003</v>
      </c>
      <c r="E6" s="912">
        <f t="shared" si="0"/>
        <v>9131069</v>
      </c>
      <c r="F6" s="912">
        <f t="shared" si="0"/>
        <v>75622.013600000006</v>
      </c>
      <c r="G6" s="912">
        <f t="shared" si="0"/>
        <v>8095050</v>
      </c>
      <c r="H6" s="912">
        <f t="shared" si="0"/>
        <v>66720.114200000011</v>
      </c>
      <c r="I6" s="912">
        <f t="shared" si="0"/>
        <v>223433941</v>
      </c>
      <c r="J6" s="912">
        <f t="shared" si="0"/>
        <v>1847876.0963999999</v>
      </c>
      <c r="K6" s="912">
        <f>INDEX(K7:K18,COUNT(K7:K18))</f>
        <v>580137</v>
      </c>
      <c r="L6" s="912">
        <f>INDEX(L7:L18,COUNT(L7:L18))</f>
        <v>4892.7721261199995</v>
      </c>
    </row>
    <row r="7" spans="1:12" s="302" customFormat="1">
      <c r="A7" s="422">
        <v>45017</v>
      </c>
      <c r="B7" s="618">
        <v>17</v>
      </c>
      <c r="C7" s="619">
        <v>27767366</v>
      </c>
      <c r="D7" s="620">
        <v>228370.49559999999</v>
      </c>
      <c r="E7" s="620">
        <v>2131002</v>
      </c>
      <c r="F7" s="621">
        <v>17623.6636</v>
      </c>
      <c r="G7" s="620">
        <v>1405485</v>
      </c>
      <c r="H7" s="621">
        <v>11527.830899999999</v>
      </c>
      <c r="I7" s="619">
        <v>31303853</v>
      </c>
      <c r="J7" s="620">
        <v>257521.99010000002</v>
      </c>
      <c r="K7" s="620">
        <v>2764482</v>
      </c>
      <c r="L7" s="621">
        <v>22681.694088870001</v>
      </c>
    </row>
    <row r="8" spans="1:12" s="302" customFormat="1">
      <c r="A8" s="422">
        <v>45047</v>
      </c>
      <c r="B8" s="618">
        <v>21</v>
      </c>
      <c r="C8" s="619">
        <v>38058987</v>
      </c>
      <c r="D8" s="620">
        <v>314258.81420000002</v>
      </c>
      <c r="E8" s="620">
        <v>1721860</v>
      </c>
      <c r="F8" s="621">
        <v>14261.113799999999</v>
      </c>
      <c r="G8" s="620">
        <v>1279453</v>
      </c>
      <c r="H8" s="621">
        <v>10531.552799999998</v>
      </c>
      <c r="I8" s="619">
        <v>41060300</v>
      </c>
      <c r="J8" s="620">
        <v>339051.48080000002</v>
      </c>
      <c r="K8" s="620">
        <v>2150050</v>
      </c>
      <c r="L8" s="621">
        <v>17770.578386109999</v>
      </c>
    </row>
    <row r="9" spans="1:12" s="302" customFormat="1">
      <c r="A9" s="422">
        <v>45078</v>
      </c>
      <c r="B9" s="618">
        <v>21</v>
      </c>
      <c r="C9" s="619">
        <v>32890498</v>
      </c>
      <c r="D9" s="620">
        <v>271575.42469999997</v>
      </c>
      <c r="E9" s="620">
        <v>1288956</v>
      </c>
      <c r="F9" s="621">
        <v>10640.230299999997</v>
      </c>
      <c r="G9" s="620">
        <v>1398507</v>
      </c>
      <c r="H9" s="621">
        <v>11511.205899999999</v>
      </c>
      <c r="I9" s="619">
        <v>35577961</v>
      </c>
      <c r="J9" s="620">
        <v>293726.86089999997</v>
      </c>
      <c r="K9" s="620">
        <v>1300337</v>
      </c>
      <c r="L9" s="621">
        <v>10703.342417439999</v>
      </c>
    </row>
    <row r="10" spans="1:12" s="302" customFormat="1">
      <c r="A10" s="422">
        <v>45108</v>
      </c>
      <c r="B10" s="618">
        <v>21</v>
      </c>
      <c r="C10" s="619">
        <v>30829004</v>
      </c>
      <c r="D10" s="620">
        <v>253878.51200000005</v>
      </c>
      <c r="E10" s="620">
        <v>1463528</v>
      </c>
      <c r="F10" s="621">
        <v>12071.662300000002</v>
      </c>
      <c r="G10" s="620">
        <v>1412734</v>
      </c>
      <c r="H10" s="621">
        <v>11607.0345</v>
      </c>
      <c r="I10" s="619">
        <v>33705266</v>
      </c>
      <c r="J10" s="620">
        <v>277557.20880000002</v>
      </c>
      <c r="K10" s="620">
        <v>993226</v>
      </c>
      <c r="L10" s="621">
        <v>8287.9314356399991</v>
      </c>
    </row>
    <row r="11" spans="1:12" s="302" customFormat="1">
      <c r="A11" s="422">
        <v>45139</v>
      </c>
      <c r="B11" s="618">
        <v>21</v>
      </c>
      <c r="C11" s="619">
        <v>24928318</v>
      </c>
      <c r="D11" s="620">
        <v>206758.68779999999</v>
      </c>
      <c r="E11" s="620">
        <v>1146437</v>
      </c>
      <c r="F11" s="621">
        <v>9521.3304000000007</v>
      </c>
      <c r="G11" s="620">
        <v>1323449</v>
      </c>
      <c r="H11" s="621">
        <v>10944.590700000002</v>
      </c>
      <c r="I11" s="619">
        <v>27398204</v>
      </c>
      <c r="J11" s="620">
        <v>227224.60890000002</v>
      </c>
      <c r="K11" s="620">
        <v>824447</v>
      </c>
      <c r="L11" s="621">
        <v>6810.4407113199995</v>
      </c>
    </row>
    <row r="12" spans="1:12" s="302" customFormat="1">
      <c r="A12" s="422">
        <v>45170</v>
      </c>
      <c r="B12" s="618">
        <v>20</v>
      </c>
      <c r="C12" s="619">
        <v>24729695</v>
      </c>
      <c r="D12" s="620">
        <v>205623.45510000002</v>
      </c>
      <c r="E12" s="620">
        <v>788408</v>
      </c>
      <c r="F12" s="621">
        <v>6569.5668999999998</v>
      </c>
      <c r="G12" s="620">
        <v>751790</v>
      </c>
      <c r="H12" s="621">
        <v>6240.8912999999993</v>
      </c>
      <c r="I12" s="619">
        <v>26269893</v>
      </c>
      <c r="J12" s="620">
        <v>218433.91329999999</v>
      </c>
      <c r="K12" s="620">
        <v>916725</v>
      </c>
      <c r="L12" s="621">
        <v>7587.7780572000001</v>
      </c>
    </row>
    <row r="13" spans="1:12" s="302" customFormat="1">
      <c r="A13" s="422">
        <v>45200</v>
      </c>
      <c r="B13" s="618">
        <v>20</v>
      </c>
      <c r="C13" s="619">
        <v>15374875</v>
      </c>
      <c r="D13" s="620">
        <v>128073.24990000002</v>
      </c>
      <c r="E13" s="620">
        <v>360956</v>
      </c>
      <c r="F13" s="621">
        <v>3014.0058999999997</v>
      </c>
      <c r="G13" s="620">
        <v>287860</v>
      </c>
      <c r="H13" s="621">
        <v>2394.6595000000002</v>
      </c>
      <c r="I13" s="619">
        <v>16023691</v>
      </c>
      <c r="J13" s="620">
        <v>133481.91530000002</v>
      </c>
      <c r="K13" s="620">
        <v>1115116</v>
      </c>
      <c r="L13" s="621">
        <v>9261.2253284100025</v>
      </c>
    </row>
    <row r="14" spans="1:12" s="203" customFormat="1">
      <c r="A14" s="422">
        <v>45231</v>
      </c>
      <c r="B14" s="423">
        <v>21</v>
      </c>
      <c r="C14" s="423">
        <v>11629079</v>
      </c>
      <c r="D14" s="423">
        <v>96995.329299999983</v>
      </c>
      <c r="E14" s="423">
        <v>229922</v>
      </c>
      <c r="F14" s="621">
        <v>1920.4404000000004</v>
      </c>
      <c r="G14" s="620">
        <v>235772</v>
      </c>
      <c r="H14" s="425">
        <v>1962.3486</v>
      </c>
      <c r="I14" s="425">
        <v>12094773</v>
      </c>
      <c r="J14" s="620">
        <v>100878.11829999999</v>
      </c>
      <c r="K14" s="620">
        <v>580137</v>
      </c>
      <c r="L14" s="621">
        <v>4892.7721261199995</v>
      </c>
    </row>
    <row r="15" spans="1:12" s="203" customFormat="1">
      <c r="A15" s="422">
        <v>45261</v>
      </c>
      <c r="B15" s="423"/>
      <c r="C15" s="423"/>
      <c r="D15" s="423"/>
      <c r="E15" s="423"/>
      <c r="F15" s="424"/>
      <c r="G15" s="424"/>
      <c r="H15" s="425"/>
      <c r="I15" s="425"/>
      <c r="J15" s="964"/>
      <c r="K15" s="964"/>
      <c r="L15" s="964"/>
    </row>
    <row r="16" spans="1:12" s="203" customFormat="1">
      <c r="A16" s="422">
        <v>45292</v>
      </c>
      <c r="B16" s="423"/>
      <c r="C16" s="423"/>
      <c r="D16" s="423"/>
      <c r="E16" s="423"/>
      <c r="F16" s="424"/>
      <c r="G16" s="424"/>
      <c r="H16" s="425"/>
      <c r="I16" s="425"/>
      <c r="J16" s="964"/>
      <c r="K16" s="964"/>
      <c r="L16" s="964"/>
    </row>
    <row r="17" spans="1:12" s="203" customFormat="1">
      <c r="A17" s="422">
        <v>45323</v>
      </c>
      <c r="B17" s="423"/>
      <c r="C17" s="423"/>
      <c r="D17" s="423"/>
      <c r="E17" s="423"/>
      <c r="F17" s="424"/>
      <c r="G17" s="424"/>
      <c r="H17" s="425"/>
      <c r="I17" s="425"/>
      <c r="J17" s="964"/>
      <c r="K17" s="964"/>
      <c r="L17" s="964"/>
    </row>
    <row r="18" spans="1:12" s="203" customFormat="1">
      <c r="A18" s="422">
        <v>45352</v>
      </c>
      <c r="B18" s="423"/>
      <c r="C18" s="423"/>
      <c r="D18" s="423"/>
      <c r="E18" s="423"/>
      <c r="F18" s="424"/>
      <c r="G18" s="424"/>
      <c r="H18" s="425"/>
      <c r="I18" s="425"/>
      <c r="J18" s="964"/>
      <c r="K18" s="964"/>
      <c r="L18" s="964"/>
    </row>
    <row r="19" spans="1:12" s="302" customFormat="1">
      <c r="A19" s="335"/>
      <c r="B19" s="336"/>
      <c r="C19" s="337"/>
      <c r="D19" s="338"/>
      <c r="E19" s="338"/>
      <c r="F19" s="339"/>
      <c r="G19" s="338"/>
      <c r="H19" s="339"/>
      <c r="I19" s="337"/>
      <c r="J19" s="338"/>
      <c r="K19" s="338"/>
      <c r="L19" s="339"/>
    </row>
    <row r="20" spans="1:12" s="302" customFormat="1">
      <c r="A20" s="1345" t="s">
        <v>1303</v>
      </c>
      <c r="B20" s="1345"/>
      <c r="C20" s="1345"/>
      <c r="D20" s="1345"/>
      <c r="E20" s="1345"/>
      <c r="F20" s="1345"/>
      <c r="G20" s="1345"/>
      <c r="H20" s="1345"/>
      <c r="I20" s="1345"/>
      <c r="J20" s="1345"/>
      <c r="K20" s="1345"/>
      <c r="L20" s="1345"/>
    </row>
    <row r="21" spans="1:12" s="302" customFormat="1">
      <c r="A21" s="1345" t="s">
        <v>314</v>
      </c>
      <c r="B21" s="1345"/>
      <c r="C21" s="1345"/>
      <c r="D21" s="1345"/>
      <c r="E21" s="1345"/>
      <c r="F21" s="1345"/>
      <c r="G21" s="1345"/>
      <c r="H21" s="1345"/>
      <c r="I21" s="1345"/>
      <c r="J21" s="1345"/>
      <c r="K21" s="1345"/>
      <c r="L21" s="1345"/>
    </row>
    <row r="22" spans="1:12" s="302" customFormat="1"/>
    <row r="23" spans="1:12">
      <c r="E23" s="340"/>
      <c r="F23" s="340"/>
      <c r="G23" s="340"/>
      <c r="H23" s="340"/>
      <c r="I23" s="340"/>
      <c r="J23" s="340"/>
    </row>
    <row r="24" spans="1:12">
      <c r="E24" s="340"/>
      <c r="F24" s="340"/>
      <c r="G24" s="340"/>
      <c r="H24" s="340"/>
      <c r="I24" s="340"/>
      <c r="J24" s="340"/>
    </row>
    <row r="25" spans="1:12">
      <c r="E25" s="340"/>
      <c r="F25" s="340"/>
      <c r="G25" s="340"/>
      <c r="H25" s="340"/>
      <c r="I25" s="340"/>
      <c r="J25" s="340"/>
    </row>
    <row r="26" spans="1:12">
      <c r="E26" s="340"/>
      <c r="F26" s="340"/>
      <c r="G26" s="340"/>
      <c r="H26" s="340"/>
      <c r="I26" s="340"/>
      <c r="J26" s="340"/>
    </row>
    <row r="27" spans="1:12">
      <c r="E27" s="340"/>
      <c r="F27" s="340"/>
      <c r="G27" s="340"/>
      <c r="H27" s="340"/>
      <c r="I27" s="340"/>
      <c r="J27" s="340"/>
    </row>
    <row r="28" spans="1:12">
      <c r="I28" s="341"/>
      <c r="J28" s="341"/>
    </row>
    <row r="29" spans="1:12">
      <c r="I29" s="341"/>
      <c r="J29" s="341"/>
    </row>
  </sheetData>
  <mergeCells count="10">
    <mergeCell ref="A20:L20"/>
    <mergeCell ref="A21:L21"/>
    <mergeCell ref="A2:A4"/>
    <mergeCell ref="B2:B4"/>
    <mergeCell ref="C2:D3"/>
    <mergeCell ref="E2:H2"/>
    <mergeCell ref="I2:J3"/>
    <mergeCell ref="K2:L3"/>
    <mergeCell ref="E3:F3"/>
    <mergeCell ref="G3:H3"/>
  </mergeCells>
  <printOptions horizontalCentered="1"/>
  <pageMargins left="0.78431372549019618" right="0.78431372549019618" top="0.98039215686274517" bottom="0.98039215686274517" header="0.50980392156862753" footer="0.50980392156862753"/>
  <pageSetup paperSize="9" scale="73" orientation="landscape" useFirstPageNumber="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zoomScaleNormal="100" workbookViewId="0"/>
  </sheetViews>
  <sheetFormatPr defaultColWidth="9.140625" defaultRowHeight="15"/>
  <cols>
    <col min="1" max="1" width="9.42578125" style="202" bestFit="1" customWidth="1"/>
    <col min="2" max="2" width="14.5703125" style="202" bestFit="1" customWidth="1"/>
    <col min="3" max="4" width="12.42578125" style="202" bestFit="1" customWidth="1"/>
    <col min="5" max="5" width="14.7109375" style="202" customWidth="1"/>
    <col min="6" max="6" width="12.42578125" style="202" bestFit="1" customWidth="1"/>
    <col min="7" max="7" width="13.140625" style="202" customWidth="1"/>
    <col min="8" max="8" width="12.42578125" style="202" bestFit="1" customWidth="1"/>
    <col min="9" max="9" width="14.5703125" style="202" customWidth="1"/>
    <col min="10" max="10" width="13.42578125" style="202" bestFit="1" customWidth="1"/>
    <col min="11" max="11" width="12.42578125" style="202" customWidth="1"/>
    <col min="12" max="12" width="10.85546875" style="202" bestFit="1" customWidth="1"/>
    <col min="13" max="13" width="9.85546875" style="202" customWidth="1"/>
    <col min="14" max="16384" width="9.140625" style="202"/>
  </cols>
  <sheetData>
    <row r="1" spans="1:12">
      <c r="A1" s="628" t="s">
        <v>43</v>
      </c>
      <c r="B1" s="628"/>
      <c r="C1" s="628"/>
      <c r="D1" s="628"/>
      <c r="E1" s="628"/>
      <c r="F1" s="628"/>
      <c r="G1" s="628"/>
      <c r="H1" s="628"/>
      <c r="I1" s="628"/>
      <c r="J1" s="628"/>
      <c r="K1" s="628"/>
      <c r="L1" s="628"/>
    </row>
    <row r="2" spans="1:12" s="203" customFormat="1">
      <c r="A2" s="1355" t="s">
        <v>591</v>
      </c>
      <c r="B2" s="1355" t="s">
        <v>622</v>
      </c>
      <c r="C2" s="1368" t="s">
        <v>616</v>
      </c>
      <c r="D2" s="1370"/>
      <c r="E2" s="1368" t="s">
        <v>623</v>
      </c>
      <c r="F2" s="1369"/>
      <c r="G2" s="1369"/>
      <c r="H2" s="1370"/>
      <c r="I2" s="1368" t="s">
        <v>101</v>
      </c>
      <c r="J2" s="1370"/>
      <c r="K2" s="1425" t="s">
        <v>624</v>
      </c>
      <c r="L2" s="1428"/>
    </row>
    <row r="3" spans="1:12" s="203" customFormat="1">
      <c r="A3" s="1424"/>
      <c r="B3" s="1424"/>
      <c r="C3" s="1422" t="s">
        <v>625</v>
      </c>
      <c r="D3" s="1422" t="s">
        <v>626</v>
      </c>
      <c r="E3" s="1368" t="s">
        <v>619</v>
      </c>
      <c r="F3" s="1370"/>
      <c r="G3" s="1368" t="s">
        <v>620</v>
      </c>
      <c r="H3" s="1370"/>
      <c r="I3" s="1439" t="s">
        <v>581</v>
      </c>
      <c r="J3" s="1439" t="s">
        <v>325</v>
      </c>
      <c r="K3" s="1422" t="s">
        <v>625</v>
      </c>
      <c r="L3" s="1422" t="s">
        <v>627</v>
      </c>
    </row>
    <row r="4" spans="1:12" s="203" customFormat="1" ht="30">
      <c r="A4" s="1356"/>
      <c r="B4" s="1356"/>
      <c r="C4" s="1423"/>
      <c r="D4" s="1423"/>
      <c r="E4" s="1052" t="s">
        <v>581</v>
      </c>
      <c r="F4" s="1052" t="s">
        <v>325</v>
      </c>
      <c r="G4" s="1052" t="s">
        <v>581</v>
      </c>
      <c r="H4" s="1052" t="s">
        <v>325</v>
      </c>
      <c r="I4" s="1440"/>
      <c r="J4" s="1440"/>
      <c r="K4" s="1423"/>
      <c r="L4" s="1423"/>
    </row>
    <row r="5" spans="1:12" s="209" customFormat="1">
      <c r="A5" s="901" t="s">
        <v>76</v>
      </c>
      <c r="B5" s="908">
        <v>245</v>
      </c>
      <c r="C5" s="910">
        <v>1241422291</v>
      </c>
      <c r="D5" s="909">
        <v>10115725.42</v>
      </c>
      <c r="E5" s="1053">
        <v>1787181305</v>
      </c>
      <c r="F5" s="909">
        <v>14501756.24</v>
      </c>
      <c r="G5" s="910">
        <v>1668944283</v>
      </c>
      <c r="H5" s="909">
        <v>13469391.060000001</v>
      </c>
      <c r="I5" s="1053">
        <v>4697547879</v>
      </c>
      <c r="J5" s="910">
        <v>38086872.729999997</v>
      </c>
      <c r="K5" s="910">
        <v>15339430</v>
      </c>
      <c r="L5" s="907">
        <v>148599.38510000001</v>
      </c>
    </row>
    <row r="6" spans="1:12" s="209" customFormat="1">
      <c r="A6" s="911" t="s">
        <v>77</v>
      </c>
      <c r="B6" s="912">
        <f>SUM(B7:B18)</f>
        <v>162</v>
      </c>
      <c r="C6" s="912">
        <f t="shared" ref="C6:J6" si="0">SUM(C7:C18)</f>
        <v>582993506</v>
      </c>
      <c r="D6" s="912">
        <f t="shared" si="0"/>
        <v>4919183.6899999995</v>
      </c>
      <c r="E6" s="912">
        <f t="shared" si="0"/>
        <v>1201025118</v>
      </c>
      <c r="F6" s="912">
        <f t="shared" si="0"/>
        <v>9956827.9000000004</v>
      </c>
      <c r="G6" s="912">
        <f t="shared" si="0"/>
        <v>1095971448</v>
      </c>
      <c r="H6" s="912">
        <f t="shared" si="0"/>
        <v>9049504.7300000004</v>
      </c>
      <c r="I6" s="912">
        <f t="shared" si="0"/>
        <v>2879990072</v>
      </c>
      <c r="J6" s="912">
        <f t="shared" si="0"/>
        <v>23925516.309999999</v>
      </c>
      <c r="K6" s="912">
        <f>INDEX(K7:K18,COUNT(K7:K18))</f>
        <v>17029161</v>
      </c>
      <c r="L6" s="912">
        <f>INDEX(L7:L18,COUNT(L7:L18))</f>
        <v>142019.84460000001</v>
      </c>
    </row>
    <row r="7" spans="1:12" s="203" customFormat="1">
      <c r="A7" s="422">
        <v>45017</v>
      </c>
      <c r="B7" s="568">
        <v>17</v>
      </c>
      <c r="C7" s="569">
        <v>65763304</v>
      </c>
      <c r="D7" s="571">
        <v>549463.18999999994</v>
      </c>
      <c r="E7" s="569">
        <v>140004696</v>
      </c>
      <c r="F7" s="571">
        <v>1152368.8700000001</v>
      </c>
      <c r="G7" s="569">
        <v>126077027</v>
      </c>
      <c r="H7" s="571">
        <v>1033610.27</v>
      </c>
      <c r="I7" s="569">
        <v>331845027</v>
      </c>
      <c r="J7" s="571">
        <v>2735442.33</v>
      </c>
      <c r="K7" s="569">
        <v>13672607</v>
      </c>
      <c r="L7" s="567">
        <v>129531.209</v>
      </c>
    </row>
    <row r="8" spans="1:12" s="203" customFormat="1">
      <c r="A8" s="422">
        <v>45047</v>
      </c>
      <c r="B8" s="568">
        <v>21</v>
      </c>
      <c r="C8" s="569">
        <v>72823303</v>
      </c>
      <c r="D8" s="571">
        <v>612472.43999999994</v>
      </c>
      <c r="E8" s="569">
        <v>160674928</v>
      </c>
      <c r="F8" s="571">
        <v>1327684.3500000001</v>
      </c>
      <c r="G8" s="569">
        <v>151069726</v>
      </c>
      <c r="H8" s="571">
        <v>1243923.7</v>
      </c>
      <c r="I8" s="569">
        <v>384567957</v>
      </c>
      <c r="J8" s="571">
        <v>3184080.48</v>
      </c>
      <c r="K8" s="569">
        <v>11841797</v>
      </c>
      <c r="L8" s="567">
        <v>97029.2745</v>
      </c>
    </row>
    <row r="9" spans="1:12" s="203" customFormat="1">
      <c r="A9" s="422">
        <v>45078</v>
      </c>
      <c r="B9" s="568">
        <v>21</v>
      </c>
      <c r="C9" s="569">
        <v>74284936</v>
      </c>
      <c r="D9" s="571">
        <v>627298.36</v>
      </c>
      <c r="E9" s="569">
        <v>163179420</v>
      </c>
      <c r="F9" s="571">
        <v>1346681.69</v>
      </c>
      <c r="G9" s="569">
        <v>156978196</v>
      </c>
      <c r="H9" s="571">
        <v>1291595.24</v>
      </c>
      <c r="I9" s="569">
        <v>394442552</v>
      </c>
      <c r="J9" s="571">
        <v>3265575.29</v>
      </c>
      <c r="K9" s="569">
        <v>12891896</v>
      </c>
      <c r="L9" s="567">
        <v>121684.70359999999</v>
      </c>
    </row>
    <row r="10" spans="1:12" s="203" customFormat="1">
      <c r="A10" s="422">
        <v>45108</v>
      </c>
      <c r="B10" s="568">
        <v>21</v>
      </c>
      <c r="C10" s="569">
        <v>78232088</v>
      </c>
      <c r="D10" s="571">
        <v>660643.30000000005</v>
      </c>
      <c r="E10" s="569">
        <v>184270333</v>
      </c>
      <c r="F10" s="571">
        <v>1520377.7</v>
      </c>
      <c r="G10" s="569">
        <v>167640827</v>
      </c>
      <c r="H10" s="571">
        <v>1377391.17</v>
      </c>
      <c r="I10" s="569">
        <v>430143248</v>
      </c>
      <c r="J10" s="571">
        <v>3558412.17</v>
      </c>
      <c r="K10" s="569">
        <v>11244536</v>
      </c>
      <c r="L10" s="567">
        <v>93312.374899999995</v>
      </c>
    </row>
    <row r="11" spans="1:12" s="203" customFormat="1">
      <c r="A11" s="422">
        <v>45139</v>
      </c>
      <c r="B11" s="568">
        <v>21</v>
      </c>
      <c r="C11" s="569">
        <v>76749821</v>
      </c>
      <c r="D11" s="571">
        <v>649667.18999999994</v>
      </c>
      <c r="E11" s="569">
        <v>160601115</v>
      </c>
      <c r="F11" s="571">
        <v>1334811.76</v>
      </c>
      <c r="G11" s="569">
        <v>153111151</v>
      </c>
      <c r="H11" s="571">
        <v>1266440.74</v>
      </c>
      <c r="I11" s="569">
        <v>390462087</v>
      </c>
      <c r="J11" s="571">
        <v>3250919.69</v>
      </c>
      <c r="K11" s="569">
        <v>12779639</v>
      </c>
      <c r="L11" s="567">
        <v>105960.04</v>
      </c>
    </row>
    <row r="12" spans="1:12" s="203" customFormat="1">
      <c r="A12" s="422">
        <v>45170</v>
      </c>
      <c r="B12" s="568">
        <v>20</v>
      </c>
      <c r="C12" s="569">
        <v>79793064</v>
      </c>
      <c r="D12" s="571">
        <v>673078.87</v>
      </c>
      <c r="E12" s="569">
        <v>162963611</v>
      </c>
      <c r="F12" s="571">
        <v>1358528.52</v>
      </c>
      <c r="G12" s="569">
        <v>146548892</v>
      </c>
      <c r="H12" s="571">
        <v>1216520.25</v>
      </c>
      <c r="I12" s="569">
        <v>389305567</v>
      </c>
      <c r="J12" s="571">
        <v>3248127.64</v>
      </c>
      <c r="K12" s="569">
        <v>13323012</v>
      </c>
      <c r="L12" s="567">
        <v>110539.322</v>
      </c>
    </row>
    <row r="13" spans="1:12" s="203" customFormat="1">
      <c r="A13" s="422">
        <v>45200</v>
      </c>
      <c r="B13" s="568">
        <v>20</v>
      </c>
      <c r="C13" s="569">
        <v>67798095</v>
      </c>
      <c r="D13" s="571">
        <v>572989.57999999996</v>
      </c>
      <c r="E13" s="569">
        <v>110693249</v>
      </c>
      <c r="F13" s="571">
        <v>924660.84</v>
      </c>
      <c r="G13" s="569">
        <v>92824271</v>
      </c>
      <c r="H13" s="571">
        <v>772417.66</v>
      </c>
      <c r="I13" s="569">
        <v>271315615</v>
      </c>
      <c r="J13" s="571">
        <v>2270068.08</v>
      </c>
      <c r="K13" s="569">
        <v>15385722</v>
      </c>
      <c r="L13" s="567">
        <v>127751.201</v>
      </c>
    </row>
    <row r="14" spans="1:12" s="203" customFormat="1">
      <c r="A14" s="422">
        <v>45231</v>
      </c>
      <c r="B14" s="568">
        <v>21</v>
      </c>
      <c r="C14" s="569">
        <v>67548895</v>
      </c>
      <c r="D14" s="571">
        <v>573570.76</v>
      </c>
      <c r="E14" s="569">
        <v>118637766</v>
      </c>
      <c r="F14" s="571">
        <v>991714.17</v>
      </c>
      <c r="G14" s="569">
        <v>101721358</v>
      </c>
      <c r="H14" s="571">
        <v>847605.7</v>
      </c>
      <c r="I14" s="569">
        <v>287908019</v>
      </c>
      <c r="J14" s="571">
        <v>2412890.63</v>
      </c>
      <c r="K14" s="569">
        <v>17029161</v>
      </c>
      <c r="L14" s="567">
        <v>142019.84460000001</v>
      </c>
    </row>
    <row r="15" spans="1:12" s="203" customFormat="1">
      <c r="A15" s="422">
        <v>45261</v>
      </c>
      <c r="B15" s="423"/>
      <c r="C15" s="423"/>
      <c r="D15" s="423"/>
      <c r="E15" s="423"/>
      <c r="F15" s="424"/>
      <c r="G15" s="424"/>
      <c r="H15" s="425"/>
      <c r="I15" s="425"/>
      <c r="J15" s="964"/>
      <c r="K15" s="964"/>
      <c r="L15" s="964"/>
    </row>
    <row r="16" spans="1:12" s="203" customFormat="1">
      <c r="A16" s="422">
        <v>45292</v>
      </c>
      <c r="B16" s="423"/>
      <c r="C16" s="423"/>
      <c r="D16" s="423"/>
      <c r="E16" s="423"/>
      <c r="F16" s="424"/>
      <c r="G16" s="424"/>
      <c r="H16" s="425"/>
      <c r="I16" s="425"/>
      <c r="J16" s="964"/>
      <c r="K16" s="964"/>
      <c r="L16" s="964"/>
    </row>
    <row r="17" spans="1:12" s="203" customFormat="1">
      <c r="A17" s="422">
        <v>45323</v>
      </c>
      <c r="B17" s="423"/>
      <c r="C17" s="423"/>
      <c r="D17" s="423"/>
      <c r="E17" s="423"/>
      <c r="F17" s="424"/>
      <c r="G17" s="424"/>
      <c r="H17" s="425"/>
      <c r="I17" s="425"/>
      <c r="J17" s="964"/>
      <c r="K17" s="964"/>
      <c r="L17" s="964"/>
    </row>
    <row r="18" spans="1:12" s="203" customFormat="1">
      <c r="A18" s="422">
        <v>45352</v>
      </c>
      <c r="B18" s="423"/>
      <c r="C18" s="423"/>
      <c r="D18" s="423"/>
      <c r="E18" s="423"/>
      <c r="F18" s="424"/>
      <c r="G18" s="424"/>
      <c r="H18" s="425"/>
      <c r="I18" s="425"/>
      <c r="J18" s="964"/>
      <c r="K18" s="964"/>
      <c r="L18" s="964"/>
    </row>
    <row r="19" spans="1:12" s="203" customFormat="1" ht="13.5" customHeight="1">
      <c r="A19" s="282"/>
      <c r="B19" s="291"/>
      <c r="C19" s="289"/>
      <c r="D19" s="285"/>
      <c r="E19" s="289"/>
      <c r="F19" s="285"/>
      <c r="G19" s="289"/>
      <c r="H19" s="285"/>
      <c r="I19" s="289"/>
      <c r="J19" s="285"/>
      <c r="K19" s="289"/>
      <c r="L19" s="283"/>
    </row>
    <row r="20" spans="1:12" s="203" customFormat="1" ht="13.5" customHeight="1">
      <c r="A20" s="1364" t="s">
        <v>628</v>
      </c>
      <c r="B20" s="1364"/>
      <c r="C20" s="1364"/>
      <c r="D20" s="1364"/>
      <c r="E20" s="1364"/>
      <c r="F20" s="1364"/>
      <c r="G20" s="1364"/>
      <c r="H20" s="1364"/>
      <c r="I20" s="1364"/>
      <c r="J20" s="1364"/>
      <c r="K20" s="1364"/>
      <c r="L20" s="1364"/>
    </row>
    <row r="21" spans="1:12" s="203" customFormat="1">
      <c r="A21" s="1364" t="s">
        <v>1303</v>
      </c>
      <c r="B21" s="1364"/>
      <c r="C21" s="1364"/>
      <c r="D21" s="1364"/>
      <c r="E21" s="1364"/>
      <c r="F21" s="1364"/>
      <c r="G21" s="1364"/>
      <c r="H21" s="1364"/>
      <c r="I21" s="1364"/>
      <c r="J21" s="1364"/>
      <c r="K21" s="1364"/>
      <c r="L21" s="1364"/>
    </row>
    <row r="22" spans="1:12" s="203" customFormat="1">
      <c r="A22" s="1364" t="s">
        <v>366</v>
      </c>
      <c r="B22" s="1364"/>
      <c r="C22" s="1364"/>
      <c r="D22" s="1364"/>
      <c r="E22" s="1364"/>
      <c r="F22" s="1364"/>
      <c r="G22" s="1364"/>
      <c r="H22" s="1364"/>
      <c r="I22" s="1364"/>
      <c r="J22" s="1364"/>
      <c r="K22" s="1364"/>
      <c r="L22" s="1364"/>
    </row>
    <row r="23" spans="1:12" s="203" customFormat="1"/>
    <row r="24" spans="1:12">
      <c r="E24" s="331"/>
      <c r="F24" s="331"/>
      <c r="G24" s="331"/>
      <c r="H24" s="331"/>
      <c r="I24" s="331"/>
      <c r="J24" s="331"/>
    </row>
    <row r="25" spans="1:12">
      <c r="E25" s="331"/>
      <c r="F25" s="331"/>
      <c r="G25" s="331"/>
      <c r="H25" s="331"/>
      <c r="I25" s="331"/>
      <c r="J25" s="331"/>
    </row>
    <row r="26" spans="1:12">
      <c r="E26" s="331"/>
      <c r="F26" s="331"/>
      <c r="G26" s="331"/>
      <c r="H26" s="331"/>
      <c r="I26" s="331"/>
      <c r="J26" s="331"/>
    </row>
    <row r="27" spans="1:12">
      <c r="E27" s="331"/>
      <c r="F27" s="331"/>
      <c r="G27" s="331"/>
      <c r="H27" s="331"/>
      <c r="I27" s="331"/>
      <c r="J27" s="331"/>
    </row>
    <row r="28" spans="1:12">
      <c r="E28" s="331"/>
      <c r="F28" s="331"/>
      <c r="G28" s="331"/>
      <c r="H28" s="331"/>
      <c r="I28" s="331"/>
      <c r="J28" s="331"/>
    </row>
    <row r="29" spans="1:12">
      <c r="J29" s="294"/>
    </row>
  </sheetData>
  <mergeCells count="17">
    <mergeCell ref="A20:L20"/>
    <mergeCell ref="A21:L21"/>
    <mergeCell ref="A22:L22"/>
    <mergeCell ref="A2:A4"/>
    <mergeCell ref="B2:B4"/>
    <mergeCell ref="C2:D2"/>
    <mergeCell ref="E2:H2"/>
    <mergeCell ref="I2:J2"/>
    <mergeCell ref="K2:L2"/>
    <mergeCell ref="C3:C4"/>
    <mergeCell ref="D3:D4"/>
    <mergeCell ref="E3:F3"/>
    <mergeCell ref="G3:H3"/>
    <mergeCell ref="I3:I4"/>
    <mergeCell ref="J3:J4"/>
    <mergeCell ref="K3:K4"/>
    <mergeCell ref="L3:L4"/>
  </mergeCells>
  <printOptions horizontalCentered="1"/>
  <pageMargins left="0.78431372549019618" right="0.78431372549019618" top="0.98039215686274517" bottom="0.98039215686274517" header="0.50980392156862753" footer="0.50980392156862753"/>
  <pageSetup paperSize="9" scale="84" orientation="landscape"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zoomScaleNormal="100" workbookViewId="0"/>
  </sheetViews>
  <sheetFormatPr defaultColWidth="9.140625" defaultRowHeight="15"/>
  <cols>
    <col min="1" max="1" width="9.42578125" style="202" bestFit="1" customWidth="1"/>
    <col min="2" max="2" width="14.5703125" style="202" bestFit="1" customWidth="1"/>
    <col min="3" max="9" width="12.140625" style="202" bestFit="1" customWidth="1"/>
    <col min="10" max="10" width="10" style="202" bestFit="1" customWidth="1"/>
    <col min="11" max="11" width="14.140625" style="202" bestFit="1" customWidth="1"/>
    <col min="12" max="12" width="9.140625" style="202" bestFit="1" customWidth="1"/>
    <col min="13" max="13" width="7.5703125" style="202" bestFit="1" customWidth="1"/>
    <col min="14" max="16384" width="9.140625" style="202"/>
  </cols>
  <sheetData>
    <row r="1" spans="1:12" ht="15.75" customHeight="1">
      <c r="A1" s="628" t="s">
        <v>44</v>
      </c>
      <c r="B1" s="628"/>
      <c r="C1" s="628"/>
      <c r="D1" s="628"/>
      <c r="E1" s="628"/>
      <c r="F1" s="628"/>
      <c r="G1" s="628"/>
      <c r="H1" s="628"/>
      <c r="I1" s="628"/>
      <c r="J1" s="628"/>
      <c r="K1" s="628"/>
      <c r="L1" s="628"/>
    </row>
    <row r="2" spans="1:12" s="203" customFormat="1" ht="41.25" customHeight="1">
      <c r="A2" s="1355" t="s">
        <v>591</v>
      </c>
      <c r="B2" s="1355" t="s">
        <v>622</v>
      </c>
      <c r="C2" s="1368" t="s">
        <v>616</v>
      </c>
      <c r="D2" s="1370"/>
      <c r="E2" s="1444" t="s">
        <v>623</v>
      </c>
      <c r="F2" s="1444"/>
      <c r="G2" s="1444"/>
      <c r="H2" s="1444"/>
      <c r="I2" s="1368" t="s">
        <v>101</v>
      </c>
      <c r="J2" s="1370"/>
      <c r="K2" s="1441" t="s">
        <v>624</v>
      </c>
      <c r="L2" s="1442"/>
    </row>
    <row r="3" spans="1:12" s="203" customFormat="1" ht="18" customHeight="1">
      <c r="A3" s="1424"/>
      <c r="B3" s="1424"/>
      <c r="C3" s="1422" t="s">
        <v>625</v>
      </c>
      <c r="D3" s="1422" t="s">
        <v>626</v>
      </c>
      <c r="E3" s="1368" t="s">
        <v>619</v>
      </c>
      <c r="F3" s="1370"/>
      <c r="G3" s="1368" t="s">
        <v>620</v>
      </c>
      <c r="H3" s="1370"/>
      <c r="I3" s="1355" t="s">
        <v>579</v>
      </c>
      <c r="J3" s="1443" t="s">
        <v>629</v>
      </c>
      <c r="K3" s="1422" t="s">
        <v>625</v>
      </c>
      <c r="L3" s="1422" t="s">
        <v>627</v>
      </c>
    </row>
    <row r="4" spans="1:12" s="203" customFormat="1" ht="39" customHeight="1">
      <c r="A4" s="1356"/>
      <c r="B4" s="1356"/>
      <c r="C4" s="1423"/>
      <c r="D4" s="1423"/>
      <c r="E4" s="1041" t="s">
        <v>625</v>
      </c>
      <c r="F4" s="1041" t="s">
        <v>630</v>
      </c>
      <c r="G4" s="1041" t="s">
        <v>625</v>
      </c>
      <c r="H4" s="1041" t="s">
        <v>626</v>
      </c>
      <c r="I4" s="1356"/>
      <c r="J4" s="1443"/>
      <c r="K4" s="1423"/>
      <c r="L4" s="1423"/>
    </row>
    <row r="5" spans="1:12" s="209" customFormat="1" ht="18" customHeight="1">
      <c r="A5" s="901" t="s">
        <v>76</v>
      </c>
      <c r="B5" s="908">
        <v>245</v>
      </c>
      <c r="C5" s="910">
        <v>28420818</v>
      </c>
      <c r="D5" s="907">
        <v>231434.63269999999</v>
      </c>
      <c r="E5" s="907">
        <v>0</v>
      </c>
      <c r="F5" s="907">
        <v>0</v>
      </c>
      <c r="G5" s="907">
        <v>0</v>
      </c>
      <c r="H5" s="907">
        <v>0</v>
      </c>
      <c r="I5" s="910">
        <v>28420818</v>
      </c>
      <c r="J5" s="907">
        <v>231434.63269999999</v>
      </c>
      <c r="K5" s="907">
        <v>241799</v>
      </c>
      <c r="L5" s="907">
        <v>1990.4942840000001</v>
      </c>
    </row>
    <row r="6" spans="1:12" s="209" customFormat="1" ht="18" customHeight="1">
      <c r="A6" s="911" t="s">
        <v>77</v>
      </c>
      <c r="B6" s="912">
        <f>SUM(B7:B18)</f>
        <v>162</v>
      </c>
      <c r="C6" s="912">
        <f t="shared" ref="C6:J6" si="0">SUM(C7:C18)</f>
        <v>15128376</v>
      </c>
      <c r="D6" s="912">
        <f t="shared" si="0"/>
        <v>125098.19509924999</v>
      </c>
      <c r="E6" s="912">
        <f t="shared" si="0"/>
        <v>0</v>
      </c>
      <c r="F6" s="912">
        <f t="shared" si="0"/>
        <v>0</v>
      </c>
      <c r="G6" s="912">
        <f t="shared" si="0"/>
        <v>0</v>
      </c>
      <c r="H6" s="912">
        <f t="shared" si="0"/>
        <v>0</v>
      </c>
      <c r="I6" s="912">
        <f t="shared" si="0"/>
        <v>15128376</v>
      </c>
      <c r="J6" s="912">
        <f t="shared" si="0"/>
        <v>125098.19509924999</v>
      </c>
      <c r="K6" s="912">
        <f>INDEX(K7:K18,COUNT(K7:K18))</f>
        <v>64162</v>
      </c>
      <c r="L6" s="912">
        <f>INDEX(L7:L18,COUNT(L7:L18))</f>
        <v>535.24280250000004</v>
      </c>
    </row>
    <row r="7" spans="1:12" s="203" customFormat="1" ht="18" customHeight="1">
      <c r="A7" s="422">
        <v>45017</v>
      </c>
      <c r="B7" s="568">
        <v>17</v>
      </c>
      <c r="C7" s="571">
        <v>2678243</v>
      </c>
      <c r="D7" s="567">
        <v>21984.156556249996</v>
      </c>
      <c r="E7" s="567">
        <v>0</v>
      </c>
      <c r="F7" s="567">
        <v>0</v>
      </c>
      <c r="G7" s="567">
        <v>0</v>
      </c>
      <c r="H7" s="622">
        <v>0</v>
      </c>
      <c r="I7" s="571">
        <v>2678243</v>
      </c>
      <c r="J7" s="567">
        <v>21984.156556249996</v>
      </c>
      <c r="K7" s="567">
        <v>188574</v>
      </c>
      <c r="L7" s="567">
        <v>1544.6524017499996</v>
      </c>
    </row>
    <row r="8" spans="1:12" s="203" customFormat="1" ht="18" customHeight="1">
      <c r="A8" s="422">
        <v>45047</v>
      </c>
      <c r="B8" s="568">
        <v>21</v>
      </c>
      <c r="C8" s="571">
        <v>1749832</v>
      </c>
      <c r="D8" s="567">
        <v>14399.699836</v>
      </c>
      <c r="E8" s="567">
        <v>0</v>
      </c>
      <c r="F8" s="567">
        <v>0</v>
      </c>
      <c r="G8" s="567">
        <v>0</v>
      </c>
      <c r="H8" s="622">
        <v>0</v>
      </c>
      <c r="I8" s="571">
        <v>1749832</v>
      </c>
      <c r="J8" s="567">
        <v>14399.699836</v>
      </c>
      <c r="K8" s="567">
        <v>116507</v>
      </c>
      <c r="L8" s="567">
        <v>964.96198049999987</v>
      </c>
    </row>
    <row r="9" spans="1:12" s="203" customFormat="1" ht="18" customHeight="1">
      <c r="A9" s="422">
        <v>45078</v>
      </c>
      <c r="B9" s="568">
        <v>21</v>
      </c>
      <c r="C9" s="571">
        <v>1676343</v>
      </c>
      <c r="D9" s="567">
        <v>13795.537208749993</v>
      </c>
      <c r="E9" s="567">
        <v>0</v>
      </c>
      <c r="F9" s="567">
        <v>0</v>
      </c>
      <c r="G9" s="567">
        <v>0</v>
      </c>
      <c r="H9" s="622">
        <v>0</v>
      </c>
      <c r="I9" s="571">
        <v>1676343</v>
      </c>
      <c r="J9" s="567">
        <v>13795.537208749993</v>
      </c>
      <c r="K9" s="567">
        <v>43692</v>
      </c>
      <c r="L9" s="567">
        <v>358.98358049999985</v>
      </c>
    </row>
    <row r="10" spans="1:12" s="203" customFormat="1" ht="18" customHeight="1">
      <c r="A10" s="422">
        <v>45108</v>
      </c>
      <c r="B10" s="568">
        <v>21</v>
      </c>
      <c r="C10" s="571">
        <v>1549625</v>
      </c>
      <c r="D10" s="567">
        <v>12739.998282250006</v>
      </c>
      <c r="E10" s="567">
        <v>0</v>
      </c>
      <c r="F10" s="567">
        <v>0</v>
      </c>
      <c r="G10" s="567">
        <v>0</v>
      </c>
      <c r="H10" s="622">
        <v>0</v>
      </c>
      <c r="I10" s="571">
        <v>1549625</v>
      </c>
      <c r="J10" s="567">
        <v>12739.998282250006</v>
      </c>
      <c r="K10" s="567">
        <v>136621</v>
      </c>
      <c r="L10" s="567">
        <v>1124.12786575</v>
      </c>
    </row>
    <row r="11" spans="1:12" s="203" customFormat="1" ht="18" customHeight="1">
      <c r="A11" s="422">
        <v>45139</v>
      </c>
      <c r="B11" s="568">
        <v>21</v>
      </c>
      <c r="C11" s="571">
        <v>1558013</v>
      </c>
      <c r="D11" s="567">
        <v>12892.935135</v>
      </c>
      <c r="E11" s="567">
        <v>0</v>
      </c>
      <c r="F11" s="567">
        <v>0</v>
      </c>
      <c r="G11" s="567">
        <v>0</v>
      </c>
      <c r="H11" s="622">
        <v>0</v>
      </c>
      <c r="I11" s="571">
        <v>1558013</v>
      </c>
      <c r="J11" s="567">
        <v>12892.935135</v>
      </c>
      <c r="K11" s="567">
        <v>61813</v>
      </c>
      <c r="L11" s="567">
        <v>511.98172700000009</v>
      </c>
    </row>
    <row r="12" spans="1:12" s="203" customFormat="1" ht="14.25" customHeight="1">
      <c r="A12" s="422">
        <v>45170</v>
      </c>
      <c r="B12" s="568">
        <v>20</v>
      </c>
      <c r="C12" s="571">
        <v>1060446</v>
      </c>
      <c r="D12" s="567">
        <v>8815.0045172500013</v>
      </c>
      <c r="E12" s="567">
        <v>0</v>
      </c>
      <c r="F12" s="567">
        <v>0</v>
      </c>
      <c r="G12" s="567">
        <v>0</v>
      </c>
      <c r="H12" s="622">
        <v>0</v>
      </c>
      <c r="I12" s="571">
        <v>1060446</v>
      </c>
      <c r="J12" s="567">
        <v>8815.0045172500013</v>
      </c>
      <c r="K12" s="567">
        <v>64784</v>
      </c>
      <c r="L12" s="567">
        <v>538.67123875000004</v>
      </c>
    </row>
    <row r="13" spans="1:12" s="203" customFormat="1" ht="13.5" customHeight="1">
      <c r="A13" s="422">
        <v>45200</v>
      </c>
      <c r="B13" s="568">
        <v>20</v>
      </c>
      <c r="C13" s="571">
        <v>2591422</v>
      </c>
      <c r="D13" s="567">
        <v>21592.3463835</v>
      </c>
      <c r="E13" s="567">
        <v>0</v>
      </c>
      <c r="F13" s="567">
        <v>0</v>
      </c>
      <c r="G13" s="567">
        <v>0</v>
      </c>
      <c r="H13" s="622">
        <v>0</v>
      </c>
      <c r="I13" s="571">
        <v>2591422</v>
      </c>
      <c r="J13" s="567">
        <v>21592.3463835</v>
      </c>
      <c r="K13" s="567">
        <v>97142</v>
      </c>
      <c r="L13" s="567">
        <v>809.11579549999999</v>
      </c>
    </row>
    <row r="14" spans="1:12" s="203" customFormat="1" ht="27.6" customHeight="1">
      <c r="A14" s="422">
        <v>45231</v>
      </c>
      <c r="B14" s="568">
        <v>21</v>
      </c>
      <c r="C14" s="571">
        <v>2264452</v>
      </c>
      <c r="D14" s="567">
        <v>18878.517180250008</v>
      </c>
      <c r="E14" s="567">
        <v>0</v>
      </c>
      <c r="F14" s="567">
        <v>0</v>
      </c>
      <c r="G14" s="567">
        <v>0</v>
      </c>
      <c r="H14" s="622">
        <v>0</v>
      </c>
      <c r="I14" s="571">
        <v>2264452</v>
      </c>
      <c r="J14" s="567">
        <v>18878.517180250008</v>
      </c>
      <c r="K14" s="567">
        <v>64162</v>
      </c>
      <c r="L14" s="567">
        <v>535.24280250000004</v>
      </c>
    </row>
    <row r="15" spans="1:12" s="203" customFormat="1">
      <c r="A15" s="422">
        <v>45261</v>
      </c>
      <c r="B15" s="423"/>
      <c r="C15" s="423"/>
      <c r="D15" s="423"/>
      <c r="E15" s="423"/>
      <c r="F15" s="424"/>
      <c r="G15" s="424"/>
      <c r="H15" s="425"/>
      <c r="I15" s="425"/>
      <c r="J15" s="964"/>
      <c r="K15" s="964"/>
      <c r="L15" s="964"/>
    </row>
    <row r="16" spans="1:12" s="203" customFormat="1">
      <c r="A16" s="422">
        <v>45292</v>
      </c>
      <c r="B16" s="423"/>
      <c r="C16" s="423"/>
      <c r="D16" s="423"/>
      <c r="E16" s="423"/>
      <c r="F16" s="424"/>
      <c r="G16" s="424"/>
      <c r="H16" s="425"/>
      <c r="I16" s="425"/>
      <c r="J16" s="964"/>
      <c r="K16" s="964"/>
      <c r="L16" s="964"/>
    </row>
    <row r="17" spans="1:12" s="203" customFormat="1">
      <c r="A17" s="422">
        <v>45323</v>
      </c>
      <c r="B17" s="423"/>
      <c r="C17" s="423"/>
      <c r="D17" s="423"/>
      <c r="E17" s="423"/>
      <c r="F17" s="424"/>
      <c r="G17" s="424"/>
      <c r="H17" s="425"/>
      <c r="I17" s="425"/>
      <c r="J17" s="964"/>
      <c r="K17" s="964"/>
      <c r="L17" s="964"/>
    </row>
    <row r="18" spans="1:12" s="203" customFormat="1">
      <c r="A18" s="422">
        <v>45352</v>
      </c>
      <c r="B18" s="423"/>
      <c r="C18" s="423"/>
      <c r="D18" s="423"/>
      <c r="E18" s="423"/>
      <c r="F18" s="424"/>
      <c r="G18" s="424"/>
      <c r="H18" s="425"/>
      <c r="I18" s="425"/>
      <c r="J18" s="964"/>
      <c r="K18" s="964"/>
      <c r="L18" s="964"/>
    </row>
    <row r="19" spans="1:12" s="203" customFormat="1">
      <c r="A19" s="282"/>
      <c r="B19" s="291"/>
      <c r="C19" s="285"/>
      <c r="D19" s="283"/>
      <c r="E19" s="283"/>
      <c r="F19" s="283"/>
      <c r="G19" s="283"/>
      <c r="H19" s="342"/>
      <c r="I19" s="285"/>
      <c r="J19" s="283"/>
      <c r="K19" s="283"/>
      <c r="L19" s="283"/>
    </row>
    <row r="20" spans="1:12" s="203" customFormat="1">
      <c r="A20" s="1364" t="s">
        <v>1303</v>
      </c>
      <c r="B20" s="1364"/>
      <c r="C20" s="1364"/>
      <c r="D20" s="1364"/>
      <c r="E20" s="1364"/>
      <c r="F20" s="1364"/>
      <c r="G20" s="1364"/>
      <c r="H20" s="1364"/>
      <c r="I20" s="1364"/>
      <c r="J20" s="1364"/>
    </row>
    <row r="21" spans="1:12" s="203" customFormat="1">
      <c r="A21" s="1364" t="s">
        <v>332</v>
      </c>
      <c r="B21" s="1364"/>
      <c r="C21" s="1364"/>
      <c r="D21" s="1364"/>
      <c r="E21" s="1364"/>
      <c r="F21" s="1364"/>
      <c r="G21" s="1364"/>
      <c r="H21" s="1364"/>
      <c r="I21" s="1364"/>
      <c r="J21" s="1364"/>
    </row>
    <row r="22" spans="1:12" s="203" customFormat="1"/>
  </sheetData>
  <mergeCells count="16">
    <mergeCell ref="A20:J20"/>
    <mergeCell ref="A21:J21"/>
    <mergeCell ref="A2:A4"/>
    <mergeCell ref="B2:B4"/>
    <mergeCell ref="C2:D2"/>
    <mergeCell ref="E2:H2"/>
    <mergeCell ref="I2:J2"/>
    <mergeCell ref="K2:L2"/>
    <mergeCell ref="C3:C4"/>
    <mergeCell ref="D3:D4"/>
    <mergeCell ref="E3:F3"/>
    <mergeCell ref="G3:H3"/>
    <mergeCell ref="I3:I4"/>
    <mergeCell ref="J3:J4"/>
    <mergeCell ref="K3:K4"/>
    <mergeCell ref="L3:L4"/>
  </mergeCells>
  <printOptions horizontalCentered="1"/>
  <pageMargins left="0.78431372549019618" right="0.78431372549019618" top="0.98039215686274517" bottom="0.98039215686274517" header="0.50980392156862753" footer="0.50980392156862753"/>
  <pageSetup paperSize="9" scale="90" orientation="landscape"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zoomScaleNormal="100" workbookViewId="0"/>
  </sheetViews>
  <sheetFormatPr defaultColWidth="9.140625" defaultRowHeight="15"/>
  <cols>
    <col min="1" max="1" width="13.5703125" style="202" bestFit="1" customWidth="1"/>
    <col min="2" max="5" width="12.140625" style="202" bestFit="1" customWidth="1"/>
    <col min="6" max="6" width="9.42578125" style="202" bestFit="1" customWidth="1"/>
    <col min="7" max="10" width="12.140625" style="202" bestFit="1" customWidth="1"/>
    <col min="11" max="11" width="14.5703125" style="202" bestFit="1" customWidth="1"/>
    <col min="12" max="15" width="12.140625" style="202" bestFit="1" customWidth="1"/>
    <col min="16" max="16" width="9.42578125" style="202" bestFit="1" customWidth="1"/>
    <col min="17" max="17" width="4.5703125" style="202" bestFit="1" customWidth="1"/>
    <col min="18" max="16384" width="9.140625" style="202"/>
  </cols>
  <sheetData>
    <row r="1" spans="1:16" ht="18" customHeight="1">
      <c r="A1" s="628" t="s">
        <v>631</v>
      </c>
      <c r="B1" s="628"/>
      <c r="C1" s="628"/>
      <c r="D1" s="628"/>
      <c r="E1" s="628"/>
      <c r="F1" s="628"/>
      <c r="G1" s="628"/>
      <c r="H1" s="628"/>
      <c r="I1" s="628"/>
      <c r="J1" s="628"/>
      <c r="K1" s="628"/>
      <c r="L1" s="628"/>
      <c r="M1" s="628"/>
      <c r="N1" s="628"/>
      <c r="O1" s="628"/>
    </row>
    <row r="2" spans="1:16" s="203" customFormat="1" ht="18" customHeight="1">
      <c r="A2" s="1355" t="s">
        <v>591</v>
      </c>
      <c r="B2" s="1368" t="s">
        <v>78</v>
      </c>
      <c r="C2" s="1369"/>
      <c r="D2" s="1369"/>
      <c r="E2" s="1370"/>
      <c r="F2" s="1342" t="s">
        <v>101</v>
      </c>
      <c r="G2" s="1368" t="s">
        <v>79</v>
      </c>
      <c r="H2" s="1369"/>
      <c r="I2" s="1369"/>
      <c r="J2" s="1370"/>
      <c r="K2" s="1355" t="s">
        <v>101</v>
      </c>
      <c r="L2" s="1368" t="s">
        <v>80</v>
      </c>
      <c r="M2" s="1369"/>
      <c r="N2" s="1369"/>
      <c r="O2" s="1370"/>
      <c r="P2" s="1342" t="s">
        <v>101</v>
      </c>
    </row>
    <row r="3" spans="1:16" s="203" customFormat="1" ht="27" customHeight="1">
      <c r="A3" s="1424"/>
      <c r="B3" s="1425" t="s">
        <v>632</v>
      </c>
      <c r="C3" s="1428"/>
      <c r="D3" s="1368" t="s">
        <v>623</v>
      </c>
      <c r="E3" s="1370"/>
      <c r="F3" s="1432"/>
      <c r="G3" s="1425" t="s">
        <v>632</v>
      </c>
      <c r="H3" s="1428"/>
      <c r="I3" s="1368" t="s">
        <v>623</v>
      </c>
      <c r="J3" s="1370"/>
      <c r="K3" s="1424"/>
      <c r="L3" s="1425" t="s">
        <v>632</v>
      </c>
      <c r="M3" s="1428"/>
      <c r="N3" s="1368" t="s">
        <v>623</v>
      </c>
      <c r="O3" s="1370"/>
      <c r="P3" s="1432"/>
    </row>
    <row r="4" spans="1:16" s="203" customFormat="1" ht="27" customHeight="1">
      <c r="A4" s="1356"/>
      <c r="B4" s="1041" t="s">
        <v>595</v>
      </c>
      <c r="C4" s="1041" t="s">
        <v>596</v>
      </c>
      <c r="D4" s="1041" t="s">
        <v>598</v>
      </c>
      <c r="E4" s="1041" t="s">
        <v>599</v>
      </c>
      <c r="F4" s="1371"/>
      <c r="G4" s="1041" t="s">
        <v>595</v>
      </c>
      <c r="H4" s="1041" t="s">
        <v>596</v>
      </c>
      <c r="I4" s="1041" t="s">
        <v>598</v>
      </c>
      <c r="J4" s="1041" t="s">
        <v>599</v>
      </c>
      <c r="K4" s="1356"/>
      <c r="L4" s="1041" t="s">
        <v>595</v>
      </c>
      <c r="M4" s="1041" t="s">
        <v>596</v>
      </c>
      <c r="N4" s="1041" t="s">
        <v>598</v>
      </c>
      <c r="O4" s="1041" t="s">
        <v>599</v>
      </c>
      <c r="P4" s="1371"/>
    </row>
    <row r="5" spans="1:16" s="209" customFormat="1" ht="18" customHeight="1">
      <c r="A5" s="901" t="s">
        <v>76</v>
      </c>
      <c r="B5" s="907">
        <v>15023.91</v>
      </c>
      <c r="C5" s="1054">
        <v>566.71</v>
      </c>
      <c r="D5" s="907">
        <v>14969.8</v>
      </c>
      <c r="E5" s="1054">
        <v>796.94</v>
      </c>
      <c r="F5" s="907">
        <v>31357.360000000001</v>
      </c>
      <c r="G5" s="907">
        <v>13538.745852259</v>
      </c>
      <c r="H5" s="1054">
        <v>490.33822721000001</v>
      </c>
      <c r="I5" s="907">
        <v>2831.1194105</v>
      </c>
      <c r="J5" s="1054">
        <v>1375.7876821299999</v>
      </c>
      <c r="K5" s="907">
        <v>18235.991172098999</v>
      </c>
      <c r="L5" s="1054" t="s">
        <v>277</v>
      </c>
      <c r="M5" s="1054" t="s">
        <v>277</v>
      </c>
      <c r="N5" s="1054" t="s">
        <v>277</v>
      </c>
      <c r="O5" s="1054" t="s">
        <v>277</v>
      </c>
      <c r="P5" s="907" t="s">
        <v>277</v>
      </c>
    </row>
    <row r="6" spans="1:16" s="209" customFormat="1" ht="18" customHeight="1">
      <c r="A6" s="911" t="s">
        <v>77</v>
      </c>
      <c r="B6" s="912">
        <f t="shared" ref="B6:K6" si="0">SUM(B7:B18)</f>
        <v>4600.54</v>
      </c>
      <c r="C6" s="912">
        <f t="shared" si="0"/>
        <v>102.84000000000002</v>
      </c>
      <c r="D6" s="912">
        <f t="shared" si="0"/>
        <v>7093.8499999999995</v>
      </c>
      <c r="E6" s="912">
        <f t="shared" si="0"/>
        <v>269.38000000000005</v>
      </c>
      <c r="F6" s="912">
        <f t="shared" si="0"/>
        <v>12066.61</v>
      </c>
      <c r="G6" s="912">
        <f t="shared" si="0"/>
        <v>4713.4525289900002</v>
      </c>
      <c r="H6" s="912">
        <f t="shared" si="0"/>
        <v>106.47380475</v>
      </c>
      <c r="I6" s="912">
        <f t="shared" si="0"/>
        <v>1446.0172534999999</v>
      </c>
      <c r="J6" s="912">
        <f t="shared" si="0"/>
        <v>555.96277442999997</v>
      </c>
      <c r="K6" s="912">
        <f t="shared" si="0"/>
        <v>6821.9063616699996</v>
      </c>
      <c r="L6" s="1055" t="s">
        <v>277</v>
      </c>
      <c r="M6" s="1055" t="s">
        <v>277</v>
      </c>
      <c r="N6" s="1055" t="s">
        <v>277</v>
      </c>
      <c r="O6" s="1055" t="s">
        <v>277</v>
      </c>
      <c r="P6" s="1056" t="s">
        <v>277</v>
      </c>
    </row>
    <row r="7" spans="1:16" s="203" customFormat="1" ht="18" customHeight="1">
      <c r="A7" s="422">
        <v>45017</v>
      </c>
      <c r="B7" s="623">
        <v>471.01999999999992</v>
      </c>
      <c r="C7" s="623">
        <v>12.44</v>
      </c>
      <c r="D7" s="623">
        <v>813.79</v>
      </c>
      <c r="E7" s="623">
        <v>28.82</v>
      </c>
      <c r="F7" s="567">
        <v>1326.07</v>
      </c>
      <c r="G7" s="623">
        <v>426.95092147999998</v>
      </c>
      <c r="H7" s="623">
        <v>10.8466232</v>
      </c>
      <c r="I7" s="623">
        <v>177.21949549999999</v>
      </c>
      <c r="J7" s="623">
        <v>61.61820814</v>
      </c>
      <c r="K7" s="567">
        <v>676.63524831999996</v>
      </c>
      <c r="L7" s="623" t="s">
        <v>277</v>
      </c>
      <c r="M7" s="623" t="s">
        <v>277</v>
      </c>
      <c r="N7" s="623" t="s">
        <v>277</v>
      </c>
      <c r="O7" s="623" t="s">
        <v>277</v>
      </c>
      <c r="P7" s="623" t="s">
        <v>277</v>
      </c>
    </row>
    <row r="8" spans="1:16" s="203" customFormat="1" ht="18" customHeight="1">
      <c r="A8" s="422">
        <v>45047</v>
      </c>
      <c r="B8" s="623">
        <v>446.85000000000008</v>
      </c>
      <c r="C8" s="623">
        <v>14.19</v>
      </c>
      <c r="D8" s="623">
        <v>1088.07</v>
      </c>
      <c r="E8" s="623">
        <v>35.299999999999997</v>
      </c>
      <c r="F8" s="567">
        <v>1584.41</v>
      </c>
      <c r="G8" s="623">
        <v>493.00316979000002</v>
      </c>
      <c r="H8" s="623">
        <v>12.37561045</v>
      </c>
      <c r="I8" s="623">
        <v>185.15689975000001</v>
      </c>
      <c r="J8" s="623">
        <v>72.957787589999995</v>
      </c>
      <c r="K8" s="567">
        <v>763.49346758000002</v>
      </c>
      <c r="L8" s="623" t="s">
        <v>277</v>
      </c>
      <c r="M8" s="623" t="s">
        <v>277</v>
      </c>
      <c r="N8" s="623" t="s">
        <v>277</v>
      </c>
      <c r="O8" s="623" t="s">
        <v>277</v>
      </c>
      <c r="P8" s="623" t="s">
        <v>277</v>
      </c>
    </row>
    <row r="9" spans="1:16" s="203" customFormat="1" ht="18" customHeight="1">
      <c r="A9" s="422">
        <v>45078</v>
      </c>
      <c r="B9" s="623">
        <v>594.45000000000005</v>
      </c>
      <c r="C9" s="623">
        <v>18.440000000000001</v>
      </c>
      <c r="D9" s="623">
        <v>971.18000000000006</v>
      </c>
      <c r="E9" s="623">
        <v>41.7</v>
      </c>
      <c r="F9" s="567">
        <v>1625.77</v>
      </c>
      <c r="G9" s="623">
        <v>696.12897502999999</v>
      </c>
      <c r="H9" s="623">
        <v>21.285362639999999</v>
      </c>
      <c r="I9" s="623">
        <v>185.79113225</v>
      </c>
      <c r="J9" s="623">
        <v>83.064890460000001</v>
      </c>
      <c r="K9" s="567">
        <v>986.27036038000006</v>
      </c>
      <c r="L9" s="623" t="s">
        <v>277</v>
      </c>
      <c r="M9" s="623" t="s">
        <v>277</v>
      </c>
      <c r="N9" s="623" t="s">
        <v>277</v>
      </c>
      <c r="O9" s="623" t="s">
        <v>277</v>
      </c>
      <c r="P9" s="623" t="s">
        <v>277</v>
      </c>
    </row>
    <row r="10" spans="1:16" s="203" customFormat="1" ht="18" customHeight="1">
      <c r="A10" s="422">
        <v>45108</v>
      </c>
      <c r="B10" s="623">
        <v>727.38</v>
      </c>
      <c r="C10" s="623">
        <v>15.27</v>
      </c>
      <c r="D10" s="623">
        <v>1101.57</v>
      </c>
      <c r="E10" s="623">
        <v>40.72</v>
      </c>
      <c r="F10" s="567">
        <v>1884.9399999999998</v>
      </c>
      <c r="G10" s="623">
        <v>907.84047350000003</v>
      </c>
      <c r="H10" s="623">
        <v>16.933425119999999</v>
      </c>
      <c r="I10" s="623">
        <v>202.45188074999999</v>
      </c>
      <c r="J10" s="623">
        <v>76.672452669999998</v>
      </c>
      <c r="K10" s="567">
        <v>1203.89823204</v>
      </c>
      <c r="L10" s="623" t="s">
        <v>277</v>
      </c>
      <c r="M10" s="623" t="s">
        <v>277</v>
      </c>
      <c r="N10" s="623" t="s">
        <v>277</v>
      </c>
      <c r="O10" s="623" t="s">
        <v>277</v>
      </c>
      <c r="P10" s="623" t="s">
        <v>277</v>
      </c>
    </row>
    <row r="11" spans="1:16" s="203" customFormat="1" ht="18" customHeight="1">
      <c r="A11" s="422">
        <v>45139</v>
      </c>
      <c r="B11" s="623">
        <v>594.66999999999996</v>
      </c>
      <c r="C11" s="623">
        <v>8.09</v>
      </c>
      <c r="D11" s="623">
        <v>1101.52</v>
      </c>
      <c r="E11" s="623">
        <v>39.9</v>
      </c>
      <c r="F11" s="567">
        <v>1744.18</v>
      </c>
      <c r="G11" s="623">
        <v>634.15121222000005</v>
      </c>
      <c r="H11" s="623">
        <v>7.5852812399999996</v>
      </c>
      <c r="I11" s="623">
        <v>222.02594024999999</v>
      </c>
      <c r="J11" s="623">
        <v>88.035534999999996</v>
      </c>
      <c r="K11" s="567">
        <v>951.79796870999996</v>
      </c>
      <c r="L11" s="623" t="s">
        <v>277</v>
      </c>
      <c r="M11" s="623" t="s">
        <v>277</v>
      </c>
      <c r="N11" s="623" t="s">
        <v>277</v>
      </c>
      <c r="O11" s="623" t="s">
        <v>277</v>
      </c>
      <c r="P11" s="623" t="s">
        <v>277</v>
      </c>
    </row>
    <row r="12" spans="1:16" s="203" customFormat="1">
      <c r="A12" s="422">
        <v>45170</v>
      </c>
      <c r="B12" s="623">
        <v>688.18</v>
      </c>
      <c r="C12" s="623">
        <v>22.68</v>
      </c>
      <c r="D12" s="623">
        <v>1024.0999999999999</v>
      </c>
      <c r="E12" s="623">
        <v>34.840000000000003</v>
      </c>
      <c r="F12" s="567">
        <v>1769.8</v>
      </c>
      <c r="G12" s="623">
        <v>555.91920199000003</v>
      </c>
      <c r="H12" s="623">
        <v>18.524998750000002</v>
      </c>
      <c r="I12" s="623">
        <v>186.4676375</v>
      </c>
      <c r="J12" s="623">
        <v>71.654708619999994</v>
      </c>
      <c r="K12" s="567">
        <v>832.56654686000002</v>
      </c>
      <c r="L12" s="623" t="s">
        <v>277</v>
      </c>
      <c r="M12" s="623" t="s">
        <v>277</v>
      </c>
      <c r="N12" s="623" t="s">
        <v>277</v>
      </c>
      <c r="O12" s="623" t="s">
        <v>277</v>
      </c>
      <c r="P12" s="623" t="s">
        <v>277</v>
      </c>
    </row>
    <row r="13" spans="1:16" s="203" customFormat="1" ht="13.5" customHeight="1">
      <c r="A13" s="422">
        <v>45200</v>
      </c>
      <c r="B13" s="623">
        <v>491.09</v>
      </c>
      <c r="C13" s="623">
        <v>5.01</v>
      </c>
      <c r="D13" s="623">
        <v>517.29999999999995</v>
      </c>
      <c r="E13" s="623">
        <v>20.53</v>
      </c>
      <c r="F13" s="567">
        <v>1033.93</v>
      </c>
      <c r="G13" s="623">
        <v>415.77488505999997</v>
      </c>
      <c r="H13" s="623">
        <v>6.9908619700000001</v>
      </c>
      <c r="I13" s="623">
        <v>152.42088225000001</v>
      </c>
      <c r="J13" s="623">
        <v>46.798637820000003</v>
      </c>
      <c r="K13" s="567">
        <v>621.98526709999999</v>
      </c>
      <c r="L13" s="623" t="s">
        <v>277</v>
      </c>
      <c r="M13" s="623" t="s">
        <v>277</v>
      </c>
      <c r="N13" s="623" t="s">
        <v>277</v>
      </c>
      <c r="O13" s="623" t="s">
        <v>277</v>
      </c>
      <c r="P13" s="623" t="s">
        <v>277</v>
      </c>
    </row>
    <row r="14" spans="1:16" s="203" customFormat="1" ht="27.6" customHeight="1">
      <c r="A14" s="422">
        <v>45231</v>
      </c>
      <c r="B14" s="423">
        <v>586.9</v>
      </c>
      <c r="C14" s="423">
        <v>6.72</v>
      </c>
      <c r="D14" s="423">
        <v>476.32000000000005</v>
      </c>
      <c r="E14" s="423">
        <v>27.57</v>
      </c>
      <c r="F14" s="567">
        <v>1097.51</v>
      </c>
      <c r="G14" s="623">
        <v>583.68368992000001</v>
      </c>
      <c r="H14" s="623">
        <v>11.93164138</v>
      </c>
      <c r="I14" s="623">
        <v>134.48338525</v>
      </c>
      <c r="J14" s="623">
        <v>55.160554130000001</v>
      </c>
      <c r="K14" s="567">
        <v>785.25927067999999</v>
      </c>
      <c r="L14" s="623" t="s">
        <v>277</v>
      </c>
      <c r="M14" s="623" t="s">
        <v>277</v>
      </c>
      <c r="N14" s="623" t="s">
        <v>277</v>
      </c>
      <c r="O14" s="623" t="s">
        <v>277</v>
      </c>
      <c r="P14" s="623" t="s">
        <v>277</v>
      </c>
    </row>
    <row r="15" spans="1:16" s="203" customFormat="1">
      <c r="A15" s="422">
        <v>45261</v>
      </c>
      <c r="B15" s="423"/>
      <c r="C15" s="423"/>
      <c r="D15" s="423"/>
      <c r="E15" s="423"/>
      <c r="F15" s="424"/>
      <c r="G15" s="424"/>
      <c r="H15" s="425"/>
      <c r="I15" s="425"/>
      <c r="J15" s="964"/>
      <c r="K15" s="964"/>
      <c r="L15" s="964"/>
      <c r="M15" s="964"/>
      <c r="N15" s="964"/>
      <c r="O15" s="964"/>
      <c r="P15" s="964"/>
    </row>
    <row r="16" spans="1:16" s="203" customFormat="1">
      <c r="A16" s="422">
        <v>45292</v>
      </c>
      <c r="B16" s="423"/>
      <c r="C16" s="423"/>
      <c r="D16" s="423"/>
      <c r="E16" s="423"/>
      <c r="F16" s="424"/>
      <c r="G16" s="424"/>
      <c r="H16" s="425"/>
      <c r="I16" s="425"/>
      <c r="J16" s="964"/>
      <c r="K16" s="964"/>
      <c r="L16" s="964"/>
      <c r="M16" s="964"/>
      <c r="N16" s="964"/>
      <c r="O16" s="964"/>
      <c r="P16" s="964"/>
    </row>
    <row r="17" spans="1:17" s="203" customFormat="1">
      <c r="A17" s="422">
        <v>45323</v>
      </c>
      <c r="B17" s="423"/>
      <c r="C17" s="423"/>
      <c r="D17" s="423"/>
      <c r="E17" s="423"/>
      <c r="F17" s="424"/>
      <c r="G17" s="424"/>
      <c r="H17" s="425"/>
      <c r="I17" s="425"/>
      <c r="J17" s="964"/>
      <c r="K17" s="964"/>
      <c r="L17" s="964"/>
      <c r="M17" s="964"/>
      <c r="N17" s="964"/>
      <c r="O17" s="964"/>
      <c r="P17" s="964"/>
    </row>
    <row r="18" spans="1:17" s="203" customFormat="1">
      <c r="A18" s="422">
        <v>45352</v>
      </c>
      <c r="B18" s="423"/>
      <c r="C18" s="423"/>
      <c r="D18" s="423"/>
      <c r="E18" s="423"/>
      <c r="F18" s="424"/>
      <c r="G18" s="424"/>
      <c r="H18" s="425"/>
      <c r="I18" s="425"/>
      <c r="J18" s="964"/>
      <c r="K18" s="964"/>
      <c r="L18" s="964"/>
      <c r="M18" s="964"/>
      <c r="N18" s="964"/>
      <c r="O18" s="964"/>
      <c r="P18" s="964"/>
    </row>
    <row r="19" spans="1:17" s="203" customFormat="1">
      <c r="A19" s="282"/>
      <c r="B19" s="296"/>
      <c r="C19" s="296"/>
      <c r="D19" s="296"/>
      <c r="E19" s="296"/>
      <c r="F19" s="283"/>
      <c r="G19" s="296"/>
      <c r="H19" s="296"/>
      <c r="I19" s="296"/>
      <c r="J19" s="296"/>
      <c r="K19" s="283"/>
      <c r="L19" s="296"/>
      <c r="M19" s="296"/>
      <c r="N19" s="296"/>
      <c r="O19" s="296"/>
      <c r="P19" s="296"/>
    </row>
    <row r="20" spans="1:17" s="203" customFormat="1">
      <c r="A20" s="1364" t="s">
        <v>1303</v>
      </c>
      <c r="B20" s="1364"/>
      <c r="C20" s="1364"/>
      <c r="D20" s="1364"/>
      <c r="E20" s="1364"/>
      <c r="F20" s="1364"/>
      <c r="G20" s="1364"/>
      <c r="H20" s="1364"/>
      <c r="I20" s="1364"/>
      <c r="J20" s="1364"/>
      <c r="K20" s="1364"/>
      <c r="L20" s="1364"/>
      <c r="M20" s="1364"/>
      <c r="N20" s="1364"/>
      <c r="O20" s="1364"/>
    </row>
    <row r="21" spans="1:17" s="203" customFormat="1">
      <c r="A21" s="1364" t="s">
        <v>221</v>
      </c>
      <c r="B21" s="1364"/>
      <c r="C21" s="1364"/>
      <c r="D21" s="1364"/>
      <c r="E21" s="1364"/>
      <c r="F21" s="1364"/>
      <c r="G21" s="1364"/>
      <c r="H21" s="1364"/>
      <c r="I21" s="1364"/>
      <c r="J21" s="1364"/>
      <c r="K21" s="1364"/>
      <c r="L21" s="1364"/>
      <c r="M21" s="1364"/>
      <c r="N21" s="1364"/>
      <c r="O21" s="1364"/>
    </row>
    <row r="22" spans="1:17">
      <c r="B22" s="343"/>
      <c r="C22" s="343"/>
      <c r="D22" s="343"/>
      <c r="E22" s="343"/>
      <c r="F22" s="343"/>
      <c r="G22" s="343"/>
      <c r="H22" s="343"/>
      <c r="I22" s="343"/>
      <c r="J22" s="343"/>
      <c r="K22" s="343"/>
      <c r="L22" s="343"/>
      <c r="M22" s="343"/>
      <c r="N22" s="343"/>
      <c r="O22" s="343"/>
      <c r="P22" s="343"/>
    </row>
    <row r="24" spans="1:17">
      <c r="B24" s="343"/>
      <c r="C24" s="343"/>
      <c r="D24" s="343"/>
      <c r="E24" s="343"/>
      <c r="F24" s="343"/>
      <c r="G24" s="343"/>
      <c r="H24" s="343"/>
      <c r="I24" s="343"/>
      <c r="J24" s="343"/>
      <c r="K24" s="343"/>
      <c r="L24" s="343"/>
      <c r="M24" s="343"/>
      <c r="N24" s="343"/>
      <c r="O24" s="343"/>
      <c r="P24" s="343"/>
      <c r="Q24" s="343"/>
    </row>
  </sheetData>
  <mergeCells count="15">
    <mergeCell ref="A20:O20"/>
    <mergeCell ref="A21:O21"/>
    <mergeCell ref="A2:A4"/>
    <mergeCell ref="B2:E2"/>
    <mergeCell ref="F2:F4"/>
    <mergeCell ref="G2:J2"/>
    <mergeCell ref="K2:K4"/>
    <mergeCell ref="L2:O2"/>
    <mergeCell ref="P2:P4"/>
    <mergeCell ref="B3:C3"/>
    <mergeCell ref="D3:E3"/>
    <mergeCell ref="G3:H3"/>
    <mergeCell ref="I3:J3"/>
    <mergeCell ref="L3:M3"/>
    <mergeCell ref="N3:O3"/>
  </mergeCells>
  <printOptions horizontalCentered="1"/>
  <pageMargins left="0.78431372549019618" right="0.78431372549019618" top="0.98039215686274517" bottom="0.98039215686274517" header="0.50980392156862753" footer="0.50980392156862753"/>
  <pageSetup paperSize="9" scale="65" orientation="landscape" useFirstPageNumber="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zoomScaleNormal="100" workbookViewId="0"/>
  </sheetViews>
  <sheetFormatPr defaultColWidth="9.140625" defaultRowHeight="15"/>
  <cols>
    <col min="1" max="9" width="12.140625" style="202" customWidth="1"/>
    <col min="10" max="15" width="12.140625" style="202" bestFit="1" customWidth="1"/>
    <col min="16" max="16" width="4.5703125" style="202" bestFit="1" customWidth="1"/>
    <col min="17" max="16384" width="9.140625" style="202"/>
  </cols>
  <sheetData>
    <row r="1" spans="1:15">
      <c r="A1" s="628" t="s">
        <v>633</v>
      </c>
      <c r="B1" s="628"/>
      <c r="C1" s="628"/>
      <c r="D1" s="628"/>
      <c r="E1" s="628"/>
      <c r="F1" s="628"/>
      <c r="G1" s="628"/>
      <c r="H1" s="628"/>
      <c r="I1" s="628"/>
    </row>
    <row r="2" spans="1:15" s="203" customFormat="1" ht="18" customHeight="1">
      <c r="A2" s="1342" t="s">
        <v>222</v>
      </c>
      <c r="B2" s="1336" t="s">
        <v>629</v>
      </c>
      <c r="C2" s="1337"/>
      <c r="D2" s="1337"/>
      <c r="E2" s="1337"/>
      <c r="F2" s="1337"/>
      <c r="G2" s="1337"/>
      <c r="H2" s="1344"/>
      <c r="I2" s="1336" t="s">
        <v>634</v>
      </c>
      <c r="J2" s="1337"/>
      <c r="K2" s="1337"/>
      <c r="L2" s="1337"/>
      <c r="M2" s="1337"/>
      <c r="N2" s="1337"/>
      <c r="O2" s="1344"/>
    </row>
    <row r="3" spans="1:15" s="203" customFormat="1" ht="18" customHeight="1">
      <c r="A3" s="1371"/>
      <c r="B3" s="902" t="s">
        <v>635</v>
      </c>
      <c r="C3" s="902" t="s">
        <v>636</v>
      </c>
      <c r="D3" s="902" t="s">
        <v>637</v>
      </c>
      <c r="E3" s="902" t="s">
        <v>638</v>
      </c>
      <c r="F3" s="902" t="s">
        <v>639</v>
      </c>
      <c r="G3" s="902" t="s">
        <v>640</v>
      </c>
      <c r="H3" s="902" t="s">
        <v>641</v>
      </c>
      <c r="I3" s="902" t="s">
        <v>635</v>
      </c>
      <c r="J3" s="902" t="s">
        <v>636</v>
      </c>
      <c r="K3" s="902" t="s">
        <v>637</v>
      </c>
      <c r="L3" s="902" t="s">
        <v>638</v>
      </c>
      <c r="M3" s="902" t="s">
        <v>639</v>
      </c>
      <c r="N3" s="902" t="s">
        <v>640</v>
      </c>
      <c r="O3" s="902" t="s">
        <v>641</v>
      </c>
    </row>
    <row r="4" spans="1:15" s="209" customFormat="1" ht="18" customHeight="1">
      <c r="A4" s="901" t="s">
        <v>76</v>
      </c>
      <c r="B4" s="909">
        <v>6232275.2999999998</v>
      </c>
      <c r="C4" s="907">
        <v>12125.91</v>
      </c>
      <c r="D4" s="907">
        <v>20441.580000000002</v>
      </c>
      <c r="E4" s="907">
        <v>7020.73</v>
      </c>
      <c r="F4" s="907">
        <v>0</v>
      </c>
      <c r="G4" s="907">
        <v>0.02</v>
      </c>
      <c r="H4" s="907">
        <v>0.02</v>
      </c>
      <c r="I4" s="909">
        <v>3261659</v>
      </c>
      <c r="J4" s="907">
        <v>19377</v>
      </c>
      <c r="K4" s="907">
        <v>25415</v>
      </c>
      <c r="L4" s="907">
        <v>18350</v>
      </c>
      <c r="M4" s="908">
        <v>0</v>
      </c>
      <c r="N4" s="908">
        <v>0</v>
      </c>
      <c r="O4" s="908">
        <v>0</v>
      </c>
    </row>
    <row r="5" spans="1:15" s="209" customFormat="1" ht="18" customHeight="1">
      <c r="A5" s="911" t="s">
        <v>77</v>
      </c>
      <c r="B5" s="1057">
        <f>SUM(B6:B17)</f>
        <v>1805138.1576019998</v>
      </c>
      <c r="C5" s="1057">
        <f t="shared" ref="C5:H5" si="0">SUM(C6:C17)</f>
        <v>11631.684118000001</v>
      </c>
      <c r="D5" s="1057">
        <f t="shared" si="0"/>
        <v>23877.250319000002</v>
      </c>
      <c r="E5" s="1057">
        <f t="shared" si="0"/>
        <v>7228.986454249999</v>
      </c>
      <c r="F5" s="913">
        <f t="shared" si="0"/>
        <v>0</v>
      </c>
      <c r="G5" s="913">
        <f t="shared" si="0"/>
        <v>0</v>
      </c>
      <c r="H5" s="913">
        <f t="shared" si="0"/>
        <v>8.4067499999999993E-3</v>
      </c>
      <c r="I5" s="913">
        <f t="shared" ref="I5:O5" si="1">INDEX(I6:I17,COUNT(I6:I17))</f>
        <v>537218</v>
      </c>
      <c r="J5" s="913">
        <f t="shared" si="1"/>
        <v>22186</v>
      </c>
      <c r="K5" s="913">
        <f t="shared" si="1"/>
        <v>19229</v>
      </c>
      <c r="L5" s="913">
        <f t="shared" si="1"/>
        <v>1504</v>
      </c>
      <c r="M5" s="913">
        <f t="shared" si="1"/>
        <v>0</v>
      </c>
      <c r="N5" s="913">
        <f t="shared" si="1"/>
        <v>0</v>
      </c>
      <c r="O5" s="913">
        <f t="shared" si="1"/>
        <v>0</v>
      </c>
    </row>
    <row r="6" spans="1:15" s="203" customFormat="1" ht="18" customHeight="1">
      <c r="A6" s="422">
        <v>45017</v>
      </c>
      <c r="B6" s="571">
        <v>249622.32</v>
      </c>
      <c r="C6" s="567">
        <v>3276.31</v>
      </c>
      <c r="D6" s="567">
        <v>3255.11</v>
      </c>
      <c r="E6" s="567">
        <v>1368.25</v>
      </c>
      <c r="F6" s="567">
        <v>0</v>
      </c>
      <c r="G6" s="567">
        <v>0</v>
      </c>
      <c r="H6" s="567">
        <v>0</v>
      </c>
      <c r="I6" s="571">
        <v>2619519</v>
      </c>
      <c r="J6" s="567">
        <v>66254</v>
      </c>
      <c r="K6" s="567">
        <v>44773</v>
      </c>
      <c r="L6" s="567">
        <v>33936</v>
      </c>
      <c r="M6" s="568">
        <v>0</v>
      </c>
      <c r="N6" s="568">
        <v>0</v>
      </c>
      <c r="O6" s="568">
        <v>0</v>
      </c>
    </row>
    <row r="7" spans="1:15" s="203" customFormat="1" ht="18" customHeight="1">
      <c r="A7" s="422">
        <v>45047</v>
      </c>
      <c r="B7" s="571">
        <v>330599.12</v>
      </c>
      <c r="C7" s="567">
        <v>2625.05</v>
      </c>
      <c r="D7" s="567">
        <v>4235.05</v>
      </c>
      <c r="E7" s="567">
        <v>1592.26</v>
      </c>
      <c r="F7" s="567">
        <v>0</v>
      </c>
      <c r="G7" s="567">
        <v>0</v>
      </c>
      <c r="H7" s="567">
        <v>0</v>
      </c>
      <c r="I7" s="571">
        <v>2061695</v>
      </c>
      <c r="J7" s="567">
        <v>17626</v>
      </c>
      <c r="K7" s="567">
        <v>34792</v>
      </c>
      <c r="L7" s="567">
        <v>35937</v>
      </c>
      <c r="M7" s="568">
        <v>0</v>
      </c>
      <c r="N7" s="568">
        <v>0</v>
      </c>
      <c r="O7" s="568">
        <v>0</v>
      </c>
    </row>
    <row r="8" spans="1:15" s="203" customFormat="1" ht="18.75" customHeight="1">
      <c r="A8" s="422">
        <v>45078</v>
      </c>
      <c r="B8" s="571">
        <v>283410.69425674999</v>
      </c>
      <c r="C8" s="567">
        <v>2664.8301839999999</v>
      </c>
      <c r="D8" s="567">
        <v>6345.5140382500003</v>
      </c>
      <c r="E8" s="567">
        <v>1305.82138375</v>
      </c>
      <c r="F8" s="567">
        <v>0</v>
      </c>
      <c r="G8" s="567">
        <v>0</v>
      </c>
      <c r="H8" s="567">
        <v>0</v>
      </c>
      <c r="I8" s="571">
        <v>1208578</v>
      </c>
      <c r="J8" s="567">
        <v>18487</v>
      </c>
      <c r="K8" s="567">
        <v>44311</v>
      </c>
      <c r="L8" s="567">
        <v>28961</v>
      </c>
      <c r="M8" s="568">
        <v>0</v>
      </c>
      <c r="N8" s="568">
        <v>0</v>
      </c>
      <c r="O8" s="568">
        <v>0</v>
      </c>
    </row>
    <row r="9" spans="1:15" s="203" customFormat="1" ht="18.75" customHeight="1">
      <c r="A9" s="422">
        <v>45108</v>
      </c>
      <c r="B9" s="571">
        <v>271383.81720975001</v>
      </c>
      <c r="C9" s="567">
        <v>1053.8093985</v>
      </c>
      <c r="D9" s="567">
        <v>3911.4086459999999</v>
      </c>
      <c r="E9" s="567">
        <v>1208.17301</v>
      </c>
      <c r="F9" s="567">
        <v>0</v>
      </c>
      <c r="G9" s="567">
        <v>0</v>
      </c>
      <c r="H9" s="567">
        <v>0</v>
      </c>
      <c r="I9" s="571">
        <v>884536</v>
      </c>
      <c r="J9" s="567">
        <v>34024</v>
      </c>
      <c r="K9" s="567">
        <v>56828</v>
      </c>
      <c r="L9" s="567">
        <v>17838</v>
      </c>
      <c r="M9" s="568">
        <v>0</v>
      </c>
      <c r="N9" s="568">
        <v>0</v>
      </c>
      <c r="O9" s="568">
        <v>0</v>
      </c>
    </row>
    <row r="10" spans="1:15" s="203" customFormat="1" ht="13.5" customHeight="1">
      <c r="A10" s="422">
        <v>45139</v>
      </c>
      <c r="B10" s="571">
        <v>223245.70374950001</v>
      </c>
      <c r="C10" s="567">
        <v>776.55779600000005</v>
      </c>
      <c r="D10" s="567">
        <v>2493.5050282500001</v>
      </c>
      <c r="E10" s="567">
        <v>708.84005000000002</v>
      </c>
      <c r="F10" s="567">
        <v>0</v>
      </c>
      <c r="G10" s="567">
        <v>0</v>
      </c>
      <c r="H10" s="567">
        <v>0</v>
      </c>
      <c r="I10" s="571">
        <v>803109</v>
      </c>
      <c r="J10" s="567">
        <v>5384</v>
      </c>
      <c r="K10" s="567">
        <v>6508</v>
      </c>
      <c r="L10" s="567">
        <v>9446</v>
      </c>
      <c r="M10" s="568">
        <v>0</v>
      </c>
      <c r="N10" s="568">
        <v>0</v>
      </c>
      <c r="O10" s="568">
        <v>0</v>
      </c>
    </row>
    <row r="11" spans="1:15" s="203" customFormat="1" ht="13.5" customHeight="1">
      <c r="A11" s="422">
        <v>45170</v>
      </c>
      <c r="B11" s="571">
        <v>216071.56159699999</v>
      </c>
      <c r="C11" s="567">
        <v>425.41757749999999</v>
      </c>
      <c r="D11" s="567">
        <v>1521.39235925</v>
      </c>
      <c r="E11" s="567">
        <v>415.54010225000002</v>
      </c>
      <c r="F11" s="567">
        <v>0</v>
      </c>
      <c r="G11" s="567">
        <v>0</v>
      </c>
      <c r="H11" s="567">
        <v>0</v>
      </c>
      <c r="I11" s="571">
        <v>888648</v>
      </c>
      <c r="J11" s="567">
        <v>5795</v>
      </c>
      <c r="K11" s="567">
        <v>6875</v>
      </c>
      <c r="L11" s="567">
        <v>15407</v>
      </c>
      <c r="M11" s="568">
        <v>0</v>
      </c>
      <c r="N11" s="568">
        <v>0</v>
      </c>
      <c r="O11" s="568">
        <v>0</v>
      </c>
    </row>
    <row r="12" spans="1:15" s="203" customFormat="1" ht="13.5" customHeight="1">
      <c r="A12" s="422">
        <v>45200</v>
      </c>
      <c r="B12" s="571">
        <v>131900.26486475</v>
      </c>
      <c r="C12" s="567">
        <v>316.58060725000001</v>
      </c>
      <c r="D12" s="567">
        <v>974.08344324999996</v>
      </c>
      <c r="E12" s="567">
        <v>290.98641125</v>
      </c>
      <c r="F12" s="567">
        <v>0</v>
      </c>
      <c r="G12" s="567">
        <v>0</v>
      </c>
      <c r="H12" s="567">
        <v>0</v>
      </c>
      <c r="I12" s="571">
        <v>1091848</v>
      </c>
      <c r="J12" s="567">
        <v>2508</v>
      </c>
      <c r="K12" s="567">
        <v>7059</v>
      </c>
      <c r="L12" s="567">
        <v>13701</v>
      </c>
      <c r="M12" s="568">
        <v>0</v>
      </c>
      <c r="N12" s="568">
        <v>0</v>
      </c>
      <c r="O12" s="568">
        <v>0</v>
      </c>
    </row>
    <row r="13" spans="1:15" s="203" customFormat="1">
      <c r="A13" s="422">
        <v>45231</v>
      </c>
      <c r="B13" s="423">
        <v>98904.675924249997</v>
      </c>
      <c r="C13" s="423">
        <v>493.12855474999998</v>
      </c>
      <c r="D13" s="423">
        <v>1141.1868039999999</v>
      </c>
      <c r="E13" s="423">
        <v>339.115497</v>
      </c>
      <c r="F13" s="424">
        <v>0</v>
      </c>
      <c r="G13" s="424">
        <v>0</v>
      </c>
      <c r="H13" s="425">
        <v>8.4067499999999993E-3</v>
      </c>
      <c r="I13" s="425">
        <v>537218</v>
      </c>
      <c r="J13" s="567">
        <v>22186</v>
      </c>
      <c r="K13" s="567">
        <v>19229</v>
      </c>
      <c r="L13" s="567">
        <v>1504</v>
      </c>
      <c r="M13" s="964">
        <v>0</v>
      </c>
      <c r="N13" s="964">
        <v>0</v>
      </c>
      <c r="O13" s="964">
        <v>0</v>
      </c>
    </row>
    <row r="14" spans="1:15" s="203" customFormat="1">
      <c r="A14" s="422">
        <v>45261</v>
      </c>
      <c r="B14" s="423"/>
      <c r="C14" s="423"/>
      <c r="D14" s="423"/>
      <c r="E14" s="423"/>
      <c r="F14" s="424"/>
      <c r="G14" s="424"/>
      <c r="H14" s="425"/>
      <c r="I14" s="425"/>
      <c r="J14" s="964"/>
      <c r="K14" s="964"/>
      <c r="L14" s="964"/>
      <c r="M14" s="964"/>
      <c r="N14" s="964"/>
      <c r="O14" s="964"/>
    </row>
    <row r="15" spans="1:15" s="203" customFormat="1">
      <c r="A15" s="422">
        <v>45292</v>
      </c>
      <c r="B15" s="423"/>
      <c r="C15" s="423"/>
      <c r="D15" s="423"/>
      <c r="E15" s="423"/>
      <c r="F15" s="424"/>
      <c r="G15" s="424"/>
      <c r="H15" s="425"/>
      <c r="I15" s="425"/>
      <c r="J15" s="964"/>
      <c r="K15" s="964"/>
      <c r="L15" s="964"/>
      <c r="M15" s="964"/>
      <c r="N15" s="964"/>
      <c r="O15" s="964"/>
    </row>
    <row r="16" spans="1:15" s="203" customFormat="1">
      <c r="A16" s="422">
        <v>45323</v>
      </c>
      <c r="B16" s="423"/>
      <c r="C16" s="423"/>
      <c r="D16" s="423"/>
      <c r="E16" s="423"/>
      <c r="F16" s="424"/>
      <c r="G16" s="424"/>
      <c r="H16" s="425"/>
      <c r="I16" s="425"/>
      <c r="J16" s="964"/>
      <c r="K16" s="964"/>
      <c r="L16" s="964"/>
      <c r="M16" s="964"/>
      <c r="N16" s="964"/>
      <c r="O16" s="964"/>
    </row>
    <row r="17" spans="1:15" s="203" customFormat="1">
      <c r="A17" s="422">
        <v>45352</v>
      </c>
      <c r="B17" s="423"/>
      <c r="C17" s="423"/>
      <c r="D17" s="423"/>
      <c r="E17" s="423"/>
      <c r="F17" s="424"/>
      <c r="G17" s="424"/>
      <c r="H17" s="425"/>
      <c r="I17" s="425"/>
      <c r="J17" s="964"/>
      <c r="K17" s="964"/>
      <c r="L17" s="964"/>
      <c r="M17" s="964"/>
      <c r="N17" s="964"/>
      <c r="O17" s="964"/>
    </row>
    <row r="18" spans="1:15" s="203" customFormat="1">
      <c r="A18" s="864"/>
      <c r="B18" s="864"/>
      <c r="C18" s="864"/>
      <c r="D18" s="864"/>
      <c r="E18" s="864"/>
      <c r="F18" s="864"/>
      <c r="G18" s="864"/>
      <c r="H18" s="864"/>
      <c r="I18" s="864"/>
    </row>
    <row r="19" spans="1:15" s="203" customFormat="1">
      <c r="A19" s="1364" t="s">
        <v>1303</v>
      </c>
      <c r="B19" s="1364"/>
      <c r="C19" s="1364"/>
      <c r="D19" s="1364"/>
      <c r="E19" s="1364"/>
      <c r="F19" s="1364"/>
      <c r="G19" s="1364"/>
      <c r="H19" s="1364"/>
      <c r="I19" s="1364"/>
    </row>
    <row r="20" spans="1:15" s="203" customFormat="1">
      <c r="A20" s="1364" t="s">
        <v>314</v>
      </c>
      <c r="B20" s="1364"/>
      <c r="C20" s="1364"/>
      <c r="D20" s="1364"/>
      <c r="E20" s="1364"/>
      <c r="F20" s="1364"/>
      <c r="G20" s="1364"/>
      <c r="H20" s="1364"/>
      <c r="I20" s="1364"/>
    </row>
    <row r="21" spans="1:15" s="203" customFormat="1">
      <c r="B21" s="287"/>
      <c r="C21" s="287"/>
      <c r="D21" s="287"/>
      <c r="E21" s="287"/>
      <c r="F21" s="287"/>
      <c r="G21" s="287"/>
      <c r="H21" s="287"/>
      <c r="I21" s="287"/>
      <c r="J21" s="287"/>
      <c r="K21" s="287"/>
      <c r="L21" s="287"/>
      <c r="M21" s="287"/>
      <c r="N21" s="287"/>
      <c r="O21" s="287"/>
    </row>
    <row r="22" spans="1:15">
      <c r="B22" s="294"/>
      <c r="C22" s="294"/>
      <c r="D22" s="294"/>
      <c r="F22" s="294"/>
      <c r="G22" s="294"/>
      <c r="H22" s="294"/>
      <c r="I22" s="294"/>
      <c r="J22" s="294"/>
      <c r="K22" s="294"/>
      <c r="L22" s="294"/>
      <c r="M22" s="294"/>
      <c r="N22" s="294"/>
      <c r="O22" s="294"/>
    </row>
    <row r="23" spans="1:15">
      <c r="B23" s="294"/>
      <c r="C23" s="294"/>
      <c r="D23" s="294"/>
      <c r="E23" s="294"/>
      <c r="F23" s="294"/>
      <c r="G23" s="294"/>
    </row>
    <row r="24" spans="1:15">
      <c r="G24" s="294"/>
    </row>
  </sheetData>
  <mergeCells count="5">
    <mergeCell ref="A19:I19"/>
    <mergeCell ref="A20:I20"/>
    <mergeCell ref="A2:A3"/>
    <mergeCell ref="B2:H2"/>
    <mergeCell ref="I2:O2"/>
  </mergeCells>
  <printOptions horizontalCentered="1"/>
  <pageMargins left="0.78431372549019618" right="0.78431372549019618" top="0.98039215686274517" bottom="0.98039215686274517" header="0.50980392156862753" footer="0.50980392156862753"/>
  <pageSetup paperSize="9" scale="70" fitToHeight="0" orientation="landscape"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zoomScaleNormal="100" workbookViewId="0"/>
  </sheetViews>
  <sheetFormatPr defaultColWidth="9.140625" defaultRowHeight="15"/>
  <cols>
    <col min="1" max="15" width="14.5703125" style="202" bestFit="1" customWidth="1"/>
    <col min="16" max="16" width="4.5703125" style="202" bestFit="1" customWidth="1"/>
    <col min="17" max="16384" width="9.140625" style="202"/>
  </cols>
  <sheetData>
    <row r="1" spans="1:15" ht="18.75" customHeight="1">
      <c r="A1" s="628" t="s">
        <v>642</v>
      </c>
      <c r="B1" s="628"/>
      <c r="C1" s="628"/>
      <c r="D1" s="628"/>
      <c r="E1" s="628"/>
      <c r="F1" s="628"/>
      <c r="G1" s="628"/>
    </row>
    <row r="2" spans="1:15" s="203" customFormat="1" ht="18" customHeight="1">
      <c r="A2" s="1342" t="s">
        <v>222</v>
      </c>
      <c r="B2" s="1336" t="s">
        <v>643</v>
      </c>
      <c r="C2" s="1337"/>
      <c r="D2" s="1337"/>
      <c r="E2" s="1337"/>
      <c r="F2" s="1337"/>
      <c r="G2" s="1337"/>
      <c r="H2" s="1344"/>
      <c r="I2" s="1336" t="s">
        <v>644</v>
      </c>
      <c r="J2" s="1337"/>
      <c r="K2" s="1337"/>
      <c r="L2" s="1337"/>
      <c r="M2" s="1337"/>
      <c r="N2" s="1337"/>
      <c r="O2" s="1344"/>
    </row>
    <row r="3" spans="1:15" s="203" customFormat="1" ht="18" customHeight="1">
      <c r="A3" s="1371"/>
      <c r="B3" s="902" t="s">
        <v>635</v>
      </c>
      <c r="C3" s="902" t="s">
        <v>636</v>
      </c>
      <c r="D3" s="902" t="s">
        <v>637</v>
      </c>
      <c r="E3" s="902" t="s">
        <v>638</v>
      </c>
      <c r="F3" s="902" t="s">
        <v>639</v>
      </c>
      <c r="G3" s="902" t="s">
        <v>640</v>
      </c>
      <c r="H3" s="902" t="s">
        <v>641</v>
      </c>
      <c r="I3" s="902" t="s">
        <v>635</v>
      </c>
      <c r="J3" s="902" t="s">
        <v>636</v>
      </c>
      <c r="K3" s="902" t="s">
        <v>637</v>
      </c>
      <c r="L3" s="902" t="s">
        <v>638</v>
      </c>
      <c r="M3" s="902" t="s">
        <v>639</v>
      </c>
      <c r="N3" s="902" t="s">
        <v>640</v>
      </c>
      <c r="O3" s="902" t="s">
        <v>641</v>
      </c>
    </row>
    <row r="4" spans="1:15" s="209" customFormat="1" ht="18" customHeight="1">
      <c r="A4" s="901" t="s">
        <v>76</v>
      </c>
      <c r="B4" s="910">
        <v>36472558.539999999</v>
      </c>
      <c r="C4" s="909">
        <v>590765.29</v>
      </c>
      <c r="D4" s="909">
        <v>847830.14</v>
      </c>
      <c r="E4" s="909">
        <v>161602.06</v>
      </c>
      <c r="F4" s="907">
        <v>4417.16</v>
      </c>
      <c r="G4" s="907">
        <v>6955.24</v>
      </c>
      <c r="H4" s="907">
        <v>2744.29</v>
      </c>
      <c r="I4" s="910">
        <v>14680983</v>
      </c>
      <c r="J4" s="909">
        <v>266268</v>
      </c>
      <c r="K4" s="909">
        <v>307101</v>
      </c>
      <c r="L4" s="907">
        <v>52237</v>
      </c>
      <c r="M4" s="907">
        <v>24455</v>
      </c>
      <c r="N4" s="907">
        <v>6927</v>
      </c>
      <c r="O4" s="907">
        <v>1459</v>
      </c>
    </row>
    <row r="5" spans="1:15" s="209" customFormat="1" ht="18" customHeight="1">
      <c r="A5" s="911" t="s">
        <v>77</v>
      </c>
      <c r="B5" s="1057">
        <f>SUM(B6:B17)</f>
        <v>22922641.120000001</v>
      </c>
      <c r="C5" s="1057">
        <f t="shared" ref="C5:H5" si="0">SUM(C6:C17)</f>
        <v>322139.92</v>
      </c>
      <c r="D5" s="1057">
        <f t="shared" si="0"/>
        <v>586480.66</v>
      </c>
      <c r="E5" s="1057">
        <f t="shared" si="0"/>
        <v>89908.790000000008</v>
      </c>
      <c r="F5" s="1057">
        <f t="shared" si="0"/>
        <v>2132.9</v>
      </c>
      <c r="G5" s="1057">
        <f t="shared" si="0"/>
        <v>1618.61</v>
      </c>
      <c r="H5" s="1057">
        <f t="shared" si="0"/>
        <v>594.33000000000004</v>
      </c>
      <c r="I5" s="913">
        <f t="shared" ref="I5:O5" si="1">INDEX(I6:I17,COUNT(I6:I17))</f>
        <v>16239301</v>
      </c>
      <c r="J5" s="913">
        <f t="shared" si="1"/>
        <v>296272</v>
      </c>
      <c r="K5" s="913">
        <f t="shared" si="1"/>
        <v>377258</v>
      </c>
      <c r="L5" s="913">
        <f t="shared" si="1"/>
        <v>83814</v>
      </c>
      <c r="M5" s="913">
        <f t="shared" si="1"/>
        <v>17187</v>
      </c>
      <c r="N5" s="913">
        <f t="shared" si="1"/>
        <v>14847</v>
      </c>
      <c r="O5" s="913">
        <f t="shared" si="1"/>
        <v>482</v>
      </c>
    </row>
    <row r="6" spans="1:15" s="203" customFormat="1" ht="18" customHeight="1">
      <c r="A6" s="422">
        <v>45017</v>
      </c>
      <c r="B6" s="571">
        <v>2636256.0099999998</v>
      </c>
      <c r="C6" s="567">
        <v>38547.19</v>
      </c>
      <c r="D6" s="567">
        <v>49791.12</v>
      </c>
      <c r="E6" s="567">
        <v>10538.44</v>
      </c>
      <c r="F6" s="567">
        <v>140.94</v>
      </c>
      <c r="G6" s="567">
        <v>127.16</v>
      </c>
      <c r="H6" s="567">
        <v>41.47</v>
      </c>
      <c r="I6" s="569">
        <v>12994120</v>
      </c>
      <c r="J6" s="571">
        <v>288058</v>
      </c>
      <c r="K6" s="571">
        <v>248226</v>
      </c>
      <c r="L6" s="1018">
        <v>105397</v>
      </c>
      <c r="M6" s="567">
        <v>26409</v>
      </c>
      <c r="N6" s="567">
        <v>10177</v>
      </c>
      <c r="O6" s="567">
        <v>220</v>
      </c>
    </row>
    <row r="7" spans="1:15" s="203" customFormat="1" ht="18" customHeight="1">
      <c r="A7" s="422">
        <v>45047</v>
      </c>
      <c r="B7" s="571">
        <v>3066905.84</v>
      </c>
      <c r="C7" s="567">
        <v>37601.769999999997</v>
      </c>
      <c r="D7" s="567">
        <v>67250.27</v>
      </c>
      <c r="E7" s="567">
        <v>11370.24</v>
      </c>
      <c r="F7" s="567">
        <v>407.66</v>
      </c>
      <c r="G7" s="567">
        <v>500.39</v>
      </c>
      <c r="H7" s="567">
        <v>44.33</v>
      </c>
      <c r="I7" s="569">
        <v>11858056</v>
      </c>
      <c r="J7" s="571">
        <v>171310</v>
      </c>
      <c r="K7" s="571">
        <v>237537</v>
      </c>
      <c r="L7" s="1018">
        <v>125437</v>
      </c>
      <c r="M7" s="567">
        <v>6344</v>
      </c>
      <c r="N7" s="567">
        <v>1087</v>
      </c>
      <c r="O7" s="567">
        <v>2135</v>
      </c>
    </row>
    <row r="8" spans="1:15" s="203" customFormat="1" ht="18" customHeight="1">
      <c r="A8" s="422">
        <v>45078</v>
      </c>
      <c r="B8" s="571">
        <v>3124642.74</v>
      </c>
      <c r="C8" s="567">
        <v>41643.69</v>
      </c>
      <c r="D8" s="567">
        <v>87327.08</v>
      </c>
      <c r="E8" s="567">
        <v>10839.42</v>
      </c>
      <c r="F8" s="567">
        <v>481.32</v>
      </c>
      <c r="G8" s="567">
        <v>478.64</v>
      </c>
      <c r="H8" s="567">
        <v>162.41</v>
      </c>
      <c r="I8" s="569">
        <v>12101511</v>
      </c>
      <c r="J8" s="571">
        <v>200285</v>
      </c>
      <c r="K8" s="571">
        <v>434449</v>
      </c>
      <c r="L8" s="1018">
        <v>151419</v>
      </c>
      <c r="M8" s="567">
        <v>1212</v>
      </c>
      <c r="N8" s="567">
        <v>2160</v>
      </c>
      <c r="O8" s="567">
        <v>860</v>
      </c>
    </row>
    <row r="9" spans="1:15" s="203" customFormat="1" ht="18" customHeight="1">
      <c r="A9" s="422">
        <v>45108</v>
      </c>
      <c r="B9" s="571">
        <v>3401395.27</v>
      </c>
      <c r="C9" s="567">
        <v>47981.17</v>
      </c>
      <c r="D9" s="567">
        <v>93133.01</v>
      </c>
      <c r="E9" s="567">
        <v>15394.43</v>
      </c>
      <c r="F9" s="567">
        <v>300.48</v>
      </c>
      <c r="G9" s="567">
        <v>119.37</v>
      </c>
      <c r="H9" s="567">
        <v>88.43</v>
      </c>
      <c r="I9" s="569">
        <v>10436273</v>
      </c>
      <c r="J9" s="571">
        <v>240483</v>
      </c>
      <c r="K9" s="571">
        <v>463809</v>
      </c>
      <c r="L9" s="1018">
        <v>101379</v>
      </c>
      <c r="M9" s="567">
        <v>1736</v>
      </c>
      <c r="N9" s="567">
        <v>347</v>
      </c>
      <c r="O9" s="567">
        <v>509</v>
      </c>
    </row>
    <row r="10" spans="1:15" s="203" customFormat="1" ht="13.5" customHeight="1">
      <c r="A10" s="422">
        <v>45139</v>
      </c>
      <c r="B10" s="571">
        <v>3110849.55</v>
      </c>
      <c r="C10" s="567">
        <v>42194.12</v>
      </c>
      <c r="D10" s="567">
        <v>83675.72</v>
      </c>
      <c r="E10" s="567">
        <v>13815.01</v>
      </c>
      <c r="F10" s="567">
        <v>256.35000000000002</v>
      </c>
      <c r="G10" s="567">
        <v>32.82</v>
      </c>
      <c r="H10" s="567">
        <v>96.11</v>
      </c>
      <c r="I10" s="569">
        <v>12108521</v>
      </c>
      <c r="J10" s="571">
        <v>184312</v>
      </c>
      <c r="K10" s="571">
        <v>329894</v>
      </c>
      <c r="L10" s="1018">
        <v>153781</v>
      </c>
      <c r="M10" s="567">
        <v>1226</v>
      </c>
      <c r="N10" s="567">
        <v>567</v>
      </c>
      <c r="O10" s="567">
        <v>1338</v>
      </c>
    </row>
    <row r="11" spans="1:15" s="203" customFormat="1" ht="13.5" customHeight="1">
      <c r="A11" s="422">
        <v>45170</v>
      </c>
      <c r="B11" s="712">
        <v>3138406.35</v>
      </c>
      <c r="C11" s="713">
        <v>32792.089999999997</v>
      </c>
      <c r="D11" s="713">
        <v>67656.59</v>
      </c>
      <c r="E11" s="713">
        <v>8973.76</v>
      </c>
      <c r="F11" s="713">
        <v>167.03</v>
      </c>
      <c r="G11" s="713">
        <v>63.31</v>
      </c>
      <c r="H11" s="713">
        <v>68.510000000000005</v>
      </c>
      <c r="I11" s="714">
        <v>12761382</v>
      </c>
      <c r="J11" s="712">
        <v>153097</v>
      </c>
      <c r="K11" s="712">
        <v>260706</v>
      </c>
      <c r="L11" s="1022">
        <v>143594</v>
      </c>
      <c r="M11" s="1020">
        <v>2060</v>
      </c>
      <c r="N11" s="1020">
        <v>774</v>
      </c>
      <c r="O11" s="1020">
        <v>1399</v>
      </c>
    </row>
    <row r="12" spans="1:15" s="203" customFormat="1" ht="13.5" customHeight="1">
      <c r="A12" s="422">
        <v>45200</v>
      </c>
      <c r="B12" s="571">
        <v>2162964.98</v>
      </c>
      <c r="C12" s="567">
        <v>37198.53</v>
      </c>
      <c r="D12" s="567">
        <v>62188.05</v>
      </c>
      <c r="E12" s="567">
        <v>7464</v>
      </c>
      <c r="F12" s="567">
        <v>127.29</v>
      </c>
      <c r="G12" s="567">
        <v>85.89</v>
      </c>
      <c r="H12" s="567">
        <v>39.340000000000003</v>
      </c>
      <c r="I12" s="569">
        <v>14832173</v>
      </c>
      <c r="J12" s="571">
        <v>180953</v>
      </c>
      <c r="K12" s="571">
        <v>236933</v>
      </c>
      <c r="L12" s="571">
        <v>132299</v>
      </c>
      <c r="M12" s="567">
        <v>1118</v>
      </c>
      <c r="N12" s="567">
        <v>801</v>
      </c>
      <c r="O12" s="567">
        <v>1445</v>
      </c>
    </row>
    <row r="13" spans="1:15" s="203" customFormat="1">
      <c r="A13" s="422">
        <v>45231</v>
      </c>
      <c r="B13" s="571">
        <v>2281220.38</v>
      </c>
      <c r="C13" s="567">
        <v>44181.36</v>
      </c>
      <c r="D13" s="567">
        <v>75458.820000000007</v>
      </c>
      <c r="E13" s="567">
        <v>11513.49</v>
      </c>
      <c r="F13" s="567">
        <v>251.83</v>
      </c>
      <c r="G13" s="567">
        <v>211.03</v>
      </c>
      <c r="H13" s="567">
        <v>53.73</v>
      </c>
      <c r="I13" s="569">
        <v>16239301</v>
      </c>
      <c r="J13" s="571">
        <v>296272</v>
      </c>
      <c r="K13" s="571">
        <v>377258</v>
      </c>
      <c r="L13" s="1020">
        <v>83814</v>
      </c>
      <c r="M13" s="567">
        <v>17187</v>
      </c>
      <c r="N13" s="567">
        <v>14847</v>
      </c>
      <c r="O13" s="567">
        <v>482</v>
      </c>
    </row>
    <row r="14" spans="1:15" s="203" customFormat="1">
      <c r="A14" s="422">
        <v>45261</v>
      </c>
      <c r="B14" s="423"/>
      <c r="C14" s="423"/>
      <c r="D14" s="423"/>
      <c r="E14" s="423"/>
      <c r="F14" s="424"/>
      <c r="G14" s="424"/>
      <c r="H14" s="425"/>
      <c r="I14" s="425"/>
      <c r="J14" s="964"/>
      <c r="K14" s="964"/>
      <c r="L14" s="964"/>
      <c r="M14" s="964"/>
      <c r="N14" s="964"/>
      <c r="O14" s="964"/>
    </row>
    <row r="15" spans="1:15" s="203" customFormat="1">
      <c r="A15" s="422">
        <v>45292</v>
      </c>
      <c r="B15" s="423"/>
      <c r="C15" s="423"/>
      <c r="D15" s="423"/>
      <c r="E15" s="423"/>
      <c r="F15" s="424"/>
      <c r="G15" s="424"/>
      <c r="H15" s="425"/>
      <c r="I15" s="425"/>
      <c r="J15" s="964"/>
      <c r="K15" s="964"/>
      <c r="L15" s="964"/>
      <c r="M15" s="964"/>
      <c r="N15" s="964"/>
      <c r="O15" s="964"/>
    </row>
    <row r="16" spans="1:15" s="203" customFormat="1">
      <c r="A16" s="422">
        <v>45323</v>
      </c>
      <c r="B16" s="423"/>
      <c r="C16" s="423"/>
      <c r="D16" s="423"/>
      <c r="E16" s="423"/>
      <c r="F16" s="424"/>
      <c r="G16" s="424"/>
      <c r="H16" s="425"/>
      <c r="I16" s="425"/>
      <c r="J16" s="964"/>
      <c r="K16" s="964"/>
      <c r="L16" s="964"/>
      <c r="M16" s="964"/>
      <c r="N16" s="964"/>
      <c r="O16" s="964"/>
    </row>
    <row r="17" spans="1:15" s="203" customFormat="1">
      <c r="A17" s="422">
        <v>45352</v>
      </c>
      <c r="B17" s="423"/>
      <c r="C17" s="423"/>
      <c r="D17" s="423"/>
      <c r="E17" s="423"/>
      <c r="F17" s="424"/>
      <c r="G17" s="424"/>
      <c r="H17" s="425"/>
      <c r="I17" s="425"/>
      <c r="J17" s="964"/>
      <c r="K17" s="964"/>
      <c r="L17" s="964"/>
      <c r="M17" s="964"/>
      <c r="N17" s="964"/>
      <c r="O17" s="964"/>
    </row>
    <row r="18" spans="1:15" s="203" customFormat="1">
      <c r="A18" s="858"/>
      <c r="B18" s="858"/>
      <c r="C18" s="858"/>
      <c r="D18" s="858"/>
      <c r="E18" s="858"/>
      <c r="F18" s="858"/>
      <c r="G18" s="858"/>
      <c r="H18" s="858"/>
      <c r="I18" s="858"/>
    </row>
    <row r="19" spans="1:15" s="203" customFormat="1">
      <c r="A19" s="1330" t="s">
        <v>1303</v>
      </c>
      <c r="B19" s="1330"/>
      <c r="C19" s="1330"/>
      <c r="D19" s="1330"/>
      <c r="E19" s="1330"/>
      <c r="F19" s="1330"/>
      <c r="G19" s="1330"/>
      <c r="H19" s="1330"/>
      <c r="I19" s="1330"/>
    </row>
    <row r="20" spans="1:15" s="203" customFormat="1">
      <c r="A20" s="1330" t="s">
        <v>366</v>
      </c>
      <c r="B20" s="1330"/>
      <c r="C20" s="1330"/>
      <c r="D20" s="1330"/>
      <c r="E20" s="1330"/>
      <c r="F20" s="1330"/>
      <c r="G20" s="1330"/>
      <c r="H20" s="1330"/>
      <c r="I20" s="1330"/>
    </row>
    <row r="21" spans="1:15">
      <c r="B21" s="294"/>
      <c r="C21" s="294"/>
      <c r="D21" s="294"/>
      <c r="E21" s="294"/>
      <c r="F21" s="294"/>
      <c r="G21" s="294"/>
      <c r="H21" s="294"/>
    </row>
    <row r="26" spans="1:15">
      <c r="D26" s="344"/>
    </row>
  </sheetData>
  <mergeCells count="5">
    <mergeCell ref="A19:I19"/>
    <mergeCell ref="A20:I20"/>
    <mergeCell ref="A2:A3"/>
    <mergeCell ref="B2:H2"/>
    <mergeCell ref="I2:O2"/>
  </mergeCells>
  <printOptions horizontalCentered="1"/>
  <pageMargins left="0.78431372549019618" right="0.78431372549019618" top="0.98039215686274517" bottom="0.98039215686274517" header="0.50980392156862753" footer="0.50980392156862753"/>
  <pageSetup paperSize="9" scale="59" orientation="landscape" useFirstPageNumber="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zoomScaleNormal="100" workbookViewId="0"/>
  </sheetViews>
  <sheetFormatPr defaultColWidth="9.140625" defaultRowHeight="15"/>
  <cols>
    <col min="1" max="9" width="14.5703125" style="202" bestFit="1" customWidth="1"/>
    <col min="10" max="16384" width="9.140625" style="202"/>
  </cols>
  <sheetData>
    <row r="1" spans="1:9" ht="18.75" customHeight="1">
      <c r="A1" s="860" t="s">
        <v>645</v>
      </c>
      <c r="B1" s="860"/>
      <c r="C1" s="860"/>
      <c r="D1" s="860"/>
      <c r="E1" s="860"/>
      <c r="F1" s="860"/>
      <c r="G1" s="860"/>
    </row>
    <row r="2" spans="1:9" s="203" customFormat="1" ht="27" customHeight="1">
      <c r="A2" s="1342" t="s">
        <v>222</v>
      </c>
      <c r="B2" s="1368" t="s">
        <v>325</v>
      </c>
      <c r="C2" s="1369"/>
      <c r="D2" s="1369"/>
      <c r="E2" s="1370"/>
      <c r="F2" s="1445" t="s">
        <v>646</v>
      </c>
      <c r="G2" s="1446"/>
      <c r="H2" s="1446"/>
      <c r="I2" s="1447"/>
    </row>
    <row r="3" spans="1:9" s="203" customFormat="1" ht="18" customHeight="1">
      <c r="A3" s="1371"/>
      <c r="B3" s="902" t="s">
        <v>635</v>
      </c>
      <c r="C3" s="902" t="s">
        <v>636</v>
      </c>
      <c r="D3" s="902" t="s">
        <v>637</v>
      </c>
      <c r="E3" s="902" t="s">
        <v>638</v>
      </c>
      <c r="F3" s="902" t="s">
        <v>635</v>
      </c>
      <c r="G3" s="902" t="s">
        <v>636</v>
      </c>
      <c r="H3" s="902" t="s">
        <v>637</v>
      </c>
      <c r="I3" s="902" t="s">
        <v>638</v>
      </c>
    </row>
    <row r="4" spans="1:9" s="209" customFormat="1" ht="18" customHeight="1">
      <c r="A4" s="901" t="s">
        <v>76</v>
      </c>
      <c r="B4" s="907">
        <v>230028.48790000001</v>
      </c>
      <c r="C4" s="907">
        <v>169.586207</v>
      </c>
      <c r="D4" s="907">
        <v>875.97637599999996</v>
      </c>
      <c r="E4" s="907">
        <v>360.58217000000002</v>
      </c>
      <c r="F4" s="907">
        <v>241781</v>
      </c>
      <c r="G4" s="907">
        <v>3</v>
      </c>
      <c r="H4" s="907">
        <v>5</v>
      </c>
      <c r="I4" s="907">
        <v>10</v>
      </c>
    </row>
    <row r="5" spans="1:9" s="209" customFormat="1" ht="18" customHeight="1">
      <c r="A5" s="911" t="s">
        <v>77</v>
      </c>
      <c r="B5" s="912">
        <f>SUM(B6:B17)</f>
        <v>124929.22207650002</v>
      </c>
      <c r="C5" s="912">
        <f t="shared" ref="C5:E5" si="0">SUM(C6:C17)</f>
        <v>22.665952500000003</v>
      </c>
      <c r="D5" s="912">
        <f t="shared" si="0"/>
        <v>111.80218374999998</v>
      </c>
      <c r="E5" s="912">
        <f t="shared" si="0"/>
        <v>34.504886499999998</v>
      </c>
      <c r="F5" s="913">
        <f>INDEX(F6:F17,COUNT(F6:F17))</f>
        <v>64127</v>
      </c>
      <c r="G5" s="913">
        <f>INDEX(G6:G17,COUNT(G6:G17))</f>
        <v>10</v>
      </c>
      <c r="H5" s="913">
        <f>INDEX(H6:H17,COUNT(H6:H17))</f>
        <v>0</v>
      </c>
      <c r="I5" s="913">
        <f>INDEX(I6:I17,COUNT(I6:I17))</f>
        <v>25</v>
      </c>
    </row>
    <row r="6" spans="1:9" s="203" customFormat="1" ht="18" customHeight="1">
      <c r="A6" s="422">
        <v>45017</v>
      </c>
      <c r="B6" s="567">
        <v>21969.64460800001</v>
      </c>
      <c r="C6" s="567">
        <v>1.835628</v>
      </c>
      <c r="D6" s="567">
        <v>9.8662022500000006</v>
      </c>
      <c r="E6" s="567">
        <v>2.8101180000000001</v>
      </c>
      <c r="F6" s="567">
        <v>188513</v>
      </c>
      <c r="G6" s="567">
        <v>11</v>
      </c>
      <c r="H6" s="567">
        <v>43</v>
      </c>
      <c r="I6" s="567">
        <v>7</v>
      </c>
    </row>
    <row r="7" spans="1:9" s="203" customFormat="1" ht="18" customHeight="1">
      <c r="A7" s="422">
        <v>45047</v>
      </c>
      <c r="B7" s="567">
        <v>14364.557005499999</v>
      </c>
      <c r="C7" s="567">
        <v>8.8481802500000004</v>
      </c>
      <c r="D7" s="567">
        <v>16.285767499999999</v>
      </c>
      <c r="E7" s="567">
        <v>10.00888275</v>
      </c>
      <c r="F7" s="567">
        <v>116143</v>
      </c>
      <c r="G7" s="567">
        <v>90</v>
      </c>
      <c r="H7" s="567">
        <v>95</v>
      </c>
      <c r="I7" s="567">
        <v>179</v>
      </c>
    </row>
    <row r="8" spans="1:9" s="203" customFormat="1" ht="18" customHeight="1">
      <c r="A8" s="422">
        <v>45078</v>
      </c>
      <c r="B8" s="567">
        <v>13724.498603999993</v>
      </c>
      <c r="C8" s="567">
        <v>7.108121500000002</v>
      </c>
      <c r="D8" s="567">
        <v>59.181715249999982</v>
      </c>
      <c r="E8" s="567">
        <v>4.7487680000000001</v>
      </c>
      <c r="F8" s="567">
        <v>43337</v>
      </c>
      <c r="G8" s="567">
        <v>63</v>
      </c>
      <c r="H8" s="567">
        <v>176</v>
      </c>
      <c r="I8" s="567">
        <v>116</v>
      </c>
    </row>
    <row r="9" spans="1:9" s="203" customFormat="1" ht="18" customHeight="1">
      <c r="A9" s="422">
        <v>45108</v>
      </c>
      <c r="B9" s="567">
        <v>12713.071894250006</v>
      </c>
      <c r="C9" s="567">
        <v>1.1739809999999999</v>
      </c>
      <c r="D9" s="567">
        <v>14.620084</v>
      </c>
      <c r="E9" s="567">
        <v>11.132323</v>
      </c>
      <c r="F9" s="567">
        <v>136356</v>
      </c>
      <c r="G9" s="567">
        <v>4</v>
      </c>
      <c r="H9" s="567">
        <v>19</v>
      </c>
      <c r="I9" s="567">
        <v>242</v>
      </c>
    </row>
    <row r="10" spans="1:9" s="203" customFormat="1">
      <c r="A10" s="422">
        <v>45139</v>
      </c>
      <c r="B10" s="567">
        <v>12892.91408</v>
      </c>
      <c r="C10" s="567">
        <v>0</v>
      </c>
      <c r="D10" s="567">
        <v>2.1055000000000001E-2</v>
      </c>
      <c r="E10" s="567">
        <v>0</v>
      </c>
      <c r="F10" s="567">
        <v>61813</v>
      </c>
      <c r="G10" s="567">
        <v>0</v>
      </c>
      <c r="H10" s="567">
        <v>0</v>
      </c>
      <c r="I10" s="567">
        <v>0</v>
      </c>
    </row>
    <row r="11" spans="1:9" s="203" customFormat="1">
      <c r="A11" s="422">
        <v>45170</v>
      </c>
      <c r="B11" s="567">
        <v>8814.4239472500012</v>
      </c>
      <c r="C11" s="567">
        <v>0.44036124999999998</v>
      </c>
      <c r="D11" s="567">
        <v>0</v>
      </c>
      <c r="E11" s="567">
        <v>0.14020874999999999</v>
      </c>
      <c r="F11" s="567">
        <v>64709</v>
      </c>
      <c r="G11" s="567">
        <v>50</v>
      </c>
      <c r="H11" s="567">
        <v>0</v>
      </c>
      <c r="I11" s="567">
        <v>25</v>
      </c>
    </row>
    <row r="12" spans="1:9" s="203" customFormat="1">
      <c r="A12" s="422">
        <v>45200</v>
      </c>
      <c r="B12" s="567">
        <v>21585.844591500001</v>
      </c>
      <c r="C12" s="567">
        <v>1.49094075</v>
      </c>
      <c r="D12" s="567">
        <v>3.1302167500000007</v>
      </c>
      <c r="E12" s="567">
        <v>1.8806344999999998</v>
      </c>
      <c r="F12" s="567">
        <v>97092</v>
      </c>
      <c r="G12" s="567">
        <v>0</v>
      </c>
      <c r="H12" s="567">
        <v>0</v>
      </c>
      <c r="I12" s="567">
        <v>50</v>
      </c>
    </row>
    <row r="13" spans="1:9" s="203" customFormat="1" ht="24.6" customHeight="1">
      <c r="A13" s="422">
        <v>45231</v>
      </c>
      <c r="B13" s="423">
        <v>18864.267346000008</v>
      </c>
      <c r="C13" s="423">
        <v>1.7687397499999999</v>
      </c>
      <c r="D13" s="423">
        <v>8.6971430000000005</v>
      </c>
      <c r="E13" s="423">
        <v>3.7839514999999988</v>
      </c>
      <c r="F13" s="424">
        <v>64127</v>
      </c>
      <c r="G13" s="424">
        <v>10</v>
      </c>
      <c r="H13" s="425">
        <v>0</v>
      </c>
      <c r="I13" s="425">
        <v>25</v>
      </c>
    </row>
    <row r="14" spans="1:9" s="203" customFormat="1">
      <c r="A14" s="422">
        <v>45261</v>
      </c>
      <c r="B14" s="423"/>
      <c r="C14" s="423"/>
      <c r="D14" s="423"/>
      <c r="E14" s="423"/>
      <c r="F14" s="424"/>
      <c r="G14" s="424"/>
      <c r="H14" s="425"/>
      <c r="I14" s="425"/>
    </row>
    <row r="15" spans="1:9" s="203" customFormat="1">
      <c r="A15" s="422">
        <v>45292</v>
      </c>
      <c r="B15" s="423"/>
      <c r="C15" s="423"/>
      <c r="D15" s="423"/>
      <c r="E15" s="423"/>
      <c r="F15" s="424"/>
      <c r="G15" s="424"/>
      <c r="H15" s="425"/>
      <c r="I15" s="425"/>
    </row>
    <row r="16" spans="1:9" s="203" customFormat="1">
      <c r="A16" s="422">
        <v>45323</v>
      </c>
      <c r="B16" s="423"/>
      <c r="C16" s="423"/>
      <c r="D16" s="423"/>
      <c r="E16" s="423"/>
      <c r="F16" s="424"/>
      <c r="G16" s="424"/>
      <c r="H16" s="425"/>
      <c r="I16" s="425"/>
    </row>
    <row r="17" spans="1:9" s="203" customFormat="1">
      <c r="A17" s="422">
        <v>45352</v>
      </c>
      <c r="B17" s="423"/>
      <c r="C17" s="423"/>
      <c r="D17" s="423"/>
      <c r="E17" s="423"/>
      <c r="F17" s="424"/>
      <c r="G17" s="424"/>
      <c r="H17" s="425"/>
      <c r="I17" s="425"/>
    </row>
    <row r="18" spans="1:9" s="203" customFormat="1">
      <c r="A18" s="858"/>
      <c r="B18" s="858"/>
      <c r="C18" s="858"/>
      <c r="D18" s="858"/>
      <c r="E18" s="858"/>
      <c r="F18" s="858"/>
      <c r="G18" s="858"/>
      <c r="H18" s="858"/>
      <c r="I18" s="858"/>
    </row>
    <row r="19" spans="1:9" s="203" customFormat="1">
      <c r="A19" s="858" t="s">
        <v>1303</v>
      </c>
      <c r="B19" s="858"/>
      <c r="C19" s="858"/>
      <c r="D19" s="858"/>
      <c r="E19" s="858"/>
      <c r="F19" s="858"/>
      <c r="G19" s="858"/>
      <c r="H19" s="858"/>
      <c r="I19" s="858"/>
    </row>
    <row r="20" spans="1:9" s="203" customFormat="1">
      <c r="A20" s="858" t="s">
        <v>332</v>
      </c>
      <c r="B20" s="858"/>
      <c r="C20" s="858"/>
      <c r="D20" s="858"/>
      <c r="E20" s="858"/>
      <c r="F20" s="858"/>
      <c r="G20" s="858"/>
      <c r="H20" s="858"/>
      <c r="I20" s="858"/>
    </row>
    <row r="21" spans="1:9" s="203" customFormat="1">
      <c r="B21" s="217"/>
      <c r="C21" s="217"/>
      <c r="D21" s="217"/>
      <c r="E21" s="217"/>
      <c r="F21" s="217"/>
      <c r="G21" s="217"/>
      <c r="H21" s="217"/>
      <c r="I21" s="217"/>
    </row>
    <row r="22" spans="1:9">
      <c r="B22" s="219"/>
      <c r="C22" s="219"/>
      <c r="D22" s="219"/>
      <c r="E22" s="219"/>
    </row>
    <row r="23" spans="1:9">
      <c r="B23" s="219"/>
      <c r="C23" s="219"/>
      <c r="D23" s="219"/>
      <c r="E23" s="219"/>
    </row>
  </sheetData>
  <mergeCells count="3">
    <mergeCell ref="A2:A3"/>
    <mergeCell ref="B2:E2"/>
    <mergeCell ref="F2:I2"/>
  </mergeCells>
  <printOptions horizontalCentered="1"/>
  <pageMargins left="0.78431372549019618" right="0.78431372549019618" top="0.98039215686274517" bottom="0.98039215686274517" header="0.50980392156862753" footer="0.50980392156862753"/>
  <pageSetup paperSize="9" scale="98" orientation="landscape" useFirstPageNumber="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workbookViewId="0"/>
  </sheetViews>
  <sheetFormatPr defaultColWidth="9.140625" defaultRowHeight="15"/>
  <cols>
    <col min="1" max="1" width="12.140625" style="202" bestFit="1" customWidth="1"/>
    <col min="2" max="2" width="12.140625" style="202" customWidth="1"/>
    <col min="3" max="6" width="12.140625" style="202" bestFit="1" customWidth="1"/>
    <col min="7" max="7" width="12.140625" style="202" customWidth="1"/>
    <col min="8" max="11" width="12.140625" style="202" bestFit="1" customWidth="1"/>
    <col min="12" max="12" width="22.42578125" style="202" bestFit="1" customWidth="1"/>
    <col min="13" max="13" width="4.5703125" style="202" bestFit="1" customWidth="1"/>
    <col min="14" max="16384" width="9.140625" style="202"/>
  </cols>
  <sheetData>
    <row r="1" spans="1:12" ht="15.75" customHeight="1">
      <c r="A1" s="860" t="s">
        <v>647</v>
      </c>
      <c r="B1" s="860"/>
      <c r="C1" s="860"/>
      <c r="D1" s="860"/>
      <c r="E1" s="860"/>
      <c r="F1" s="860"/>
      <c r="G1" s="860"/>
      <c r="H1" s="860"/>
      <c r="I1" s="860"/>
      <c r="J1" s="860"/>
      <c r="K1" s="860"/>
      <c r="L1" s="860"/>
    </row>
    <row r="2" spans="1:12" s="203" customFormat="1" ht="19.5" customHeight="1">
      <c r="A2" s="1433" t="s">
        <v>222</v>
      </c>
      <c r="B2" s="1448" t="s">
        <v>616</v>
      </c>
      <c r="C2" s="1449"/>
      <c r="D2" s="1449"/>
      <c r="E2" s="1449"/>
      <c r="F2" s="1450"/>
      <c r="G2" s="1336" t="s">
        <v>623</v>
      </c>
      <c r="H2" s="1337"/>
      <c r="I2" s="1337"/>
      <c r="J2" s="1337"/>
      <c r="K2" s="1344"/>
    </row>
    <row r="3" spans="1:12" s="203" customFormat="1">
      <c r="A3" s="1351"/>
      <c r="B3" s="871" t="s">
        <v>648</v>
      </c>
      <c r="C3" s="977" t="s">
        <v>649</v>
      </c>
      <c r="D3" s="902" t="s">
        <v>650</v>
      </c>
      <c r="E3" s="902" t="s">
        <v>651</v>
      </c>
      <c r="F3" s="902" t="s">
        <v>652</v>
      </c>
      <c r="G3" s="902" t="s">
        <v>648</v>
      </c>
      <c r="H3" s="902" t="s">
        <v>649</v>
      </c>
      <c r="I3" s="902" t="s">
        <v>650</v>
      </c>
      <c r="J3" s="902" t="s">
        <v>651</v>
      </c>
      <c r="K3" s="902" t="s">
        <v>652</v>
      </c>
    </row>
    <row r="4" spans="1:12" s="209" customFormat="1" ht="17.25" customHeight="1">
      <c r="A4" s="901" t="s">
        <v>76</v>
      </c>
      <c r="B4" s="345">
        <v>679702.78518325009</v>
      </c>
      <c r="C4" s="909">
        <v>3241394.2589719994</v>
      </c>
      <c r="D4" s="909">
        <v>562299.21925899992</v>
      </c>
      <c r="E4" s="907">
        <v>28892.170144250002</v>
      </c>
      <c r="F4" s="907">
        <v>37178.053472500003</v>
      </c>
      <c r="G4" s="907">
        <v>821493.41502900003</v>
      </c>
      <c r="H4" s="909">
        <v>783162.7403549999</v>
      </c>
      <c r="I4" s="909">
        <v>117738.88983799999</v>
      </c>
      <c r="J4" s="907">
        <v>1.9646000000000001</v>
      </c>
      <c r="K4" s="907">
        <v>0</v>
      </c>
    </row>
    <row r="5" spans="1:12" s="209" customFormat="1" ht="17.25" customHeight="1">
      <c r="A5" s="911" t="s">
        <v>77</v>
      </c>
      <c r="B5" s="912">
        <f>SUM(B6:B17)</f>
        <v>204586.20319649999</v>
      </c>
      <c r="C5" s="912">
        <f>SUM(C6:C17)</f>
        <v>1240570.6038967499</v>
      </c>
      <c r="D5" s="912">
        <f>SUM(D6:D17)</f>
        <v>251401.35934999998</v>
      </c>
      <c r="E5" s="912">
        <f>SUM(E6:E17)</f>
        <v>5806.8526457500011</v>
      </c>
      <c r="F5" s="912">
        <f>SUM(F6:F17)</f>
        <v>3168.9488727500016</v>
      </c>
      <c r="G5" s="912">
        <f t="shared" ref="G5:K5" si="0">SUM(G6:G17)</f>
        <v>81808.742043000006</v>
      </c>
      <c r="H5" s="912">
        <f t="shared" si="0"/>
        <v>44801.06402475002</v>
      </c>
      <c r="I5" s="912">
        <f t="shared" si="0"/>
        <v>14392.420270999999</v>
      </c>
      <c r="J5" s="912">
        <f t="shared" si="0"/>
        <v>1339.8998497500002</v>
      </c>
      <c r="K5" s="912">
        <f t="shared" si="0"/>
        <v>0</v>
      </c>
      <c r="L5" s="203"/>
    </row>
    <row r="6" spans="1:12" s="203" customFormat="1" ht="17.25" customHeight="1">
      <c r="A6" s="422">
        <v>45017</v>
      </c>
      <c r="B6" s="567">
        <v>35873.337100000012</v>
      </c>
      <c r="C6" s="571">
        <v>154739.47810000004</v>
      </c>
      <c r="D6" s="567">
        <v>33879.225700000003</v>
      </c>
      <c r="E6" s="567">
        <v>1184.4167000000002</v>
      </c>
      <c r="F6" s="567">
        <v>2694.0380000000018</v>
      </c>
      <c r="G6" s="567">
        <v>16179.583800000004</v>
      </c>
      <c r="H6" s="567">
        <v>6406.7427000000052</v>
      </c>
      <c r="I6" s="567">
        <v>5770.5740000000005</v>
      </c>
      <c r="J6" s="567">
        <v>794.59400000000005</v>
      </c>
      <c r="K6" s="567">
        <v>0</v>
      </c>
    </row>
    <row r="7" spans="1:12" s="203" customFormat="1" ht="17.25" customHeight="1">
      <c r="A7" s="422">
        <v>45047</v>
      </c>
      <c r="B7" s="567">
        <v>37645.243500000011</v>
      </c>
      <c r="C7" s="571">
        <v>223208.77329999997</v>
      </c>
      <c r="D7" s="567">
        <v>51145.403199999993</v>
      </c>
      <c r="E7" s="567">
        <v>1955.9472999999998</v>
      </c>
      <c r="F7" s="567">
        <v>303.44689999999997</v>
      </c>
      <c r="G7" s="567">
        <v>14073.904799999995</v>
      </c>
      <c r="H7" s="567">
        <v>5910.5481999999993</v>
      </c>
      <c r="I7" s="567">
        <v>4310.4818999999989</v>
      </c>
      <c r="J7" s="567">
        <v>497.73169999999999</v>
      </c>
      <c r="K7" s="567">
        <v>0</v>
      </c>
    </row>
    <row r="8" spans="1:12" s="203" customFormat="1" ht="17.25" customHeight="1">
      <c r="A8" s="422">
        <v>45078</v>
      </c>
      <c r="B8" s="567">
        <v>38753.709999999992</v>
      </c>
      <c r="C8" s="571">
        <v>195173.24880000003</v>
      </c>
      <c r="D8" s="567">
        <v>37105.655299999999</v>
      </c>
      <c r="E8" s="567">
        <v>521.97559999999999</v>
      </c>
      <c r="F8" s="567">
        <v>20.835000000000001</v>
      </c>
      <c r="G8" s="567">
        <v>13735.469000000005</v>
      </c>
      <c r="H8" s="567">
        <v>6199.0437000000011</v>
      </c>
      <c r="I8" s="567">
        <v>2201.2227000000003</v>
      </c>
      <c r="J8" s="567">
        <v>15.700799999999999</v>
      </c>
      <c r="K8" s="567">
        <v>0</v>
      </c>
    </row>
    <row r="9" spans="1:12" s="203" customFormat="1" ht="17.25" customHeight="1">
      <c r="A9" s="422">
        <v>45108</v>
      </c>
      <c r="B9" s="567">
        <v>33853.266899999988</v>
      </c>
      <c r="C9" s="571">
        <v>185031.90569999992</v>
      </c>
      <c r="D9" s="567">
        <v>34653.659899999999</v>
      </c>
      <c r="E9" s="567">
        <v>324.59730000000002</v>
      </c>
      <c r="F9" s="567">
        <v>15.0822</v>
      </c>
      <c r="G9" s="567">
        <v>13061.923499999997</v>
      </c>
      <c r="H9" s="567">
        <v>9667.7910000000011</v>
      </c>
      <c r="I9" s="567">
        <v>947.50439999999992</v>
      </c>
      <c r="J9" s="567">
        <v>1.4779</v>
      </c>
      <c r="K9" s="567">
        <v>0</v>
      </c>
    </row>
    <row r="10" spans="1:12" s="203" customFormat="1" ht="17.25" customHeight="1">
      <c r="A10" s="422">
        <v>45139</v>
      </c>
      <c r="B10" s="567">
        <v>17886.057629250001</v>
      </c>
      <c r="C10" s="571">
        <v>156056.2678115</v>
      </c>
      <c r="D10" s="567">
        <v>32311.339275499999</v>
      </c>
      <c r="E10" s="567">
        <v>469.58981</v>
      </c>
      <c r="F10" s="567">
        <v>35.432279250000001</v>
      </c>
      <c r="G10" s="567">
        <v>11909.96664975</v>
      </c>
      <c r="H10" s="567">
        <v>8359.6029190000008</v>
      </c>
      <c r="I10" s="567">
        <v>195.29885575</v>
      </c>
      <c r="J10" s="567">
        <v>1.0513937499999999</v>
      </c>
      <c r="K10" s="567">
        <v>0</v>
      </c>
    </row>
    <row r="11" spans="1:12" s="203" customFormat="1" ht="13.5" customHeight="1">
      <c r="A11" s="422">
        <v>45170</v>
      </c>
      <c r="B11" s="567">
        <v>17863.6829</v>
      </c>
      <c r="C11" s="571">
        <v>163586.74530000004</v>
      </c>
      <c r="D11" s="567">
        <v>23520.861700000005</v>
      </c>
      <c r="E11" s="567">
        <v>573.08300000000008</v>
      </c>
      <c r="F11" s="567">
        <v>79.082200000000014</v>
      </c>
      <c r="G11" s="567">
        <v>7878.8094999999994</v>
      </c>
      <c r="H11" s="567">
        <v>4204.2473999999984</v>
      </c>
      <c r="I11" s="567">
        <v>726.92980000000011</v>
      </c>
      <c r="J11" s="567">
        <v>0.47150000000000003</v>
      </c>
      <c r="K11" s="567">
        <v>0</v>
      </c>
    </row>
    <row r="12" spans="1:12" s="203" customFormat="1">
      <c r="A12" s="422">
        <v>45200</v>
      </c>
      <c r="B12" s="567">
        <v>14026.200167249999</v>
      </c>
      <c r="C12" s="567">
        <v>91634.443685249993</v>
      </c>
      <c r="D12" s="567">
        <v>21952.032074499999</v>
      </c>
      <c r="E12" s="567">
        <v>450.20193575000002</v>
      </c>
      <c r="F12" s="567">
        <v>10.372393499999999</v>
      </c>
      <c r="G12" s="567">
        <v>3062.78439325</v>
      </c>
      <c r="H12" s="567">
        <v>2216.0978057500001</v>
      </c>
      <c r="I12" s="567">
        <v>111.81561524999999</v>
      </c>
      <c r="J12" s="567">
        <v>17.967255999999999</v>
      </c>
      <c r="K12" s="567">
        <v>0</v>
      </c>
    </row>
    <row r="13" spans="1:12" s="203" customFormat="1">
      <c r="A13" s="422">
        <v>45231</v>
      </c>
      <c r="B13" s="423">
        <v>8684.7049999999981</v>
      </c>
      <c r="C13" s="423">
        <v>71139.741199999975</v>
      </c>
      <c r="D13" s="423">
        <v>16833.182199999996</v>
      </c>
      <c r="E13" s="423">
        <v>327.04099999999994</v>
      </c>
      <c r="F13" s="567">
        <v>10.659899999999999</v>
      </c>
      <c r="G13" s="567">
        <v>1906.3004000000001</v>
      </c>
      <c r="H13" s="425">
        <v>1836.9903000000015</v>
      </c>
      <c r="I13" s="425">
        <v>128.59300000000002</v>
      </c>
      <c r="J13" s="567">
        <v>10.9053</v>
      </c>
      <c r="K13" s="964">
        <v>0</v>
      </c>
    </row>
    <row r="14" spans="1:12" s="203" customFormat="1">
      <c r="A14" s="422">
        <v>45261</v>
      </c>
      <c r="B14" s="423"/>
      <c r="C14" s="423"/>
      <c r="D14" s="423"/>
      <c r="E14" s="423"/>
      <c r="F14" s="424"/>
      <c r="G14" s="424"/>
      <c r="H14" s="425"/>
      <c r="I14" s="425"/>
      <c r="J14" s="964"/>
      <c r="K14" s="964"/>
    </row>
    <row r="15" spans="1:12" s="203" customFormat="1">
      <c r="A15" s="422">
        <v>45292</v>
      </c>
      <c r="B15" s="423"/>
      <c r="C15" s="423"/>
      <c r="D15" s="423"/>
      <c r="E15" s="423"/>
      <c r="F15" s="424"/>
      <c r="G15" s="424"/>
      <c r="H15" s="425"/>
      <c r="I15" s="425"/>
      <c r="J15" s="964"/>
      <c r="K15" s="964"/>
    </row>
    <row r="16" spans="1:12" s="203" customFormat="1">
      <c r="A16" s="422">
        <v>45323</v>
      </c>
      <c r="B16" s="423"/>
      <c r="C16" s="423"/>
      <c r="D16" s="423"/>
      <c r="E16" s="423"/>
      <c r="F16" s="424"/>
      <c r="G16" s="424"/>
      <c r="H16" s="425"/>
      <c r="I16" s="425"/>
      <c r="J16" s="964"/>
      <c r="K16" s="964"/>
    </row>
    <row r="17" spans="1:11" s="203" customFormat="1">
      <c r="A17" s="422">
        <v>45352</v>
      </c>
      <c r="B17" s="423"/>
      <c r="C17" s="423"/>
      <c r="D17" s="423"/>
      <c r="E17" s="423"/>
      <c r="F17" s="424"/>
      <c r="G17" s="424"/>
      <c r="H17" s="425"/>
      <c r="I17" s="425"/>
      <c r="J17" s="964"/>
      <c r="K17" s="964"/>
    </row>
    <row r="18" spans="1:11" s="203" customFormat="1">
      <c r="A18" s="282"/>
      <c r="B18" s="283"/>
      <c r="C18" s="285"/>
      <c r="D18" s="283"/>
      <c r="E18" s="283"/>
      <c r="F18" s="283"/>
      <c r="G18" s="283"/>
      <c r="H18" s="283"/>
      <c r="I18" s="283"/>
      <c r="J18" s="283"/>
      <c r="K18" s="283"/>
    </row>
    <row r="19" spans="1:11" s="203" customFormat="1">
      <c r="A19" s="1365" t="s">
        <v>1303</v>
      </c>
      <c r="B19" s="1365"/>
      <c r="C19" s="1365"/>
      <c r="D19" s="1365"/>
      <c r="E19" s="1365"/>
      <c r="F19" s="1365"/>
      <c r="G19" s="1365"/>
      <c r="H19" s="1365"/>
      <c r="I19" s="1365"/>
      <c r="J19" s="1365"/>
      <c r="K19" s="1365"/>
    </row>
    <row r="20" spans="1:11" s="203" customFormat="1">
      <c r="A20" s="1364" t="s">
        <v>314</v>
      </c>
      <c r="B20" s="1364"/>
      <c r="C20" s="1364"/>
      <c r="D20" s="1364"/>
      <c r="E20" s="1364"/>
      <c r="F20" s="1364"/>
      <c r="G20" s="1364"/>
      <c r="H20" s="1364"/>
      <c r="I20" s="1364"/>
      <c r="J20" s="1364"/>
      <c r="K20" s="1364"/>
    </row>
    <row r="21" spans="1:11">
      <c r="A21" s="203"/>
      <c r="B21" s="217"/>
      <c r="C21" s="217"/>
      <c r="D21" s="217"/>
      <c r="E21" s="217"/>
      <c r="F21" s="217"/>
      <c r="G21" s="217"/>
      <c r="H21" s="217"/>
      <c r="I21" s="217"/>
      <c r="J21" s="217"/>
      <c r="K21" s="217"/>
    </row>
    <row r="22" spans="1:11">
      <c r="B22" s="219"/>
      <c r="C22" s="219"/>
      <c r="D22" s="219"/>
      <c r="E22" s="219"/>
      <c r="F22" s="219"/>
      <c r="G22" s="219"/>
      <c r="H22" s="219"/>
      <c r="I22" s="219"/>
      <c r="J22" s="219"/>
      <c r="K22" s="219"/>
    </row>
    <row r="23" spans="1:11">
      <c r="B23" s="346"/>
      <c r="C23" s="346"/>
      <c r="F23" s="219"/>
      <c r="K23" s="219"/>
    </row>
    <row r="24" spans="1:11">
      <c r="B24" s="346"/>
      <c r="C24" s="346"/>
      <c r="F24" s="219"/>
      <c r="K24" s="219"/>
    </row>
    <row r="25" spans="1:11">
      <c r="B25" s="346"/>
      <c r="C25" s="346"/>
      <c r="F25" s="219"/>
      <c r="K25" s="219"/>
    </row>
    <row r="26" spans="1:11">
      <c r="B26" s="229"/>
      <c r="C26" s="229"/>
      <c r="F26" s="219"/>
      <c r="K26" s="219"/>
    </row>
    <row r="27" spans="1:11">
      <c r="F27" s="219"/>
      <c r="K27" s="219"/>
    </row>
    <row r="28" spans="1:11">
      <c r="F28" s="219"/>
    </row>
  </sheetData>
  <mergeCells count="5">
    <mergeCell ref="A19:K19"/>
    <mergeCell ref="A20:K20"/>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82" fitToHeight="0"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workbookViewId="0">
      <selection sqref="A1:I1"/>
    </sheetView>
  </sheetViews>
  <sheetFormatPr defaultRowHeight="15"/>
  <cols>
    <col min="1" max="1" width="14" customWidth="1"/>
    <col min="2" max="2" width="13.7109375" customWidth="1"/>
    <col min="3" max="3" width="13" customWidth="1"/>
    <col min="4" max="4" width="11.28515625" customWidth="1"/>
    <col min="5" max="5" width="9.42578125" customWidth="1"/>
    <col min="6" max="6" width="13" customWidth="1"/>
    <col min="7" max="7" width="13.7109375" customWidth="1"/>
    <col min="8" max="8" width="16.140625" customWidth="1"/>
    <col min="9" max="9" width="16.5703125" customWidth="1"/>
  </cols>
  <sheetData>
    <row r="1" spans="1:14">
      <c r="A1" s="1255" t="s">
        <v>121</v>
      </c>
      <c r="B1" s="1255"/>
      <c r="C1" s="1255"/>
      <c r="D1" s="1255"/>
      <c r="E1" s="1255"/>
      <c r="F1" s="1255"/>
      <c r="G1" s="1255"/>
      <c r="H1" s="1255"/>
      <c r="I1" s="1255"/>
      <c r="J1" s="57"/>
      <c r="K1" s="57"/>
      <c r="L1" s="57"/>
    </row>
    <row r="2" spans="1:14">
      <c r="A2" s="1256" t="s">
        <v>122</v>
      </c>
      <c r="B2" s="1259" t="s">
        <v>123</v>
      </c>
      <c r="C2" s="1260"/>
      <c r="D2" s="1260"/>
      <c r="E2" s="1260"/>
      <c r="F2" s="1260"/>
      <c r="G2" s="1260"/>
      <c r="H2" s="1260"/>
      <c r="I2" s="1261"/>
    </row>
    <row r="3" spans="1:14">
      <c r="A3" s="1257"/>
      <c r="B3" s="1259" t="s">
        <v>124</v>
      </c>
      <c r="C3" s="1260"/>
      <c r="D3" s="1260"/>
      <c r="E3" s="1260"/>
      <c r="F3" s="1260"/>
      <c r="G3" s="1261"/>
      <c r="H3" s="1262" t="s">
        <v>101</v>
      </c>
      <c r="I3" s="1263"/>
    </row>
    <row r="4" spans="1:14" ht="30" customHeight="1">
      <c r="A4" s="1257"/>
      <c r="B4" s="1264" t="s">
        <v>125</v>
      </c>
      <c r="C4" s="1265"/>
      <c r="D4" s="1264" t="s">
        <v>126</v>
      </c>
      <c r="E4" s="1265"/>
      <c r="F4" s="1264" t="s">
        <v>127</v>
      </c>
      <c r="G4" s="1265"/>
      <c r="H4" s="1266" t="s">
        <v>128</v>
      </c>
      <c r="I4" s="1266" t="s">
        <v>129</v>
      </c>
    </row>
    <row r="5" spans="1:14" ht="30">
      <c r="A5" s="1258"/>
      <c r="B5" s="58" t="s">
        <v>128</v>
      </c>
      <c r="C5" s="58" t="s">
        <v>129</v>
      </c>
      <c r="D5" s="58" t="s">
        <v>128</v>
      </c>
      <c r="E5" s="58" t="s">
        <v>129</v>
      </c>
      <c r="F5" s="58" t="s">
        <v>128</v>
      </c>
      <c r="G5" s="58" t="s">
        <v>130</v>
      </c>
      <c r="H5" s="1267"/>
      <c r="I5" s="1267"/>
    </row>
    <row r="6" spans="1:14">
      <c r="A6" s="59" t="s">
        <v>76</v>
      </c>
      <c r="B6" s="60">
        <v>80</v>
      </c>
      <c r="C6" s="61">
        <v>35508</v>
      </c>
      <c r="D6" s="60">
        <v>5</v>
      </c>
      <c r="E6" s="61">
        <v>1870</v>
      </c>
      <c r="F6" s="60">
        <v>1</v>
      </c>
      <c r="G6" s="60">
        <v>6</v>
      </c>
      <c r="H6" s="60">
        <v>86</v>
      </c>
      <c r="I6" s="61">
        <v>37384</v>
      </c>
      <c r="K6" s="62"/>
      <c r="L6" s="62"/>
      <c r="M6" s="63"/>
      <c r="N6" s="63"/>
    </row>
    <row r="7" spans="1:14">
      <c r="A7" s="64" t="s">
        <v>77</v>
      </c>
      <c r="B7" s="65">
        <f t="shared" ref="B7:I7" si="0">SUM(B8:B19)</f>
        <v>1</v>
      </c>
      <c r="C7" s="65">
        <f t="shared" si="0"/>
        <v>4.3600000000000003</v>
      </c>
      <c r="D7" s="65">
        <f t="shared" si="0"/>
        <v>1</v>
      </c>
      <c r="E7" s="65">
        <f t="shared" si="0"/>
        <v>3.27</v>
      </c>
      <c r="F7" s="65">
        <f t="shared" si="0"/>
        <v>48</v>
      </c>
      <c r="G7" s="65">
        <f t="shared" si="0"/>
        <v>7540.27</v>
      </c>
      <c r="H7" s="65">
        <f t="shared" si="0"/>
        <v>50</v>
      </c>
      <c r="I7" s="65">
        <f t="shared" si="0"/>
        <v>7547.9000000000005</v>
      </c>
      <c r="K7" s="62"/>
      <c r="L7" s="62"/>
      <c r="M7" s="63"/>
      <c r="N7" s="63"/>
    </row>
    <row r="8" spans="1:14">
      <c r="A8" s="66" t="s">
        <v>131</v>
      </c>
      <c r="B8" s="67">
        <v>1</v>
      </c>
      <c r="C8" s="68">
        <v>4.3600000000000003</v>
      </c>
      <c r="D8" s="67">
        <v>0</v>
      </c>
      <c r="E8" s="68">
        <v>0</v>
      </c>
      <c r="F8" s="67">
        <v>4</v>
      </c>
      <c r="G8" s="68">
        <v>7.65</v>
      </c>
      <c r="H8" s="67">
        <f>SUM(B8,D8,F8)</f>
        <v>5</v>
      </c>
      <c r="I8" s="70">
        <f>SUM(C8,E8,G8)</f>
        <v>12.010000000000002</v>
      </c>
      <c r="K8" s="62"/>
      <c r="L8" s="62"/>
      <c r="M8" s="63"/>
      <c r="N8" s="63"/>
    </row>
    <row r="9" spans="1:14">
      <c r="A9" s="66" t="s">
        <v>132</v>
      </c>
      <c r="B9" s="69">
        <v>0</v>
      </c>
      <c r="C9" s="70">
        <v>0</v>
      </c>
      <c r="D9" s="69">
        <v>1</v>
      </c>
      <c r="E9" s="70">
        <v>3.27</v>
      </c>
      <c r="F9" s="69">
        <v>8</v>
      </c>
      <c r="G9" s="70">
        <v>1598.22</v>
      </c>
      <c r="H9" s="67">
        <f t="shared" ref="H9:H12" si="1">SUM(B9,D9,F9)</f>
        <v>9</v>
      </c>
      <c r="I9" s="70">
        <f t="shared" ref="I9:I12" si="2">SUM(C9,E9,G9)</f>
        <v>1601.49</v>
      </c>
      <c r="K9" s="62"/>
      <c r="L9" s="62"/>
      <c r="M9" s="63"/>
      <c r="N9" s="63"/>
    </row>
    <row r="10" spans="1:14">
      <c r="A10" s="66" t="s">
        <v>235</v>
      </c>
      <c r="B10" s="69">
        <v>0</v>
      </c>
      <c r="C10" s="70">
        <v>0</v>
      </c>
      <c r="D10" s="69">
        <v>0</v>
      </c>
      <c r="E10" s="70">
        <v>0</v>
      </c>
      <c r="F10" s="69">
        <v>8</v>
      </c>
      <c r="G10" s="70">
        <v>51.89</v>
      </c>
      <c r="H10" s="67">
        <f t="shared" si="1"/>
        <v>8</v>
      </c>
      <c r="I10" s="70">
        <f t="shared" si="2"/>
        <v>51.89</v>
      </c>
      <c r="K10" s="62"/>
      <c r="L10" s="62"/>
      <c r="M10" s="63"/>
      <c r="N10" s="63"/>
    </row>
    <row r="11" spans="1:14">
      <c r="A11" s="66" t="s">
        <v>236</v>
      </c>
      <c r="B11" s="69">
        <v>0</v>
      </c>
      <c r="C11" s="70">
        <v>0</v>
      </c>
      <c r="D11" s="69">
        <v>0</v>
      </c>
      <c r="E11" s="70">
        <v>0</v>
      </c>
      <c r="F11" s="69">
        <v>7</v>
      </c>
      <c r="G11" s="70">
        <v>15.16</v>
      </c>
      <c r="H11" s="67">
        <f t="shared" si="1"/>
        <v>7</v>
      </c>
      <c r="I11" s="70">
        <f t="shared" si="2"/>
        <v>15.16</v>
      </c>
      <c r="K11" s="62"/>
      <c r="L11" s="62"/>
      <c r="M11" s="63"/>
      <c r="N11" s="63"/>
    </row>
    <row r="12" spans="1:14">
      <c r="A12" s="66" t="s">
        <v>1229</v>
      </c>
      <c r="B12" s="69">
        <v>0</v>
      </c>
      <c r="C12" s="70">
        <v>0</v>
      </c>
      <c r="D12" s="69">
        <v>0</v>
      </c>
      <c r="E12" s="70">
        <v>0</v>
      </c>
      <c r="F12" s="421">
        <v>6</v>
      </c>
      <c r="G12" s="421">
        <v>1672.46</v>
      </c>
      <c r="H12" s="67">
        <f t="shared" si="1"/>
        <v>6</v>
      </c>
      <c r="I12" s="70">
        <f t="shared" si="2"/>
        <v>1672.46</v>
      </c>
      <c r="K12" s="62"/>
      <c r="L12" s="62"/>
      <c r="M12" s="63"/>
      <c r="N12" s="63"/>
    </row>
    <row r="13" spans="1:14">
      <c r="A13" s="66" t="s">
        <v>1244</v>
      </c>
      <c r="B13" s="69">
        <v>0</v>
      </c>
      <c r="C13" s="70">
        <v>0</v>
      </c>
      <c r="D13" s="69">
        <v>0</v>
      </c>
      <c r="E13" s="70">
        <v>0</v>
      </c>
      <c r="F13" s="421">
        <v>8</v>
      </c>
      <c r="G13" s="421">
        <v>904.91</v>
      </c>
      <c r="H13" s="67">
        <f>SUM(B13,D13,F13)</f>
        <v>8</v>
      </c>
      <c r="I13" s="70">
        <f>SUM(C13,E13,G13)</f>
        <v>904.91</v>
      </c>
      <c r="K13" s="62"/>
      <c r="L13" s="62"/>
      <c r="M13" s="63"/>
      <c r="N13" s="63"/>
    </row>
    <row r="14" spans="1:14">
      <c r="A14" s="66" t="s">
        <v>1252</v>
      </c>
      <c r="B14" s="69">
        <v>0</v>
      </c>
      <c r="C14" s="70">
        <v>0</v>
      </c>
      <c r="D14" s="69">
        <v>0</v>
      </c>
      <c r="E14" s="70">
        <v>0</v>
      </c>
      <c r="F14" s="421">
        <v>4</v>
      </c>
      <c r="G14" s="421">
        <v>7.06</v>
      </c>
      <c r="H14" s="67">
        <f t="shared" ref="H14:H15" si="3">SUM(B14,D14,F14)</f>
        <v>4</v>
      </c>
      <c r="I14" s="70">
        <f t="shared" ref="I14:I15" si="4">SUM(C14,E14,G14)</f>
        <v>7.06</v>
      </c>
      <c r="K14" s="62"/>
      <c r="L14" s="62"/>
      <c r="M14" s="63"/>
      <c r="N14" s="63"/>
    </row>
    <row r="15" spans="1:14">
      <c r="A15" s="422">
        <v>45231</v>
      </c>
      <c r="B15" s="69">
        <v>0</v>
      </c>
      <c r="C15" s="70">
        <v>0</v>
      </c>
      <c r="D15" s="69">
        <v>0</v>
      </c>
      <c r="E15" s="70">
        <v>0</v>
      </c>
      <c r="F15" s="421">
        <v>3</v>
      </c>
      <c r="G15" s="421">
        <v>3282.92</v>
      </c>
      <c r="H15" s="67">
        <f t="shared" si="3"/>
        <v>3</v>
      </c>
      <c r="I15" s="70">
        <f t="shared" si="4"/>
        <v>3282.92</v>
      </c>
      <c r="K15" s="62"/>
      <c r="L15" s="62"/>
      <c r="M15" s="63"/>
      <c r="N15" s="63"/>
    </row>
    <row r="16" spans="1:14">
      <c r="A16" s="422">
        <v>45261</v>
      </c>
      <c r="B16" s="1186"/>
      <c r="C16" s="1187"/>
      <c r="D16" s="1186"/>
      <c r="E16" s="1187"/>
      <c r="F16" s="421"/>
      <c r="G16" s="421"/>
      <c r="H16" s="1188"/>
      <c r="I16" s="1187"/>
      <c r="K16" s="62"/>
      <c r="L16" s="62"/>
      <c r="M16" s="63"/>
      <c r="N16" s="63"/>
    </row>
    <row r="17" spans="1:14">
      <c r="A17" s="422">
        <v>45292</v>
      </c>
      <c r="B17" s="1186"/>
      <c r="C17" s="1187"/>
      <c r="D17" s="1186"/>
      <c r="E17" s="1187"/>
      <c r="F17" s="421"/>
      <c r="G17" s="421"/>
      <c r="H17" s="1188"/>
      <c r="I17" s="1187"/>
      <c r="K17" s="62"/>
      <c r="L17" s="62"/>
      <c r="M17" s="63"/>
      <c r="N17" s="63"/>
    </row>
    <row r="18" spans="1:14">
      <c r="A18" s="422">
        <v>45323</v>
      </c>
      <c r="B18" s="1186"/>
      <c r="C18" s="1187"/>
      <c r="D18" s="1186"/>
      <c r="E18" s="1187"/>
      <c r="F18" s="421"/>
      <c r="G18" s="421"/>
      <c r="H18" s="1188"/>
      <c r="I18" s="1187"/>
      <c r="K18" s="62"/>
      <c r="L18" s="62"/>
      <c r="M18" s="63"/>
      <c r="N18" s="63"/>
    </row>
    <row r="19" spans="1:14">
      <c r="A19" s="422">
        <v>45352</v>
      </c>
      <c r="B19" s="69"/>
      <c r="C19" s="70"/>
      <c r="D19" s="69"/>
      <c r="E19" s="70"/>
      <c r="F19" s="421"/>
      <c r="G19" s="421"/>
      <c r="H19" s="67"/>
      <c r="I19" s="70"/>
      <c r="K19" s="62"/>
      <c r="L19" s="62"/>
      <c r="M19" s="63"/>
      <c r="N19" s="63"/>
    </row>
    <row r="20" spans="1:14">
      <c r="A20" s="1253" t="s">
        <v>135</v>
      </c>
      <c r="B20" s="1253"/>
      <c r="C20" s="1253"/>
      <c r="D20" s="1253"/>
      <c r="E20" s="1253"/>
      <c r="F20" s="1253"/>
      <c r="G20" s="1253"/>
      <c r="H20" s="71"/>
      <c r="I20" s="72"/>
      <c r="K20" s="62"/>
      <c r="L20" s="62"/>
      <c r="M20" s="63"/>
      <c r="N20" s="63"/>
    </row>
    <row r="21" spans="1:14">
      <c r="A21" s="1253" t="s">
        <v>136</v>
      </c>
      <c r="B21" s="1253"/>
      <c r="C21" s="1253"/>
      <c r="D21" s="73"/>
      <c r="E21" s="74"/>
      <c r="F21" s="71"/>
      <c r="G21" s="74"/>
      <c r="H21" s="71"/>
      <c r="I21" s="72"/>
      <c r="K21" s="62"/>
      <c r="L21" s="62"/>
      <c r="M21" s="63"/>
      <c r="N21" s="63"/>
    </row>
    <row r="22" spans="1:14">
      <c r="A22" s="1254" t="s">
        <v>1303</v>
      </c>
      <c r="B22" s="1254"/>
      <c r="C22" s="1254"/>
      <c r="D22" s="75"/>
      <c r="E22" s="75"/>
      <c r="F22" s="75"/>
      <c r="G22" s="75"/>
      <c r="H22" s="71"/>
      <c r="I22" s="72"/>
      <c r="K22" s="62"/>
      <c r="L22" s="62"/>
      <c r="M22" s="63"/>
      <c r="N22" s="63"/>
    </row>
    <row r="23" spans="1:14">
      <c r="A23" s="75" t="s">
        <v>138</v>
      </c>
      <c r="B23" s="75"/>
      <c r="C23" s="75"/>
      <c r="D23" s="75"/>
      <c r="E23" s="75"/>
      <c r="F23" s="75"/>
      <c r="G23" s="75"/>
      <c r="H23" s="71"/>
      <c r="I23" s="72"/>
      <c r="K23" s="62"/>
      <c r="L23" s="62"/>
      <c r="M23" s="63"/>
      <c r="N23" s="63"/>
    </row>
    <row r="24" spans="1:14">
      <c r="A24" s="76"/>
      <c r="B24" s="71"/>
      <c r="C24" s="77"/>
      <c r="D24" s="71"/>
      <c r="E24" s="71"/>
      <c r="F24" s="71"/>
      <c r="G24" s="71"/>
      <c r="H24" s="71"/>
      <c r="I24" s="77"/>
      <c r="J24" s="78"/>
      <c r="K24" s="62"/>
      <c r="L24" s="62"/>
      <c r="M24" s="63"/>
      <c r="N24" s="63"/>
    </row>
    <row r="25" spans="1:14">
      <c r="A25" s="76"/>
      <c r="B25" s="71"/>
      <c r="C25" s="77"/>
      <c r="D25" s="71"/>
      <c r="E25" s="71"/>
      <c r="F25" s="71"/>
      <c r="G25" s="71"/>
      <c r="H25" s="71"/>
      <c r="I25" s="77"/>
      <c r="J25" s="78"/>
      <c r="K25" s="62"/>
      <c r="L25" s="62"/>
      <c r="M25" s="63"/>
      <c r="N25" s="63"/>
    </row>
    <row r="26" spans="1:14">
      <c r="A26" s="76"/>
      <c r="B26" s="79"/>
      <c r="C26" s="80"/>
      <c r="D26" s="79"/>
      <c r="E26" s="80"/>
      <c r="F26" s="79"/>
      <c r="G26" s="79"/>
      <c r="H26" s="79"/>
      <c r="I26" s="80"/>
      <c r="J26" s="42"/>
      <c r="K26" s="62"/>
      <c r="L26" s="62"/>
      <c r="M26" s="81"/>
      <c r="N26" s="81"/>
    </row>
    <row r="27" spans="1:14">
      <c r="A27" s="82"/>
      <c r="B27" s="83"/>
      <c r="C27" s="83"/>
      <c r="D27" s="83"/>
      <c r="E27" s="83"/>
      <c r="F27" s="83"/>
      <c r="G27" s="83"/>
      <c r="H27" s="83"/>
      <c r="I27" s="83"/>
    </row>
    <row r="28" spans="1:14">
      <c r="A28" s="82"/>
      <c r="B28" s="83"/>
      <c r="C28" s="83"/>
      <c r="D28" s="83"/>
      <c r="E28" s="83"/>
      <c r="F28" s="83"/>
      <c r="G28" s="83"/>
      <c r="H28" s="83"/>
      <c r="I28" s="83"/>
    </row>
    <row r="29" spans="1:14">
      <c r="A29" s="84"/>
      <c r="B29" s="83"/>
      <c r="C29" s="83"/>
      <c r="D29" s="83"/>
      <c r="E29" s="83"/>
      <c r="F29" s="83"/>
      <c r="G29" s="83"/>
      <c r="H29" s="83"/>
      <c r="I29" s="83"/>
    </row>
    <row r="30" spans="1:14">
      <c r="A30" s="84"/>
      <c r="B30" s="83"/>
      <c r="C30" s="83"/>
      <c r="D30" s="83"/>
      <c r="E30" s="83"/>
      <c r="F30" s="83"/>
      <c r="G30" s="83"/>
      <c r="H30" s="83"/>
      <c r="I30" s="83"/>
    </row>
    <row r="31" spans="1:14">
      <c r="H31" s="75"/>
      <c r="I31" s="75"/>
    </row>
    <row r="32" spans="1:14">
      <c r="H32" s="75"/>
      <c r="I32" s="75"/>
    </row>
    <row r="33" spans="2:9">
      <c r="H33" s="85"/>
      <c r="I33" s="85"/>
    </row>
    <row r="34" spans="2:9">
      <c r="H34" s="86"/>
      <c r="I34" s="86"/>
    </row>
    <row r="36" spans="2:9">
      <c r="B36" s="63"/>
      <c r="C36" s="63"/>
      <c r="D36" s="63"/>
      <c r="E36" s="63"/>
      <c r="F36" s="63"/>
      <c r="G36" s="63"/>
      <c r="H36" s="63"/>
      <c r="I36" s="63"/>
    </row>
  </sheetData>
  <mergeCells count="13">
    <mergeCell ref="A20:G20"/>
    <mergeCell ref="A21:C21"/>
    <mergeCell ref="A22:C22"/>
    <mergeCell ref="A1:I1"/>
    <mergeCell ref="A2:A5"/>
    <mergeCell ref="B2:I2"/>
    <mergeCell ref="B3:G3"/>
    <mergeCell ref="H3:I3"/>
    <mergeCell ref="B4:C4"/>
    <mergeCell ref="D4:E4"/>
    <mergeCell ref="F4:G4"/>
    <mergeCell ref="H4:H5"/>
    <mergeCell ref="I4:I5"/>
  </mergeCells>
  <printOptions horizontalCentered="1"/>
  <pageMargins left="0.7" right="0.7" top="0.75" bottom="0.75" header="0.3" footer="0.3"/>
  <pageSetup paperSize="9"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Normal="100" workbookViewId="0"/>
  </sheetViews>
  <sheetFormatPr defaultColWidth="9.140625" defaultRowHeight="15"/>
  <cols>
    <col min="1" max="1" width="12.42578125" style="202" bestFit="1" customWidth="1"/>
    <col min="2" max="2" width="12.42578125" style="202" customWidth="1"/>
    <col min="3" max="6" width="12.42578125" style="202" bestFit="1" customWidth="1"/>
    <col min="7" max="7" width="12.42578125" style="202" customWidth="1"/>
    <col min="8" max="10" width="12.140625" style="202" bestFit="1" customWidth="1"/>
    <col min="11" max="11" width="12.42578125" style="202" bestFit="1" customWidth="1"/>
    <col min="12" max="13" width="9.140625" style="202"/>
    <col min="14" max="14" width="10.5703125" style="202" bestFit="1" customWidth="1"/>
    <col min="15" max="15" width="10.28515625" style="202" bestFit="1" customWidth="1"/>
    <col min="16" max="16384" width="9.140625" style="202"/>
  </cols>
  <sheetData>
    <row r="1" spans="1:15" ht="17.25" customHeight="1">
      <c r="A1" s="905" t="s">
        <v>653</v>
      </c>
      <c r="B1" s="1058"/>
      <c r="C1" s="1058"/>
      <c r="D1" s="1058"/>
      <c r="E1" s="1058"/>
      <c r="F1" s="1058"/>
      <c r="G1" s="1058"/>
      <c r="H1" s="1058"/>
      <c r="I1" s="1058"/>
      <c r="J1" s="1058"/>
      <c r="K1" s="1058"/>
    </row>
    <row r="2" spans="1:15" s="203" customFormat="1" ht="18" customHeight="1">
      <c r="A2" s="1452" t="s">
        <v>222</v>
      </c>
      <c r="B2" s="1454" t="s">
        <v>616</v>
      </c>
      <c r="C2" s="1455"/>
      <c r="D2" s="1455"/>
      <c r="E2" s="1455"/>
      <c r="F2" s="1456"/>
      <c r="G2" s="1372" t="s">
        <v>623</v>
      </c>
      <c r="H2" s="1457"/>
      <c r="I2" s="1457"/>
      <c r="J2" s="1457"/>
      <c r="K2" s="1458"/>
    </row>
    <row r="3" spans="1:15" s="203" customFormat="1" ht="18" customHeight="1">
      <c r="A3" s="1453"/>
      <c r="B3" s="662" t="s">
        <v>648</v>
      </c>
      <c r="C3" s="1059" t="s">
        <v>649</v>
      </c>
      <c r="D3" s="1060" t="s">
        <v>654</v>
      </c>
      <c r="E3" s="1060" t="s">
        <v>651</v>
      </c>
      <c r="F3" s="1060" t="s">
        <v>652</v>
      </c>
      <c r="G3" s="1060" t="s">
        <v>648</v>
      </c>
      <c r="H3" s="1060" t="s">
        <v>649</v>
      </c>
      <c r="I3" s="1060" t="s">
        <v>650</v>
      </c>
      <c r="J3" s="1060" t="s">
        <v>651</v>
      </c>
      <c r="K3" s="1060" t="s">
        <v>652</v>
      </c>
    </row>
    <row r="4" spans="1:15" s="209" customFormat="1" ht="16.5" customHeight="1">
      <c r="A4" s="978" t="s">
        <v>76</v>
      </c>
      <c r="B4" s="1061">
        <v>1054241.7485113968</v>
      </c>
      <c r="C4" s="1062">
        <v>6581186.625091644</v>
      </c>
      <c r="D4" s="1062">
        <v>1920327.3123765818</v>
      </c>
      <c r="E4" s="1062">
        <v>321396.91384221567</v>
      </c>
      <c r="F4" s="1062">
        <v>238572.81099075056</v>
      </c>
      <c r="G4" s="624">
        <v>20075886.957713</v>
      </c>
      <c r="H4" s="1062">
        <v>7096309.7058176082</v>
      </c>
      <c r="I4" s="1062">
        <v>785977.61403650022</v>
      </c>
      <c r="J4" s="1062">
        <v>12795.706366499999</v>
      </c>
      <c r="K4" s="1062">
        <v>177.26901401449999</v>
      </c>
    </row>
    <row r="5" spans="1:15" s="209" customFormat="1" ht="16.5" customHeight="1">
      <c r="A5" s="590" t="s">
        <v>77</v>
      </c>
      <c r="B5" s="912">
        <f t="shared" ref="B5:K5" si="0">SUM(B6:B17)</f>
        <v>430064.32596450002</v>
      </c>
      <c r="C5" s="912">
        <f t="shared" si="0"/>
        <v>3203553.0362447449</v>
      </c>
      <c r="D5" s="912">
        <f t="shared" si="0"/>
        <v>1037849.1406197709</v>
      </c>
      <c r="E5" s="912">
        <f t="shared" si="0"/>
        <v>135558.67682139605</v>
      </c>
      <c r="F5" s="912">
        <f t="shared" si="0"/>
        <v>112158.07264431001</v>
      </c>
      <c r="G5" s="912">
        <f t="shared" si="0"/>
        <v>13388399.263890998</v>
      </c>
      <c r="H5" s="912">
        <f t="shared" si="0"/>
        <v>4761046.2940297499</v>
      </c>
      <c r="I5" s="912">
        <f t="shared" si="0"/>
        <v>810791.24066300003</v>
      </c>
      <c r="J5" s="912">
        <f t="shared" si="0"/>
        <v>45785.052683000002</v>
      </c>
      <c r="K5" s="912">
        <f t="shared" si="0"/>
        <v>310.04792625000005</v>
      </c>
      <c r="M5" s="348"/>
      <c r="N5" s="348"/>
      <c r="O5" s="349"/>
    </row>
    <row r="6" spans="1:15" s="203" customFormat="1" ht="16.5" customHeight="1">
      <c r="A6" s="422">
        <v>45017</v>
      </c>
      <c r="B6" s="626">
        <v>55296.619461250011</v>
      </c>
      <c r="C6" s="626">
        <v>348179.20210746356</v>
      </c>
      <c r="D6" s="626">
        <v>121615.48361936602</v>
      </c>
      <c r="E6" s="626">
        <v>12759.052573195706</v>
      </c>
      <c r="F6" s="626">
        <v>11612.831908250002</v>
      </c>
      <c r="G6" s="626">
        <v>1592321.0265719986</v>
      </c>
      <c r="H6" s="627">
        <v>503091.52057824994</v>
      </c>
      <c r="I6" s="626">
        <v>86185.074666</v>
      </c>
      <c r="J6" s="626">
        <v>4368.9825930000006</v>
      </c>
      <c r="K6" s="570">
        <v>11.932354999999999</v>
      </c>
      <c r="L6" s="217"/>
      <c r="M6" s="348"/>
      <c r="N6" s="348"/>
      <c r="O6" s="349"/>
    </row>
    <row r="7" spans="1:15" s="203" customFormat="1" ht="16.5" customHeight="1">
      <c r="A7" s="422">
        <v>45047</v>
      </c>
      <c r="B7" s="626">
        <v>57057</v>
      </c>
      <c r="C7" s="626">
        <v>398725</v>
      </c>
      <c r="D7" s="626">
        <v>126809</v>
      </c>
      <c r="E7" s="626">
        <v>16879</v>
      </c>
      <c r="F7" s="626">
        <v>13002</v>
      </c>
      <c r="G7" s="626">
        <v>1960185</v>
      </c>
      <c r="H7" s="627">
        <v>500989</v>
      </c>
      <c r="I7" s="626">
        <v>105735</v>
      </c>
      <c r="J7" s="626">
        <v>4674</v>
      </c>
      <c r="K7" s="570">
        <v>24.93</v>
      </c>
      <c r="L7" s="217"/>
      <c r="M7" s="348"/>
      <c r="N7" s="348"/>
      <c r="O7" s="349"/>
    </row>
    <row r="8" spans="1:15" s="203" customFormat="1" ht="16.5" customHeight="1">
      <c r="A8" s="422">
        <v>45078</v>
      </c>
      <c r="B8" s="626">
        <v>64123.405666249964</v>
      </c>
      <c r="C8" s="626">
        <v>420984.53501403937</v>
      </c>
      <c r="D8" s="626">
        <v>113742.1227116006</v>
      </c>
      <c r="E8" s="626">
        <v>15537.4654181694</v>
      </c>
      <c r="F8" s="626">
        <v>12910.82928575</v>
      </c>
      <c r="G8" s="626">
        <v>1938978.3306249997</v>
      </c>
      <c r="H8" s="627">
        <v>597839.39778774988</v>
      </c>
      <c r="I8" s="626">
        <v>98199.374807500004</v>
      </c>
      <c r="J8" s="626">
        <v>3217.0218824999997</v>
      </c>
      <c r="K8" s="570">
        <v>42.80321575</v>
      </c>
      <c r="L8" s="217"/>
      <c r="M8" s="348"/>
      <c r="N8" s="348"/>
      <c r="O8" s="349"/>
    </row>
    <row r="9" spans="1:15" s="203" customFormat="1" ht="16.5" customHeight="1">
      <c r="A9" s="422">
        <v>45108</v>
      </c>
      <c r="B9" s="626">
        <v>57943.439457000015</v>
      </c>
      <c r="C9" s="626">
        <v>433830.13917816925</v>
      </c>
      <c r="D9" s="626">
        <v>132395.20692391394</v>
      </c>
      <c r="E9" s="626">
        <v>18176.960113010402</v>
      </c>
      <c r="F9" s="626">
        <v>18297.557859499993</v>
      </c>
      <c r="G9" s="626">
        <v>1945948.8135449998</v>
      </c>
      <c r="H9" s="627">
        <v>846449.64599225007</v>
      </c>
      <c r="I9" s="626">
        <v>102924.73545275</v>
      </c>
      <c r="J9" s="626">
        <v>2420.5227544999998</v>
      </c>
      <c r="K9" s="570">
        <v>25.150096250000001</v>
      </c>
      <c r="L9" s="217"/>
      <c r="M9" s="348"/>
      <c r="N9" s="348"/>
      <c r="O9" s="349"/>
    </row>
    <row r="10" spans="1:15" s="203" customFormat="1" ht="16.5" customHeight="1">
      <c r="A10" s="422">
        <v>45139</v>
      </c>
      <c r="B10" s="626">
        <v>53102.070231749982</v>
      </c>
      <c r="C10" s="626">
        <v>435448.72277450375</v>
      </c>
      <c r="D10" s="626">
        <v>119035.99733596139</v>
      </c>
      <c r="E10" s="626">
        <v>20735.352781082926</v>
      </c>
      <c r="F10" s="626">
        <v>21345.042845000011</v>
      </c>
      <c r="G10" s="626">
        <v>1827640.9654650004</v>
      </c>
      <c r="H10" s="627">
        <v>665239.66758200002</v>
      </c>
      <c r="I10" s="626">
        <v>104570.19102674999</v>
      </c>
      <c r="J10" s="626">
        <v>3752.8312232499998</v>
      </c>
      <c r="K10" s="570">
        <v>48.844378750000004</v>
      </c>
      <c r="L10" s="217"/>
      <c r="M10" s="348"/>
      <c r="N10" s="348"/>
      <c r="O10" s="349"/>
    </row>
    <row r="11" spans="1:15" s="203" customFormat="1">
      <c r="A11" s="422">
        <v>45170</v>
      </c>
      <c r="B11" s="626">
        <v>64616.915826000033</v>
      </c>
      <c r="C11" s="626">
        <v>434517.04521150014</v>
      </c>
      <c r="D11" s="626">
        <v>137145.36023798768</v>
      </c>
      <c r="E11" s="626">
        <v>19074.067337366818</v>
      </c>
      <c r="F11" s="626">
        <v>17725.482837750016</v>
      </c>
      <c r="G11" s="626">
        <v>1843774.9738202507</v>
      </c>
      <c r="H11" s="627">
        <v>630309.82183150004</v>
      </c>
      <c r="I11" s="626">
        <v>97442.671916749998</v>
      </c>
      <c r="J11" s="626">
        <v>3405.2336852500002</v>
      </c>
      <c r="K11" s="570">
        <v>116.06683700000002</v>
      </c>
      <c r="L11" s="217"/>
      <c r="M11" s="348"/>
      <c r="N11" s="348"/>
      <c r="O11" s="349"/>
    </row>
    <row r="12" spans="1:15" s="203" customFormat="1">
      <c r="A12" s="422">
        <v>45200</v>
      </c>
      <c r="B12" s="626">
        <v>34975.617769499986</v>
      </c>
      <c r="C12" s="626">
        <v>364386.5724803622</v>
      </c>
      <c r="D12" s="626">
        <v>149529.6702027127</v>
      </c>
      <c r="E12" s="626">
        <v>15820.032274653149</v>
      </c>
      <c r="F12" s="626">
        <v>8277.6895815600001</v>
      </c>
      <c r="G12" s="626">
        <v>1019432.2985902496</v>
      </c>
      <c r="H12" s="627">
        <v>562124.56643549993</v>
      </c>
      <c r="I12" s="626">
        <v>106049.22088175001</v>
      </c>
      <c r="J12" s="626">
        <v>9465.5197645000007</v>
      </c>
      <c r="K12" s="570">
        <v>6.8923237499999992</v>
      </c>
      <c r="L12" s="217"/>
      <c r="M12" s="348"/>
      <c r="N12" s="348"/>
      <c r="O12" s="349"/>
    </row>
    <row r="13" spans="1:15" s="203" customFormat="1">
      <c r="A13" s="422">
        <v>45231</v>
      </c>
      <c r="B13" s="626">
        <v>42949.257552749994</v>
      </c>
      <c r="C13" s="626">
        <v>367481.81947870663</v>
      </c>
      <c r="D13" s="626">
        <v>137576.29958822834</v>
      </c>
      <c r="E13" s="626">
        <v>16576.746323917658</v>
      </c>
      <c r="F13" s="626">
        <v>8986.6383264999949</v>
      </c>
      <c r="G13" s="626">
        <v>1260117.8552735001</v>
      </c>
      <c r="H13" s="627">
        <v>455002.67382249993</v>
      </c>
      <c r="I13" s="626">
        <v>109684.9719115</v>
      </c>
      <c r="J13" s="626">
        <v>14480.940780000003</v>
      </c>
      <c r="K13" s="570">
        <v>33.428719750000006</v>
      </c>
    </row>
    <row r="14" spans="1:15" s="203" customFormat="1" ht="26.1" customHeight="1">
      <c r="A14" s="422">
        <v>45261</v>
      </c>
      <c r="B14" s="423"/>
      <c r="C14" s="423"/>
      <c r="D14" s="423"/>
      <c r="E14" s="423"/>
      <c r="F14" s="424"/>
      <c r="G14" s="424"/>
      <c r="H14" s="425"/>
      <c r="I14" s="425"/>
      <c r="J14" s="964"/>
      <c r="K14" s="964"/>
    </row>
    <row r="15" spans="1:15" s="203" customFormat="1">
      <c r="A15" s="422">
        <v>45292</v>
      </c>
      <c r="B15" s="423"/>
      <c r="C15" s="423"/>
      <c r="D15" s="423"/>
      <c r="E15" s="423"/>
      <c r="F15" s="424"/>
      <c r="G15" s="424"/>
      <c r="H15" s="425"/>
      <c r="I15" s="425"/>
      <c r="J15" s="964"/>
      <c r="K15" s="964"/>
    </row>
    <row r="16" spans="1:15" s="203" customFormat="1">
      <c r="A16" s="422">
        <v>45323</v>
      </c>
      <c r="B16" s="423"/>
      <c r="C16" s="423"/>
      <c r="D16" s="423"/>
      <c r="E16" s="423"/>
      <c r="F16" s="424"/>
      <c r="G16" s="424"/>
      <c r="H16" s="425"/>
      <c r="I16" s="425"/>
      <c r="J16" s="964"/>
      <c r="K16" s="964"/>
    </row>
    <row r="17" spans="1:15" s="203" customFormat="1">
      <c r="A17" s="422">
        <v>45352</v>
      </c>
      <c r="B17" s="423"/>
      <c r="C17" s="423"/>
      <c r="D17" s="423"/>
      <c r="E17" s="423"/>
      <c r="F17" s="424"/>
      <c r="G17" s="424"/>
      <c r="H17" s="425"/>
      <c r="I17" s="425"/>
      <c r="J17" s="964"/>
      <c r="K17" s="964"/>
    </row>
    <row r="18" spans="1:15" s="203" customFormat="1">
      <c r="L18" s="217"/>
      <c r="M18" s="348"/>
      <c r="N18" s="348"/>
      <c r="O18" s="349"/>
    </row>
    <row r="19" spans="1:15" s="203" customFormat="1">
      <c r="A19" s="1451" t="s">
        <v>655</v>
      </c>
      <c r="B19" s="1451"/>
      <c r="C19" s="1451"/>
      <c r="D19" s="1451"/>
      <c r="E19" s="1451"/>
      <c r="F19" s="1451"/>
      <c r="G19" s="1451"/>
      <c r="H19" s="1451"/>
      <c r="I19" s="1451"/>
      <c r="J19" s="1451"/>
      <c r="K19" s="1451"/>
      <c r="L19" s="217"/>
    </row>
    <row r="20" spans="1:15" s="203" customFormat="1">
      <c r="A20" s="203" t="s">
        <v>1303</v>
      </c>
    </row>
    <row r="21" spans="1:15" s="203" customFormat="1">
      <c r="A21" s="203" t="s">
        <v>366</v>
      </c>
    </row>
    <row r="22" spans="1:15" s="203" customFormat="1">
      <c r="B22" s="349"/>
      <c r="C22" s="349"/>
      <c r="D22" s="349"/>
      <c r="E22" s="349"/>
      <c r="F22" s="349"/>
      <c r="G22" s="349"/>
      <c r="H22" s="349"/>
      <c r="J22" s="349"/>
      <c r="K22" s="349"/>
    </row>
    <row r="23" spans="1:15">
      <c r="F23" s="229"/>
      <c r="K23" s="229"/>
    </row>
    <row r="24" spans="1:15">
      <c r="F24" s="229"/>
      <c r="K24" s="229"/>
    </row>
    <row r="25" spans="1:15">
      <c r="F25" s="229"/>
      <c r="K25" s="229"/>
    </row>
    <row r="26" spans="1:15">
      <c r="F26" s="229"/>
      <c r="K26" s="229"/>
    </row>
    <row r="27" spans="1:15">
      <c r="E27" s="229"/>
      <c r="F27" s="229"/>
      <c r="K27" s="229"/>
    </row>
    <row r="28" spans="1:15">
      <c r="F28" s="229"/>
    </row>
  </sheetData>
  <mergeCells count="4">
    <mergeCell ref="A19:K19"/>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95" orientation="landscape" useFirstPageNumber="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zoomScaleNormal="100" workbookViewId="0"/>
  </sheetViews>
  <sheetFormatPr defaultColWidth="9.140625" defaultRowHeight="15"/>
  <cols>
    <col min="1" max="1" width="12.140625" style="202" bestFit="1" customWidth="1"/>
    <col min="2" max="2" width="12.140625" style="202" customWidth="1"/>
    <col min="3" max="6" width="12.140625" style="202" bestFit="1" customWidth="1"/>
    <col min="7" max="7" width="12.140625" style="202" customWidth="1"/>
    <col min="8" max="11" width="12.140625" style="202" bestFit="1" customWidth="1"/>
    <col min="12" max="12" width="4.5703125" style="202" bestFit="1" customWidth="1"/>
    <col min="13" max="16384" width="9.140625" style="202"/>
  </cols>
  <sheetData>
    <row r="1" spans="1:11" ht="18" customHeight="1">
      <c r="A1" s="905" t="s">
        <v>656</v>
      </c>
      <c r="B1" s="905"/>
      <c r="C1" s="905"/>
      <c r="D1" s="905"/>
      <c r="E1" s="905"/>
      <c r="F1" s="905"/>
      <c r="G1" s="905"/>
      <c r="H1" s="905"/>
      <c r="I1" s="905"/>
      <c r="J1" s="905"/>
      <c r="K1" s="905"/>
    </row>
    <row r="2" spans="1:11" s="203" customFormat="1" ht="18" customHeight="1">
      <c r="A2" s="1452" t="s">
        <v>222</v>
      </c>
      <c r="B2" s="1454" t="s">
        <v>616</v>
      </c>
      <c r="C2" s="1455"/>
      <c r="D2" s="1455"/>
      <c r="E2" s="1455"/>
      <c r="F2" s="1456"/>
      <c r="G2" s="1372" t="s">
        <v>623</v>
      </c>
      <c r="H2" s="1457"/>
      <c r="I2" s="1457"/>
      <c r="J2" s="1457"/>
      <c r="K2" s="1458"/>
    </row>
    <row r="3" spans="1:11" s="203" customFormat="1" ht="18" customHeight="1">
      <c r="A3" s="1453"/>
      <c r="B3" s="662" t="s">
        <v>648</v>
      </c>
      <c r="C3" s="1059" t="s">
        <v>649</v>
      </c>
      <c r="D3" s="1060" t="s">
        <v>654</v>
      </c>
      <c r="E3" s="1060" t="s">
        <v>651</v>
      </c>
      <c r="F3" s="1060" t="s">
        <v>652</v>
      </c>
      <c r="G3" s="1060" t="s">
        <v>648</v>
      </c>
      <c r="H3" s="1060" t="s">
        <v>649</v>
      </c>
      <c r="I3" s="1060" t="s">
        <v>650</v>
      </c>
      <c r="J3" s="1060" t="s">
        <v>651</v>
      </c>
      <c r="K3" s="1060" t="s">
        <v>652</v>
      </c>
    </row>
    <row r="4" spans="1:11" s="209" customFormat="1" ht="17.25" customHeight="1">
      <c r="A4" s="978" t="s">
        <v>76</v>
      </c>
      <c r="B4" s="1061">
        <v>1.5841000000000001E-2</v>
      </c>
      <c r="C4" s="1062">
        <v>197894.17259999999</v>
      </c>
      <c r="D4" s="1062">
        <v>26143.679199999999</v>
      </c>
      <c r="E4" s="1062">
        <v>7066.822099</v>
      </c>
      <c r="F4" s="1062">
        <v>329.94289579999997</v>
      </c>
      <c r="G4" s="624">
        <v>0</v>
      </c>
      <c r="H4" s="1062">
        <v>0</v>
      </c>
      <c r="I4" s="1062">
        <v>0</v>
      </c>
      <c r="J4" s="1062">
        <v>0</v>
      </c>
      <c r="K4" s="1062">
        <v>0</v>
      </c>
    </row>
    <row r="5" spans="1:11" s="209" customFormat="1" ht="17.25" customHeight="1">
      <c r="A5" s="590" t="s">
        <v>77</v>
      </c>
      <c r="B5" s="912">
        <f t="shared" ref="B5:K5" si="0">SUM(B6:B17)</f>
        <v>0</v>
      </c>
      <c r="C5" s="912">
        <f t="shared" si="0"/>
        <v>94691.834225500032</v>
      </c>
      <c r="D5" s="912">
        <f t="shared" si="0"/>
        <v>22414.872124999991</v>
      </c>
      <c r="E5" s="912">
        <f t="shared" si="0"/>
        <v>7986.9372022500011</v>
      </c>
      <c r="F5" s="912">
        <f t="shared" si="0"/>
        <v>4.5515464999999997</v>
      </c>
      <c r="G5" s="912">
        <f t="shared" si="0"/>
        <v>0</v>
      </c>
      <c r="H5" s="912">
        <f t="shared" si="0"/>
        <v>0</v>
      </c>
      <c r="I5" s="912">
        <f t="shared" si="0"/>
        <v>0</v>
      </c>
      <c r="J5" s="912">
        <f t="shared" si="0"/>
        <v>0</v>
      </c>
      <c r="K5" s="912">
        <f t="shared" si="0"/>
        <v>0</v>
      </c>
    </row>
    <row r="6" spans="1:11" s="203" customFormat="1" ht="17.25" customHeight="1">
      <c r="A6" s="422">
        <v>45017</v>
      </c>
      <c r="B6" s="626">
        <v>0</v>
      </c>
      <c r="C6" s="626">
        <v>19672.250184750021</v>
      </c>
      <c r="D6" s="626">
        <v>2300.0939997500004</v>
      </c>
      <c r="E6" s="626">
        <v>11.74653425</v>
      </c>
      <c r="F6" s="626">
        <v>6.5837499999999993E-2</v>
      </c>
      <c r="G6" s="626">
        <v>0</v>
      </c>
      <c r="H6" s="627">
        <v>0</v>
      </c>
      <c r="I6" s="626">
        <v>0</v>
      </c>
      <c r="J6" s="626">
        <v>0</v>
      </c>
      <c r="K6" s="570">
        <v>0</v>
      </c>
    </row>
    <row r="7" spans="1:11" s="203" customFormat="1" ht="17.25" customHeight="1">
      <c r="A7" s="422">
        <v>45047</v>
      </c>
      <c r="B7" s="626">
        <v>0</v>
      </c>
      <c r="C7" s="626">
        <v>13710.048588250005</v>
      </c>
      <c r="D7" s="626">
        <v>665.11719525000001</v>
      </c>
      <c r="E7" s="626">
        <v>20.097688500000004</v>
      </c>
      <c r="F7" s="626">
        <v>4.4363640000000002</v>
      </c>
      <c r="G7" s="626">
        <v>0</v>
      </c>
      <c r="H7" s="627">
        <v>0</v>
      </c>
      <c r="I7" s="626">
        <v>0</v>
      </c>
      <c r="J7" s="626">
        <v>0</v>
      </c>
      <c r="K7" s="570">
        <v>0</v>
      </c>
    </row>
    <row r="8" spans="1:11" s="203" customFormat="1" ht="17.25" customHeight="1">
      <c r="A8" s="422">
        <v>45078</v>
      </c>
      <c r="B8" s="626">
        <v>0</v>
      </c>
      <c r="C8" s="626">
        <v>12907.750240500009</v>
      </c>
      <c r="D8" s="626">
        <v>880.64205674999971</v>
      </c>
      <c r="E8" s="626">
        <v>7.1449115000000027</v>
      </c>
      <c r="F8" s="626">
        <v>0</v>
      </c>
      <c r="G8" s="626">
        <v>0</v>
      </c>
      <c r="H8" s="627">
        <v>0</v>
      </c>
      <c r="I8" s="626">
        <v>0</v>
      </c>
      <c r="J8" s="626">
        <v>0</v>
      </c>
      <c r="K8" s="570">
        <v>0</v>
      </c>
    </row>
    <row r="9" spans="1:11" s="203" customFormat="1" ht="17.25" customHeight="1">
      <c r="A9" s="422">
        <v>45108</v>
      </c>
      <c r="B9" s="626">
        <v>0</v>
      </c>
      <c r="C9" s="626">
        <v>10848.568951500003</v>
      </c>
      <c r="D9" s="626">
        <v>1889.4538400000004</v>
      </c>
      <c r="E9" s="626">
        <v>1.9261457499999999</v>
      </c>
      <c r="F9" s="626">
        <v>4.9345E-2</v>
      </c>
      <c r="G9" s="626">
        <v>0</v>
      </c>
      <c r="H9" s="627">
        <v>0</v>
      </c>
      <c r="I9" s="626">
        <v>0</v>
      </c>
      <c r="J9" s="626">
        <v>0</v>
      </c>
      <c r="K9" s="570">
        <v>0</v>
      </c>
    </row>
    <row r="10" spans="1:11" s="203" customFormat="1" ht="17.25" customHeight="1">
      <c r="A10" s="422">
        <v>45139</v>
      </c>
      <c r="B10" s="626">
        <v>0</v>
      </c>
      <c r="C10" s="626">
        <v>12051.552617000005</v>
      </c>
      <c r="D10" s="626">
        <v>841.34940199999983</v>
      </c>
      <c r="E10" s="626">
        <v>3.3116E-2</v>
      </c>
      <c r="F10" s="626">
        <v>0</v>
      </c>
      <c r="G10" s="626">
        <v>0</v>
      </c>
      <c r="H10" s="627">
        <v>0</v>
      </c>
      <c r="I10" s="626">
        <v>0</v>
      </c>
      <c r="J10" s="626">
        <v>0</v>
      </c>
      <c r="K10" s="570">
        <v>0</v>
      </c>
    </row>
    <row r="11" spans="1:11" s="203" customFormat="1">
      <c r="A11" s="422">
        <v>45170</v>
      </c>
      <c r="B11" s="626">
        <v>0</v>
      </c>
      <c r="C11" s="626">
        <v>8147.7553667499978</v>
      </c>
      <c r="D11" s="626">
        <v>664.12779400000011</v>
      </c>
      <c r="E11" s="626">
        <v>3.1213565000000001</v>
      </c>
      <c r="F11" s="626">
        <v>0</v>
      </c>
      <c r="G11" s="626">
        <v>0</v>
      </c>
      <c r="H11" s="627">
        <v>0</v>
      </c>
      <c r="I11" s="626">
        <v>0</v>
      </c>
      <c r="J11" s="626">
        <v>0</v>
      </c>
      <c r="K11" s="570">
        <v>0</v>
      </c>
    </row>
    <row r="12" spans="1:11" s="203" customFormat="1" ht="13.5" customHeight="1">
      <c r="A12" s="422">
        <v>45200</v>
      </c>
      <c r="B12" s="626">
        <v>0</v>
      </c>
      <c r="C12" s="626">
        <v>9991.1604534999951</v>
      </c>
      <c r="D12" s="626">
        <v>7357.9566207499975</v>
      </c>
      <c r="E12" s="626">
        <v>4243.2293092500004</v>
      </c>
      <c r="F12" s="626">
        <v>0</v>
      </c>
      <c r="G12" s="626">
        <v>0</v>
      </c>
      <c r="H12" s="627">
        <v>0</v>
      </c>
      <c r="I12" s="626">
        <v>0</v>
      </c>
      <c r="J12" s="626">
        <v>0</v>
      </c>
      <c r="K12" s="570">
        <v>0</v>
      </c>
    </row>
    <row r="13" spans="1:11" s="203" customFormat="1" ht="27.6" customHeight="1">
      <c r="A13" s="422">
        <v>45231</v>
      </c>
      <c r="B13" s="423">
        <v>0</v>
      </c>
      <c r="C13" s="423">
        <v>7362.7478232499989</v>
      </c>
      <c r="D13" s="423">
        <v>7816.1312164999954</v>
      </c>
      <c r="E13" s="423">
        <v>3699.6381405000006</v>
      </c>
      <c r="F13" s="424">
        <v>0</v>
      </c>
      <c r="G13" s="424">
        <v>0</v>
      </c>
      <c r="H13" s="425">
        <v>0</v>
      </c>
      <c r="I13" s="425">
        <v>0</v>
      </c>
      <c r="J13" s="964">
        <v>0</v>
      </c>
      <c r="K13" s="964">
        <v>0</v>
      </c>
    </row>
    <row r="14" spans="1:11" s="203" customFormat="1">
      <c r="A14" s="422">
        <v>45261</v>
      </c>
      <c r="B14" s="423"/>
      <c r="C14" s="423"/>
      <c r="D14" s="423"/>
      <c r="E14" s="423"/>
      <c r="F14" s="424"/>
      <c r="G14" s="424"/>
      <c r="H14" s="425"/>
      <c r="I14" s="425"/>
      <c r="J14" s="964"/>
      <c r="K14" s="964"/>
    </row>
    <row r="15" spans="1:11" s="203" customFormat="1">
      <c r="A15" s="422">
        <v>45292</v>
      </c>
      <c r="B15" s="423"/>
      <c r="C15" s="423"/>
      <c r="D15" s="423"/>
      <c r="E15" s="423"/>
      <c r="F15" s="424"/>
      <c r="G15" s="424"/>
      <c r="H15" s="425"/>
      <c r="I15" s="425"/>
      <c r="J15" s="964"/>
      <c r="K15" s="964"/>
    </row>
    <row r="16" spans="1:11" s="203" customFormat="1">
      <c r="A16" s="422">
        <v>45323</v>
      </c>
      <c r="B16" s="423"/>
      <c r="C16" s="423"/>
      <c r="D16" s="423"/>
      <c r="E16" s="423"/>
      <c r="F16" s="424"/>
      <c r="G16" s="424"/>
      <c r="H16" s="425"/>
      <c r="I16" s="425"/>
      <c r="J16" s="964"/>
      <c r="K16" s="964"/>
    </row>
    <row r="17" spans="1:11" s="203" customFormat="1">
      <c r="A17" s="422">
        <v>45352</v>
      </c>
      <c r="B17" s="423"/>
      <c r="C17" s="423"/>
      <c r="D17" s="423"/>
      <c r="E17" s="423"/>
      <c r="F17" s="424"/>
      <c r="G17" s="424"/>
      <c r="H17" s="425"/>
      <c r="I17" s="425"/>
      <c r="J17" s="964"/>
      <c r="K17" s="964"/>
    </row>
    <row r="18" spans="1:11" s="203" customFormat="1">
      <c r="A18" s="282"/>
      <c r="B18" s="351"/>
      <c r="C18" s="352"/>
      <c r="D18" s="352"/>
      <c r="E18" s="351"/>
      <c r="F18" s="351"/>
      <c r="G18" s="351"/>
      <c r="H18" s="353"/>
      <c r="I18" s="353"/>
      <c r="J18" s="353"/>
      <c r="K18" s="351"/>
    </row>
    <row r="19" spans="1:11" s="203" customFormat="1">
      <c r="A19" s="1364" t="s">
        <v>1303</v>
      </c>
      <c r="B19" s="1364"/>
      <c r="C19" s="1364"/>
      <c r="D19" s="1364"/>
      <c r="E19" s="1364"/>
      <c r="F19" s="1364"/>
      <c r="G19" s="1364"/>
      <c r="H19" s="1364"/>
      <c r="I19" s="1364"/>
      <c r="J19" s="1364"/>
      <c r="K19" s="1364"/>
    </row>
    <row r="20" spans="1:11" s="203" customFormat="1">
      <c r="A20" s="1364" t="s">
        <v>332</v>
      </c>
      <c r="B20" s="1364"/>
      <c r="C20" s="1364"/>
      <c r="D20" s="1364"/>
      <c r="E20" s="1364"/>
      <c r="F20" s="1364"/>
      <c r="G20" s="1364"/>
      <c r="H20" s="1364"/>
      <c r="I20" s="1364"/>
      <c r="J20" s="1364"/>
      <c r="K20" s="1364"/>
    </row>
    <row r="21" spans="1:11" s="203" customFormat="1">
      <c r="B21" s="349"/>
      <c r="C21" s="349"/>
      <c r="D21" s="349"/>
      <c r="E21" s="349"/>
      <c r="F21" s="349"/>
    </row>
    <row r="22" spans="1:11">
      <c r="B22" s="229"/>
      <c r="C22" s="229"/>
      <c r="D22" s="229"/>
      <c r="E22" s="229"/>
      <c r="F22" s="229"/>
      <c r="G22" s="229"/>
      <c r="H22" s="229"/>
      <c r="I22" s="229"/>
      <c r="J22" s="229"/>
      <c r="K22" s="229"/>
    </row>
  </sheetData>
  <mergeCells count="5">
    <mergeCell ref="A19:K19"/>
    <mergeCell ref="A20:K20"/>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96" orientation="landscape"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zoomScaleNormal="100" workbookViewId="0"/>
  </sheetViews>
  <sheetFormatPr defaultColWidth="9.140625" defaultRowHeight="15"/>
  <cols>
    <col min="1" max="1" width="12.140625" style="202" bestFit="1" customWidth="1"/>
    <col min="2" max="2" width="13.42578125" style="202" customWidth="1"/>
    <col min="3" max="14" width="13.7109375" style="202" customWidth="1"/>
    <col min="15" max="15" width="6.140625" style="202" bestFit="1" customWidth="1"/>
    <col min="16" max="16384" width="9.140625" style="202"/>
  </cols>
  <sheetData>
    <row r="1" spans="1:14">
      <c r="A1" s="905" t="s">
        <v>52</v>
      </c>
      <c r="B1" s="905"/>
      <c r="C1" s="905"/>
      <c r="D1" s="905"/>
      <c r="E1" s="905"/>
      <c r="F1" s="905"/>
      <c r="G1" s="905"/>
      <c r="H1" s="905"/>
      <c r="I1" s="905"/>
      <c r="J1" s="905"/>
      <c r="K1" s="905"/>
      <c r="L1" s="905"/>
      <c r="M1" s="905"/>
      <c r="N1" s="905"/>
    </row>
    <row r="2" spans="1:14" s="203" customFormat="1">
      <c r="A2" s="1355" t="s">
        <v>169</v>
      </c>
      <c r="B2" s="1355" t="s">
        <v>299</v>
      </c>
      <c r="C2" s="1368" t="s">
        <v>78</v>
      </c>
      <c r="D2" s="1369"/>
      <c r="E2" s="1369"/>
      <c r="F2" s="1370"/>
      <c r="G2" s="1368" t="s">
        <v>79</v>
      </c>
      <c r="H2" s="1369"/>
      <c r="I2" s="1369"/>
      <c r="J2" s="1370"/>
      <c r="K2" s="1368" t="s">
        <v>80</v>
      </c>
      <c r="L2" s="1369"/>
      <c r="M2" s="1369"/>
      <c r="N2" s="1370"/>
    </row>
    <row r="3" spans="1:14" s="203" customFormat="1">
      <c r="A3" s="1424"/>
      <c r="B3" s="1424"/>
      <c r="C3" s="1368" t="s">
        <v>657</v>
      </c>
      <c r="D3" s="1370"/>
      <c r="E3" s="1425" t="s">
        <v>658</v>
      </c>
      <c r="F3" s="1428"/>
      <c r="G3" s="1368" t="s">
        <v>657</v>
      </c>
      <c r="H3" s="1370"/>
      <c r="I3" s="1425" t="s">
        <v>658</v>
      </c>
      <c r="J3" s="1428"/>
      <c r="K3" s="1368" t="s">
        <v>659</v>
      </c>
      <c r="L3" s="1370"/>
      <c r="M3" s="1368" t="s">
        <v>660</v>
      </c>
      <c r="N3" s="1370"/>
    </row>
    <row r="4" spans="1:14" s="203" customFormat="1" ht="30">
      <c r="A4" s="1356"/>
      <c r="B4" s="1356"/>
      <c r="C4" s="906" t="s">
        <v>581</v>
      </c>
      <c r="D4" s="1041" t="s">
        <v>661</v>
      </c>
      <c r="E4" s="906" t="s">
        <v>581</v>
      </c>
      <c r="F4" s="1041" t="s">
        <v>621</v>
      </c>
      <c r="G4" s="906" t="s">
        <v>581</v>
      </c>
      <c r="H4" s="1041" t="s">
        <v>661</v>
      </c>
      <c r="I4" s="906" t="s">
        <v>581</v>
      </c>
      <c r="J4" s="1041" t="s">
        <v>621</v>
      </c>
      <c r="K4" s="906" t="s">
        <v>581</v>
      </c>
      <c r="L4" s="1041" t="s">
        <v>661</v>
      </c>
      <c r="M4" s="906" t="s">
        <v>581</v>
      </c>
      <c r="N4" s="1041" t="s">
        <v>621</v>
      </c>
    </row>
    <row r="5" spans="1:14" s="209" customFormat="1">
      <c r="A5" s="978" t="s">
        <v>76</v>
      </c>
      <c r="B5" s="1061">
        <v>245</v>
      </c>
      <c r="C5" s="1062">
        <v>1261615</v>
      </c>
      <c r="D5" s="1062">
        <v>23552.133400000002</v>
      </c>
      <c r="E5" s="1062">
        <v>7500</v>
      </c>
      <c r="F5" s="1062">
        <v>0</v>
      </c>
      <c r="G5" s="624">
        <v>1370182</v>
      </c>
      <c r="H5" s="1062">
        <v>26295.760000000002</v>
      </c>
      <c r="I5" s="1062">
        <v>54294</v>
      </c>
      <c r="J5" s="1062">
        <v>1075.7858000000001</v>
      </c>
      <c r="K5" s="570" t="s">
        <v>290</v>
      </c>
      <c r="L5" s="570" t="s">
        <v>290</v>
      </c>
      <c r="M5" s="625" t="s">
        <v>290</v>
      </c>
      <c r="N5" s="625" t="s">
        <v>290</v>
      </c>
    </row>
    <row r="6" spans="1:14" s="209" customFormat="1">
      <c r="A6" s="590" t="s">
        <v>77</v>
      </c>
      <c r="B6" s="912">
        <f>SUM(B7:B18)</f>
        <v>161</v>
      </c>
      <c r="C6" s="912">
        <f t="shared" ref="C6:D6" si="0">SUM(C7:C18)</f>
        <v>215580</v>
      </c>
      <c r="D6" s="912">
        <f t="shared" si="0"/>
        <v>4169.607</v>
      </c>
      <c r="E6" s="912">
        <f>INDEX(E7:E18,COUNT(E7:E18))</f>
        <v>0</v>
      </c>
      <c r="F6" s="912">
        <f>INDEX(F7:F18,COUNT(F7:F18))</f>
        <v>0</v>
      </c>
      <c r="G6" s="912">
        <f t="shared" ref="G6:H6" si="1">SUM(G7:G18)</f>
        <v>1098609</v>
      </c>
      <c r="H6" s="912">
        <f t="shared" si="1"/>
        <v>22098.6</v>
      </c>
      <c r="I6" s="912">
        <f>INDEX(I7:I18,COUNT(I7:I18))</f>
        <v>65440</v>
      </c>
      <c r="J6" s="912">
        <f>INDEX(J7:J18,COUNT(J7:J18))</f>
        <v>1286.809</v>
      </c>
      <c r="K6" s="570" t="s">
        <v>290</v>
      </c>
      <c r="L6" s="570" t="s">
        <v>290</v>
      </c>
      <c r="M6" s="625" t="s">
        <v>290</v>
      </c>
      <c r="N6" s="625" t="s">
        <v>290</v>
      </c>
    </row>
    <row r="7" spans="1:14" s="203" customFormat="1">
      <c r="A7" s="422">
        <v>45017</v>
      </c>
      <c r="B7" s="626">
        <v>17</v>
      </c>
      <c r="C7" s="626">
        <v>0</v>
      </c>
      <c r="D7" s="626">
        <v>0</v>
      </c>
      <c r="E7" s="626">
        <v>7500</v>
      </c>
      <c r="F7" s="626">
        <v>0</v>
      </c>
      <c r="G7" s="626">
        <v>136423</v>
      </c>
      <c r="H7" s="626">
        <v>2742.14</v>
      </c>
      <c r="I7" s="626">
        <v>52650</v>
      </c>
      <c r="J7" s="626">
        <v>1057.4241999999999</v>
      </c>
      <c r="K7" s="570" t="s">
        <v>290</v>
      </c>
      <c r="L7" s="570" t="s">
        <v>290</v>
      </c>
      <c r="M7" s="570" t="s">
        <v>290</v>
      </c>
      <c r="N7" s="570" t="s">
        <v>290</v>
      </c>
    </row>
    <row r="8" spans="1:14" s="203" customFormat="1">
      <c r="A8" s="422">
        <v>45047</v>
      </c>
      <c r="B8" s="626">
        <v>21</v>
      </c>
      <c r="C8" s="626">
        <v>0</v>
      </c>
      <c r="D8" s="626">
        <v>0</v>
      </c>
      <c r="E8" s="626">
        <v>7500</v>
      </c>
      <c r="F8" s="626">
        <v>0</v>
      </c>
      <c r="G8" s="626">
        <v>126952</v>
      </c>
      <c r="H8" s="626">
        <v>2589.5700000000002</v>
      </c>
      <c r="I8" s="626">
        <v>62288</v>
      </c>
      <c r="J8" s="626">
        <v>1264.5993000000001</v>
      </c>
      <c r="K8" s="570" t="s">
        <v>290</v>
      </c>
      <c r="L8" s="570" t="s">
        <v>290</v>
      </c>
      <c r="M8" s="570" t="s">
        <v>290</v>
      </c>
      <c r="N8" s="570" t="s">
        <v>290</v>
      </c>
    </row>
    <row r="9" spans="1:14" s="203" customFormat="1">
      <c r="A9" s="422">
        <v>45078</v>
      </c>
      <c r="B9" s="626">
        <v>21</v>
      </c>
      <c r="C9" s="626">
        <v>0</v>
      </c>
      <c r="D9" s="626">
        <v>0</v>
      </c>
      <c r="E9" s="626">
        <v>7500</v>
      </c>
      <c r="F9" s="626">
        <v>0</v>
      </c>
      <c r="G9" s="626">
        <v>97109</v>
      </c>
      <c r="H9" s="626">
        <v>1973.25</v>
      </c>
      <c r="I9" s="626">
        <v>53160</v>
      </c>
      <c r="J9" s="626">
        <v>1067.8354999999999</v>
      </c>
      <c r="K9" s="570" t="s">
        <v>290</v>
      </c>
      <c r="L9" s="570" t="s">
        <v>290</v>
      </c>
      <c r="M9" s="570" t="s">
        <v>290</v>
      </c>
      <c r="N9" s="570" t="s">
        <v>290</v>
      </c>
    </row>
    <row r="10" spans="1:14" s="203" customFormat="1">
      <c r="A10" s="422">
        <v>45108</v>
      </c>
      <c r="B10" s="626">
        <v>21</v>
      </c>
      <c r="C10" s="626">
        <v>0</v>
      </c>
      <c r="D10" s="626">
        <v>0</v>
      </c>
      <c r="E10" s="626">
        <v>7500</v>
      </c>
      <c r="F10" s="626">
        <v>0</v>
      </c>
      <c r="G10" s="626">
        <v>128828</v>
      </c>
      <c r="H10" s="626">
        <v>2607.9899999999998</v>
      </c>
      <c r="I10" s="626">
        <v>85322</v>
      </c>
      <c r="J10" s="626">
        <v>1704.3271999999999</v>
      </c>
      <c r="K10" s="570" t="s">
        <v>290</v>
      </c>
      <c r="L10" s="570" t="s">
        <v>290</v>
      </c>
      <c r="M10" s="570" t="s">
        <v>290</v>
      </c>
      <c r="N10" s="570" t="s">
        <v>290</v>
      </c>
    </row>
    <row r="11" spans="1:14" s="203" customFormat="1">
      <c r="A11" s="422">
        <v>45139</v>
      </c>
      <c r="B11" s="626">
        <v>21</v>
      </c>
      <c r="C11" s="626">
        <v>15170</v>
      </c>
      <c r="D11" s="626">
        <v>299.61840000000001</v>
      </c>
      <c r="E11" s="626">
        <v>10660</v>
      </c>
      <c r="F11" s="626">
        <v>215.96625280000001</v>
      </c>
      <c r="G11" s="626">
        <v>147708</v>
      </c>
      <c r="H11" s="626">
        <v>2973.92</v>
      </c>
      <c r="I11" s="626">
        <v>80937</v>
      </c>
      <c r="J11" s="626">
        <v>1618.6877999999999</v>
      </c>
      <c r="K11" s="570" t="s">
        <v>290</v>
      </c>
      <c r="L11" s="570" t="s">
        <v>290</v>
      </c>
      <c r="M11" s="570" t="s">
        <v>290</v>
      </c>
      <c r="N11" s="570" t="s">
        <v>290</v>
      </c>
    </row>
    <row r="12" spans="1:14" s="203" customFormat="1">
      <c r="A12" s="422">
        <v>45170</v>
      </c>
      <c r="B12" s="626">
        <v>20</v>
      </c>
      <c r="C12" s="626">
        <v>35530</v>
      </c>
      <c r="D12" s="626">
        <v>711.71960000000001</v>
      </c>
      <c r="E12" s="626">
        <v>12050</v>
      </c>
      <c r="F12" s="626">
        <v>241.66171800000001</v>
      </c>
      <c r="G12" s="626">
        <v>155724</v>
      </c>
      <c r="H12" s="626">
        <v>3139.02</v>
      </c>
      <c r="I12" s="626">
        <v>52454</v>
      </c>
      <c r="J12" s="626">
        <v>1042.9863</v>
      </c>
      <c r="K12" s="570" t="s">
        <v>290</v>
      </c>
      <c r="L12" s="570" t="s">
        <v>290</v>
      </c>
      <c r="M12" s="570" t="s">
        <v>290</v>
      </c>
      <c r="N12" s="570" t="s">
        <v>290</v>
      </c>
    </row>
    <row r="13" spans="1:14" s="203" customFormat="1">
      <c r="A13" s="422">
        <v>45200</v>
      </c>
      <c r="B13" s="626">
        <v>20</v>
      </c>
      <c r="C13" s="626">
        <v>69350</v>
      </c>
      <c r="D13" s="626">
        <v>1331.9979000000001</v>
      </c>
      <c r="E13" s="626">
        <v>4000</v>
      </c>
      <c r="F13" s="626">
        <v>75.901759999999996</v>
      </c>
      <c r="G13" s="626">
        <v>169839</v>
      </c>
      <c r="H13" s="626">
        <v>3367.11</v>
      </c>
      <c r="I13" s="626">
        <v>47795</v>
      </c>
      <c r="J13" s="626">
        <v>935.63409999999999</v>
      </c>
      <c r="K13" s="570" t="s">
        <v>290</v>
      </c>
      <c r="L13" s="570" t="s">
        <v>290</v>
      </c>
      <c r="M13" s="570" t="s">
        <v>290</v>
      </c>
      <c r="N13" s="570" t="s">
        <v>290</v>
      </c>
    </row>
    <row r="14" spans="1:14" s="203" customFormat="1">
      <c r="A14" s="422">
        <v>45231</v>
      </c>
      <c r="B14" s="423">
        <v>20</v>
      </c>
      <c r="C14" s="423">
        <v>95530</v>
      </c>
      <c r="D14" s="423">
        <v>1826.2710999999999</v>
      </c>
      <c r="E14" s="423">
        <v>0</v>
      </c>
      <c r="F14" s="424">
        <v>0</v>
      </c>
      <c r="G14" s="626">
        <v>136026</v>
      </c>
      <c r="H14" s="626">
        <v>2705.6</v>
      </c>
      <c r="I14" s="626">
        <v>65440</v>
      </c>
      <c r="J14" s="626">
        <v>1286.809</v>
      </c>
      <c r="K14" s="570" t="s">
        <v>290</v>
      </c>
      <c r="L14" s="570" t="s">
        <v>290</v>
      </c>
      <c r="M14" s="570" t="s">
        <v>290</v>
      </c>
      <c r="N14" s="570" t="s">
        <v>290</v>
      </c>
    </row>
    <row r="15" spans="1:14" s="203" customFormat="1">
      <c r="A15" s="422">
        <v>45261</v>
      </c>
      <c r="B15" s="423"/>
      <c r="C15" s="423"/>
      <c r="D15" s="423"/>
      <c r="E15" s="423"/>
      <c r="F15" s="424"/>
      <c r="G15" s="424"/>
      <c r="H15" s="425"/>
      <c r="I15" s="425"/>
      <c r="J15" s="964"/>
      <c r="K15" s="964"/>
      <c r="L15" s="964"/>
      <c r="M15" s="964"/>
      <c r="N15" s="964"/>
    </row>
    <row r="16" spans="1:14" s="203" customFormat="1">
      <c r="A16" s="422">
        <v>45292</v>
      </c>
      <c r="B16" s="423"/>
      <c r="C16" s="423"/>
      <c r="D16" s="423"/>
      <c r="E16" s="423"/>
      <c r="F16" s="424"/>
      <c r="G16" s="424"/>
      <c r="H16" s="425"/>
      <c r="I16" s="425"/>
      <c r="J16" s="964"/>
      <c r="K16" s="964"/>
      <c r="L16" s="964"/>
      <c r="M16" s="964"/>
      <c r="N16" s="964"/>
    </row>
    <row r="17" spans="1:14" s="203" customFormat="1">
      <c r="A17" s="422">
        <v>45323</v>
      </c>
      <c r="B17" s="423"/>
      <c r="C17" s="423"/>
      <c r="D17" s="423"/>
      <c r="E17" s="423"/>
      <c r="F17" s="424"/>
      <c r="G17" s="424"/>
      <c r="H17" s="425"/>
      <c r="I17" s="425"/>
      <c r="J17" s="964"/>
      <c r="K17" s="964"/>
      <c r="L17" s="964"/>
      <c r="M17" s="964"/>
      <c r="N17" s="964"/>
    </row>
    <row r="18" spans="1:14" s="203" customFormat="1">
      <c r="A18" s="422">
        <v>45352</v>
      </c>
      <c r="B18" s="423"/>
      <c r="C18" s="423"/>
      <c r="D18" s="423"/>
      <c r="E18" s="423"/>
      <c r="F18" s="424"/>
      <c r="G18" s="424"/>
      <c r="H18" s="425"/>
      <c r="I18" s="425"/>
      <c r="J18" s="964"/>
      <c r="K18" s="964"/>
      <c r="L18" s="964"/>
      <c r="M18" s="964"/>
      <c r="N18" s="964"/>
    </row>
    <row r="19" spans="1:14" s="203" customFormat="1">
      <c r="A19" s="335"/>
      <c r="B19" s="354"/>
      <c r="C19" s="339"/>
      <c r="D19" s="339"/>
      <c r="E19" s="355"/>
      <c r="F19" s="339"/>
      <c r="G19" s="339"/>
      <c r="H19" s="339"/>
      <c r="I19" s="339"/>
      <c r="J19" s="339"/>
      <c r="K19" s="339"/>
      <c r="L19" s="339"/>
      <c r="M19" s="339"/>
      <c r="N19" s="339"/>
    </row>
    <row r="20" spans="1:14" s="203" customFormat="1">
      <c r="A20" s="1364" t="s">
        <v>1303</v>
      </c>
      <c r="B20" s="1364"/>
      <c r="C20" s="1364"/>
      <c r="D20" s="1364"/>
      <c r="E20" s="1364"/>
      <c r="F20" s="1364"/>
      <c r="G20" s="1364"/>
      <c r="H20" s="1364"/>
      <c r="I20" s="1364"/>
      <c r="J20" s="1364"/>
      <c r="K20" s="1364"/>
      <c r="L20" s="1364"/>
      <c r="M20" s="1364"/>
      <c r="N20" s="1364"/>
    </row>
    <row r="21" spans="1:14" s="203" customFormat="1">
      <c r="A21" s="1364" t="s">
        <v>662</v>
      </c>
      <c r="B21" s="1364"/>
      <c r="C21" s="1364"/>
      <c r="D21" s="1364"/>
      <c r="E21" s="1364"/>
      <c r="F21" s="1364"/>
      <c r="G21" s="1364"/>
      <c r="H21" s="1364"/>
      <c r="I21" s="1364"/>
      <c r="J21" s="1364"/>
      <c r="K21" s="1364"/>
      <c r="L21" s="1364"/>
      <c r="M21" s="1364"/>
      <c r="N21" s="1364"/>
    </row>
    <row r="22" spans="1:14">
      <c r="B22" s="229"/>
      <c r="C22" s="229"/>
      <c r="D22" s="229"/>
      <c r="E22" s="229"/>
      <c r="F22" s="229"/>
      <c r="G22" s="229"/>
      <c r="H22" s="229"/>
      <c r="I22" s="229"/>
      <c r="J22" s="229"/>
      <c r="K22" s="229"/>
      <c r="L22" s="229"/>
      <c r="M22" s="229"/>
      <c r="N22" s="229"/>
    </row>
    <row r="23" spans="1:14" ht="23.25" customHeight="1">
      <c r="B23" s="229"/>
      <c r="C23" s="229"/>
      <c r="D23" s="229"/>
      <c r="E23" s="229"/>
      <c r="F23" s="229"/>
      <c r="G23" s="229"/>
      <c r="H23" s="229"/>
      <c r="I23" s="229"/>
      <c r="J23" s="229"/>
      <c r="K23" s="229"/>
      <c r="L23" s="229"/>
      <c r="M23" s="229"/>
    </row>
  </sheetData>
  <mergeCells count="13">
    <mergeCell ref="A20:N20"/>
    <mergeCell ref="A21:N21"/>
    <mergeCell ref="K3:L3"/>
    <mergeCell ref="M3:N3"/>
    <mergeCell ref="A2:A4"/>
    <mergeCell ref="B2:B4"/>
    <mergeCell ref="C2:F2"/>
    <mergeCell ref="G2:J2"/>
    <mergeCell ref="K2:N2"/>
    <mergeCell ref="C3:D3"/>
    <mergeCell ref="E3:F3"/>
    <mergeCell ref="G3:H3"/>
    <mergeCell ref="I3:J3"/>
  </mergeCells>
  <printOptions horizontalCentered="1"/>
  <pageMargins left="0.78431372549019618" right="0.78431372549019618" top="0.98039215686274517" bottom="0.98039215686274517" header="0.50980392156862753" footer="0.50980392156862753"/>
  <pageSetup paperSize="9" scale="67" orientation="landscape" useFirstPageNumber="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zoomScaleNormal="100" workbookViewId="0"/>
  </sheetViews>
  <sheetFormatPr defaultColWidth="9.140625" defaultRowHeight="15"/>
  <cols>
    <col min="1" max="1" width="14.5703125" style="202" bestFit="1" customWidth="1"/>
    <col min="2" max="2" width="16.5703125" style="202" bestFit="1" customWidth="1"/>
    <col min="3" max="6" width="12.140625" style="202" bestFit="1" customWidth="1"/>
    <col min="7" max="7" width="14.5703125" style="202" customWidth="1"/>
    <col min="8" max="8" width="22.140625" style="202" bestFit="1" customWidth="1"/>
    <col min="9" max="9" width="4.5703125" style="202" bestFit="1" customWidth="1"/>
    <col min="10" max="16384" width="9.140625" style="202"/>
  </cols>
  <sheetData>
    <row r="1" spans="1:9" ht="18" customHeight="1">
      <c r="A1" s="968" t="s">
        <v>663</v>
      </c>
      <c r="B1" s="968"/>
      <c r="C1" s="968"/>
      <c r="D1" s="968"/>
      <c r="E1" s="968"/>
      <c r="F1" s="968"/>
      <c r="G1" s="968"/>
      <c r="H1" s="628"/>
    </row>
    <row r="2" spans="1:9" s="203" customFormat="1" ht="18" customHeight="1">
      <c r="A2" s="1342" t="s">
        <v>169</v>
      </c>
      <c r="B2" s="1368" t="s">
        <v>78</v>
      </c>
      <c r="C2" s="1370"/>
      <c r="D2" s="1368" t="s">
        <v>79</v>
      </c>
      <c r="E2" s="1370"/>
      <c r="F2" s="1368" t="s">
        <v>80</v>
      </c>
      <c r="G2" s="1370"/>
    </row>
    <row r="3" spans="1:9" s="203" customFormat="1" ht="43.5" customHeight="1">
      <c r="A3" s="1371"/>
      <c r="B3" s="1041" t="s">
        <v>595</v>
      </c>
      <c r="C3" s="906" t="s">
        <v>664</v>
      </c>
      <c r="D3" s="1041" t="s">
        <v>595</v>
      </c>
      <c r="E3" s="906" t="s">
        <v>664</v>
      </c>
      <c r="F3" s="906" t="s">
        <v>665</v>
      </c>
      <c r="G3" s="906" t="s">
        <v>664</v>
      </c>
    </row>
    <row r="4" spans="1:9" s="209" customFormat="1" ht="18" customHeight="1">
      <c r="A4" s="901" t="s">
        <v>76</v>
      </c>
      <c r="B4" s="1054">
        <v>264</v>
      </c>
      <c r="C4" s="1054">
        <v>4.8221150000000002</v>
      </c>
      <c r="D4" s="1054">
        <v>804.94738050000001</v>
      </c>
      <c r="E4" s="1054">
        <v>11.594347340000001</v>
      </c>
      <c r="F4" s="1063">
        <v>0</v>
      </c>
      <c r="G4" s="1063">
        <v>0</v>
      </c>
    </row>
    <row r="5" spans="1:9" s="209" customFormat="1" ht="18" customHeight="1">
      <c r="A5" s="911" t="s">
        <v>77</v>
      </c>
      <c r="B5" s="912">
        <f t="shared" ref="B5:G5" si="0">SUM(B6:B17)</f>
        <v>117.76447299999998</v>
      </c>
      <c r="C5" s="912">
        <f t="shared" si="0"/>
        <v>1.812433</v>
      </c>
      <c r="D5" s="912">
        <f t="shared" si="0"/>
        <v>304.5514675</v>
      </c>
      <c r="E5" s="912">
        <f t="shared" si="0"/>
        <v>4.3872616999999998</v>
      </c>
      <c r="F5" s="912">
        <f t="shared" si="0"/>
        <v>0</v>
      </c>
      <c r="G5" s="912">
        <f t="shared" si="0"/>
        <v>0</v>
      </c>
      <c r="H5" s="356"/>
      <c r="I5" s="356"/>
    </row>
    <row r="6" spans="1:9" s="203" customFormat="1" ht="18" customHeight="1">
      <c r="A6" s="422">
        <v>45017</v>
      </c>
      <c r="B6" s="623">
        <v>10.206185</v>
      </c>
      <c r="C6" s="623">
        <v>1.1249999999999999E-3</v>
      </c>
      <c r="D6" s="623">
        <v>30.344488500000001</v>
      </c>
      <c r="E6" s="623">
        <v>0.44490424000000001</v>
      </c>
      <c r="F6" s="1064">
        <v>0</v>
      </c>
      <c r="G6" s="1064">
        <v>0</v>
      </c>
    </row>
    <row r="7" spans="1:9" s="203" customFormat="1" ht="18" customHeight="1">
      <c r="A7" s="422">
        <v>45047</v>
      </c>
      <c r="B7" s="623">
        <v>22.069125</v>
      </c>
      <c r="C7" s="623">
        <v>0.16861400000000001</v>
      </c>
      <c r="D7" s="623">
        <v>39.700460499999998</v>
      </c>
      <c r="E7" s="623">
        <v>0.18569446000000001</v>
      </c>
      <c r="F7" s="1064">
        <v>0</v>
      </c>
      <c r="G7" s="1064">
        <v>0</v>
      </c>
    </row>
    <row r="8" spans="1:9" s="203" customFormat="1" ht="18" customHeight="1">
      <c r="A8" s="422">
        <v>45078</v>
      </c>
      <c r="B8" s="623">
        <v>9.8327500000000008</v>
      </c>
      <c r="C8" s="623">
        <v>0.12964999999999999</v>
      </c>
      <c r="D8" s="623">
        <v>28.1534455</v>
      </c>
      <c r="E8" s="623">
        <v>8.3667119999999998E-2</v>
      </c>
      <c r="F8" s="1064">
        <v>0</v>
      </c>
      <c r="G8" s="1064">
        <v>0</v>
      </c>
    </row>
    <row r="9" spans="1:9" s="203" customFormat="1" ht="18" customHeight="1">
      <c r="A9" s="422">
        <v>45108</v>
      </c>
      <c r="B9" s="623">
        <v>20.038215999999998</v>
      </c>
      <c r="C9" s="623">
        <v>0</v>
      </c>
      <c r="D9" s="623">
        <v>41.9913995</v>
      </c>
      <c r="E9" s="623">
        <v>8.2469680000000004E-2</v>
      </c>
      <c r="F9" s="1064">
        <v>0</v>
      </c>
      <c r="G9" s="1064">
        <v>0</v>
      </c>
    </row>
    <row r="10" spans="1:9" s="203" customFormat="1" ht="18" customHeight="1">
      <c r="A10" s="422">
        <v>45139</v>
      </c>
      <c r="B10" s="623">
        <v>32.595103999999999</v>
      </c>
      <c r="C10" s="623">
        <v>1.1009549999999999</v>
      </c>
      <c r="D10" s="623">
        <v>50.223401000000003</v>
      </c>
      <c r="E10" s="623">
        <v>1.12637648</v>
      </c>
      <c r="F10" s="1064">
        <v>0</v>
      </c>
      <c r="G10" s="1064">
        <v>0</v>
      </c>
    </row>
    <row r="11" spans="1:9" s="203" customFormat="1" ht="19.5" customHeight="1">
      <c r="A11" s="422">
        <v>45170</v>
      </c>
      <c r="B11" s="623">
        <v>13.354751</v>
      </c>
      <c r="C11" s="623">
        <v>0.19543899999999997</v>
      </c>
      <c r="D11" s="623">
        <v>46.064033000000002</v>
      </c>
      <c r="E11" s="623">
        <v>0.35617310000000002</v>
      </c>
      <c r="F11" s="1064">
        <v>0</v>
      </c>
      <c r="G11" s="1064">
        <v>0</v>
      </c>
    </row>
    <row r="12" spans="1:9" s="203" customFormat="1" ht="18" customHeight="1">
      <c r="A12" s="422">
        <v>45200</v>
      </c>
      <c r="B12" s="623">
        <v>7.8788280000000004</v>
      </c>
      <c r="C12" s="623">
        <v>0.19675000000000001</v>
      </c>
      <c r="D12" s="623">
        <v>45.431902000000001</v>
      </c>
      <c r="E12" s="623">
        <v>1.3506528799999999</v>
      </c>
      <c r="F12" s="1064">
        <v>0</v>
      </c>
      <c r="G12" s="1064">
        <v>0</v>
      </c>
    </row>
    <row r="13" spans="1:9" s="203" customFormat="1" ht="28.35" customHeight="1">
      <c r="A13" s="422">
        <v>45231</v>
      </c>
      <c r="B13" s="423">
        <v>1.789514</v>
      </c>
      <c r="C13" s="423">
        <v>1.9900000000000001E-2</v>
      </c>
      <c r="D13" s="423">
        <v>22.6423375</v>
      </c>
      <c r="E13" s="423">
        <v>0.75732374000000002</v>
      </c>
      <c r="F13" s="1064">
        <v>0</v>
      </c>
      <c r="G13" s="1064">
        <v>0</v>
      </c>
      <c r="H13" s="281"/>
      <c r="I13" s="281"/>
    </row>
    <row r="14" spans="1:9" s="203" customFormat="1">
      <c r="A14" s="422">
        <v>45261</v>
      </c>
      <c r="B14" s="423"/>
      <c r="C14" s="423"/>
      <c r="D14" s="423"/>
      <c r="E14" s="423"/>
      <c r="F14" s="424"/>
      <c r="G14" s="424"/>
      <c r="H14" s="281"/>
      <c r="I14" s="281"/>
    </row>
    <row r="15" spans="1:9" s="203" customFormat="1">
      <c r="A15" s="422">
        <v>45292</v>
      </c>
      <c r="B15" s="423"/>
      <c r="C15" s="423"/>
      <c r="D15" s="423"/>
      <c r="E15" s="423"/>
      <c r="F15" s="424"/>
      <c r="G15" s="424"/>
      <c r="H15" s="281"/>
      <c r="I15" s="281"/>
    </row>
    <row r="16" spans="1:9" s="203" customFormat="1">
      <c r="A16" s="422">
        <v>45323</v>
      </c>
      <c r="B16" s="423"/>
      <c r="C16" s="423"/>
      <c r="D16" s="423"/>
      <c r="E16" s="423"/>
      <c r="F16" s="424"/>
      <c r="G16" s="424"/>
      <c r="H16" s="281"/>
      <c r="I16" s="281"/>
    </row>
    <row r="17" spans="1:9" s="203" customFormat="1">
      <c r="A17" s="422">
        <v>45352</v>
      </c>
      <c r="B17" s="423"/>
      <c r="C17" s="423"/>
      <c r="D17" s="423"/>
      <c r="E17" s="423"/>
      <c r="F17" s="424"/>
      <c r="G17" s="424"/>
      <c r="H17" s="281"/>
      <c r="I17" s="281"/>
    </row>
    <row r="18" spans="1:9" s="203" customFormat="1">
      <c r="A18" s="282"/>
      <c r="B18" s="296"/>
      <c r="C18" s="296"/>
      <c r="D18" s="296"/>
      <c r="E18" s="296"/>
      <c r="F18" s="357"/>
      <c r="G18" s="357"/>
    </row>
    <row r="19" spans="1:9" s="203" customFormat="1">
      <c r="A19" s="1330" t="s">
        <v>1303</v>
      </c>
      <c r="B19" s="1330"/>
      <c r="C19" s="1330"/>
      <c r="D19" s="1330"/>
      <c r="E19" s="1330"/>
      <c r="F19" s="1330"/>
      <c r="G19" s="1330"/>
    </row>
    <row r="20" spans="1:9" s="203" customFormat="1">
      <c r="A20" s="1330" t="s">
        <v>666</v>
      </c>
      <c r="B20" s="1330"/>
      <c r="C20" s="1330"/>
      <c r="D20" s="1330"/>
      <c r="E20" s="1330"/>
      <c r="F20" s="1330"/>
      <c r="G20" s="1330"/>
    </row>
    <row r="21" spans="1:9">
      <c r="B21" s="343"/>
      <c r="C21" s="343"/>
      <c r="D21" s="343"/>
      <c r="E21" s="343"/>
      <c r="F21" s="343"/>
      <c r="G21" s="343"/>
    </row>
    <row r="22" spans="1:9">
      <c r="B22" s="343"/>
      <c r="C22" s="343"/>
      <c r="D22" s="343"/>
      <c r="E22" s="343"/>
      <c r="F22" s="343"/>
      <c r="G22" s="343"/>
    </row>
  </sheetData>
  <mergeCells count="6">
    <mergeCell ref="A19:G19"/>
    <mergeCell ref="A20:G20"/>
    <mergeCell ref="A2:A3"/>
    <mergeCell ref="B2:C2"/>
    <mergeCell ref="D2:E2"/>
    <mergeCell ref="F2:G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Normal="100" workbookViewId="0">
      <selection sqref="A1:F1"/>
    </sheetView>
  </sheetViews>
  <sheetFormatPr defaultRowHeight="15"/>
  <cols>
    <col min="1" max="1" width="14.42578125" style="395" bestFit="1" customWidth="1"/>
    <col min="2" max="3" width="16.28515625" style="395" bestFit="1" customWidth="1"/>
    <col min="4" max="4" width="15.85546875" style="395" bestFit="1" customWidth="1"/>
    <col min="5" max="5" width="13.85546875" style="395" bestFit="1" customWidth="1"/>
    <col min="6" max="6" width="16.28515625" style="395" bestFit="1" customWidth="1"/>
    <col min="7" max="8" width="9.140625" style="395"/>
    <col min="9" max="9" width="9.85546875" style="395" customWidth="1"/>
    <col min="10" max="16384" width="9.140625" style="395"/>
  </cols>
  <sheetData>
    <row r="1" spans="1:8" s="1080" customFormat="1">
      <c r="A1" s="1459" t="s">
        <v>54</v>
      </c>
      <c r="B1" s="1459"/>
      <c r="C1" s="1459"/>
      <c r="D1" s="1459"/>
      <c r="E1" s="1459"/>
      <c r="F1" s="1459"/>
    </row>
    <row r="2" spans="1:8" ht="60">
      <c r="A2" s="1081" t="s">
        <v>122</v>
      </c>
      <c r="B2" s="1081" t="s">
        <v>1025</v>
      </c>
      <c r="C2" s="1081" t="s">
        <v>1026</v>
      </c>
      <c r="D2" s="1081" t="s">
        <v>1027</v>
      </c>
      <c r="E2" s="1081" t="s">
        <v>1028</v>
      </c>
      <c r="F2" s="1081" t="s">
        <v>1029</v>
      </c>
    </row>
    <row r="3" spans="1:8">
      <c r="A3" s="715" t="s">
        <v>76</v>
      </c>
      <c r="B3" s="716">
        <v>2342193.71</v>
      </c>
      <c r="C3" s="716">
        <v>2383130.69</v>
      </c>
      <c r="D3" s="716">
        <v>-40936.980000000003</v>
      </c>
      <c r="E3" s="716">
        <v>-5510.1799999999985</v>
      </c>
      <c r="F3" s="716">
        <v>259764.34000000005</v>
      </c>
      <c r="G3" s="1082"/>
      <c r="H3" s="1083"/>
    </row>
    <row r="4" spans="1:8">
      <c r="A4" s="715" t="s">
        <v>77</v>
      </c>
      <c r="B4" s="716">
        <f>SUM(B5:B16)</f>
        <v>2005047.9200000002</v>
      </c>
      <c r="C4" s="716">
        <f t="shared" ref="C4:E4" si="0">SUM(C5:C16)</f>
        <v>1827740.4200000002</v>
      </c>
      <c r="D4" s="716">
        <f t="shared" si="0"/>
        <v>177307.5</v>
      </c>
      <c r="E4" s="716">
        <f t="shared" si="0"/>
        <v>21575.65</v>
      </c>
      <c r="F4" s="716">
        <f>F3+E4</f>
        <v>281339.99000000005</v>
      </c>
      <c r="G4" s="1082"/>
      <c r="H4" s="1083"/>
    </row>
    <row r="5" spans="1:8">
      <c r="A5" s="717">
        <v>45017</v>
      </c>
      <c r="B5" s="718">
        <v>156391.94</v>
      </c>
      <c r="C5" s="718">
        <v>142847.15</v>
      </c>
      <c r="D5" s="718">
        <v>13544.79</v>
      </c>
      <c r="E5" s="718">
        <v>1654.56</v>
      </c>
      <c r="F5" s="718">
        <v>261418.9</v>
      </c>
      <c r="G5" s="1082"/>
      <c r="H5" s="1083"/>
    </row>
    <row r="6" spans="1:8">
      <c r="A6" s="717">
        <v>45047</v>
      </c>
      <c r="B6" s="718">
        <v>222890.68</v>
      </c>
      <c r="C6" s="718">
        <v>174561.13</v>
      </c>
      <c r="D6" s="718">
        <v>48329.55</v>
      </c>
      <c r="E6" s="718">
        <v>5878.03</v>
      </c>
      <c r="F6" s="718">
        <f>F5+E6</f>
        <v>267296.93</v>
      </c>
      <c r="G6" s="1082"/>
      <c r="H6" s="1083"/>
    </row>
    <row r="7" spans="1:8">
      <c r="A7" s="717">
        <v>45078</v>
      </c>
      <c r="B7" s="718">
        <v>333177.03000000003</v>
      </c>
      <c r="C7" s="718">
        <v>276919.33</v>
      </c>
      <c r="D7" s="718">
        <v>56257.7</v>
      </c>
      <c r="E7" s="718">
        <v>6846.63</v>
      </c>
      <c r="F7" s="718">
        <f t="shared" ref="F7:F11" si="1">F6+E7</f>
        <v>274143.56</v>
      </c>
      <c r="G7" s="1082"/>
      <c r="H7" s="1083"/>
    </row>
    <row r="8" spans="1:8">
      <c r="A8" s="717">
        <v>45108</v>
      </c>
      <c r="B8" s="718">
        <v>268564.62</v>
      </c>
      <c r="C8" s="718">
        <v>220587.54</v>
      </c>
      <c r="D8" s="718">
        <v>47977.08</v>
      </c>
      <c r="E8" s="718">
        <v>5843.66</v>
      </c>
      <c r="F8" s="718">
        <f t="shared" si="1"/>
        <v>279987.21999999997</v>
      </c>
      <c r="G8" s="1082"/>
      <c r="H8" s="1083"/>
    </row>
    <row r="9" spans="1:8">
      <c r="A9" s="717">
        <v>45139</v>
      </c>
      <c r="B9" s="718">
        <v>264451.33</v>
      </c>
      <c r="C9" s="718">
        <v>246113.51</v>
      </c>
      <c r="D9" s="718">
        <v>18337.82</v>
      </c>
      <c r="E9" s="718">
        <v>2213.9899999999998</v>
      </c>
      <c r="F9" s="718">
        <f t="shared" si="1"/>
        <v>282201.20999999996</v>
      </c>
      <c r="G9" s="1082"/>
      <c r="H9" s="1083"/>
    </row>
    <row r="10" spans="1:8">
      <c r="A10" s="717">
        <v>45170</v>
      </c>
      <c r="B10" s="718">
        <v>283789.08</v>
      </c>
      <c r="C10" s="718">
        <v>297599.46999999997</v>
      </c>
      <c r="D10" s="718">
        <v>-13810.39</v>
      </c>
      <c r="E10" s="718">
        <v>-1659.7</v>
      </c>
      <c r="F10" s="718">
        <f t="shared" si="1"/>
        <v>280541.50999999995</v>
      </c>
      <c r="G10" s="1082"/>
      <c r="H10" s="1083"/>
    </row>
    <row r="11" spans="1:8">
      <c r="A11" s="717">
        <v>45200</v>
      </c>
      <c r="B11" s="718">
        <v>235296.26</v>
      </c>
      <c r="C11" s="718">
        <v>253171.72</v>
      </c>
      <c r="D11" s="718">
        <v>-17875.46</v>
      </c>
      <c r="E11" s="718">
        <v>-2147.9499999999998</v>
      </c>
      <c r="F11" s="718">
        <f t="shared" si="1"/>
        <v>278393.55999999994</v>
      </c>
      <c r="G11" s="1082"/>
      <c r="H11" s="1083"/>
    </row>
    <row r="12" spans="1:8">
      <c r="A12" s="717">
        <v>45231</v>
      </c>
      <c r="B12" s="718">
        <v>240486.98</v>
      </c>
      <c r="C12" s="718">
        <v>215940.57</v>
      </c>
      <c r="D12" s="718">
        <v>24546.41</v>
      </c>
      <c r="E12" s="718">
        <v>2946.43</v>
      </c>
      <c r="F12" s="718">
        <f>F7+E12</f>
        <v>277089.99</v>
      </c>
      <c r="G12" s="1082"/>
      <c r="H12" s="1083"/>
    </row>
    <row r="13" spans="1:8">
      <c r="A13" s="422">
        <v>45261</v>
      </c>
      <c r="B13" s="1200"/>
      <c r="C13" s="1200"/>
      <c r="D13" s="1200"/>
      <c r="E13" s="1200"/>
      <c r="F13" s="1200"/>
      <c r="G13" s="1082"/>
      <c r="H13" s="1083"/>
    </row>
    <row r="14" spans="1:8">
      <c r="A14" s="422">
        <v>45292</v>
      </c>
      <c r="B14" s="1200"/>
      <c r="C14" s="1200"/>
      <c r="D14" s="1200"/>
      <c r="E14" s="1200"/>
      <c r="F14" s="1200"/>
      <c r="G14" s="1082"/>
      <c r="H14" s="1083"/>
    </row>
    <row r="15" spans="1:8">
      <c r="A15" s="422">
        <v>45323</v>
      </c>
      <c r="B15" s="1200"/>
      <c r="C15" s="1200"/>
      <c r="D15" s="1200"/>
      <c r="E15" s="1200"/>
      <c r="F15" s="1200"/>
      <c r="G15" s="1082"/>
      <c r="H15" s="1083"/>
    </row>
    <row r="16" spans="1:8">
      <c r="A16" s="422">
        <v>45352</v>
      </c>
      <c r="B16" s="718"/>
      <c r="C16" s="718"/>
      <c r="D16" s="718"/>
      <c r="E16" s="718"/>
      <c r="F16" s="718"/>
      <c r="G16" s="1082"/>
      <c r="H16" s="1083"/>
    </row>
    <row r="17" spans="1:6">
      <c r="A17" s="1460" t="s">
        <v>1303</v>
      </c>
      <c r="B17" s="1460"/>
      <c r="C17" s="1460"/>
      <c r="D17" s="1460"/>
      <c r="E17" s="1460"/>
      <c r="F17" s="1460"/>
    </row>
    <row r="18" spans="1:6">
      <c r="A18" s="1461" t="s">
        <v>1030</v>
      </c>
      <c r="B18" s="1461"/>
      <c r="C18" s="1461"/>
      <c r="D18" s="1461"/>
      <c r="E18" s="1461"/>
      <c r="F18" s="1461"/>
    </row>
    <row r="19" spans="1:6">
      <c r="E19" s="1082"/>
    </row>
    <row r="20" spans="1:6">
      <c r="B20" s="1084"/>
      <c r="C20" s="1084"/>
      <c r="D20" s="1084"/>
      <c r="E20" s="1084"/>
      <c r="F20" s="1084"/>
    </row>
    <row r="23" spans="1:6" s="1086" customFormat="1" ht="11.25">
      <c r="B23" s="1085"/>
      <c r="C23" s="1085"/>
      <c r="D23" s="1085"/>
      <c r="E23" s="1085"/>
    </row>
  </sheetData>
  <mergeCells count="3">
    <mergeCell ref="A1:F1"/>
    <mergeCell ref="A17:F17"/>
    <mergeCell ref="A18:F18"/>
  </mergeCells>
  <printOptions horizontalCentered="1"/>
  <pageMargins left="0.7" right="0.7" top="0.75" bottom="0.75" header="0.3" footer="0.3"/>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workbookViewId="0">
      <selection sqref="A1:F1"/>
    </sheetView>
  </sheetViews>
  <sheetFormatPr defaultRowHeight="15"/>
  <cols>
    <col min="1" max="1" width="14.42578125" style="395" bestFit="1" customWidth="1"/>
    <col min="2" max="6" width="23.85546875" style="395" customWidth="1"/>
    <col min="7" max="16384" width="9.140625" style="395"/>
  </cols>
  <sheetData>
    <row r="1" spans="1:11" s="397" customFormat="1" ht="15" customHeight="1">
      <c r="A1" s="1459" t="s">
        <v>1031</v>
      </c>
      <c r="B1" s="1459"/>
      <c r="C1" s="1459"/>
      <c r="D1" s="1459"/>
      <c r="E1" s="1459"/>
      <c r="F1" s="1459"/>
      <c r="G1" s="396"/>
      <c r="H1" s="396"/>
      <c r="I1" s="396"/>
      <c r="J1" s="396"/>
      <c r="K1" s="396"/>
    </row>
    <row r="2" spans="1:11" ht="90">
      <c r="A2" s="1087" t="s">
        <v>122</v>
      </c>
      <c r="B2" s="1087" t="s">
        <v>1032</v>
      </c>
      <c r="C2" s="1087" t="s">
        <v>1033</v>
      </c>
      <c r="D2" s="1087" t="s">
        <v>1034</v>
      </c>
      <c r="E2" s="1087" t="s">
        <v>1035</v>
      </c>
      <c r="F2" s="1081" t="s">
        <v>1036</v>
      </c>
    </row>
    <row r="3" spans="1:11">
      <c r="A3" s="1088" t="s">
        <v>76</v>
      </c>
      <c r="B3" s="719">
        <v>88600.120784090221</v>
      </c>
      <c r="C3" s="719">
        <v>88600.120784090221</v>
      </c>
      <c r="D3" s="719">
        <v>4870792</v>
      </c>
      <c r="E3" s="720">
        <v>1.82</v>
      </c>
      <c r="F3" s="720">
        <v>1.82</v>
      </c>
    </row>
    <row r="4" spans="1:11">
      <c r="A4" s="1088" t="s">
        <v>77</v>
      </c>
      <c r="B4" s="721">
        <f>B11</f>
        <v>126320.05697322608</v>
      </c>
      <c r="C4" s="721">
        <f t="shared" ref="C4:F4" si="0">C11</f>
        <v>126320.05697322608</v>
      </c>
      <c r="D4" s="721">
        <f t="shared" si="0"/>
        <v>5679629</v>
      </c>
      <c r="E4" s="851">
        <f t="shared" si="0"/>
        <v>2.2240899356846384</v>
      </c>
      <c r="F4" s="851">
        <f t="shared" si="0"/>
        <v>2.2240899356846384</v>
      </c>
    </row>
    <row r="5" spans="1:11">
      <c r="A5" s="1089">
        <v>45017</v>
      </c>
      <c r="B5" s="1090">
        <v>95911.056225809152</v>
      </c>
      <c r="C5" s="1090">
        <v>95911.056225809152</v>
      </c>
      <c r="D5" s="1090">
        <v>5084725.2082388252</v>
      </c>
      <c r="E5" s="1091">
        <v>1.8862583974135601</v>
      </c>
      <c r="F5" s="1091">
        <v>1.8862583974135601</v>
      </c>
    </row>
    <row r="6" spans="1:11">
      <c r="A6" s="1089">
        <v>45047</v>
      </c>
      <c r="B6" s="1090">
        <v>104584.82</v>
      </c>
      <c r="C6" s="1090">
        <v>104584.82</v>
      </c>
      <c r="D6" s="1090">
        <v>5295743.5977545604</v>
      </c>
      <c r="E6" s="1091">
        <v>1.9748845099740999</v>
      </c>
      <c r="F6" s="1091">
        <v>1.9748845099740999</v>
      </c>
    </row>
    <row r="7" spans="1:11">
      <c r="A7" s="1089">
        <v>45078</v>
      </c>
      <c r="B7" s="1090">
        <v>113290.99670231827</v>
      </c>
      <c r="C7" s="1090">
        <v>113286.42468431826</v>
      </c>
      <c r="D7" s="1090">
        <v>5563382</v>
      </c>
      <c r="E7" s="1091">
        <f>(B7/D7)*100</f>
        <v>2.0363691851884029</v>
      </c>
      <c r="F7" s="1091">
        <f>(C7/D7)*100</f>
        <v>2.0362870046370762</v>
      </c>
    </row>
    <row r="8" spans="1:11">
      <c r="A8" s="1089">
        <v>45108</v>
      </c>
      <c r="B8" s="1090">
        <v>122805</v>
      </c>
      <c r="C8" s="1090">
        <v>122730</v>
      </c>
      <c r="D8" s="1090">
        <v>5753354</v>
      </c>
      <c r="E8" s="1091">
        <f>(B8/D8)*100</f>
        <v>2.1344940707628974</v>
      </c>
      <c r="F8" s="1091">
        <f>(C8/D8)*100</f>
        <v>2.1331904833250306</v>
      </c>
    </row>
    <row r="9" spans="1:11" ht="15" customHeight="1">
      <c r="A9" s="1089">
        <v>45139</v>
      </c>
      <c r="B9" s="1090">
        <v>128249</v>
      </c>
      <c r="C9" s="1090">
        <v>128249</v>
      </c>
      <c r="D9" s="1090">
        <v>5763446</v>
      </c>
      <c r="E9" s="1091">
        <f>(B9/D9)*100</f>
        <v>2.2252138737831499</v>
      </c>
      <c r="F9" s="1091">
        <f>(C9/D9)*100</f>
        <v>2.2252138737831499</v>
      </c>
    </row>
    <row r="10" spans="1:11" ht="15" customHeight="1">
      <c r="A10" s="1089">
        <v>45170</v>
      </c>
      <c r="B10" s="1090">
        <v>133284.24941066504</v>
      </c>
      <c r="C10" s="1090">
        <v>133284.24941066504</v>
      </c>
      <c r="D10" s="1090">
        <v>5845760</v>
      </c>
      <c r="E10" s="1091">
        <f t="shared" ref="E10" si="1">(B10/D10)*100</f>
        <v>2.2800157620337655</v>
      </c>
      <c r="F10" s="1091">
        <f t="shared" ref="F10" si="2">(C10/D10)*100</f>
        <v>2.2800157620337655</v>
      </c>
    </row>
    <row r="11" spans="1:11" ht="15" customHeight="1">
      <c r="A11" s="1089">
        <v>45200</v>
      </c>
      <c r="B11" s="1090">
        <v>126320.05697322608</v>
      </c>
      <c r="C11" s="1090">
        <v>126320.05697322608</v>
      </c>
      <c r="D11" s="1090">
        <v>5679629</v>
      </c>
      <c r="E11" s="1091">
        <f t="shared" ref="E11" si="3">(B11/D11)*100</f>
        <v>2.2240899356846384</v>
      </c>
      <c r="F11" s="1091">
        <f t="shared" ref="F11" si="4">(C11/D11)*100</f>
        <v>2.2240899356846384</v>
      </c>
    </row>
    <row r="12" spans="1:11" ht="15" customHeight="1">
      <c r="A12" s="1089">
        <v>45231</v>
      </c>
      <c r="B12" s="1090"/>
      <c r="C12" s="1090"/>
      <c r="D12" s="1090"/>
      <c r="E12" s="1091"/>
      <c r="F12" s="1091"/>
    </row>
    <row r="13" spans="1:11" ht="15" customHeight="1">
      <c r="A13" s="422">
        <v>45261</v>
      </c>
      <c r="B13" s="1090"/>
      <c r="C13" s="1090"/>
      <c r="D13" s="1090"/>
      <c r="E13" s="1091"/>
      <c r="F13" s="1091"/>
    </row>
    <row r="14" spans="1:11" ht="15" customHeight="1">
      <c r="A14" s="422">
        <v>45292</v>
      </c>
      <c r="B14" s="1090"/>
      <c r="C14" s="1090"/>
      <c r="D14" s="1090"/>
      <c r="E14" s="1091"/>
      <c r="F14" s="1091"/>
    </row>
    <row r="15" spans="1:11" ht="15" customHeight="1">
      <c r="A15" s="422">
        <v>45323</v>
      </c>
      <c r="B15" s="1090"/>
      <c r="C15" s="1090"/>
      <c r="D15" s="1090"/>
      <c r="E15" s="1091"/>
      <c r="F15" s="1091"/>
    </row>
    <row r="16" spans="1:11" ht="15" customHeight="1">
      <c r="A16" s="422">
        <v>45352</v>
      </c>
      <c r="B16" s="1090"/>
      <c r="C16" s="1090"/>
      <c r="D16" s="1090"/>
      <c r="E16" s="1091"/>
      <c r="F16" s="1091"/>
    </row>
    <row r="17" spans="1:6" ht="15" customHeight="1">
      <c r="A17" s="1462" t="s">
        <v>1257</v>
      </c>
      <c r="B17" s="1462"/>
      <c r="C17" s="1462"/>
      <c r="D17" s="1462"/>
      <c r="E17" s="1462"/>
      <c r="F17" s="1462"/>
    </row>
    <row r="18" spans="1:6" ht="15" customHeight="1">
      <c r="A18" s="1461" t="s">
        <v>1253</v>
      </c>
      <c r="B18" s="1461"/>
      <c r="C18" s="1461"/>
      <c r="D18" s="1461"/>
      <c r="E18" s="1461"/>
      <c r="F18" s="1461"/>
    </row>
    <row r="19" spans="1:6">
      <c r="A19" s="1461" t="s">
        <v>1037</v>
      </c>
      <c r="B19" s="1461"/>
      <c r="C19" s="1461"/>
      <c r="D19" s="1461"/>
      <c r="E19" s="1461"/>
      <c r="F19" s="1461"/>
    </row>
  </sheetData>
  <mergeCells count="4">
    <mergeCell ref="A19:F19"/>
    <mergeCell ref="A1:F1"/>
    <mergeCell ref="A17:F17"/>
    <mergeCell ref="A18:F18"/>
  </mergeCells>
  <printOptions horizontalCentered="1"/>
  <pageMargins left="0.7" right="0.7" top="0.75" bottom="0.75" header="0.3" footer="0.3"/>
  <pageSetup paperSize="9" scale="98"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zoomScaleNormal="100" workbookViewId="0">
      <selection sqref="A1:Z1"/>
    </sheetView>
  </sheetViews>
  <sheetFormatPr defaultColWidth="9.140625" defaultRowHeight="15"/>
  <cols>
    <col min="1" max="1" width="11.140625" style="669" bestFit="1" customWidth="1"/>
    <col min="2" max="2" width="12.85546875" style="669" customWidth="1"/>
    <col min="3" max="3" width="16.42578125" style="669" bestFit="1" customWidth="1"/>
    <col min="4" max="4" width="8.42578125" style="669" bestFit="1" customWidth="1"/>
    <col min="5" max="5" width="15.140625" style="669" bestFit="1" customWidth="1"/>
    <col min="6" max="6" width="11.7109375" style="669" bestFit="1" customWidth="1"/>
    <col min="7" max="7" width="16.42578125" style="669" bestFit="1" customWidth="1"/>
    <col min="8" max="8" width="9.7109375" style="669" bestFit="1" customWidth="1"/>
    <col min="9" max="9" width="13" style="669" bestFit="1" customWidth="1"/>
    <col min="10" max="10" width="8.42578125" style="669" bestFit="1" customWidth="1"/>
    <col min="11" max="11" width="9.85546875" style="669" customWidth="1"/>
    <col min="12" max="14" width="11.7109375" style="669" bestFit="1" customWidth="1"/>
    <col min="15" max="15" width="16.42578125" style="669" bestFit="1" customWidth="1"/>
    <col min="16" max="16" width="11.7109375" style="669" bestFit="1" customWidth="1"/>
    <col min="17" max="17" width="15.140625" style="669" bestFit="1" customWidth="1"/>
    <col min="18" max="18" width="8.42578125" style="669" bestFit="1" customWidth="1"/>
    <col min="19" max="19" width="15.140625" style="669" bestFit="1" customWidth="1"/>
    <col min="20" max="20" width="9.7109375" style="669" bestFit="1" customWidth="1"/>
    <col min="21" max="21" width="16.42578125" style="669" bestFit="1" customWidth="1"/>
    <col min="22" max="22" width="9.7109375" style="669" bestFit="1" customWidth="1"/>
    <col min="23" max="23" width="16.28515625" style="669" bestFit="1" customWidth="1"/>
    <col min="24" max="24" width="8.42578125" style="669" bestFit="1" customWidth="1"/>
    <col min="25" max="25" width="13" style="669" bestFit="1" customWidth="1"/>
    <col min="26" max="26" width="12.85546875" style="669" customWidth="1"/>
    <col min="27" max="27" width="16.42578125" style="669" bestFit="1" customWidth="1"/>
    <col min="28" max="28" width="13" style="669" bestFit="1" customWidth="1"/>
    <col min="29" max="29" width="18.5703125" style="669" bestFit="1" customWidth="1"/>
    <col min="30" max="30" width="4.5703125" style="669" bestFit="1" customWidth="1"/>
    <col min="31" max="31" width="10" style="669" bestFit="1" customWidth="1"/>
    <col min="32" max="16384" width="9.140625" style="669"/>
  </cols>
  <sheetData>
    <row r="1" spans="1:31" s="663" customFormat="1" ht="15" customHeight="1">
      <c r="A1" s="1463" t="s">
        <v>56</v>
      </c>
      <c r="B1" s="1464"/>
      <c r="C1" s="1464"/>
      <c r="D1" s="1464"/>
      <c r="E1" s="1464"/>
      <c r="F1" s="1464"/>
      <c r="G1" s="1464"/>
      <c r="H1" s="1464"/>
      <c r="I1" s="1464"/>
      <c r="J1" s="1464"/>
      <c r="K1" s="1464"/>
      <c r="L1" s="1464"/>
      <c r="M1" s="1464"/>
      <c r="N1" s="1464"/>
      <c r="O1" s="1464"/>
      <c r="P1" s="1464"/>
      <c r="Q1" s="1464"/>
      <c r="R1" s="1464"/>
      <c r="S1" s="1464"/>
      <c r="T1" s="1464"/>
      <c r="U1" s="1464"/>
      <c r="V1" s="1464"/>
      <c r="W1" s="1464"/>
      <c r="X1" s="1464"/>
      <c r="Y1" s="1464"/>
      <c r="Z1" s="1464"/>
      <c r="AA1" s="722"/>
      <c r="AB1" s="722"/>
      <c r="AC1" s="722"/>
    </row>
    <row r="2" spans="1:31" s="664" customFormat="1" ht="60" customHeight="1">
      <c r="A2" s="1465" t="s">
        <v>1053</v>
      </c>
      <c r="B2" s="1466" t="s">
        <v>1052</v>
      </c>
      <c r="C2" s="1467"/>
      <c r="D2" s="1468" t="s">
        <v>1051</v>
      </c>
      <c r="E2" s="1468"/>
      <c r="F2" s="1468" t="s">
        <v>1050</v>
      </c>
      <c r="G2" s="1468"/>
      <c r="H2" s="1468" t="s">
        <v>1049</v>
      </c>
      <c r="I2" s="1468"/>
      <c r="J2" s="1466" t="s">
        <v>1048</v>
      </c>
      <c r="K2" s="1467"/>
      <c r="L2" s="1466" t="s">
        <v>1047</v>
      </c>
      <c r="M2" s="1467"/>
      <c r="N2" s="1468" t="s">
        <v>85</v>
      </c>
      <c r="O2" s="1468"/>
      <c r="P2" s="1466" t="s">
        <v>1046</v>
      </c>
      <c r="Q2" s="1467"/>
      <c r="R2" s="1466" t="s">
        <v>363</v>
      </c>
      <c r="S2" s="1467"/>
      <c r="T2" s="1468" t="s">
        <v>1045</v>
      </c>
      <c r="U2" s="1468"/>
      <c r="V2" s="1472" t="s">
        <v>1044</v>
      </c>
      <c r="W2" s="1473"/>
      <c r="X2" s="1474" t="s">
        <v>1043</v>
      </c>
      <c r="Y2" s="1473"/>
      <c r="Z2" s="1470" t="s">
        <v>358</v>
      </c>
      <c r="AA2" s="1471"/>
      <c r="AB2" s="1470" t="s">
        <v>101</v>
      </c>
      <c r="AC2" s="1471"/>
    </row>
    <row r="3" spans="1:31" s="664" customFormat="1" ht="30">
      <c r="A3" s="1465"/>
      <c r="B3" s="723" t="s">
        <v>1042</v>
      </c>
      <c r="C3" s="723" t="s">
        <v>1041</v>
      </c>
      <c r="D3" s="723" t="s">
        <v>1042</v>
      </c>
      <c r="E3" s="723" t="s">
        <v>1041</v>
      </c>
      <c r="F3" s="723" t="s">
        <v>1042</v>
      </c>
      <c r="G3" s="723" t="s">
        <v>1041</v>
      </c>
      <c r="H3" s="723" t="s">
        <v>1042</v>
      </c>
      <c r="I3" s="723" t="s">
        <v>1041</v>
      </c>
      <c r="J3" s="723" t="s">
        <v>1042</v>
      </c>
      <c r="K3" s="723" t="s">
        <v>1041</v>
      </c>
      <c r="L3" s="723" t="s">
        <v>1042</v>
      </c>
      <c r="M3" s="723" t="s">
        <v>1041</v>
      </c>
      <c r="N3" s="723" t="s">
        <v>1042</v>
      </c>
      <c r="O3" s="723" t="s">
        <v>1041</v>
      </c>
      <c r="P3" s="723" t="s">
        <v>1042</v>
      </c>
      <c r="Q3" s="723" t="s">
        <v>1041</v>
      </c>
      <c r="R3" s="723" t="s">
        <v>1042</v>
      </c>
      <c r="S3" s="723" t="s">
        <v>1041</v>
      </c>
      <c r="T3" s="723" t="s">
        <v>1042</v>
      </c>
      <c r="U3" s="723" t="s">
        <v>1041</v>
      </c>
      <c r="V3" s="723" t="s">
        <v>1042</v>
      </c>
      <c r="W3" s="723" t="s">
        <v>1041</v>
      </c>
      <c r="X3" s="723" t="s">
        <v>1042</v>
      </c>
      <c r="Y3" s="723" t="s">
        <v>1041</v>
      </c>
      <c r="Z3" s="723" t="s">
        <v>1042</v>
      </c>
      <c r="AA3" s="723" t="s">
        <v>1041</v>
      </c>
      <c r="AB3" s="723" t="s">
        <v>1042</v>
      </c>
      <c r="AC3" s="723" t="s">
        <v>1041</v>
      </c>
    </row>
    <row r="4" spans="1:31" s="665" customFormat="1">
      <c r="A4" s="724" t="s">
        <v>76</v>
      </c>
      <c r="B4" s="1092">
        <v>11216</v>
      </c>
      <c r="C4" s="1092">
        <v>4870791.66</v>
      </c>
      <c r="D4" s="1092">
        <v>16</v>
      </c>
      <c r="E4" s="1092">
        <v>480941.8</v>
      </c>
      <c r="F4" s="1092">
        <v>3077</v>
      </c>
      <c r="G4" s="1092">
        <v>2085732.73</v>
      </c>
      <c r="H4" s="1092">
        <v>222</v>
      </c>
      <c r="I4" s="1092">
        <v>45785.93</v>
      </c>
      <c r="J4" s="1092">
        <v>23</v>
      </c>
      <c r="K4" s="1092">
        <v>458.13</v>
      </c>
      <c r="L4" s="1092">
        <v>1345</v>
      </c>
      <c r="M4" s="1092">
        <v>3362.97</v>
      </c>
      <c r="N4" s="1092">
        <v>1497</v>
      </c>
      <c r="O4" s="1092">
        <v>3300913.26</v>
      </c>
      <c r="P4" s="1092">
        <v>1274</v>
      </c>
      <c r="Q4" s="1092">
        <v>245150.68</v>
      </c>
      <c r="R4" s="1092">
        <v>87</v>
      </c>
      <c r="S4" s="1092">
        <v>660271.9</v>
      </c>
      <c r="T4" s="1092">
        <v>768</v>
      </c>
      <c r="U4" s="1092">
        <v>2942185.57</v>
      </c>
      <c r="V4" s="1092">
        <v>128</v>
      </c>
      <c r="W4" s="1092">
        <v>869640.84</v>
      </c>
      <c r="X4" s="1092">
        <v>23</v>
      </c>
      <c r="Y4" s="1092">
        <v>48128.1</v>
      </c>
      <c r="Z4" s="1092">
        <v>49816</v>
      </c>
      <c r="AA4" s="1092">
        <v>1669005.47</v>
      </c>
      <c r="AB4" s="1092">
        <v>69492</v>
      </c>
      <c r="AC4" s="1092">
        <v>17222369.040000003</v>
      </c>
      <c r="AE4" s="666"/>
    </row>
    <row r="5" spans="1:31" s="665" customFormat="1">
      <c r="A5" s="724" t="s">
        <v>77</v>
      </c>
      <c r="B5" s="1092">
        <f>B13</f>
        <v>11307</v>
      </c>
      <c r="C5" s="1092">
        <f t="shared" ref="C5:AC5" si="0">C13</f>
        <v>6080067.1200000001</v>
      </c>
      <c r="D5" s="1092">
        <f t="shared" si="0"/>
        <v>9</v>
      </c>
      <c r="E5" s="1092">
        <f t="shared" si="0"/>
        <v>493447.77</v>
      </c>
      <c r="F5" s="1092">
        <f t="shared" si="0"/>
        <v>3261</v>
      </c>
      <c r="G5" s="1092">
        <f t="shared" si="0"/>
        <v>2492655.27</v>
      </c>
      <c r="H5" s="1092">
        <f t="shared" si="0"/>
        <v>234</v>
      </c>
      <c r="I5" s="1092">
        <f t="shared" si="0"/>
        <v>49532.24</v>
      </c>
      <c r="J5" s="1092">
        <f t="shared" si="0"/>
        <v>23</v>
      </c>
      <c r="K5" s="1092">
        <f t="shared" si="0"/>
        <v>671.76</v>
      </c>
      <c r="L5" s="1092">
        <f t="shared" si="0"/>
        <v>1617</v>
      </c>
      <c r="M5" s="1092">
        <f t="shared" si="0"/>
        <v>6355.9</v>
      </c>
      <c r="N5" s="1092">
        <f t="shared" si="0"/>
        <v>1599</v>
      </c>
      <c r="O5" s="1092">
        <f t="shared" si="0"/>
        <v>3836157.39</v>
      </c>
      <c r="P5" s="1092">
        <f t="shared" si="0"/>
        <v>1420</v>
      </c>
      <c r="Q5" s="1092">
        <f t="shared" si="0"/>
        <v>288683.81</v>
      </c>
      <c r="R5" s="1092">
        <f t="shared" si="0"/>
        <v>89</v>
      </c>
      <c r="S5" s="1092">
        <f t="shared" si="0"/>
        <v>803826.78</v>
      </c>
      <c r="T5" s="1092">
        <f t="shared" si="0"/>
        <v>803</v>
      </c>
      <c r="U5" s="1092">
        <f t="shared" si="0"/>
        <v>3273800.16</v>
      </c>
      <c r="V5" s="1092">
        <f t="shared" si="0"/>
        <v>139</v>
      </c>
      <c r="W5" s="1092">
        <f t="shared" si="0"/>
        <v>1360568.96</v>
      </c>
      <c r="X5" s="1092">
        <f t="shared" si="0"/>
        <v>22</v>
      </c>
      <c r="Y5" s="1092">
        <f t="shared" si="0"/>
        <v>47940.59</v>
      </c>
      <c r="Z5" s="1092">
        <f t="shared" si="0"/>
        <v>56253</v>
      </c>
      <c r="AA5" s="1092">
        <f t="shared" si="0"/>
        <v>2096696.5</v>
      </c>
      <c r="AB5" s="1092">
        <f t="shared" si="0"/>
        <v>76776</v>
      </c>
      <c r="AC5" s="1092">
        <f t="shared" si="0"/>
        <v>20830404.25</v>
      </c>
      <c r="AE5" s="666"/>
    </row>
    <row r="6" spans="1:31" s="668" customFormat="1">
      <c r="A6" s="1089">
        <v>45017</v>
      </c>
      <c r="B6" s="1093">
        <v>11301</v>
      </c>
      <c r="C6" s="1093">
        <v>5084725.3</v>
      </c>
      <c r="D6" s="1094">
        <v>15</v>
      </c>
      <c r="E6" s="1094">
        <v>490272.87</v>
      </c>
      <c r="F6" s="1094">
        <v>3116</v>
      </c>
      <c r="G6" s="1094">
        <v>2167529.2599999998</v>
      </c>
      <c r="H6" s="1094">
        <v>218</v>
      </c>
      <c r="I6" s="1094">
        <v>44081.04</v>
      </c>
      <c r="J6" s="1094">
        <v>23</v>
      </c>
      <c r="K6" s="1094">
        <v>485.52</v>
      </c>
      <c r="L6" s="1094">
        <v>1369</v>
      </c>
      <c r="M6" s="1094">
        <v>3566.28</v>
      </c>
      <c r="N6" s="1094">
        <v>1500</v>
      </c>
      <c r="O6" s="1094">
        <v>3471280.29</v>
      </c>
      <c r="P6" s="1094">
        <v>1290</v>
      </c>
      <c r="Q6" s="1094">
        <v>243646.25</v>
      </c>
      <c r="R6" s="1094">
        <v>87</v>
      </c>
      <c r="S6" s="1094">
        <v>653396.11</v>
      </c>
      <c r="T6" s="1094">
        <v>768</v>
      </c>
      <c r="U6" s="1094">
        <v>3036279.79</v>
      </c>
      <c r="V6" s="1094">
        <v>128</v>
      </c>
      <c r="W6" s="1094">
        <v>889805.58</v>
      </c>
      <c r="X6" s="1094">
        <v>23</v>
      </c>
      <c r="Y6" s="1094">
        <v>55407.6</v>
      </c>
      <c r="Z6" s="1094">
        <v>50338</v>
      </c>
      <c r="AA6" s="1094">
        <v>1719939.65</v>
      </c>
      <c r="AB6" s="1095">
        <v>70176</v>
      </c>
      <c r="AC6" s="1094">
        <v>17860415.539999999</v>
      </c>
      <c r="AD6" s="667"/>
      <c r="AE6" s="667"/>
    </row>
    <row r="7" spans="1:31" s="668" customFormat="1">
      <c r="A7" s="1089">
        <v>45047</v>
      </c>
      <c r="B7" s="1094">
        <v>11341</v>
      </c>
      <c r="C7" s="1093">
        <v>5295743.57</v>
      </c>
      <c r="D7" s="1094">
        <v>15</v>
      </c>
      <c r="E7" s="1094">
        <v>487641.21</v>
      </c>
      <c r="F7" s="1094">
        <v>3152</v>
      </c>
      <c r="G7" s="1094">
        <v>2239806.12</v>
      </c>
      <c r="H7" s="1094">
        <v>220</v>
      </c>
      <c r="I7" s="1094">
        <v>43043.83</v>
      </c>
      <c r="J7" s="1094">
        <v>23</v>
      </c>
      <c r="K7" s="1094">
        <v>518.46</v>
      </c>
      <c r="L7" s="1094">
        <v>1349</v>
      </c>
      <c r="M7" s="1094">
        <v>3754.13</v>
      </c>
      <c r="N7" s="1094">
        <v>1497</v>
      </c>
      <c r="O7" s="1094">
        <v>3602356.95</v>
      </c>
      <c r="P7" s="1094">
        <v>1317</v>
      </c>
      <c r="Q7" s="1094">
        <v>246206.13</v>
      </c>
      <c r="R7" s="1094">
        <v>87</v>
      </c>
      <c r="S7" s="1094">
        <v>668218.11</v>
      </c>
      <c r="T7" s="1094">
        <v>767</v>
      </c>
      <c r="U7" s="1094">
        <v>3113781.09</v>
      </c>
      <c r="V7" s="1094">
        <v>128</v>
      </c>
      <c r="W7" s="1094">
        <v>914828.69</v>
      </c>
      <c r="X7" s="1094">
        <v>23</v>
      </c>
      <c r="Y7" s="1094">
        <v>55851.5</v>
      </c>
      <c r="Z7" s="1094">
        <v>50784</v>
      </c>
      <c r="AA7" s="1094">
        <v>1751190.62</v>
      </c>
      <c r="AB7" s="1094">
        <v>70703</v>
      </c>
      <c r="AC7" s="1094">
        <v>18422940.41</v>
      </c>
      <c r="AD7" s="667"/>
      <c r="AE7" s="667"/>
    </row>
    <row r="8" spans="1:31" s="668" customFormat="1">
      <c r="A8" s="1089">
        <v>45078</v>
      </c>
      <c r="B8" s="1094">
        <v>11355</v>
      </c>
      <c r="C8" s="1093">
        <v>5563382.1799999997</v>
      </c>
      <c r="D8" s="1094">
        <v>9</v>
      </c>
      <c r="E8" s="1094">
        <v>502327</v>
      </c>
      <c r="F8" s="1094">
        <v>3175</v>
      </c>
      <c r="G8" s="1094">
        <v>2294984.4700000002</v>
      </c>
      <c r="H8" s="1094">
        <v>223</v>
      </c>
      <c r="I8" s="1094">
        <v>41873.919999999998</v>
      </c>
      <c r="J8" s="1094">
        <v>23</v>
      </c>
      <c r="K8" s="1094">
        <v>609.41</v>
      </c>
      <c r="L8" s="1094">
        <v>1359</v>
      </c>
      <c r="M8" s="1094">
        <v>4517.7299999999996</v>
      </c>
      <c r="N8" s="1094">
        <v>1533</v>
      </c>
      <c r="O8" s="1094">
        <v>3728967.7</v>
      </c>
      <c r="P8" s="1094">
        <v>1343</v>
      </c>
      <c r="Q8" s="1094">
        <v>253460.92</v>
      </c>
      <c r="R8" s="1094">
        <v>87</v>
      </c>
      <c r="S8" s="1094">
        <v>674902.82</v>
      </c>
      <c r="T8" s="1094">
        <v>766</v>
      </c>
      <c r="U8" s="1094">
        <v>3065343.56</v>
      </c>
      <c r="V8" s="1094">
        <v>128</v>
      </c>
      <c r="W8" s="1094">
        <v>942021.08</v>
      </c>
      <c r="X8" s="1094">
        <v>23</v>
      </c>
      <c r="Y8" s="1094">
        <v>59299.74</v>
      </c>
      <c r="Z8" s="1094">
        <v>51337</v>
      </c>
      <c r="AA8" s="1094">
        <v>1915016.44</v>
      </c>
      <c r="AB8" s="1094">
        <v>71361</v>
      </c>
      <c r="AC8" s="1094">
        <v>19046706.970000003</v>
      </c>
      <c r="AD8" s="667"/>
      <c r="AE8" s="667"/>
    </row>
    <row r="9" spans="1:31" s="668" customFormat="1">
      <c r="A9" s="1089">
        <v>45108</v>
      </c>
      <c r="B9" s="1094">
        <v>11319</v>
      </c>
      <c r="C9" s="1093">
        <v>5753354.1200000001</v>
      </c>
      <c r="D9" s="1094">
        <v>9</v>
      </c>
      <c r="E9" s="1094">
        <v>502446.7</v>
      </c>
      <c r="F9" s="1094">
        <v>3175</v>
      </c>
      <c r="G9" s="1094">
        <v>2357342.58</v>
      </c>
      <c r="H9" s="1094">
        <v>223</v>
      </c>
      <c r="I9" s="1094">
        <v>41909.089999999997</v>
      </c>
      <c r="J9" s="1094">
        <v>23</v>
      </c>
      <c r="K9" s="1094">
        <v>668.8</v>
      </c>
      <c r="L9" s="1094">
        <v>1386</v>
      </c>
      <c r="M9" s="1094">
        <v>5428.56</v>
      </c>
      <c r="N9" s="1094">
        <v>1534</v>
      </c>
      <c r="O9" s="1094">
        <v>3880381.88</v>
      </c>
      <c r="P9" s="1094">
        <v>1359</v>
      </c>
      <c r="Q9" s="1094">
        <v>258988.06</v>
      </c>
      <c r="R9" s="1094">
        <v>88</v>
      </c>
      <c r="S9" s="1094">
        <v>688496.88</v>
      </c>
      <c r="T9" s="1094">
        <v>797</v>
      </c>
      <c r="U9" s="1094">
        <v>3125955.02</v>
      </c>
      <c r="V9" s="1094">
        <v>128</v>
      </c>
      <c r="W9" s="1094">
        <v>964438.82</v>
      </c>
      <c r="X9" s="1094">
        <v>22</v>
      </c>
      <c r="Y9" s="1094">
        <v>60556.86</v>
      </c>
      <c r="Z9" s="1094">
        <v>52106</v>
      </c>
      <c r="AA9" s="1094">
        <v>1959425.93</v>
      </c>
      <c r="AB9" s="1094">
        <v>72169</v>
      </c>
      <c r="AC9" s="1094">
        <v>19599393.299999997</v>
      </c>
      <c r="AD9" s="667"/>
      <c r="AE9" s="667"/>
    </row>
    <row r="10" spans="1:31" s="668" customFormat="1">
      <c r="A10" s="1089">
        <v>45139</v>
      </c>
      <c r="B10" s="1094">
        <v>11328</v>
      </c>
      <c r="C10" s="1094">
        <v>5763446.5999999996</v>
      </c>
      <c r="D10" s="1094">
        <v>9</v>
      </c>
      <c r="E10" s="1094">
        <v>492327.78</v>
      </c>
      <c r="F10" s="1094">
        <v>3184</v>
      </c>
      <c r="G10" s="1094">
        <v>2368095.34</v>
      </c>
      <c r="H10" s="1094">
        <v>223</v>
      </c>
      <c r="I10" s="1094">
        <v>42878.16</v>
      </c>
      <c r="J10" s="1094">
        <v>23</v>
      </c>
      <c r="K10" s="1094">
        <v>686.17</v>
      </c>
      <c r="L10" s="1094">
        <v>1419</v>
      </c>
      <c r="M10" s="1094">
        <v>5776.31</v>
      </c>
      <c r="N10" s="1094">
        <v>1559</v>
      </c>
      <c r="O10" s="1094">
        <v>3910469.07</v>
      </c>
      <c r="P10" s="1094">
        <v>1400</v>
      </c>
      <c r="Q10" s="1094">
        <v>264366.61</v>
      </c>
      <c r="R10" s="1094">
        <v>89</v>
      </c>
      <c r="S10" s="1094">
        <v>699739.44</v>
      </c>
      <c r="T10" s="1094">
        <v>798</v>
      </c>
      <c r="U10" s="1094">
        <v>3127738.06</v>
      </c>
      <c r="V10" s="1094">
        <v>128</v>
      </c>
      <c r="W10" s="1094">
        <v>979502.78</v>
      </c>
      <c r="X10" s="1094">
        <v>22</v>
      </c>
      <c r="Y10" s="1094">
        <v>49470.37</v>
      </c>
      <c r="Z10" s="1094">
        <v>53412</v>
      </c>
      <c r="AA10" s="1094">
        <v>1966955.88</v>
      </c>
      <c r="AB10" s="1094">
        <v>73594</v>
      </c>
      <c r="AC10" s="1094">
        <v>19671452.57</v>
      </c>
      <c r="AD10" s="667"/>
      <c r="AE10" s="667"/>
    </row>
    <row r="11" spans="1:31" s="668" customFormat="1">
      <c r="A11" s="1089">
        <v>45170</v>
      </c>
      <c r="B11" s="1094">
        <v>11323</v>
      </c>
      <c r="C11" s="1094">
        <v>5845759.8300000001</v>
      </c>
      <c r="D11" s="1094">
        <v>9</v>
      </c>
      <c r="E11" s="1094">
        <v>489526.54</v>
      </c>
      <c r="F11" s="1094">
        <v>3211</v>
      </c>
      <c r="G11" s="1094">
        <v>2421067.9300000002</v>
      </c>
      <c r="H11" s="1094">
        <v>224</v>
      </c>
      <c r="I11" s="1094">
        <v>42135.33</v>
      </c>
      <c r="J11" s="1094">
        <v>23</v>
      </c>
      <c r="K11" s="1094">
        <v>684.02</v>
      </c>
      <c r="L11" s="1094">
        <v>1490</v>
      </c>
      <c r="M11" s="1094">
        <v>5872.41</v>
      </c>
      <c r="N11" s="1094">
        <v>1569</v>
      </c>
      <c r="O11" s="1094">
        <v>3953719.54</v>
      </c>
      <c r="P11" s="1094">
        <v>1433</v>
      </c>
      <c r="Q11" s="1094">
        <v>274552.83</v>
      </c>
      <c r="R11" s="1094">
        <v>90</v>
      </c>
      <c r="S11" s="1094">
        <v>693290.64</v>
      </c>
      <c r="T11" s="1094">
        <v>802</v>
      </c>
      <c r="U11" s="1094">
        <v>3195913.29</v>
      </c>
      <c r="V11" s="1094">
        <v>128</v>
      </c>
      <c r="W11" s="1094">
        <v>1000933.11</v>
      </c>
      <c r="X11" s="1094">
        <v>22</v>
      </c>
      <c r="Y11" s="1094">
        <v>50100.07</v>
      </c>
      <c r="Z11" s="1094">
        <v>54524</v>
      </c>
      <c r="AA11" s="1094">
        <v>2008143.48</v>
      </c>
      <c r="AB11" s="1094">
        <v>74848</v>
      </c>
      <c r="AC11" s="1094">
        <v>19981699.02</v>
      </c>
      <c r="AD11" s="667"/>
      <c r="AE11" s="667"/>
    </row>
    <row r="12" spans="1:31" s="668" customFormat="1">
      <c r="A12" s="1089">
        <v>45200</v>
      </c>
      <c r="B12" s="1094">
        <v>11331</v>
      </c>
      <c r="C12" s="1094">
        <v>5679629.0800000001</v>
      </c>
      <c r="D12" s="1094">
        <v>9</v>
      </c>
      <c r="E12" s="1094">
        <v>470925.79</v>
      </c>
      <c r="F12" s="1094">
        <v>3234</v>
      </c>
      <c r="G12" s="1094">
        <v>2379689.04</v>
      </c>
      <c r="H12" s="1094">
        <v>224</v>
      </c>
      <c r="I12" s="1094">
        <v>42010.89</v>
      </c>
      <c r="J12" s="1094">
        <v>23</v>
      </c>
      <c r="K12" s="1094">
        <v>621.09</v>
      </c>
      <c r="L12" s="1094">
        <v>1556</v>
      </c>
      <c r="M12" s="1094">
        <v>5934.09</v>
      </c>
      <c r="N12" s="1094">
        <v>1585</v>
      </c>
      <c r="O12" s="1094">
        <v>3930698.88</v>
      </c>
      <c r="P12" s="1094">
        <v>1477</v>
      </c>
      <c r="Q12" s="1094">
        <v>272102.98</v>
      </c>
      <c r="R12" s="1094">
        <v>89</v>
      </c>
      <c r="S12" s="1094">
        <v>778667.94</v>
      </c>
      <c r="T12" s="1094">
        <v>806</v>
      </c>
      <c r="U12" s="1094">
        <v>3146703.05</v>
      </c>
      <c r="V12" s="1094">
        <v>128</v>
      </c>
      <c r="W12" s="1094">
        <v>1015209.2</v>
      </c>
      <c r="X12" s="1094">
        <v>22</v>
      </c>
      <c r="Y12" s="1094">
        <v>46357.79</v>
      </c>
      <c r="Z12" s="1094">
        <v>55527</v>
      </c>
      <c r="AA12" s="1094">
        <v>2025658.13</v>
      </c>
      <c r="AB12" s="1094">
        <v>76011</v>
      </c>
      <c r="AC12" s="1094">
        <v>19794207.949999996</v>
      </c>
    </row>
    <row r="13" spans="1:31" s="668" customFormat="1">
      <c r="A13" s="1089">
        <v>45231</v>
      </c>
      <c r="B13" s="1094">
        <v>11307</v>
      </c>
      <c r="C13" s="1094">
        <v>6080067.1200000001</v>
      </c>
      <c r="D13" s="1094">
        <v>9</v>
      </c>
      <c r="E13" s="1094">
        <v>493447.77</v>
      </c>
      <c r="F13" s="1094">
        <v>3261</v>
      </c>
      <c r="G13" s="1094">
        <v>2492655.27</v>
      </c>
      <c r="H13" s="1094">
        <v>234</v>
      </c>
      <c r="I13" s="1094">
        <v>49532.24</v>
      </c>
      <c r="J13" s="1094">
        <v>23</v>
      </c>
      <c r="K13" s="1094">
        <v>671.76</v>
      </c>
      <c r="L13" s="1094">
        <v>1617</v>
      </c>
      <c r="M13" s="1094">
        <v>6355.9</v>
      </c>
      <c r="N13" s="1094">
        <v>1599</v>
      </c>
      <c r="O13" s="1094">
        <v>3836157.39</v>
      </c>
      <c r="P13" s="1094">
        <v>1420</v>
      </c>
      <c r="Q13" s="1094">
        <v>288683.81</v>
      </c>
      <c r="R13" s="1094">
        <v>89</v>
      </c>
      <c r="S13" s="1094">
        <v>803826.78</v>
      </c>
      <c r="T13" s="1094">
        <v>803</v>
      </c>
      <c r="U13" s="1094">
        <v>3273800.16</v>
      </c>
      <c r="V13" s="1094">
        <v>139</v>
      </c>
      <c r="W13" s="1094">
        <v>1360568.96</v>
      </c>
      <c r="X13" s="1094">
        <v>22</v>
      </c>
      <c r="Y13" s="1094">
        <v>47940.59</v>
      </c>
      <c r="Z13" s="1094">
        <v>56253</v>
      </c>
      <c r="AA13" s="1094">
        <v>2096696.5</v>
      </c>
      <c r="AB13" s="1094">
        <v>76776</v>
      </c>
      <c r="AC13" s="1094">
        <v>20830404.25</v>
      </c>
    </row>
    <row r="14" spans="1:31" s="668" customFormat="1">
      <c r="A14" s="422">
        <v>45261</v>
      </c>
      <c r="B14" s="1094"/>
      <c r="C14" s="1094"/>
      <c r="D14" s="1094"/>
      <c r="E14" s="1094"/>
      <c r="F14" s="1094"/>
      <c r="G14" s="1094"/>
      <c r="H14" s="1094"/>
      <c r="I14" s="1094"/>
      <c r="J14" s="1094"/>
      <c r="K14" s="1094"/>
      <c r="L14" s="1094"/>
      <c r="M14" s="1094"/>
      <c r="N14" s="1094"/>
      <c r="O14" s="1094"/>
      <c r="P14" s="1094"/>
      <c r="Q14" s="1094"/>
      <c r="R14" s="1094"/>
      <c r="S14" s="1094"/>
      <c r="T14" s="1094"/>
      <c r="U14" s="1094"/>
      <c r="V14" s="1094"/>
      <c r="W14" s="1094"/>
      <c r="X14" s="1094"/>
      <c r="Y14" s="1094"/>
      <c r="Z14" s="1094"/>
      <c r="AA14" s="1094"/>
      <c r="AB14" s="1094"/>
      <c r="AC14" s="1094"/>
    </row>
    <row r="15" spans="1:31" s="668" customFormat="1">
      <c r="A15" s="422">
        <v>45292</v>
      </c>
      <c r="B15" s="1094"/>
      <c r="C15" s="1094"/>
      <c r="D15" s="1094"/>
      <c r="E15" s="1094"/>
      <c r="F15" s="1094"/>
      <c r="G15" s="1094"/>
      <c r="H15" s="1094"/>
      <c r="I15" s="1094"/>
      <c r="J15" s="1094"/>
      <c r="K15" s="1094"/>
      <c r="L15" s="1094"/>
      <c r="M15" s="1094"/>
      <c r="N15" s="1094"/>
      <c r="O15" s="1094"/>
      <c r="P15" s="1094"/>
      <c r="Q15" s="1094"/>
      <c r="R15" s="1094"/>
      <c r="S15" s="1094"/>
      <c r="T15" s="1094"/>
      <c r="U15" s="1094"/>
      <c r="V15" s="1094"/>
      <c r="W15" s="1094"/>
      <c r="X15" s="1094"/>
      <c r="Y15" s="1094"/>
      <c r="Z15" s="1094"/>
      <c r="AA15" s="1094"/>
      <c r="AB15" s="1094"/>
      <c r="AC15" s="1094"/>
    </row>
    <row r="16" spans="1:31" s="668" customFormat="1">
      <c r="A16" s="422">
        <v>45323</v>
      </c>
      <c r="B16" s="1094"/>
      <c r="C16" s="1094"/>
      <c r="D16" s="1094"/>
      <c r="E16" s="1094"/>
      <c r="F16" s="1094"/>
      <c r="G16" s="1094"/>
      <c r="H16" s="1094"/>
      <c r="I16" s="1094"/>
      <c r="J16" s="1094"/>
      <c r="K16" s="1094"/>
      <c r="L16" s="1094"/>
      <c r="M16" s="1094"/>
      <c r="N16" s="1094"/>
      <c r="O16" s="1094"/>
      <c r="P16" s="1094"/>
      <c r="Q16" s="1094"/>
      <c r="R16" s="1094"/>
      <c r="S16" s="1094"/>
      <c r="T16" s="1094"/>
      <c r="U16" s="1094"/>
      <c r="V16" s="1094"/>
      <c r="W16" s="1094"/>
      <c r="X16" s="1094"/>
      <c r="Y16" s="1094"/>
      <c r="Z16" s="1094"/>
      <c r="AA16" s="1094"/>
      <c r="AB16" s="1094"/>
      <c r="AC16" s="1094"/>
    </row>
    <row r="17" spans="1:31" s="668" customFormat="1">
      <c r="A17" s="422">
        <v>45352</v>
      </c>
      <c r="B17" s="1094"/>
      <c r="C17" s="1094"/>
      <c r="D17" s="1094"/>
      <c r="E17" s="1094"/>
      <c r="F17" s="1094"/>
      <c r="G17" s="1094"/>
      <c r="H17" s="1094"/>
      <c r="I17" s="1094"/>
      <c r="J17" s="1094"/>
      <c r="K17" s="1094"/>
      <c r="L17" s="1094"/>
      <c r="M17" s="1094"/>
      <c r="N17" s="1094"/>
      <c r="O17" s="1094"/>
      <c r="P17" s="1094"/>
      <c r="Q17" s="1094"/>
      <c r="R17" s="1094"/>
      <c r="S17" s="1094"/>
      <c r="T17" s="1094"/>
      <c r="U17" s="1094"/>
      <c r="V17" s="1094"/>
      <c r="W17" s="1094"/>
      <c r="X17" s="1094"/>
      <c r="Y17" s="1094"/>
      <c r="Z17" s="1094"/>
      <c r="AA17" s="1094"/>
      <c r="AB17" s="1094"/>
      <c r="AC17" s="1094"/>
    </row>
    <row r="18" spans="1:31" s="668" customFormat="1" ht="15" customHeight="1">
      <c r="A18" s="1461" t="s">
        <v>1040</v>
      </c>
      <c r="B18" s="1461"/>
      <c r="C18" s="1461"/>
      <c r="D18" s="1461"/>
      <c r="E18" s="1461"/>
      <c r="F18" s="1461"/>
      <c r="G18" s="1461"/>
      <c r="H18" s="1461"/>
      <c r="I18" s="1461"/>
      <c r="J18" s="1461"/>
      <c r="K18" s="1461"/>
      <c r="L18" s="1461"/>
      <c r="M18" s="1461"/>
      <c r="N18" s="1461"/>
      <c r="O18" s="1461"/>
      <c r="P18" s="1461"/>
      <c r="Q18" s="1461"/>
      <c r="R18" s="1461"/>
      <c r="S18" s="1461"/>
      <c r="T18" s="1461"/>
      <c r="U18" s="1461"/>
      <c r="V18" s="1461"/>
      <c r="W18" s="1461"/>
      <c r="X18" s="1461"/>
      <c r="Y18" s="1461"/>
      <c r="Z18" s="1461"/>
      <c r="AA18" s="725"/>
      <c r="AB18" s="726"/>
      <c r="AC18" s="726"/>
    </row>
    <row r="19" spans="1:31" s="668" customFormat="1" ht="15" customHeight="1">
      <c r="A19" s="1461" t="s">
        <v>1039</v>
      </c>
      <c r="B19" s="1461"/>
      <c r="C19" s="1461"/>
      <c r="D19" s="1461"/>
      <c r="E19" s="1461"/>
      <c r="F19" s="1461"/>
      <c r="G19" s="1461"/>
      <c r="H19" s="1461"/>
      <c r="I19" s="1461"/>
      <c r="J19" s="1461"/>
      <c r="K19" s="1461"/>
      <c r="L19" s="1461"/>
      <c r="M19" s="1461"/>
      <c r="N19" s="1461"/>
      <c r="O19" s="1461"/>
      <c r="P19" s="1461"/>
      <c r="Q19" s="1461"/>
      <c r="R19" s="1461"/>
      <c r="S19" s="1461"/>
      <c r="T19" s="1461"/>
      <c r="U19" s="1461"/>
      <c r="V19" s="1461"/>
      <c r="W19" s="1461"/>
      <c r="X19" s="1461"/>
      <c r="Y19" s="1461"/>
      <c r="Z19" s="1461"/>
      <c r="AA19" s="726"/>
      <c r="AB19" s="726"/>
      <c r="AC19" s="726"/>
      <c r="AE19" s="669"/>
    </row>
    <row r="20" spans="1:31" s="668" customFormat="1" ht="15" customHeight="1">
      <c r="A20" s="1461" t="s">
        <v>1361</v>
      </c>
      <c r="B20" s="1461"/>
      <c r="C20" s="1461"/>
      <c r="D20" s="1461"/>
      <c r="E20" s="1461"/>
      <c r="F20" s="1461"/>
      <c r="G20" s="1461"/>
      <c r="H20" s="1461"/>
      <c r="I20" s="1461"/>
      <c r="J20" s="1461"/>
      <c r="K20" s="1461"/>
      <c r="L20" s="1461"/>
      <c r="M20" s="1461"/>
      <c r="N20" s="1461"/>
      <c r="O20" s="1461"/>
      <c r="P20" s="1461"/>
      <c r="Q20" s="1461"/>
      <c r="R20" s="1461"/>
      <c r="S20" s="1461"/>
      <c r="T20" s="1461"/>
      <c r="U20" s="1461"/>
      <c r="V20" s="1461"/>
      <c r="W20" s="1461"/>
      <c r="X20" s="1461"/>
      <c r="Y20" s="1461"/>
      <c r="Z20" s="1461"/>
      <c r="AA20" s="726"/>
      <c r="AB20" s="726"/>
      <c r="AC20" s="726"/>
      <c r="AE20" s="669"/>
    </row>
    <row r="21" spans="1:31">
      <c r="A21" s="1469" t="s">
        <v>1038</v>
      </c>
      <c r="B21" s="1469"/>
      <c r="C21" s="1469"/>
      <c r="D21" s="1469"/>
      <c r="E21" s="1469"/>
      <c r="F21" s="1469"/>
      <c r="G21" s="1469"/>
      <c r="H21" s="1469"/>
      <c r="I21" s="1469"/>
      <c r="J21" s="1469"/>
      <c r="K21" s="1469"/>
      <c r="L21" s="1469"/>
      <c r="M21" s="1469"/>
      <c r="N21" s="1469"/>
      <c r="O21" s="1469"/>
      <c r="P21" s="1469"/>
      <c r="Q21" s="1469"/>
      <c r="R21" s="1469"/>
      <c r="S21" s="1469"/>
      <c r="T21" s="1469"/>
      <c r="U21" s="1469"/>
      <c r="V21" s="1469"/>
      <c r="W21" s="1469"/>
      <c r="X21" s="1469"/>
      <c r="Y21" s="1469"/>
      <c r="Z21" s="1469"/>
      <c r="AA21" s="726"/>
      <c r="AB21" s="726"/>
      <c r="AC21" s="726"/>
    </row>
  </sheetData>
  <mergeCells count="20">
    <mergeCell ref="A21:Z21"/>
    <mergeCell ref="A20:Z20"/>
    <mergeCell ref="AB2:AC2"/>
    <mergeCell ref="R2:S2"/>
    <mergeCell ref="T2:U2"/>
    <mergeCell ref="V2:W2"/>
    <mergeCell ref="X2:Y2"/>
    <mergeCell ref="Z2:AA2"/>
    <mergeCell ref="A19:Z19"/>
    <mergeCell ref="A18:Z18"/>
    <mergeCell ref="A1:Z1"/>
    <mergeCell ref="A2:A3"/>
    <mergeCell ref="B2:C2"/>
    <mergeCell ref="D2:E2"/>
    <mergeCell ref="F2:G2"/>
    <mergeCell ref="H2:I2"/>
    <mergeCell ref="J2:K2"/>
    <mergeCell ref="L2:M2"/>
    <mergeCell ref="N2:O2"/>
    <mergeCell ref="P2:Q2"/>
  </mergeCells>
  <printOptions horizontalCentered="1"/>
  <pageMargins left="0.7" right="0.7" top="0.75" bottom="0.75" header="0.3" footer="0.3"/>
  <pageSetup paperSize="9" fitToHeight="0"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sqref="A1:J1"/>
    </sheetView>
  </sheetViews>
  <sheetFormatPr defaultRowHeight="15"/>
  <cols>
    <col min="1" max="1" width="20.7109375" style="671" bestFit="1" customWidth="1"/>
    <col min="2" max="9" width="12.140625" style="671" customWidth="1"/>
    <col min="10" max="10" width="10.28515625" style="671" customWidth="1"/>
    <col min="11" max="16384" width="9.140625" style="671"/>
  </cols>
  <sheetData>
    <row r="1" spans="1:10" s="670" customFormat="1" ht="15" customHeight="1">
      <c r="A1" s="1477" t="s">
        <v>1061</v>
      </c>
      <c r="B1" s="1478"/>
      <c r="C1" s="1478"/>
      <c r="D1" s="1478"/>
      <c r="E1" s="1478"/>
      <c r="F1" s="1478"/>
      <c r="G1" s="1478"/>
      <c r="H1" s="1478"/>
      <c r="I1" s="1478"/>
      <c r="J1" s="1478"/>
    </row>
    <row r="2" spans="1:10" ht="15" customHeight="1">
      <c r="A2" s="1475" t="s">
        <v>1062</v>
      </c>
      <c r="B2" s="1479" t="s">
        <v>1063</v>
      </c>
      <c r="C2" s="1480"/>
      <c r="D2" s="1480"/>
      <c r="E2" s="1480"/>
      <c r="F2" s="1480"/>
      <c r="G2" s="1480"/>
      <c r="H2" s="1480"/>
      <c r="I2" s="1480"/>
      <c r="J2" s="1481"/>
    </row>
    <row r="3" spans="1:10">
      <c r="A3" s="1476"/>
      <c r="B3" s="1096">
        <v>44440</v>
      </c>
      <c r="C3" s="1096">
        <v>44531</v>
      </c>
      <c r="D3" s="1096">
        <v>44621</v>
      </c>
      <c r="E3" s="1096">
        <v>44713</v>
      </c>
      <c r="F3" s="1096">
        <v>44805</v>
      </c>
      <c r="G3" s="1097">
        <v>44896</v>
      </c>
      <c r="H3" s="1097">
        <v>44986</v>
      </c>
      <c r="I3" s="1097">
        <v>45078</v>
      </c>
      <c r="J3" s="1097">
        <v>45170</v>
      </c>
    </row>
    <row r="4" spans="1:10" ht="30">
      <c r="A4" s="1098" t="s">
        <v>1064</v>
      </c>
      <c r="B4" s="1099">
        <v>3296</v>
      </c>
      <c r="C4" s="1099">
        <v>3280</v>
      </c>
      <c r="D4" s="1099">
        <v>3261</v>
      </c>
      <c r="E4" s="1100">
        <v>3110</v>
      </c>
      <c r="F4" s="1100">
        <v>3176</v>
      </c>
      <c r="G4" s="1100">
        <v>3176</v>
      </c>
      <c r="H4" s="1101">
        <v>3448</v>
      </c>
      <c r="I4" s="1102" t="s">
        <v>1065</v>
      </c>
      <c r="J4" s="1099">
        <v>2072</v>
      </c>
    </row>
    <row r="5" spans="1:10">
      <c r="A5" s="1098" t="s">
        <v>1066</v>
      </c>
      <c r="B5" s="1099">
        <v>1353</v>
      </c>
      <c r="C5" s="1099">
        <v>174</v>
      </c>
      <c r="D5" s="1099">
        <v>166</v>
      </c>
      <c r="E5" s="1100">
        <v>133</v>
      </c>
      <c r="F5" s="1100">
        <v>166</v>
      </c>
      <c r="G5" s="1100">
        <v>57</v>
      </c>
      <c r="H5" s="1101">
        <v>166</v>
      </c>
      <c r="I5" s="1102" t="s">
        <v>1067</v>
      </c>
      <c r="J5" s="1099">
        <v>136</v>
      </c>
    </row>
    <row r="6" spans="1:10">
      <c r="A6" s="1098" t="s">
        <v>1068</v>
      </c>
      <c r="B6" s="1099">
        <v>269</v>
      </c>
      <c r="C6" s="1099">
        <v>269</v>
      </c>
      <c r="D6" s="1099">
        <v>824</v>
      </c>
      <c r="E6" s="1100">
        <v>687</v>
      </c>
      <c r="F6" s="1100">
        <v>687</v>
      </c>
      <c r="G6" s="1100">
        <v>656</v>
      </c>
      <c r="H6" s="1101">
        <v>656</v>
      </c>
      <c r="I6" s="1102" t="s">
        <v>1069</v>
      </c>
      <c r="J6" s="1099">
        <v>564</v>
      </c>
    </row>
    <row r="7" spans="1:10">
      <c r="A7" s="1098" t="s">
        <v>1070</v>
      </c>
      <c r="B7" s="1099">
        <v>0</v>
      </c>
      <c r="C7" s="1099">
        <v>0</v>
      </c>
      <c r="D7" s="1099">
        <v>0</v>
      </c>
      <c r="E7" s="1100">
        <v>0</v>
      </c>
      <c r="F7" s="1100">
        <v>0</v>
      </c>
      <c r="G7" s="1100">
        <v>0</v>
      </c>
      <c r="H7" s="1101">
        <v>0</v>
      </c>
      <c r="I7" s="1102" t="s">
        <v>1071</v>
      </c>
      <c r="J7" s="1099">
        <v>45</v>
      </c>
    </row>
    <row r="8" spans="1:10">
      <c r="A8" s="1098" t="s">
        <v>1072</v>
      </c>
      <c r="B8" s="1099">
        <v>669</v>
      </c>
      <c r="C8" s="1099">
        <v>120</v>
      </c>
      <c r="D8" s="1099">
        <v>594</v>
      </c>
      <c r="E8" s="1100">
        <v>547</v>
      </c>
      <c r="F8" s="1100">
        <v>581</v>
      </c>
      <c r="G8" s="1100">
        <v>213</v>
      </c>
      <c r="H8" s="1101">
        <v>219</v>
      </c>
      <c r="I8" s="1102" t="s">
        <v>1073</v>
      </c>
      <c r="J8" s="1099">
        <v>187</v>
      </c>
    </row>
    <row r="9" spans="1:10">
      <c r="A9" s="1098" t="s">
        <v>1074</v>
      </c>
      <c r="B9" s="1099">
        <v>1505</v>
      </c>
      <c r="C9" s="1099">
        <v>1495</v>
      </c>
      <c r="D9" s="1099">
        <v>1505</v>
      </c>
      <c r="E9" s="1100">
        <v>213</v>
      </c>
      <c r="F9" s="1100">
        <v>206</v>
      </c>
      <c r="G9" s="1100">
        <v>197</v>
      </c>
      <c r="H9" s="1101">
        <v>1416</v>
      </c>
      <c r="I9" s="1102" t="s">
        <v>1075</v>
      </c>
      <c r="J9" s="1099">
        <v>2106</v>
      </c>
    </row>
    <row r="10" spans="1:10">
      <c r="A10" s="1098" t="s">
        <v>1076</v>
      </c>
      <c r="B10" s="1099">
        <v>42</v>
      </c>
      <c r="C10" s="1099">
        <v>42</v>
      </c>
      <c r="D10" s="1099">
        <v>42</v>
      </c>
      <c r="E10" s="1100">
        <v>12</v>
      </c>
      <c r="F10" s="1100">
        <v>42</v>
      </c>
      <c r="G10" s="1100">
        <v>12</v>
      </c>
      <c r="H10" s="1101">
        <v>12</v>
      </c>
      <c r="I10" s="1102" t="s">
        <v>1077</v>
      </c>
      <c r="J10" s="1099">
        <v>316</v>
      </c>
    </row>
    <row r="11" spans="1:10">
      <c r="A11" s="1098" t="s">
        <v>358</v>
      </c>
      <c r="B11" s="1103">
        <v>39160</v>
      </c>
      <c r="C11" s="1103">
        <v>34051</v>
      </c>
      <c r="D11" s="1103">
        <v>39570</v>
      </c>
      <c r="E11" s="1100">
        <v>35000</v>
      </c>
      <c r="F11" s="1100">
        <v>39239</v>
      </c>
      <c r="G11" s="1100">
        <v>37132</v>
      </c>
      <c r="H11" s="1101">
        <v>42369</v>
      </c>
      <c r="I11" s="1102" t="s">
        <v>1078</v>
      </c>
      <c r="J11" s="1103">
        <v>42119</v>
      </c>
    </row>
    <row r="12" spans="1:10">
      <c r="A12" s="1104" t="s">
        <v>101</v>
      </c>
      <c r="B12" s="1105">
        <v>46293</v>
      </c>
      <c r="C12" s="1105">
        <v>39431</v>
      </c>
      <c r="D12" s="1105">
        <v>45962</v>
      </c>
      <c r="E12" s="1105">
        <v>39702</v>
      </c>
      <c r="F12" s="1105" t="s">
        <v>1079</v>
      </c>
      <c r="G12" s="1105">
        <v>41443</v>
      </c>
      <c r="H12" s="1106">
        <v>48286</v>
      </c>
      <c r="I12" s="1107">
        <v>43199</v>
      </c>
      <c r="J12" s="1108">
        <v>47910</v>
      </c>
    </row>
    <row r="13" spans="1:10">
      <c r="A13" s="727" t="s">
        <v>1080</v>
      </c>
      <c r="B13" s="728"/>
      <c r="C13" s="728"/>
      <c r="D13" s="729"/>
      <c r="E13" s="729"/>
      <c r="F13" s="729"/>
      <c r="G13" s="729"/>
      <c r="H13" s="729"/>
      <c r="I13" s="729"/>
      <c r="J13" s="729"/>
    </row>
  </sheetData>
  <mergeCells count="3">
    <mergeCell ref="A2:A3"/>
    <mergeCell ref="A1:J1"/>
    <mergeCell ref="B2:J2"/>
  </mergeCells>
  <printOptions horizontalCentered="1"/>
  <pageMargins left="0.7" right="0.7" top="0.75" bottom="0.75" header="0.3" footer="0.3"/>
  <pageSetup paperSize="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sqref="A1:K1"/>
    </sheetView>
  </sheetViews>
  <sheetFormatPr defaultColWidth="9.140625" defaultRowHeight="15"/>
  <cols>
    <col min="1" max="1" width="14.5703125" style="669" bestFit="1" customWidth="1"/>
    <col min="2" max="3" width="17.7109375" style="669" bestFit="1" customWidth="1"/>
    <col min="4" max="4" width="19.28515625" style="669" bestFit="1" customWidth="1"/>
    <col min="5" max="6" width="17.7109375" style="669" bestFit="1" customWidth="1"/>
    <col min="7" max="7" width="18.5703125" style="669" bestFit="1" customWidth="1"/>
    <col min="8" max="8" width="15.28515625" style="669" bestFit="1" customWidth="1"/>
    <col min="9" max="9" width="13.85546875" style="669" bestFit="1" customWidth="1"/>
    <col min="10" max="10" width="15.42578125" style="669" bestFit="1" customWidth="1"/>
    <col min="11" max="11" width="19.5703125" style="669" bestFit="1" customWidth="1"/>
    <col min="12" max="13" width="13.7109375" style="669" bestFit="1" customWidth="1"/>
    <col min="14" max="16384" width="9.140625" style="669"/>
  </cols>
  <sheetData>
    <row r="1" spans="1:14" ht="15" customHeight="1">
      <c r="A1" s="1485" t="s">
        <v>1060</v>
      </c>
      <c r="B1" s="1485"/>
      <c r="C1" s="1485"/>
      <c r="D1" s="1485"/>
      <c r="E1" s="1485"/>
      <c r="F1" s="1485"/>
      <c r="G1" s="1485"/>
      <c r="H1" s="1485"/>
      <c r="I1" s="1485"/>
      <c r="J1" s="1485"/>
      <c r="K1" s="1485"/>
    </row>
    <row r="2" spans="1:14" s="668" customFormat="1" ht="15" customHeight="1">
      <c r="A2" s="1486" t="s">
        <v>122</v>
      </c>
      <c r="B2" s="1486" t="s">
        <v>1059</v>
      </c>
      <c r="C2" s="1486"/>
      <c r="D2" s="1486"/>
      <c r="E2" s="1487" t="s">
        <v>1058</v>
      </c>
      <c r="F2" s="1487"/>
      <c r="G2" s="1487"/>
      <c r="H2" s="1486" t="s">
        <v>1057</v>
      </c>
      <c r="I2" s="1486"/>
      <c r="J2" s="1486"/>
      <c r="K2" s="1488" t="s">
        <v>1056</v>
      </c>
    </row>
    <row r="3" spans="1:14" s="668" customFormat="1" ht="30">
      <c r="A3" s="1487"/>
      <c r="B3" s="1109" t="s">
        <v>1055</v>
      </c>
      <c r="C3" s="1109" t="s">
        <v>1054</v>
      </c>
      <c r="D3" s="1109" t="s">
        <v>101</v>
      </c>
      <c r="E3" s="1109" t="s">
        <v>1055</v>
      </c>
      <c r="F3" s="1109" t="s">
        <v>1054</v>
      </c>
      <c r="G3" s="1109" t="s">
        <v>101</v>
      </c>
      <c r="H3" s="1109" t="s">
        <v>1055</v>
      </c>
      <c r="I3" s="1109" t="s">
        <v>1054</v>
      </c>
      <c r="J3" s="1109" t="s">
        <v>101</v>
      </c>
      <c r="K3" s="1488"/>
    </row>
    <row r="4" spans="1:14" s="673" customFormat="1">
      <c r="A4" s="1110" t="s">
        <v>76</v>
      </c>
      <c r="B4" s="1111">
        <v>7754915.5028395513</v>
      </c>
      <c r="C4" s="1111">
        <v>2752441.5616756701</v>
      </c>
      <c r="D4" s="1111">
        <v>10507357.064515222</v>
      </c>
      <c r="E4" s="1111">
        <v>7738932.5187582662</v>
      </c>
      <c r="F4" s="1111">
        <v>2692199.1116188727</v>
      </c>
      <c r="G4" s="1111">
        <v>10431131.63037714</v>
      </c>
      <c r="H4" s="1111">
        <v>15982.974081285487</v>
      </c>
      <c r="I4" s="1111">
        <v>60242.450056797657</v>
      </c>
      <c r="J4" s="1111">
        <v>76225.424138083137</v>
      </c>
      <c r="K4" s="1111">
        <v>3942030.6769684507</v>
      </c>
    </row>
    <row r="5" spans="1:14" s="673" customFormat="1">
      <c r="A5" s="1110" t="s">
        <v>77</v>
      </c>
      <c r="B5" s="1112">
        <f>SUM(B6:B17)</f>
        <v>5650158.2875350937</v>
      </c>
      <c r="C5" s="1112">
        <f t="shared" ref="C5:J5" si="0">SUM(C6:C17)</f>
        <v>1706338.8018134185</v>
      </c>
      <c r="D5" s="1112">
        <f t="shared" si="0"/>
        <v>7356497.0893485118</v>
      </c>
      <c r="E5" s="1112">
        <f t="shared" si="0"/>
        <v>5378128.6734884176</v>
      </c>
      <c r="F5" s="1112">
        <f t="shared" si="0"/>
        <v>1665151.0034744032</v>
      </c>
      <c r="G5" s="1112">
        <f t="shared" si="0"/>
        <v>7043279.6769628208</v>
      </c>
      <c r="H5" s="1112">
        <f t="shared" si="0"/>
        <v>272029.61404667591</v>
      </c>
      <c r="I5" s="1112">
        <f t="shared" si="0"/>
        <v>41187.798339014633</v>
      </c>
      <c r="J5" s="1112">
        <f t="shared" si="0"/>
        <v>313217.41238569055</v>
      </c>
      <c r="K5" s="1113">
        <f>K13</f>
        <v>4904992.4755968535</v>
      </c>
    </row>
    <row r="6" spans="1:14" s="668" customFormat="1">
      <c r="A6" s="422">
        <v>45017</v>
      </c>
      <c r="B6" s="1114">
        <v>630364.55544991314</v>
      </c>
      <c r="C6" s="1114">
        <v>194969.54969826492</v>
      </c>
      <c r="D6" s="1114">
        <v>825334.10514817806</v>
      </c>
      <c r="E6" s="1114">
        <v>526542.47811478528</v>
      </c>
      <c r="F6" s="1114">
        <v>177356.79436209862</v>
      </c>
      <c r="G6" s="1114">
        <v>703899.27247688384</v>
      </c>
      <c r="H6" s="1114">
        <v>103822.08460356813</v>
      </c>
      <c r="I6" s="1114">
        <v>17612.755336166323</v>
      </c>
      <c r="J6" s="1114">
        <v>121434.83993973446</v>
      </c>
      <c r="K6" s="1115">
        <v>4161821.6524216216</v>
      </c>
    </row>
    <row r="7" spans="1:14" s="668" customFormat="1">
      <c r="A7" s="422">
        <v>45047</v>
      </c>
      <c r="B7" s="1114">
        <v>654531.9182737373</v>
      </c>
      <c r="C7" s="1114">
        <v>204239.63954114023</v>
      </c>
      <c r="D7" s="1114">
        <v>858771.55781487701</v>
      </c>
      <c r="E7" s="1114">
        <v>607164.3530044459</v>
      </c>
      <c r="F7" s="1114">
        <v>194186.75724273408</v>
      </c>
      <c r="G7" s="1114">
        <v>801351.1102471801</v>
      </c>
      <c r="H7" s="1114">
        <v>47367.538000850938</v>
      </c>
      <c r="I7" s="1114">
        <v>10052.882298406166</v>
      </c>
      <c r="J7" s="1114">
        <v>57420.420299257094</v>
      </c>
      <c r="K7" s="1115">
        <v>4320468.3773596529</v>
      </c>
    </row>
    <row r="8" spans="1:14" s="668" customFormat="1">
      <c r="A8" s="422">
        <v>45078</v>
      </c>
      <c r="B8" s="1114">
        <v>743586.25449642562</v>
      </c>
      <c r="C8" s="1114">
        <v>202561.17773664027</v>
      </c>
      <c r="D8" s="1114">
        <v>946147.4322330663</v>
      </c>
      <c r="E8" s="1114">
        <v>747496.75067409128</v>
      </c>
      <c r="F8" s="1114">
        <v>200673.00563964405</v>
      </c>
      <c r="G8" s="1114">
        <v>948169.75631373515</v>
      </c>
      <c r="H8" s="1114">
        <v>-3910.5161776651221</v>
      </c>
      <c r="I8" s="1114">
        <v>1888.1720969963717</v>
      </c>
      <c r="J8" s="1114">
        <v>-2022.3440806687577</v>
      </c>
      <c r="K8" s="1115">
        <v>4439187.2095263712</v>
      </c>
    </row>
    <row r="9" spans="1:14" s="668" customFormat="1">
      <c r="A9" s="422">
        <v>45108</v>
      </c>
      <c r="B9" s="1116">
        <v>772117.0137418604</v>
      </c>
      <c r="C9" s="1116">
        <v>228144.86254587211</v>
      </c>
      <c r="D9" s="1117">
        <v>1000261.8762877327</v>
      </c>
      <c r="E9" s="1116">
        <v>699495.03696528636</v>
      </c>
      <c r="F9" s="1118">
        <v>218720.86283249647</v>
      </c>
      <c r="G9" s="1119">
        <v>918215.89979778253</v>
      </c>
      <c r="H9" s="1118">
        <v>72622.016776574019</v>
      </c>
      <c r="I9" s="1118">
        <v>9423.9997133760007</v>
      </c>
      <c r="J9" s="1119">
        <v>82046.016489950038</v>
      </c>
      <c r="K9" s="1119">
        <v>4637564.6655939966</v>
      </c>
      <c r="L9" s="674"/>
      <c r="M9" s="675"/>
    </row>
    <row r="10" spans="1:14" s="668" customFormat="1">
      <c r="A10" s="422">
        <v>45139</v>
      </c>
      <c r="B10" s="1116">
        <v>740456.98865695903</v>
      </c>
      <c r="C10" s="1116">
        <v>220115.54060221498</v>
      </c>
      <c r="D10" s="1116">
        <v>960572.52925917367</v>
      </c>
      <c r="E10" s="1116">
        <v>731266.04758555628</v>
      </c>
      <c r="F10" s="1116">
        <v>214920.54963318724</v>
      </c>
      <c r="G10" s="1116">
        <v>946186.59721874446</v>
      </c>
      <c r="H10" s="1116">
        <v>9190.9410714031255</v>
      </c>
      <c r="I10" s="1116">
        <v>5194.9909690269997</v>
      </c>
      <c r="J10" s="1116">
        <v>14385.93204043014</v>
      </c>
      <c r="K10" s="1119">
        <v>4663480.1421464793</v>
      </c>
      <c r="L10" s="674"/>
      <c r="M10" s="675"/>
    </row>
    <row r="11" spans="1:14" s="668" customFormat="1">
      <c r="A11" s="422">
        <v>45170</v>
      </c>
      <c r="B11" s="1114">
        <v>686873.79150702478</v>
      </c>
      <c r="C11" s="1114">
        <v>201527.19046541373</v>
      </c>
      <c r="D11" s="1114">
        <v>888400.98197243921</v>
      </c>
      <c r="E11" s="1114">
        <v>743624.62112657353</v>
      </c>
      <c r="F11" s="1114">
        <v>210967.83999890881</v>
      </c>
      <c r="G11" s="1114">
        <v>954592.46112548187</v>
      </c>
      <c r="H11" s="1114">
        <v>-56750.829619549302</v>
      </c>
      <c r="I11" s="1114">
        <v>-9440.6495334945866</v>
      </c>
      <c r="J11" s="1120">
        <v>-66191.479153043911</v>
      </c>
      <c r="K11" s="1115">
        <v>4657755.2005796488</v>
      </c>
    </row>
    <row r="12" spans="1:14" ht="15" customHeight="1">
      <c r="A12" s="422">
        <v>45200</v>
      </c>
      <c r="B12" s="1114">
        <v>731285.39076546952</v>
      </c>
      <c r="C12" s="1114">
        <v>245955.48630196275</v>
      </c>
      <c r="D12" s="1114">
        <v>977240.87706743181</v>
      </c>
      <c r="E12" s="1114">
        <v>663114.67548390198</v>
      </c>
      <c r="F12" s="1114">
        <v>233597.806599929</v>
      </c>
      <c r="G12" s="1114">
        <v>896712.48208383098</v>
      </c>
      <c r="H12" s="1114">
        <v>68170.7152815671</v>
      </c>
      <c r="I12" s="1114">
        <v>12357.679702033653</v>
      </c>
      <c r="J12" s="1120">
        <v>80528.394983600738</v>
      </c>
      <c r="K12" s="1115">
        <v>4671687.8970951699</v>
      </c>
      <c r="L12" s="668"/>
      <c r="M12" s="668"/>
      <c r="N12" s="676"/>
    </row>
    <row r="13" spans="1:14" ht="15" customHeight="1">
      <c r="A13" s="422">
        <v>45231</v>
      </c>
      <c r="B13" s="1114">
        <v>690942.37464370392</v>
      </c>
      <c r="C13" s="1114">
        <v>208825.35492190951</v>
      </c>
      <c r="D13" s="1114">
        <v>899767.72956561297</v>
      </c>
      <c r="E13" s="1114">
        <v>659424.71053377725</v>
      </c>
      <c r="F13" s="1114">
        <v>214727.38716540486</v>
      </c>
      <c r="G13" s="1114">
        <v>874152.09769918211</v>
      </c>
      <c r="H13" s="1114">
        <v>31517.66410992702</v>
      </c>
      <c r="I13" s="1114">
        <v>-5902.0322434962945</v>
      </c>
      <c r="J13" s="1120">
        <v>25615.631866430747</v>
      </c>
      <c r="K13" s="1115">
        <v>4904992.4755968535</v>
      </c>
      <c r="L13" s="668"/>
      <c r="M13" s="668"/>
      <c r="N13" s="676"/>
    </row>
    <row r="14" spans="1:14" ht="15" customHeight="1">
      <c r="A14" s="422">
        <v>45261</v>
      </c>
      <c r="B14" s="1114"/>
      <c r="C14" s="1114"/>
      <c r="D14" s="1114"/>
      <c r="E14" s="1114"/>
      <c r="F14" s="1114"/>
      <c r="G14" s="1114"/>
      <c r="H14" s="1114"/>
      <c r="I14" s="1114"/>
      <c r="J14" s="1120"/>
      <c r="K14" s="1115"/>
      <c r="L14" s="668"/>
      <c r="M14" s="668"/>
      <c r="N14" s="676"/>
    </row>
    <row r="15" spans="1:14" ht="15" customHeight="1">
      <c r="A15" s="422">
        <v>45292</v>
      </c>
      <c r="B15" s="1114"/>
      <c r="C15" s="1114"/>
      <c r="D15" s="1114"/>
      <c r="E15" s="1114"/>
      <c r="F15" s="1114"/>
      <c r="G15" s="1114"/>
      <c r="H15" s="1114"/>
      <c r="I15" s="1114"/>
      <c r="J15" s="1120"/>
      <c r="K15" s="1115"/>
      <c r="L15" s="668"/>
      <c r="M15" s="668"/>
      <c r="N15" s="676"/>
    </row>
    <row r="16" spans="1:14" ht="15" customHeight="1">
      <c r="A16" s="422">
        <v>45323</v>
      </c>
      <c r="B16" s="1114"/>
      <c r="C16" s="1114"/>
      <c r="D16" s="1114"/>
      <c r="E16" s="1114"/>
      <c r="F16" s="1114"/>
      <c r="G16" s="1114"/>
      <c r="H16" s="1114"/>
      <c r="I16" s="1114"/>
      <c r="J16" s="1120"/>
      <c r="K16" s="1115"/>
      <c r="L16" s="668"/>
      <c r="M16" s="668"/>
      <c r="N16" s="676"/>
    </row>
    <row r="17" spans="1:13" ht="15" customHeight="1">
      <c r="A17" s="422">
        <v>45352</v>
      </c>
      <c r="B17" s="1114"/>
      <c r="C17" s="1114"/>
      <c r="D17" s="1114"/>
      <c r="E17" s="1114"/>
      <c r="F17" s="1114"/>
      <c r="G17" s="1114"/>
      <c r="H17" s="1114"/>
      <c r="I17" s="1114"/>
      <c r="J17" s="1120"/>
      <c r="K17" s="1115"/>
      <c r="L17" s="130"/>
      <c r="M17" s="130"/>
    </row>
    <row r="18" spans="1:13" ht="15" customHeight="1">
      <c r="A18" s="1484" t="s">
        <v>1303</v>
      </c>
      <c r="B18" s="1484"/>
      <c r="C18" s="1484"/>
      <c r="D18" s="1484"/>
      <c r="E18" s="1484"/>
      <c r="F18" s="1484"/>
      <c r="G18" s="1484"/>
      <c r="H18" s="1484"/>
      <c r="I18" s="1484"/>
      <c r="J18" s="1484"/>
      <c r="K18" s="1484"/>
    </row>
    <row r="19" spans="1:13">
      <c r="A19" s="1483" t="s">
        <v>1258</v>
      </c>
      <c r="B19" s="1483"/>
      <c r="C19" s="1483"/>
      <c r="D19" s="1483"/>
      <c r="E19" s="1483"/>
      <c r="F19" s="1483"/>
      <c r="G19" s="1483"/>
      <c r="H19" s="1483"/>
      <c r="I19" s="1483"/>
      <c r="J19" s="1483"/>
      <c r="K19" s="1483"/>
    </row>
    <row r="20" spans="1:13">
      <c r="A20" s="1482" t="s">
        <v>138</v>
      </c>
      <c r="B20" s="1482"/>
      <c r="C20" s="1482"/>
      <c r="D20" s="1482"/>
      <c r="E20" s="1482"/>
      <c r="F20" s="1482"/>
      <c r="G20" s="1482"/>
      <c r="H20" s="1482"/>
      <c r="I20" s="1482"/>
      <c r="J20" s="1482"/>
      <c r="K20" s="1482"/>
    </row>
  </sheetData>
  <mergeCells count="9">
    <mergeCell ref="A20:K20"/>
    <mergeCell ref="A19:K19"/>
    <mergeCell ref="A18:K18"/>
    <mergeCell ref="A1:K1"/>
    <mergeCell ref="A2:A3"/>
    <mergeCell ref="B2:D2"/>
    <mergeCell ref="E2:G2"/>
    <mergeCell ref="H2:J2"/>
    <mergeCell ref="K2:K3"/>
  </mergeCells>
  <pageMargins left="0.7" right="0.7" top="0.75" bottom="0.75" header="0.3" footer="0.3"/>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
  <sheetViews>
    <sheetView workbookViewId="0">
      <selection sqref="A1:D1"/>
    </sheetView>
  </sheetViews>
  <sheetFormatPr defaultColWidth="8.85546875" defaultRowHeight="15"/>
  <cols>
    <col min="1" max="1" width="8.140625" style="753" bestFit="1" customWidth="1"/>
    <col min="2" max="2" width="36.85546875" style="753" bestFit="1" customWidth="1"/>
    <col min="3" max="3" width="12.42578125" style="753" bestFit="1" customWidth="1"/>
    <col min="4" max="4" width="19.5703125" style="753" bestFit="1" customWidth="1"/>
    <col min="5" max="6" width="18.42578125" style="753" bestFit="1" customWidth="1"/>
    <col min="7" max="7" width="16.140625" style="753" bestFit="1" customWidth="1"/>
    <col min="8" max="8" width="16.5703125" style="753" bestFit="1" customWidth="1"/>
    <col min="9" max="9" width="16.42578125" style="752" bestFit="1" customWidth="1"/>
    <col min="10" max="10" width="19.5703125" style="752" bestFit="1" customWidth="1"/>
    <col min="11" max="11" width="15.7109375" style="753" bestFit="1" customWidth="1"/>
    <col min="12" max="12" width="15.85546875" style="753" bestFit="1" customWidth="1"/>
    <col min="13" max="13" width="17.28515625" style="753" bestFit="1" customWidth="1"/>
    <col min="14" max="14" width="17" style="753" bestFit="1" customWidth="1"/>
    <col min="15" max="16384" width="8.85546875" style="753"/>
  </cols>
  <sheetData>
    <row r="1" spans="1:14" s="730" customFormat="1">
      <c r="A1" s="1494" t="s">
        <v>59</v>
      </c>
      <c r="B1" s="1494"/>
      <c r="C1" s="1494"/>
      <c r="D1" s="1494"/>
      <c r="I1" s="731"/>
      <c r="J1" s="731"/>
    </row>
    <row r="2" spans="1:14" s="730" customFormat="1">
      <c r="A2" s="1495" t="s">
        <v>1081</v>
      </c>
      <c r="B2" s="1495" t="s">
        <v>1082</v>
      </c>
      <c r="C2" s="1497" t="s">
        <v>76</v>
      </c>
      <c r="D2" s="1497"/>
      <c r="E2" s="1497"/>
      <c r="F2" s="1497"/>
      <c r="G2" s="1497"/>
      <c r="H2" s="1497"/>
      <c r="I2" s="1489" t="s">
        <v>77</v>
      </c>
      <c r="J2" s="1490"/>
      <c r="K2" s="1490"/>
      <c r="L2" s="1490"/>
      <c r="M2" s="1490"/>
      <c r="N2" s="1490"/>
    </row>
    <row r="3" spans="1:14" s="1123" customFormat="1" ht="120">
      <c r="A3" s="1496"/>
      <c r="B3" s="1495"/>
      <c r="C3" s="1121" t="s">
        <v>1083</v>
      </c>
      <c r="D3" s="1121" t="s">
        <v>1084</v>
      </c>
      <c r="E3" s="1121" t="s">
        <v>1085</v>
      </c>
      <c r="F3" s="1121" t="s">
        <v>1086</v>
      </c>
      <c r="G3" s="1121" t="s">
        <v>1087</v>
      </c>
      <c r="H3" s="1121" t="s">
        <v>1088</v>
      </c>
      <c r="I3" s="1122" t="s">
        <v>1362</v>
      </c>
      <c r="J3" s="1122" t="s">
        <v>1363</v>
      </c>
      <c r="K3" s="1122" t="s">
        <v>1364</v>
      </c>
      <c r="L3" s="1122" t="s">
        <v>1365</v>
      </c>
      <c r="M3" s="1122" t="s">
        <v>1366</v>
      </c>
      <c r="N3" s="1122" t="s">
        <v>1367</v>
      </c>
    </row>
    <row r="4" spans="1:14" s="730" customFormat="1">
      <c r="A4" s="1124" t="s">
        <v>1089</v>
      </c>
      <c r="B4" s="1125" t="s">
        <v>1090</v>
      </c>
      <c r="C4" s="1126"/>
      <c r="D4" s="1126"/>
      <c r="E4" s="1124"/>
      <c r="F4" s="1124"/>
      <c r="G4" s="1124"/>
      <c r="H4" s="1127"/>
      <c r="I4" s="1128"/>
      <c r="J4" s="1128"/>
      <c r="K4" s="1129"/>
      <c r="L4" s="1130"/>
      <c r="M4" s="1130"/>
      <c r="N4" s="1130"/>
    </row>
    <row r="5" spans="1:14">
      <c r="A5" s="1125" t="s">
        <v>1091</v>
      </c>
      <c r="B5" s="1125" t="s">
        <v>1092</v>
      </c>
      <c r="C5" s="1131"/>
      <c r="D5" s="1131"/>
      <c r="E5" s="1131"/>
      <c r="F5" s="1131"/>
      <c r="G5" s="1131"/>
      <c r="H5" s="1132"/>
      <c r="I5" s="732"/>
      <c r="J5" s="732"/>
      <c r="K5" s="733"/>
      <c r="L5" s="734"/>
      <c r="M5" s="734"/>
      <c r="N5" s="734"/>
    </row>
    <row r="6" spans="1:14">
      <c r="A6" s="735">
        <v>1</v>
      </c>
      <c r="B6" s="736" t="s">
        <v>1093</v>
      </c>
      <c r="C6" s="737">
        <v>32</v>
      </c>
      <c r="D6" s="737">
        <v>628550</v>
      </c>
      <c r="E6" s="737">
        <v>5352764.862291445</v>
      </c>
      <c r="F6" s="737">
        <v>5367160.0002608728</v>
      </c>
      <c r="G6" s="737">
        <v>-14395.137969428883</v>
      </c>
      <c r="H6" s="737">
        <v>95625.577594057526</v>
      </c>
      <c r="I6" s="738">
        <v>35</v>
      </c>
      <c r="J6" s="739">
        <v>829534</v>
      </c>
      <c r="K6" s="740">
        <v>3514781.6443621516</v>
      </c>
      <c r="L6" s="740">
        <v>3535748.6759230406</v>
      </c>
      <c r="M6" s="740">
        <v>-20967.031560888845</v>
      </c>
      <c r="N6" s="740">
        <v>79291.305437014205</v>
      </c>
    </row>
    <row r="7" spans="1:14">
      <c r="A7" s="735">
        <v>2</v>
      </c>
      <c r="B7" s="736" t="s">
        <v>1094</v>
      </c>
      <c r="C7" s="737">
        <v>36</v>
      </c>
      <c r="D7" s="737">
        <v>1773500</v>
      </c>
      <c r="E7" s="737">
        <v>3566045.7404830102</v>
      </c>
      <c r="F7" s="737">
        <v>3602648.6760360524</v>
      </c>
      <c r="G7" s="737">
        <v>-36602.935553042371</v>
      </c>
      <c r="H7" s="737">
        <v>332498.15909379802</v>
      </c>
      <c r="I7" s="738">
        <v>36</v>
      </c>
      <c r="J7" s="739">
        <v>1784277</v>
      </c>
      <c r="K7" s="740">
        <v>2626484.7258184035</v>
      </c>
      <c r="L7" s="740">
        <v>2563319.4015477127</v>
      </c>
      <c r="M7" s="740">
        <v>63165.324270689795</v>
      </c>
      <c r="N7" s="740">
        <v>415620.25662383984</v>
      </c>
    </row>
    <row r="8" spans="1:14">
      <c r="A8" s="735">
        <v>3</v>
      </c>
      <c r="B8" s="736" t="s">
        <v>1095</v>
      </c>
      <c r="C8" s="737">
        <v>25</v>
      </c>
      <c r="D8" s="737">
        <v>633103</v>
      </c>
      <c r="E8" s="737">
        <v>190907.71900910576</v>
      </c>
      <c r="F8" s="737">
        <v>204570.49116032402</v>
      </c>
      <c r="G8" s="737">
        <v>-13662.762151218274</v>
      </c>
      <c r="H8" s="737">
        <v>79122.507299187157</v>
      </c>
      <c r="I8" s="738">
        <v>24</v>
      </c>
      <c r="J8" s="739">
        <v>641609</v>
      </c>
      <c r="K8" s="740">
        <v>138459.67946823683</v>
      </c>
      <c r="L8" s="740">
        <v>128031.21252901261</v>
      </c>
      <c r="M8" s="740">
        <v>10428.466939224205</v>
      </c>
      <c r="N8" s="740">
        <v>93921.05771423821</v>
      </c>
    </row>
    <row r="9" spans="1:14">
      <c r="A9" s="735">
        <v>4</v>
      </c>
      <c r="B9" s="736" t="s">
        <v>1096</v>
      </c>
      <c r="C9" s="737">
        <v>21</v>
      </c>
      <c r="D9" s="737">
        <v>940074</v>
      </c>
      <c r="E9" s="737">
        <v>100879.17909098796</v>
      </c>
      <c r="F9" s="737">
        <v>131983.91127217541</v>
      </c>
      <c r="G9" s="737">
        <v>-31104.732181187461</v>
      </c>
      <c r="H9" s="737">
        <v>86692.51844309023</v>
      </c>
      <c r="I9" s="738">
        <v>20</v>
      </c>
      <c r="J9" s="739">
        <v>903392</v>
      </c>
      <c r="K9" s="740">
        <v>89431.331872558047</v>
      </c>
      <c r="L9" s="740">
        <v>75415.328869325138</v>
      </c>
      <c r="M9" s="740">
        <v>14016.003003232916</v>
      </c>
      <c r="N9" s="740">
        <v>105326.83249783881</v>
      </c>
    </row>
    <row r="10" spans="1:14">
      <c r="A10" s="735">
        <v>5</v>
      </c>
      <c r="B10" s="736" t="s">
        <v>1097</v>
      </c>
      <c r="C10" s="737">
        <v>22</v>
      </c>
      <c r="D10" s="737">
        <v>422082</v>
      </c>
      <c r="E10" s="737">
        <v>282145.53479797504</v>
      </c>
      <c r="F10" s="737">
        <v>294815.12021132524</v>
      </c>
      <c r="G10" s="737">
        <v>-12669.585413350243</v>
      </c>
      <c r="H10" s="737">
        <v>108468.11471696095</v>
      </c>
      <c r="I10" s="738">
        <v>23</v>
      </c>
      <c r="J10" s="739">
        <v>440876</v>
      </c>
      <c r="K10" s="740">
        <v>244760.01464751031</v>
      </c>
      <c r="L10" s="740">
        <v>208585.47357721324</v>
      </c>
      <c r="M10" s="740">
        <v>36174.541070297055</v>
      </c>
      <c r="N10" s="740">
        <v>151128.78217082642</v>
      </c>
    </row>
    <row r="11" spans="1:14">
      <c r="A11" s="735">
        <v>6</v>
      </c>
      <c r="B11" s="736" t="s">
        <v>1098</v>
      </c>
      <c r="C11" s="737">
        <v>25</v>
      </c>
      <c r="D11" s="737">
        <v>507214</v>
      </c>
      <c r="E11" s="737">
        <v>38512.704063920595</v>
      </c>
      <c r="F11" s="737">
        <v>67458.907989034167</v>
      </c>
      <c r="G11" s="737">
        <v>-28946.203925113561</v>
      </c>
      <c r="H11" s="737">
        <v>91238.61748163322</v>
      </c>
      <c r="I11" s="738">
        <v>23</v>
      </c>
      <c r="J11" s="739">
        <v>478711</v>
      </c>
      <c r="K11" s="740">
        <v>26048.194641142592</v>
      </c>
      <c r="L11" s="740">
        <v>21889.081700626375</v>
      </c>
      <c r="M11" s="740">
        <v>4159.1129405162219</v>
      </c>
      <c r="N11" s="740">
        <v>100146.7456127699</v>
      </c>
    </row>
    <row r="12" spans="1:14">
      <c r="A12" s="735">
        <v>7</v>
      </c>
      <c r="B12" s="736" t="s">
        <v>1099</v>
      </c>
      <c r="C12" s="737">
        <v>15</v>
      </c>
      <c r="D12" s="737">
        <v>256052</v>
      </c>
      <c r="E12" s="737">
        <v>5397.9319425445838</v>
      </c>
      <c r="F12" s="737">
        <v>12548.427076231334</v>
      </c>
      <c r="G12" s="737">
        <v>-7150.4951336867498</v>
      </c>
      <c r="H12" s="737">
        <v>27090.571997161132</v>
      </c>
      <c r="I12" s="738">
        <v>15</v>
      </c>
      <c r="J12" s="739">
        <v>242349</v>
      </c>
      <c r="K12" s="740">
        <v>2119.5013868612409</v>
      </c>
      <c r="L12" s="740">
        <v>3811.1005876429999</v>
      </c>
      <c r="M12" s="740">
        <v>-1691.5992007817583</v>
      </c>
      <c r="N12" s="740">
        <v>26598.782259891777</v>
      </c>
    </row>
    <row r="13" spans="1:14">
      <c r="A13" s="735">
        <v>8</v>
      </c>
      <c r="B13" s="736" t="s">
        <v>1100</v>
      </c>
      <c r="C13" s="737">
        <v>12</v>
      </c>
      <c r="D13" s="737">
        <v>106926</v>
      </c>
      <c r="E13" s="737">
        <v>1028.4465798136596</v>
      </c>
      <c r="F13" s="737">
        <v>2497.0495023629996</v>
      </c>
      <c r="G13" s="737">
        <v>-1468.6029225493405</v>
      </c>
      <c r="H13" s="737">
        <v>8894.7166874069899</v>
      </c>
      <c r="I13" s="738">
        <v>12</v>
      </c>
      <c r="J13" s="739">
        <v>103436</v>
      </c>
      <c r="K13" s="740">
        <v>2127.2265065424717</v>
      </c>
      <c r="L13" s="740">
        <v>1201.747807745</v>
      </c>
      <c r="M13" s="740">
        <v>925.47869879747179</v>
      </c>
      <c r="N13" s="740">
        <v>10255.908467678912</v>
      </c>
    </row>
    <row r="14" spans="1:14">
      <c r="A14" s="735">
        <v>9</v>
      </c>
      <c r="B14" s="736" t="s">
        <v>1101</v>
      </c>
      <c r="C14" s="737">
        <v>7</v>
      </c>
      <c r="D14" s="737">
        <v>45546</v>
      </c>
      <c r="E14" s="737">
        <v>6464.0203569379992</v>
      </c>
      <c r="F14" s="737">
        <v>344.58269325799995</v>
      </c>
      <c r="G14" s="737">
        <v>6119.4376636799998</v>
      </c>
      <c r="H14" s="737">
        <v>8797.8703843278508</v>
      </c>
      <c r="I14" s="738">
        <v>7</v>
      </c>
      <c r="J14" s="739">
        <v>47151</v>
      </c>
      <c r="K14" s="740">
        <v>1170.514874624</v>
      </c>
      <c r="L14" s="740">
        <v>432.777904863</v>
      </c>
      <c r="M14" s="740">
        <v>737.73696976099995</v>
      </c>
      <c r="N14" s="740">
        <v>9874.8154025538497</v>
      </c>
    </row>
    <row r="15" spans="1:14">
      <c r="A15" s="735">
        <v>10</v>
      </c>
      <c r="B15" s="736" t="s">
        <v>1102</v>
      </c>
      <c r="C15" s="737">
        <v>22</v>
      </c>
      <c r="D15" s="737">
        <v>229940</v>
      </c>
      <c r="E15" s="737">
        <v>12161.118866902196</v>
      </c>
      <c r="F15" s="737">
        <v>9249.2767458332346</v>
      </c>
      <c r="G15" s="737">
        <v>2911.8421210689621</v>
      </c>
      <c r="H15" s="737">
        <v>29286.885918869451</v>
      </c>
      <c r="I15" s="738">
        <v>22</v>
      </c>
      <c r="J15" s="739">
        <v>224067</v>
      </c>
      <c r="K15" s="740">
        <v>4042.814225903548</v>
      </c>
      <c r="L15" s="740">
        <v>3983.2108007839997</v>
      </c>
      <c r="M15" s="740">
        <v>59.603425119547971</v>
      </c>
      <c r="N15" s="740">
        <v>30698.144584672558</v>
      </c>
    </row>
    <row r="16" spans="1:14">
      <c r="A16" s="735">
        <v>11</v>
      </c>
      <c r="B16" s="736" t="s">
        <v>1103</v>
      </c>
      <c r="C16" s="737">
        <v>21</v>
      </c>
      <c r="D16" s="737">
        <v>617379</v>
      </c>
      <c r="E16" s="737">
        <v>47796.385788130188</v>
      </c>
      <c r="F16" s="737">
        <v>51242.753615830719</v>
      </c>
      <c r="G16" s="737">
        <v>-3446.3678277005242</v>
      </c>
      <c r="H16" s="737">
        <v>130766.62072416114</v>
      </c>
      <c r="I16" s="738">
        <v>21</v>
      </c>
      <c r="J16" s="739">
        <v>592971</v>
      </c>
      <c r="K16" s="740">
        <v>25059.130739293203</v>
      </c>
      <c r="L16" s="740">
        <v>23527.512622374525</v>
      </c>
      <c r="M16" s="740">
        <v>1531.618116918673</v>
      </c>
      <c r="N16" s="740">
        <v>139433.28031596297</v>
      </c>
    </row>
    <row r="17" spans="1:14">
      <c r="A17" s="735">
        <v>12</v>
      </c>
      <c r="B17" s="736" t="s">
        <v>1104</v>
      </c>
      <c r="C17" s="737">
        <v>15</v>
      </c>
      <c r="D17" s="737">
        <v>246438</v>
      </c>
      <c r="E17" s="737">
        <v>3424.4904387257616</v>
      </c>
      <c r="F17" s="737">
        <v>7565.9551438469998</v>
      </c>
      <c r="G17" s="737">
        <v>-4141.4647051212378</v>
      </c>
      <c r="H17" s="737">
        <v>24776.348005679924</v>
      </c>
      <c r="I17" s="738">
        <v>14</v>
      </c>
      <c r="J17" s="739">
        <v>221663</v>
      </c>
      <c r="K17" s="740">
        <v>923.84054714073807</v>
      </c>
      <c r="L17" s="740">
        <v>3034.8446305269999</v>
      </c>
      <c r="M17" s="740">
        <v>-2111.0040833862622</v>
      </c>
      <c r="N17" s="740">
        <v>23809.908756037712</v>
      </c>
    </row>
    <row r="18" spans="1:14">
      <c r="A18" s="735">
        <v>13</v>
      </c>
      <c r="B18" s="736" t="s">
        <v>1105</v>
      </c>
      <c r="C18" s="737">
        <v>23</v>
      </c>
      <c r="D18" s="737">
        <v>297318</v>
      </c>
      <c r="E18" s="737">
        <v>20570.616173302136</v>
      </c>
      <c r="F18" s="737">
        <v>36775.999242177328</v>
      </c>
      <c r="G18" s="737">
        <v>-16205.373068875198</v>
      </c>
      <c r="H18" s="737">
        <v>80517.191714670727</v>
      </c>
      <c r="I18" s="738">
        <v>23</v>
      </c>
      <c r="J18" s="739">
        <v>270984</v>
      </c>
      <c r="K18" s="740">
        <v>6616.237131597356</v>
      </c>
      <c r="L18" s="740">
        <v>10807.824093159781</v>
      </c>
      <c r="M18" s="740">
        <v>-4191.586961562426</v>
      </c>
      <c r="N18" s="740">
        <v>80354.624544008184</v>
      </c>
    </row>
    <row r="19" spans="1:14">
      <c r="A19" s="735">
        <v>14</v>
      </c>
      <c r="B19" s="736" t="s">
        <v>1106</v>
      </c>
      <c r="C19" s="737">
        <v>22</v>
      </c>
      <c r="D19" s="737">
        <v>176253</v>
      </c>
      <c r="E19" s="737">
        <v>9298.3110224406755</v>
      </c>
      <c r="F19" s="737">
        <v>3826.2817162470005</v>
      </c>
      <c r="G19" s="737">
        <v>5472.0293061936745</v>
      </c>
      <c r="H19" s="737">
        <v>21458.105252516165</v>
      </c>
      <c r="I19" s="738">
        <v>21</v>
      </c>
      <c r="J19" s="739">
        <v>179708</v>
      </c>
      <c r="K19" s="740">
        <v>7286.7693510966692</v>
      </c>
      <c r="L19" s="740">
        <v>3489.5812348778009</v>
      </c>
      <c r="M19" s="740">
        <v>3797.1881162188688</v>
      </c>
      <c r="N19" s="740">
        <v>26274.541715814175</v>
      </c>
    </row>
    <row r="20" spans="1:14">
      <c r="A20" s="735">
        <v>15</v>
      </c>
      <c r="B20" s="736" t="s">
        <v>1107</v>
      </c>
      <c r="C20" s="737">
        <v>5</v>
      </c>
      <c r="D20" s="737">
        <v>42565</v>
      </c>
      <c r="E20" s="737">
        <v>3587.4686200759998</v>
      </c>
      <c r="F20" s="737">
        <v>1163.9979791439998</v>
      </c>
      <c r="G20" s="737">
        <v>2423.4706409320006</v>
      </c>
      <c r="H20" s="737">
        <v>3759.8345648833301</v>
      </c>
      <c r="I20" s="738">
        <v>5</v>
      </c>
      <c r="J20" s="739">
        <v>39873</v>
      </c>
      <c r="K20" s="740">
        <v>1521.6051922570002</v>
      </c>
      <c r="L20" s="740">
        <v>1120.0602373520001</v>
      </c>
      <c r="M20" s="740">
        <v>401.54495490500005</v>
      </c>
      <c r="N20" s="740">
        <v>4347.6642285262706</v>
      </c>
    </row>
    <row r="21" spans="1:14">
      <c r="A21" s="735">
        <v>16</v>
      </c>
      <c r="B21" s="736" t="s">
        <v>1108</v>
      </c>
      <c r="C21" s="737">
        <v>12</v>
      </c>
      <c r="D21" s="737">
        <v>236780</v>
      </c>
      <c r="E21" s="737">
        <v>31038.256777189523</v>
      </c>
      <c r="F21" s="737">
        <v>61774.165945057008</v>
      </c>
      <c r="G21" s="737">
        <v>-30735.909167867485</v>
      </c>
      <c r="H21" s="737">
        <v>52988.71937442982</v>
      </c>
      <c r="I21" s="738">
        <v>13</v>
      </c>
      <c r="J21" s="739">
        <v>225050</v>
      </c>
      <c r="K21" s="740">
        <v>35411.798646275834</v>
      </c>
      <c r="L21" s="740">
        <v>31363.670658179668</v>
      </c>
      <c r="M21" s="740">
        <v>4048.127988096172</v>
      </c>
      <c r="N21" s="740">
        <v>60726.616218115509</v>
      </c>
    </row>
    <row r="22" spans="1:14">
      <c r="A22" s="735"/>
      <c r="B22" s="872" t="s">
        <v>1109</v>
      </c>
      <c r="C22" s="741">
        <v>315</v>
      </c>
      <c r="D22" s="741">
        <v>7159720</v>
      </c>
      <c r="E22" s="741">
        <v>9672022.7863025088</v>
      </c>
      <c r="F22" s="741">
        <v>9855625.596589772</v>
      </c>
      <c r="G22" s="741">
        <v>-183602.79028726672</v>
      </c>
      <c r="H22" s="741">
        <v>1181982.3592528335</v>
      </c>
      <c r="I22" s="742">
        <v>314</v>
      </c>
      <c r="J22" s="742">
        <v>7225651</v>
      </c>
      <c r="K22" s="743">
        <v>6726245.0294115944</v>
      </c>
      <c r="L22" s="743">
        <v>6615761.5047244364</v>
      </c>
      <c r="M22" s="743">
        <v>110483.52468715762</v>
      </c>
      <c r="N22" s="743">
        <v>1357809.2665497891</v>
      </c>
    </row>
    <row r="23" spans="1:14">
      <c r="A23" s="735"/>
      <c r="B23" s="735"/>
      <c r="C23" s="737"/>
      <c r="D23" s="737"/>
      <c r="E23" s="737"/>
      <c r="F23" s="737"/>
      <c r="G23" s="737"/>
      <c r="H23" s="737"/>
      <c r="I23" s="739"/>
      <c r="J23" s="739"/>
      <c r="K23" s="740"/>
      <c r="L23" s="740"/>
      <c r="M23" s="740"/>
      <c r="N23" s="740"/>
    </row>
    <row r="24" spans="1:14">
      <c r="A24" s="872" t="s">
        <v>1110</v>
      </c>
      <c r="B24" s="872" t="s">
        <v>1111</v>
      </c>
      <c r="C24" s="737"/>
      <c r="D24" s="737"/>
      <c r="E24" s="737"/>
      <c r="F24" s="737"/>
      <c r="G24" s="737"/>
      <c r="H24" s="737"/>
      <c r="I24" s="739"/>
      <c r="J24" s="739"/>
      <c r="K24" s="740"/>
      <c r="L24" s="740"/>
      <c r="M24" s="740"/>
      <c r="N24" s="740"/>
    </row>
    <row r="25" spans="1:14">
      <c r="A25" s="735">
        <v>17</v>
      </c>
      <c r="B25" s="744" t="s">
        <v>1112</v>
      </c>
      <c r="C25" s="737">
        <v>19</v>
      </c>
      <c r="D25" s="737">
        <v>4142895</v>
      </c>
      <c r="E25" s="737">
        <v>21519.140005183075</v>
      </c>
      <c r="F25" s="737">
        <v>10098.917524522749</v>
      </c>
      <c r="G25" s="737">
        <v>11420.222480660321</v>
      </c>
      <c r="H25" s="737">
        <v>67337.876603806129</v>
      </c>
      <c r="I25" s="738">
        <v>23</v>
      </c>
      <c r="J25" s="739">
        <v>5143687</v>
      </c>
      <c r="K25" s="740">
        <v>24019.050508896082</v>
      </c>
      <c r="L25" s="740">
        <v>10192.582859851038</v>
      </c>
      <c r="M25" s="740">
        <v>13826.46764904504</v>
      </c>
      <c r="N25" s="740">
        <v>103056.61385596305</v>
      </c>
    </row>
    <row r="26" spans="1:14">
      <c r="A26" s="735">
        <v>18</v>
      </c>
      <c r="B26" s="744" t="s">
        <v>1113</v>
      </c>
      <c r="C26" s="737">
        <v>31</v>
      </c>
      <c r="D26" s="737">
        <v>12973512</v>
      </c>
      <c r="E26" s="737">
        <v>42152.912180270527</v>
      </c>
      <c r="F26" s="737">
        <v>33779.994214414924</v>
      </c>
      <c r="G26" s="737">
        <v>8372.907965855602</v>
      </c>
      <c r="H26" s="737">
        <v>235760.09601405481</v>
      </c>
      <c r="I26" s="738">
        <v>30</v>
      </c>
      <c r="J26" s="739">
        <v>13148805</v>
      </c>
      <c r="K26" s="740">
        <v>26986.501963010174</v>
      </c>
      <c r="L26" s="740">
        <v>31654.840084010517</v>
      </c>
      <c r="M26" s="740">
        <v>-4668.3381210003454</v>
      </c>
      <c r="N26" s="740">
        <v>276639.70289236633</v>
      </c>
    </row>
    <row r="27" spans="1:14">
      <c r="A27" s="735">
        <v>19</v>
      </c>
      <c r="B27" s="744" t="s">
        <v>1114</v>
      </c>
      <c r="C27" s="737">
        <v>26</v>
      </c>
      <c r="D27" s="737">
        <v>7809179</v>
      </c>
      <c r="E27" s="737">
        <v>34326.094659291055</v>
      </c>
      <c r="F27" s="737">
        <v>16104.601563731316</v>
      </c>
      <c r="G27" s="737">
        <v>18221.483095559728</v>
      </c>
      <c r="H27" s="737">
        <v>127841.82070488471</v>
      </c>
      <c r="I27" s="738">
        <v>26</v>
      </c>
      <c r="J27" s="739">
        <v>8516474</v>
      </c>
      <c r="K27" s="740">
        <v>27528.89578012222</v>
      </c>
      <c r="L27" s="740">
        <v>16154.55882192145</v>
      </c>
      <c r="M27" s="740">
        <v>11374.336958200773</v>
      </c>
      <c r="N27" s="740">
        <v>173892.0282419858</v>
      </c>
    </row>
    <row r="28" spans="1:14">
      <c r="A28" s="735">
        <v>20</v>
      </c>
      <c r="B28" s="744" t="s">
        <v>1115</v>
      </c>
      <c r="C28" s="737">
        <v>29</v>
      </c>
      <c r="D28" s="737">
        <v>10612983</v>
      </c>
      <c r="E28" s="737">
        <v>42320.481288447256</v>
      </c>
      <c r="F28" s="737">
        <v>22114.805532520259</v>
      </c>
      <c r="G28" s="737">
        <v>20205.675755927001</v>
      </c>
      <c r="H28" s="737">
        <v>183255.529507359</v>
      </c>
      <c r="I28" s="738">
        <v>29</v>
      </c>
      <c r="J28" s="739">
        <v>12522817</v>
      </c>
      <c r="K28" s="740">
        <v>38047.880333463872</v>
      </c>
      <c r="L28" s="740">
        <v>22101.543656345068</v>
      </c>
      <c r="M28" s="740">
        <v>15946.33667711881</v>
      </c>
      <c r="N28" s="740">
        <v>264277.55110960081</v>
      </c>
    </row>
    <row r="29" spans="1:14">
      <c r="A29" s="735">
        <v>21</v>
      </c>
      <c r="B29" s="744" t="s">
        <v>1116</v>
      </c>
      <c r="C29" s="737">
        <v>24</v>
      </c>
      <c r="D29" s="737">
        <v>10899311</v>
      </c>
      <c r="E29" s="737">
        <v>38735.694523668237</v>
      </c>
      <c r="F29" s="737">
        <v>16631.98256291396</v>
      </c>
      <c r="G29" s="737">
        <v>22103.711960754281</v>
      </c>
      <c r="H29" s="737">
        <v>133383.69082141953</v>
      </c>
      <c r="I29" s="738">
        <v>26</v>
      </c>
      <c r="J29" s="739">
        <v>15983476</v>
      </c>
      <c r="K29" s="740">
        <v>49576.762591650862</v>
      </c>
      <c r="L29" s="740">
        <v>19330.980231455949</v>
      </c>
      <c r="M29" s="740">
        <v>30245.782360194928</v>
      </c>
      <c r="N29" s="740">
        <v>220176.05447635995</v>
      </c>
    </row>
    <row r="30" spans="1:14">
      <c r="A30" s="735">
        <v>22</v>
      </c>
      <c r="B30" s="744" t="s">
        <v>1117</v>
      </c>
      <c r="C30" s="737">
        <v>9</v>
      </c>
      <c r="D30" s="737">
        <v>721832</v>
      </c>
      <c r="E30" s="737">
        <v>5285.1062927850007</v>
      </c>
      <c r="F30" s="737">
        <v>1393.0195891141429</v>
      </c>
      <c r="G30" s="737">
        <v>3892.0867036708569</v>
      </c>
      <c r="H30" s="737">
        <v>13994.081689709999</v>
      </c>
      <c r="I30" s="738">
        <v>9</v>
      </c>
      <c r="J30" s="739">
        <v>804395</v>
      </c>
      <c r="K30" s="740">
        <v>3909.4790790269994</v>
      </c>
      <c r="L30" s="740">
        <v>1516.330995988608</v>
      </c>
      <c r="M30" s="740">
        <v>2393.1480830383925</v>
      </c>
      <c r="N30" s="740">
        <v>19998.325573825168</v>
      </c>
    </row>
    <row r="31" spans="1:14">
      <c r="A31" s="735">
        <v>23</v>
      </c>
      <c r="B31" s="744" t="s">
        <v>1118</v>
      </c>
      <c r="C31" s="737">
        <v>22</v>
      </c>
      <c r="D31" s="737">
        <v>4666901</v>
      </c>
      <c r="E31" s="737">
        <v>16976.428693505957</v>
      </c>
      <c r="F31" s="737">
        <v>9232.6591186750375</v>
      </c>
      <c r="G31" s="737">
        <v>7743.7695748309234</v>
      </c>
      <c r="H31" s="737">
        <v>90583.604408326428</v>
      </c>
      <c r="I31" s="738">
        <v>23</v>
      </c>
      <c r="J31" s="739">
        <v>5514679</v>
      </c>
      <c r="K31" s="740">
        <v>17889.27941506985</v>
      </c>
      <c r="L31" s="740">
        <v>9751.3497810330537</v>
      </c>
      <c r="M31" s="740">
        <v>8137.9296340367991</v>
      </c>
      <c r="N31" s="740">
        <v>125173.36783106717</v>
      </c>
    </row>
    <row r="32" spans="1:14">
      <c r="A32" s="735">
        <v>24</v>
      </c>
      <c r="B32" s="744" t="s">
        <v>1119</v>
      </c>
      <c r="C32" s="737">
        <v>26</v>
      </c>
      <c r="D32" s="737">
        <v>5315932</v>
      </c>
      <c r="E32" s="737">
        <v>22573.234181247492</v>
      </c>
      <c r="F32" s="737">
        <v>16216.025434452511</v>
      </c>
      <c r="G32" s="737">
        <v>6357.2087467949877</v>
      </c>
      <c r="H32" s="737">
        <v>98672.560731540536</v>
      </c>
      <c r="I32" s="738">
        <v>27</v>
      </c>
      <c r="J32" s="739">
        <v>5127707</v>
      </c>
      <c r="K32" s="740">
        <v>14397.168505407995</v>
      </c>
      <c r="L32" s="740">
        <v>17294.930347594069</v>
      </c>
      <c r="M32" s="740">
        <v>-2897.7618421860725</v>
      </c>
      <c r="N32" s="740">
        <v>118745.58588895141</v>
      </c>
    </row>
    <row r="33" spans="1:14">
      <c r="A33" s="735">
        <v>25</v>
      </c>
      <c r="B33" s="744" t="s">
        <v>1120</v>
      </c>
      <c r="C33" s="737">
        <v>126</v>
      </c>
      <c r="D33" s="737">
        <v>13175494</v>
      </c>
      <c r="E33" s="737">
        <v>62574.245896082983</v>
      </c>
      <c r="F33" s="737">
        <v>38843.237604702423</v>
      </c>
      <c r="G33" s="737">
        <v>23730.998291380565</v>
      </c>
      <c r="H33" s="737">
        <v>172819.47499282489</v>
      </c>
      <c r="I33" s="738">
        <v>145</v>
      </c>
      <c r="J33" s="739">
        <v>14876417</v>
      </c>
      <c r="K33" s="740">
        <v>49030.784137540031</v>
      </c>
      <c r="L33" s="740">
        <v>32883.543513595403</v>
      </c>
      <c r="M33" s="740">
        <v>16147.240623944615</v>
      </c>
      <c r="N33" s="740">
        <v>237048.02449066413</v>
      </c>
    </row>
    <row r="34" spans="1:14">
      <c r="A34" s="735">
        <v>26</v>
      </c>
      <c r="B34" s="744" t="s">
        <v>1121</v>
      </c>
      <c r="C34" s="737">
        <v>43</v>
      </c>
      <c r="D34" s="737">
        <v>15272141</v>
      </c>
      <c r="E34" s="737">
        <v>23863.884966244008</v>
      </c>
      <c r="F34" s="737">
        <v>16119.952795232</v>
      </c>
      <c r="G34" s="737">
        <v>7743.9321710120021</v>
      </c>
      <c r="H34" s="737">
        <v>151751.22093520593</v>
      </c>
      <c r="I34" s="738">
        <v>42</v>
      </c>
      <c r="J34" s="739">
        <v>15504556</v>
      </c>
      <c r="K34" s="740">
        <v>12779.867062219817</v>
      </c>
      <c r="L34" s="740">
        <v>14087.111474817115</v>
      </c>
      <c r="M34" s="740">
        <v>-1307.2444125973013</v>
      </c>
      <c r="N34" s="740">
        <v>188033.25263478476</v>
      </c>
    </row>
    <row r="35" spans="1:14">
      <c r="A35" s="735">
        <v>27</v>
      </c>
      <c r="B35" s="744" t="s">
        <v>1122</v>
      </c>
      <c r="C35" s="737">
        <v>35</v>
      </c>
      <c r="D35" s="737">
        <v>12701619</v>
      </c>
      <c r="E35" s="737">
        <v>51675.826467462641</v>
      </c>
      <c r="F35" s="737">
        <v>34714.356255763785</v>
      </c>
      <c r="G35" s="737">
        <v>16961.480211698869</v>
      </c>
      <c r="H35" s="737">
        <v>241682.53989368497</v>
      </c>
      <c r="I35" s="738">
        <v>38</v>
      </c>
      <c r="J35" s="739">
        <v>13367686</v>
      </c>
      <c r="K35" s="740">
        <v>37791.943022730025</v>
      </c>
      <c r="L35" s="740">
        <v>31175.659482501436</v>
      </c>
      <c r="M35" s="740">
        <v>6616.2835402285773</v>
      </c>
      <c r="N35" s="740">
        <v>306366.70367385645</v>
      </c>
    </row>
    <row r="36" spans="1:14">
      <c r="A36" s="735"/>
      <c r="B36" s="872" t="s">
        <v>1123</v>
      </c>
      <c r="C36" s="741">
        <v>390</v>
      </c>
      <c r="D36" s="741">
        <v>98291799</v>
      </c>
      <c r="E36" s="741">
        <v>362003.04915418819</v>
      </c>
      <c r="F36" s="741">
        <v>215249.55219604314</v>
      </c>
      <c r="G36" s="741">
        <v>146753.47695814513</v>
      </c>
      <c r="H36" s="741">
        <v>1517082.496302817</v>
      </c>
      <c r="I36" s="742">
        <v>418</v>
      </c>
      <c r="J36" s="745">
        <v>110510699</v>
      </c>
      <c r="K36" s="743">
        <v>301957.61239913787</v>
      </c>
      <c r="L36" s="743">
        <v>206143.43124911372</v>
      </c>
      <c r="M36" s="743">
        <v>95814.181150024218</v>
      </c>
      <c r="N36" s="743">
        <v>2033407.2106694249</v>
      </c>
    </row>
    <row r="37" spans="1:14">
      <c r="A37" s="735"/>
      <c r="B37" s="735"/>
      <c r="C37" s="737"/>
      <c r="D37" s="737"/>
      <c r="E37" s="737"/>
      <c r="F37" s="737"/>
      <c r="G37" s="737"/>
      <c r="H37" s="737"/>
      <c r="I37" s="739"/>
      <c r="J37" s="739"/>
      <c r="K37" s="740"/>
      <c r="L37" s="740"/>
      <c r="M37" s="740"/>
      <c r="N37" s="740"/>
    </row>
    <row r="38" spans="1:14">
      <c r="A38" s="872" t="s">
        <v>1124</v>
      </c>
      <c r="B38" s="872" t="s">
        <v>1125</v>
      </c>
      <c r="C38" s="737"/>
      <c r="D38" s="737"/>
      <c r="E38" s="737"/>
      <c r="F38" s="737"/>
      <c r="G38" s="737"/>
      <c r="H38" s="737"/>
      <c r="I38" s="739"/>
      <c r="J38" s="739"/>
      <c r="K38" s="740"/>
      <c r="L38" s="740"/>
      <c r="M38" s="740"/>
      <c r="N38" s="740"/>
    </row>
    <row r="39" spans="1:14">
      <c r="A39" s="735">
        <v>28</v>
      </c>
      <c r="B39" s="744" t="s">
        <v>1126</v>
      </c>
      <c r="C39" s="737">
        <v>20</v>
      </c>
      <c r="D39" s="737">
        <v>519049</v>
      </c>
      <c r="E39" s="737">
        <v>5893.4522378113315</v>
      </c>
      <c r="F39" s="737">
        <v>4682.4854404004673</v>
      </c>
      <c r="G39" s="737">
        <v>1210.9667974108636</v>
      </c>
      <c r="H39" s="737">
        <v>23170.168790564789</v>
      </c>
      <c r="I39" s="738">
        <v>20</v>
      </c>
      <c r="J39" s="739">
        <v>532921</v>
      </c>
      <c r="K39" s="740">
        <v>3676.2506832181398</v>
      </c>
      <c r="L39" s="740">
        <v>3232.6988220274602</v>
      </c>
      <c r="M39" s="740">
        <v>443.55186119067992</v>
      </c>
      <c r="N39" s="740">
        <v>25729.947355290878</v>
      </c>
    </row>
    <row r="40" spans="1:14" ht="30">
      <c r="A40" s="735">
        <v>29</v>
      </c>
      <c r="B40" s="744" t="s">
        <v>1127</v>
      </c>
      <c r="C40" s="737">
        <v>31</v>
      </c>
      <c r="D40" s="737">
        <v>5317925</v>
      </c>
      <c r="E40" s="737">
        <v>27905.750694770784</v>
      </c>
      <c r="F40" s="737">
        <v>22180.446389824112</v>
      </c>
      <c r="G40" s="737">
        <v>5725.3043049466687</v>
      </c>
      <c r="H40" s="737">
        <v>153898.7044268187</v>
      </c>
      <c r="I40" s="738">
        <v>32</v>
      </c>
      <c r="J40" s="739">
        <v>5354089</v>
      </c>
      <c r="K40" s="740">
        <v>17838.364125247539</v>
      </c>
      <c r="L40" s="740">
        <v>18772.757365622067</v>
      </c>
      <c r="M40" s="740">
        <v>-934.39324037453082</v>
      </c>
      <c r="N40" s="740">
        <v>179614.55744739354</v>
      </c>
    </row>
    <row r="41" spans="1:14" ht="30">
      <c r="A41" s="735">
        <v>30</v>
      </c>
      <c r="B41" s="744" t="s">
        <v>1128</v>
      </c>
      <c r="C41" s="737">
        <v>28</v>
      </c>
      <c r="D41" s="737">
        <v>4447644</v>
      </c>
      <c r="E41" s="737">
        <v>40436.645187431444</v>
      </c>
      <c r="F41" s="737">
        <v>35982.693384562306</v>
      </c>
      <c r="G41" s="737">
        <v>4453.9418028691334</v>
      </c>
      <c r="H41" s="737">
        <v>191809.77256638228</v>
      </c>
      <c r="I41" s="738">
        <v>29</v>
      </c>
      <c r="J41" s="739">
        <v>4379845</v>
      </c>
      <c r="K41" s="740">
        <v>32240.16811860208</v>
      </c>
      <c r="L41" s="740">
        <v>27203.470925504276</v>
      </c>
      <c r="M41" s="740">
        <v>5036.6971930978034</v>
      </c>
      <c r="N41" s="740">
        <v>222082.846635111</v>
      </c>
    </row>
    <row r="42" spans="1:14">
      <c r="A42" s="735">
        <v>31</v>
      </c>
      <c r="B42" s="744" t="s">
        <v>1129</v>
      </c>
      <c r="C42" s="737">
        <v>11</v>
      </c>
      <c r="D42" s="737">
        <v>1053181</v>
      </c>
      <c r="E42" s="737">
        <v>9792.4710444504053</v>
      </c>
      <c r="F42" s="737">
        <v>3722.1267252800994</v>
      </c>
      <c r="G42" s="737">
        <v>6070.3443191703063</v>
      </c>
      <c r="H42" s="737">
        <v>26590.894701261201</v>
      </c>
      <c r="I42" s="738">
        <v>16</v>
      </c>
      <c r="J42" s="739">
        <v>1524927</v>
      </c>
      <c r="K42" s="740">
        <v>20651.607706814993</v>
      </c>
      <c r="L42" s="740">
        <v>3822.5577038670294</v>
      </c>
      <c r="M42" s="740">
        <v>16829.05000294797</v>
      </c>
      <c r="N42" s="740">
        <v>48634.576255709224</v>
      </c>
    </row>
    <row r="43" spans="1:14">
      <c r="A43" s="735">
        <v>32</v>
      </c>
      <c r="B43" s="744" t="s">
        <v>1130</v>
      </c>
      <c r="C43" s="737">
        <v>26</v>
      </c>
      <c r="D43" s="737">
        <v>445949</v>
      </c>
      <c r="E43" s="737">
        <v>67917.909911513052</v>
      </c>
      <c r="F43" s="737">
        <v>103089.24938139509</v>
      </c>
      <c r="G43" s="737">
        <v>-35171.339469882027</v>
      </c>
      <c r="H43" s="737">
        <v>67435.218766291378</v>
      </c>
      <c r="I43" s="738">
        <v>27</v>
      </c>
      <c r="J43" s="739">
        <v>464499</v>
      </c>
      <c r="K43" s="740">
        <v>116379.07982527486</v>
      </c>
      <c r="L43" s="740">
        <v>57996.998198803529</v>
      </c>
      <c r="M43" s="740">
        <v>58382.081626471336</v>
      </c>
      <c r="N43" s="740">
        <v>123646.59445078648</v>
      </c>
    </row>
    <row r="44" spans="1:14">
      <c r="A44" s="735">
        <v>33</v>
      </c>
      <c r="B44" s="744" t="s">
        <v>1131</v>
      </c>
      <c r="C44" s="737">
        <v>22</v>
      </c>
      <c r="D44" s="737">
        <v>361815</v>
      </c>
      <c r="E44" s="737">
        <v>6228.4511783412499</v>
      </c>
      <c r="F44" s="737">
        <v>7330.7829701679848</v>
      </c>
      <c r="G44" s="737">
        <v>-1102.3317918267364</v>
      </c>
      <c r="H44" s="737">
        <v>16012.080288873052</v>
      </c>
      <c r="I44" s="738">
        <v>22</v>
      </c>
      <c r="J44" s="739">
        <v>383270</v>
      </c>
      <c r="K44" s="740">
        <v>11368.133376545436</v>
      </c>
      <c r="L44" s="740">
        <v>5506.3197577566743</v>
      </c>
      <c r="M44" s="740">
        <v>5861.813618788764</v>
      </c>
      <c r="N44" s="740">
        <v>24100.330880942747</v>
      </c>
    </row>
    <row r="45" spans="1:14">
      <c r="A45" s="735"/>
      <c r="B45" s="872" t="s">
        <v>1132</v>
      </c>
      <c r="C45" s="741">
        <v>138</v>
      </c>
      <c r="D45" s="741">
        <v>12145563</v>
      </c>
      <c r="E45" s="741">
        <v>158174.68025431826</v>
      </c>
      <c r="F45" s="741">
        <v>176987.78429163006</v>
      </c>
      <c r="G45" s="741">
        <v>-18813.114037311789</v>
      </c>
      <c r="H45" s="741">
        <v>478916.8395401914</v>
      </c>
      <c r="I45" s="742">
        <v>146</v>
      </c>
      <c r="J45" s="742">
        <v>12639551</v>
      </c>
      <c r="K45" s="743">
        <v>202153.60383570305</v>
      </c>
      <c r="L45" s="743">
        <v>116534.80277358105</v>
      </c>
      <c r="M45" s="743">
        <v>85618.801062122016</v>
      </c>
      <c r="N45" s="743">
        <v>623808.85302523384</v>
      </c>
    </row>
    <row r="46" spans="1:14">
      <c r="A46" s="735"/>
      <c r="B46" s="735"/>
      <c r="C46" s="737"/>
      <c r="D46" s="737"/>
      <c r="E46" s="737"/>
      <c r="F46" s="737"/>
      <c r="G46" s="737"/>
      <c r="H46" s="737"/>
      <c r="I46" s="739"/>
      <c r="J46" s="739"/>
      <c r="K46" s="740"/>
      <c r="L46" s="740"/>
      <c r="M46" s="740"/>
      <c r="N46" s="740"/>
    </row>
    <row r="47" spans="1:14">
      <c r="A47" s="872" t="s">
        <v>1133</v>
      </c>
      <c r="B47" s="872" t="s">
        <v>1134</v>
      </c>
      <c r="C47" s="737"/>
      <c r="D47" s="737"/>
      <c r="E47" s="737"/>
      <c r="F47" s="737"/>
      <c r="G47" s="737"/>
      <c r="H47" s="737"/>
      <c r="I47" s="739"/>
      <c r="J47" s="739"/>
      <c r="K47" s="740"/>
      <c r="L47" s="740"/>
      <c r="M47" s="740"/>
      <c r="N47" s="740"/>
    </row>
    <row r="48" spans="1:14">
      <c r="A48" s="735">
        <v>34</v>
      </c>
      <c r="B48" s="744" t="s">
        <v>1135</v>
      </c>
      <c r="C48" s="737">
        <v>26</v>
      </c>
      <c r="D48" s="737">
        <v>2759419</v>
      </c>
      <c r="E48" s="737">
        <v>2473.5466249619976</v>
      </c>
      <c r="F48" s="737">
        <v>1363.6953938804279</v>
      </c>
      <c r="G48" s="737">
        <v>1109.8512310815699</v>
      </c>
      <c r="H48" s="737">
        <v>17993.420616157466</v>
      </c>
      <c r="I48" s="738">
        <v>27</v>
      </c>
      <c r="J48" s="739">
        <v>2830927</v>
      </c>
      <c r="K48" s="740">
        <v>2096.6605050189987</v>
      </c>
      <c r="L48" s="740">
        <v>1161.7879323623329</v>
      </c>
      <c r="M48" s="740">
        <v>934.87257265666608</v>
      </c>
      <c r="N48" s="740">
        <v>22680.43977013421</v>
      </c>
    </row>
    <row r="49" spans="1:14">
      <c r="A49" s="735">
        <v>35</v>
      </c>
      <c r="B49" s="744" t="s">
        <v>1136</v>
      </c>
      <c r="C49" s="737">
        <v>10</v>
      </c>
      <c r="D49" s="737">
        <v>2927533</v>
      </c>
      <c r="E49" s="737">
        <v>1239.4034867959999</v>
      </c>
      <c r="F49" s="737">
        <v>513.16803753499994</v>
      </c>
      <c r="G49" s="737">
        <v>726.2354492610001</v>
      </c>
      <c r="H49" s="737">
        <v>14340.103015886823</v>
      </c>
      <c r="I49" s="738">
        <v>10</v>
      </c>
      <c r="J49" s="739">
        <v>2954303</v>
      </c>
      <c r="K49" s="740">
        <v>981.17895075299998</v>
      </c>
      <c r="L49" s="740">
        <v>489.66098464505944</v>
      </c>
      <c r="M49" s="740">
        <v>491.51796610794048</v>
      </c>
      <c r="N49" s="740">
        <v>17410.194120238968</v>
      </c>
    </row>
    <row r="50" spans="1:14">
      <c r="A50" s="735"/>
      <c r="B50" s="872" t="s">
        <v>1137</v>
      </c>
      <c r="C50" s="741">
        <v>36</v>
      </c>
      <c r="D50" s="741">
        <v>5686952</v>
      </c>
      <c r="E50" s="741">
        <v>3712.9501117579975</v>
      </c>
      <c r="F50" s="741">
        <v>1876.8634314154278</v>
      </c>
      <c r="G50" s="741">
        <v>1836.0866803425702</v>
      </c>
      <c r="H50" s="741">
        <v>32333.523632044289</v>
      </c>
      <c r="I50" s="742">
        <v>37</v>
      </c>
      <c r="J50" s="742">
        <v>5785230</v>
      </c>
      <c r="K50" s="743">
        <v>3077.8394557719985</v>
      </c>
      <c r="L50" s="743">
        <v>1651.4489170073923</v>
      </c>
      <c r="M50" s="743">
        <v>1426.3905387646066</v>
      </c>
      <c r="N50" s="743">
        <v>40090.633890373181</v>
      </c>
    </row>
    <row r="51" spans="1:14">
      <c r="A51" s="735"/>
      <c r="B51" s="735"/>
      <c r="C51" s="737"/>
      <c r="D51" s="737"/>
      <c r="E51" s="737"/>
      <c r="F51" s="737"/>
      <c r="G51" s="737"/>
      <c r="H51" s="737"/>
      <c r="I51" s="739"/>
      <c r="J51" s="739"/>
      <c r="K51" s="740"/>
      <c r="L51" s="740"/>
      <c r="M51" s="740"/>
      <c r="N51" s="740"/>
    </row>
    <row r="52" spans="1:14">
      <c r="A52" s="872" t="s">
        <v>1138</v>
      </c>
      <c r="B52" s="872" t="s">
        <v>1139</v>
      </c>
      <c r="C52" s="737"/>
      <c r="D52" s="737"/>
      <c r="E52" s="737"/>
      <c r="F52" s="737"/>
      <c r="G52" s="737"/>
      <c r="H52" s="737"/>
      <c r="I52" s="739"/>
      <c r="J52" s="739"/>
      <c r="K52" s="740"/>
      <c r="L52" s="740"/>
      <c r="M52" s="740"/>
      <c r="N52" s="740"/>
    </row>
    <row r="53" spans="1:14">
      <c r="A53" s="735">
        <v>36</v>
      </c>
      <c r="B53" s="736" t="s">
        <v>1140</v>
      </c>
      <c r="C53" s="737">
        <v>177</v>
      </c>
      <c r="D53" s="737">
        <v>3853245</v>
      </c>
      <c r="E53" s="737">
        <v>126510.72184629049</v>
      </c>
      <c r="F53" s="737">
        <v>30840.110324300746</v>
      </c>
      <c r="G53" s="737">
        <v>95670.611521989747</v>
      </c>
      <c r="H53" s="737">
        <v>167517.16588063308</v>
      </c>
      <c r="I53" s="738">
        <v>193</v>
      </c>
      <c r="J53" s="739">
        <v>5969122</v>
      </c>
      <c r="K53" s="740">
        <v>29004.763691043681</v>
      </c>
      <c r="L53" s="740">
        <v>21365.075855284609</v>
      </c>
      <c r="M53" s="740">
        <v>7639.6878357590631</v>
      </c>
      <c r="N53" s="740">
        <v>191412.86996323423</v>
      </c>
    </row>
    <row r="54" spans="1:14">
      <c r="A54" s="735">
        <v>37</v>
      </c>
      <c r="B54" s="736" t="s">
        <v>1141</v>
      </c>
      <c r="C54" s="737">
        <v>12</v>
      </c>
      <c r="D54" s="737">
        <v>4699537</v>
      </c>
      <c r="E54" s="737">
        <v>3792.21891972</v>
      </c>
      <c r="F54" s="737">
        <v>3139.4111293602045</v>
      </c>
      <c r="G54" s="737">
        <v>652.80779035979594</v>
      </c>
      <c r="H54" s="737">
        <v>22736.984189592513</v>
      </c>
      <c r="I54" s="738">
        <v>14</v>
      </c>
      <c r="J54" s="739">
        <v>4891187</v>
      </c>
      <c r="K54" s="740">
        <v>4125.3489379739995</v>
      </c>
      <c r="L54" s="740">
        <v>993.28189527115001</v>
      </c>
      <c r="M54" s="740">
        <v>3132.0670427028499</v>
      </c>
      <c r="N54" s="740">
        <v>26995.732199593058</v>
      </c>
    </row>
    <row r="55" spans="1:14">
      <c r="A55" s="735">
        <v>38</v>
      </c>
      <c r="B55" s="736" t="s">
        <v>1142</v>
      </c>
      <c r="C55" s="737">
        <v>160</v>
      </c>
      <c r="D55" s="737">
        <v>12064198</v>
      </c>
      <c r="E55" s="737">
        <v>156161.84138254498</v>
      </c>
      <c r="F55" s="737">
        <v>96635.449423974147</v>
      </c>
      <c r="G55" s="737">
        <v>59526.391958570835</v>
      </c>
      <c r="H55" s="737">
        <v>484277.17251127213</v>
      </c>
      <c r="I55" s="738">
        <v>175</v>
      </c>
      <c r="J55" s="739">
        <v>12719190</v>
      </c>
      <c r="K55" s="740">
        <v>86263.335499962996</v>
      </c>
      <c r="L55" s="740">
        <v>61162.37291938554</v>
      </c>
      <c r="M55" s="740">
        <v>25100.962580577456</v>
      </c>
      <c r="N55" s="740">
        <v>581107.25622784439</v>
      </c>
    </row>
    <row r="56" spans="1:14">
      <c r="A56" s="735">
        <v>39</v>
      </c>
      <c r="B56" s="736" t="s">
        <v>1143</v>
      </c>
      <c r="C56" s="737">
        <v>50</v>
      </c>
      <c r="D56" s="737">
        <v>1302024</v>
      </c>
      <c r="E56" s="737">
        <v>6626.5078150629506</v>
      </c>
      <c r="F56" s="737">
        <v>4987.7511846434072</v>
      </c>
      <c r="G56" s="737">
        <v>1638.7566304195445</v>
      </c>
      <c r="H56" s="737">
        <v>22991.146873769336</v>
      </c>
      <c r="I56" s="738">
        <v>53</v>
      </c>
      <c r="J56" s="739">
        <v>1486263</v>
      </c>
      <c r="K56" s="740">
        <v>2514.1037325815578</v>
      </c>
      <c r="L56" s="740">
        <v>4802.6285668804057</v>
      </c>
      <c r="M56" s="740">
        <v>-2288.5248342988493</v>
      </c>
      <c r="N56" s="740">
        <v>23418.136447767371</v>
      </c>
    </row>
    <row r="57" spans="1:14">
      <c r="A57" s="735"/>
      <c r="B57" s="872" t="s">
        <v>1144</v>
      </c>
      <c r="C57" s="741">
        <v>399</v>
      </c>
      <c r="D57" s="741">
        <v>21919004</v>
      </c>
      <c r="E57" s="741">
        <v>293091.28996361844</v>
      </c>
      <c r="F57" s="741">
        <v>135602.72206227851</v>
      </c>
      <c r="G57" s="741">
        <v>157488.56790133993</v>
      </c>
      <c r="H57" s="741">
        <v>697522.46945526707</v>
      </c>
      <c r="I57" s="742">
        <v>435</v>
      </c>
      <c r="J57" s="742">
        <v>25065762</v>
      </c>
      <c r="K57" s="743">
        <v>121907.55186156223</v>
      </c>
      <c r="L57" s="743">
        <v>88323.359236821707</v>
      </c>
      <c r="M57" s="743">
        <v>33584.192624740521</v>
      </c>
      <c r="N57" s="743">
        <v>822933.99483843904</v>
      </c>
    </row>
    <row r="58" spans="1:14">
      <c r="A58" s="735"/>
      <c r="B58" s="735"/>
      <c r="C58" s="737"/>
      <c r="D58" s="737"/>
      <c r="E58" s="737"/>
      <c r="F58" s="737"/>
      <c r="G58" s="737"/>
      <c r="H58" s="737"/>
      <c r="I58" s="739"/>
      <c r="J58" s="739"/>
      <c r="K58" s="740"/>
      <c r="L58" s="740"/>
      <c r="M58" s="740"/>
      <c r="N58" s="740"/>
    </row>
    <row r="59" spans="1:14">
      <c r="A59" s="735"/>
      <c r="B59" s="872" t="s">
        <v>1145</v>
      </c>
      <c r="C59" s="741">
        <v>1278</v>
      </c>
      <c r="D59" s="741">
        <v>145203038</v>
      </c>
      <c r="E59" s="741">
        <v>10489004.755786391</v>
      </c>
      <c r="F59" s="741">
        <v>10385342.518571138</v>
      </c>
      <c r="G59" s="741">
        <v>103662.22721524912</v>
      </c>
      <c r="H59" s="741">
        <v>3907837.688183154</v>
      </c>
      <c r="I59" s="742">
        <v>1350</v>
      </c>
      <c r="J59" s="745">
        <v>161226893</v>
      </c>
      <c r="K59" s="743">
        <v>7355341.6369637689</v>
      </c>
      <c r="L59" s="743">
        <v>7028414.5469009597</v>
      </c>
      <c r="M59" s="743">
        <v>326927.090062809</v>
      </c>
      <c r="N59" s="743">
        <v>4878049.9589732597</v>
      </c>
    </row>
    <row r="60" spans="1:14">
      <c r="A60" s="735"/>
      <c r="B60" s="735"/>
      <c r="C60" s="737"/>
      <c r="D60" s="737"/>
      <c r="E60" s="737"/>
      <c r="F60" s="746"/>
      <c r="G60" s="737"/>
      <c r="H60" s="737"/>
      <c r="I60" s="739"/>
      <c r="J60" s="739"/>
      <c r="K60" s="740"/>
      <c r="L60" s="740"/>
      <c r="M60" s="740"/>
      <c r="N60" s="740"/>
    </row>
    <row r="61" spans="1:14" s="730" customFormat="1">
      <c r="A61" s="873" t="s">
        <v>1146</v>
      </c>
      <c r="B61" s="872" t="s">
        <v>1147</v>
      </c>
      <c r="C61" s="737"/>
      <c r="D61" s="737"/>
      <c r="E61" s="737"/>
      <c r="F61" s="737"/>
      <c r="G61" s="737"/>
      <c r="H61" s="737"/>
      <c r="I61" s="739"/>
      <c r="J61" s="739"/>
      <c r="K61" s="740"/>
      <c r="L61" s="740"/>
      <c r="M61" s="740"/>
      <c r="N61" s="740"/>
    </row>
    <row r="62" spans="1:14">
      <c r="A62" s="735" t="s">
        <v>1091</v>
      </c>
      <c r="B62" s="736" t="s">
        <v>1092</v>
      </c>
      <c r="C62" s="737"/>
      <c r="D62" s="737"/>
      <c r="E62" s="737"/>
      <c r="F62" s="737"/>
      <c r="G62" s="737"/>
      <c r="H62" s="737"/>
      <c r="I62" s="739"/>
      <c r="J62" s="739"/>
      <c r="K62" s="740"/>
      <c r="L62" s="740"/>
      <c r="M62" s="740"/>
      <c r="N62" s="740"/>
    </row>
    <row r="63" spans="1:14">
      <c r="A63" s="735" t="s">
        <v>1148</v>
      </c>
      <c r="B63" s="736" t="s">
        <v>1149</v>
      </c>
      <c r="C63" s="737">
        <v>122</v>
      </c>
      <c r="D63" s="737">
        <v>154962</v>
      </c>
      <c r="E63" s="737">
        <v>16356.239336405999</v>
      </c>
      <c r="F63" s="737">
        <v>40994.642724734993</v>
      </c>
      <c r="G63" s="737">
        <v>-24638.403388329003</v>
      </c>
      <c r="H63" s="737">
        <v>24372.459116144026</v>
      </c>
      <c r="I63" s="738">
        <v>84</v>
      </c>
      <c r="J63" s="739">
        <v>78979</v>
      </c>
      <c r="K63" s="740">
        <v>737.26437031599994</v>
      </c>
      <c r="L63" s="740">
        <v>9823.5439253239983</v>
      </c>
      <c r="M63" s="740">
        <v>-9086.2795550079991</v>
      </c>
      <c r="N63" s="740">
        <v>15656.991908809692</v>
      </c>
    </row>
    <row r="64" spans="1:14">
      <c r="A64" s="735" t="s">
        <v>1150</v>
      </c>
      <c r="B64" s="736" t="s">
        <v>1151</v>
      </c>
      <c r="C64" s="737">
        <v>7</v>
      </c>
      <c r="D64" s="737">
        <v>12655</v>
      </c>
      <c r="E64" s="737">
        <v>0</v>
      </c>
      <c r="F64" s="737">
        <v>996.48226731</v>
      </c>
      <c r="G64" s="737">
        <v>-996.48226731</v>
      </c>
      <c r="H64" s="737">
        <v>639.55723914085513</v>
      </c>
      <c r="I64" s="738">
        <v>0</v>
      </c>
      <c r="J64" s="739">
        <v>0</v>
      </c>
      <c r="K64" s="740">
        <v>0</v>
      </c>
      <c r="L64" s="740">
        <v>653.25621362300001</v>
      </c>
      <c r="M64" s="740">
        <v>-653.25621362300001</v>
      </c>
      <c r="N64" s="740">
        <v>0</v>
      </c>
    </row>
    <row r="65" spans="1:14">
      <c r="A65" s="735" t="s">
        <v>1152</v>
      </c>
      <c r="B65" s="736" t="s">
        <v>1153</v>
      </c>
      <c r="C65" s="737">
        <v>7</v>
      </c>
      <c r="D65" s="737">
        <v>52</v>
      </c>
      <c r="E65" s="737">
        <v>0</v>
      </c>
      <c r="F65" s="737">
        <v>170.58246101400005</v>
      </c>
      <c r="G65" s="737">
        <v>-170.58246101399999</v>
      </c>
      <c r="H65" s="737">
        <v>1981.9769284441027</v>
      </c>
      <c r="I65" s="738">
        <v>5</v>
      </c>
      <c r="J65" s="739">
        <v>41</v>
      </c>
      <c r="K65" s="740">
        <v>0</v>
      </c>
      <c r="L65" s="740">
        <v>639.14217091600005</v>
      </c>
      <c r="M65" s="740">
        <v>-639.14217091600005</v>
      </c>
      <c r="N65" s="740">
        <v>1589.8574399759871</v>
      </c>
    </row>
    <row r="66" spans="1:14">
      <c r="A66" s="735" t="s">
        <v>1154</v>
      </c>
      <c r="B66" s="736" t="s">
        <v>1155</v>
      </c>
      <c r="C66" s="737">
        <v>0</v>
      </c>
      <c r="D66" s="737">
        <v>0</v>
      </c>
      <c r="E66" s="737">
        <v>0</v>
      </c>
      <c r="F66" s="737">
        <v>60.595893031000003</v>
      </c>
      <c r="G66" s="737">
        <v>-60.595893031000003</v>
      </c>
      <c r="H66" s="737">
        <v>0</v>
      </c>
      <c r="I66" s="738">
        <v>1</v>
      </c>
      <c r="J66" s="739">
        <v>219537</v>
      </c>
      <c r="K66" s="740">
        <v>176.67</v>
      </c>
      <c r="L66" s="740">
        <v>479.5</v>
      </c>
      <c r="M66" s="740">
        <v>-302.83000000000004</v>
      </c>
      <c r="N66" s="740">
        <v>5273.52</v>
      </c>
    </row>
    <row r="67" spans="1:14">
      <c r="A67" s="735"/>
      <c r="B67" s="872" t="s">
        <v>1156</v>
      </c>
      <c r="C67" s="741">
        <v>136</v>
      </c>
      <c r="D67" s="741">
        <v>167669</v>
      </c>
      <c r="E67" s="741">
        <v>16356.239336405999</v>
      </c>
      <c r="F67" s="741">
        <v>42222.30334608999</v>
      </c>
      <c r="G67" s="741">
        <v>-25866.064009684003</v>
      </c>
      <c r="H67" s="741">
        <v>26993.993283728985</v>
      </c>
      <c r="I67" s="742">
        <v>90</v>
      </c>
      <c r="J67" s="742">
        <v>298557</v>
      </c>
      <c r="K67" s="743">
        <v>913.9343703159999</v>
      </c>
      <c r="L67" s="743">
        <v>11595.442309863</v>
      </c>
      <c r="M67" s="743">
        <v>-10681.507939547</v>
      </c>
      <c r="N67" s="743">
        <v>22520.36934878568</v>
      </c>
    </row>
    <row r="68" spans="1:14">
      <c r="A68" s="735"/>
      <c r="B68" s="735"/>
      <c r="C68" s="737"/>
      <c r="D68" s="737"/>
      <c r="E68" s="737"/>
      <c r="F68" s="737"/>
      <c r="G68" s="737"/>
      <c r="H68" s="737"/>
      <c r="I68" s="739"/>
      <c r="J68" s="739"/>
      <c r="K68" s="740"/>
      <c r="L68" s="740"/>
      <c r="M68" s="740"/>
      <c r="N68" s="740"/>
    </row>
    <row r="69" spans="1:14">
      <c r="A69" s="735" t="s">
        <v>1110</v>
      </c>
      <c r="B69" s="736" t="s">
        <v>1111</v>
      </c>
      <c r="C69" s="737"/>
      <c r="D69" s="737"/>
      <c r="E69" s="737"/>
      <c r="F69" s="737"/>
      <c r="G69" s="737"/>
      <c r="H69" s="737"/>
      <c r="I69" s="739"/>
      <c r="J69" s="739"/>
      <c r="K69" s="740"/>
      <c r="L69" s="740"/>
      <c r="M69" s="740"/>
      <c r="N69" s="740"/>
    </row>
    <row r="70" spans="1:14">
      <c r="A70" s="735" t="s">
        <v>1148</v>
      </c>
      <c r="B70" s="736" t="s">
        <v>1121</v>
      </c>
      <c r="C70" s="737">
        <v>19</v>
      </c>
      <c r="D70" s="737">
        <v>297534</v>
      </c>
      <c r="E70" s="737">
        <v>0</v>
      </c>
      <c r="F70" s="737">
        <v>299.52162491199999</v>
      </c>
      <c r="G70" s="737">
        <v>-299.52162491199999</v>
      </c>
      <c r="H70" s="737">
        <v>3395.008137813566</v>
      </c>
      <c r="I70" s="738">
        <v>19</v>
      </c>
      <c r="J70" s="739">
        <v>284776</v>
      </c>
      <c r="K70" s="740">
        <v>0</v>
      </c>
      <c r="L70" s="740">
        <v>228.57258411645387</v>
      </c>
      <c r="M70" s="740">
        <v>-228.57258411645387</v>
      </c>
      <c r="N70" s="740">
        <v>3893.7805492138023</v>
      </c>
    </row>
    <row r="71" spans="1:14">
      <c r="A71" s="735" t="s">
        <v>1150</v>
      </c>
      <c r="B71" s="736" t="s">
        <v>358</v>
      </c>
      <c r="C71" s="737">
        <v>10</v>
      </c>
      <c r="D71" s="737">
        <v>59513</v>
      </c>
      <c r="E71" s="737">
        <v>0.01</v>
      </c>
      <c r="F71" s="737">
        <v>1678.6478171939998</v>
      </c>
      <c r="G71" s="737">
        <v>-1678.637817194</v>
      </c>
      <c r="H71" s="737">
        <v>2804.6924697668583</v>
      </c>
      <c r="I71" s="738">
        <v>1</v>
      </c>
      <c r="J71" s="739">
        <v>1738</v>
      </c>
      <c r="K71" s="740">
        <v>0</v>
      </c>
      <c r="L71" s="740">
        <v>2216.3018346700001</v>
      </c>
      <c r="M71" s="740">
        <v>-2216.3018346700001</v>
      </c>
      <c r="N71" s="740">
        <v>120.65125458927621</v>
      </c>
    </row>
    <row r="72" spans="1:14">
      <c r="A72" s="735"/>
      <c r="B72" s="872" t="s">
        <v>1156</v>
      </c>
      <c r="C72" s="741">
        <v>29</v>
      </c>
      <c r="D72" s="741">
        <v>357047</v>
      </c>
      <c r="E72" s="741">
        <v>0.01</v>
      </c>
      <c r="F72" s="741">
        <v>1978.1694421059997</v>
      </c>
      <c r="G72" s="741">
        <v>-1978.1594421059999</v>
      </c>
      <c r="H72" s="741">
        <v>6199.7006075804238</v>
      </c>
      <c r="I72" s="742">
        <v>20</v>
      </c>
      <c r="J72" s="742">
        <v>286514</v>
      </c>
      <c r="K72" s="743">
        <v>0</v>
      </c>
      <c r="L72" s="743">
        <v>2444.874418786454</v>
      </c>
      <c r="M72" s="743">
        <v>-2444.874418786454</v>
      </c>
      <c r="N72" s="743">
        <v>4014.4318038030783</v>
      </c>
    </row>
    <row r="73" spans="1:14">
      <c r="A73" s="735"/>
      <c r="B73" s="735"/>
      <c r="C73" s="737"/>
      <c r="D73" s="737"/>
      <c r="E73" s="737"/>
      <c r="F73" s="737"/>
      <c r="G73" s="737"/>
      <c r="H73" s="737"/>
      <c r="I73" s="739"/>
      <c r="J73" s="739"/>
      <c r="K73" s="740"/>
      <c r="L73" s="740"/>
      <c r="M73" s="740"/>
      <c r="N73" s="740"/>
    </row>
    <row r="74" spans="1:14">
      <c r="A74" s="735" t="s">
        <v>1124</v>
      </c>
      <c r="B74" s="736" t="s">
        <v>1139</v>
      </c>
      <c r="C74" s="741">
        <v>0</v>
      </c>
      <c r="D74" s="741">
        <v>0</v>
      </c>
      <c r="E74" s="741">
        <v>0</v>
      </c>
      <c r="F74" s="741">
        <v>0</v>
      </c>
      <c r="G74" s="741">
        <v>0</v>
      </c>
      <c r="H74" s="741">
        <v>0</v>
      </c>
      <c r="I74" s="742">
        <v>0</v>
      </c>
      <c r="J74" s="745">
        <v>0</v>
      </c>
      <c r="K74" s="743">
        <v>0</v>
      </c>
      <c r="L74" s="743">
        <v>0</v>
      </c>
      <c r="M74" s="743">
        <v>0</v>
      </c>
      <c r="N74" s="743">
        <v>0</v>
      </c>
    </row>
    <row r="75" spans="1:14">
      <c r="A75" s="735"/>
      <c r="B75" s="735"/>
      <c r="C75" s="737"/>
      <c r="D75" s="737"/>
      <c r="E75" s="737"/>
      <c r="F75" s="737"/>
      <c r="G75" s="737"/>
      <c r="H75" s="737"/>
      <c r="I75" s="739"/>
      <c r="J75" s="739"/>
      <c r="K75" s="740"/>
      <c r="L75" s="740"/>
      <c r="M75" s="740"/>
      <c r="N75" s="740"/>
    </row>
    <row r="76" spans="1:14">
      <c r="A76" s="735"/>
      <c r="B76" s="872" t="s">
        <v>1157</v>
      </c>
      <c r="C76" s="741">
        <v>165</v>
      </c>
      <c r="D76" s="741">
        <v>524716</v>
      </c>
      <c r="E76" s="741">
        <v>16356.249336405999</v>
      </c>
      <c r="F76" s="741">
        <v>44200.472788195992</v>
      </c>
      <c r="G76" s="741">
        <v>-27844.223451790003</v>
      </c>
      <c r="H76" s="741">
        <v>33193.693891309405</v>
      </c>
      <c r="I76" s="742">
        <v>110</v>
      </c>
      <c r="J76" s="742">
        <v>585071</v>
      </c>
      <c r="K76" s="743">
        <v>913.9343703159999</v>
      </c>
      <c r="L76" s="743">
        <v>14040.316728649454</v>
      </c>
      <c r="M76" s="743">
        <v>-13126.382358333454</v>
      </c>
      <c r="N76" s="743">
        <v>26534.80115258876</v>
      </c>
    </row>
    <row r="77" spans="1:14">
      <c r="A77" s="735"/>
      <c r="B77" s="735"/>
      <c r="C77" s="737"/>
      <c r="D77" s="737"/>
      <c r="E77" s="737"/>
      <c r="F77" s="737"/>
      <c r="G77" s="737"/>
      <c r="H77" s="737"/>
      <c r="I77" s="739"/>
      <c r="J77" s="739"/>
      <c r="K77" s="740"/>
      <c r="L77" s="740"/>
      <c r="M77" s="740"/>
      <c r="N77" s="740"/>
    </row>
    <row r="78" spans="1:14" s="730" customFormat="1">
      <c r="A78" s="873" t="s">
        <v>1158</v>
      </c>
      <c r="B78" s="872" t="s">
        <v>1159</v>
      </c>
      <c r="C78" s="737"/>
      <c r="D78" s="737"/>
      <c r="E78" s="737"/>
      <c r="F78" s="737"/>
      <c r="G78" s="737"/>
      <c r="H78" s="737"/>
      <c r="I78" s="739"/>
      <c r="J78" s="739"/>
      <c r="K78" s="740"/>
      <c r="L78" s="740"/>
      <c r="M78" s="740"/>
      <c r="N78" s="740"/>
    </row>
    <row r="79" spans="1:14">
      <c r="A79" s="735" t="s">
        <v>1091</v>
      </c>
      <c r="B79" s="736" t="s">
        <v>1092</v>
      </c>
      <c r="C79" s="747">
        <v>12</v>
      </c>
      <c r="D79" s="747">
        <v>2846</v>
      </c>
      <c r="E79" s="747">
        <v>1996.0593924269999</v>
      </c>
      <c r="F79" s="747">
        <v>1588.6390178029999</v>
      </c>
      <c r="G79" s="747">
        <v>407.42037462400003</v>
      </c>
      <c r="H79" s="747">
        <v>999.29489398878309</v>
      </c>
      <c r="I79" s="745">
        <v>12</v>
      </c>
      <c r="J79" s="745">
        <v>2619</v>
      </c>
      <c r="K79" s="743">
        <v>241.51801442600001</v>
      </c>
      <c r="L79" s="743">
        <v>824.8133332110001</v>
      </c>
      <c r="M79" s="743">
        <v>-583.29531878500018</v>
      </c>
      <c r="N79" s="743">
        <v>407.71547100492319</v>
      </c>
    </row>
    <row r="80" spans="1:14">
      <c r="A80" s="735"/>
      <c r="B80" s="735"/>
      <c r="C80" s="737"/>
      <c r="D80" s="737"/>
      <c r="E80" s="737"/>
      <c r="F80" s="737"/>
      <c r="G80" s="737"/>
      <c r="H80" s="737"/>
      <c r="I80" s="739"/>
      <c r="J80" s="739"/>
      <c r="K80" s="740"/>
      <c r="L80" s="740"/>
      <c r="M80" s="740"/>
      <c r="N80" s="740"/>
    </row>
    <row r="81" spans="1:14">
      <c r="A81" s="735" t="s">
        <v>1110</v>
      </c>
      <c r="B81" s="736" t="s">
        <v>1160</v>
      </c>
      <c r="C81" s="747">
        <v>0</v>
      </c>
      <c r="D81" s="747">
        <v>0</v>
      </c>
      <c r="E81" s="747">
        <v>0</v>
      </c>
      <c r="F81" s="747">
        <v>0</v>
      </c>
      <c r="G81" s="747">
        <v>0</v>
      </c>
      <c r="H81" s="747">
        <v>0</v>
      </c>
      <c r="I81" s="745">
        <v>0</v>
      </c>
      <c r="J81" s="745">
        <v>0</v>
      </c>
      <c r="K81" s="743">
        <v>0</v>
      </c>
      <c r="L81" s="743">
        <v>0</v>
      </c>
      <c r="M81" s="743">
        <v>0</v>
      </c>
      <c r="N81" s="743">
        <v>0</v>
      </c>
    </row>
    <row r="82" spans="1:14">
      <c r="A82" s="735"/>
      <c r="B82" s="735"/>
      <c r="C82" s="737"/>
      <c r="D82" s="737"/>
      <c r="E82" s="737"/>
      <c r="F82" s="737"/>
      <c r="G82" s="737"/>
      <c r="H82" s="737"/>
      <c r="I82" s="739"/>
      <c r="J82" s="739"/>
      <c r="K82" s="740"/>
      <c r="L82" s="740"/>
      <c r="M82" s="740"/>
      <c r="N82" s="740"/>
    </row>
    <row r="83" spans="1:14">
      <c r="A83" s="735" t="s">
        <v>1124</v>
      </c>
      <c r="B83" s="736" t="s">
        <v>1139</v>
      </c>
      <c r="C83" s="747">
        <v>0</v>
      </c>
      <c r="D83" s="747">
        <v>0</v>
      </c>
      <c r="E83" s="747">
        <v>0</v>
      </c>
      <c r="F83" s="747">
        <v>0</v>
      </c>
      <c r="G83" s="747">
        <v>0</v>
      </c>
      <c r="H83" s="747">
        <v>0</v>
      </c>
      <c r="I83" s="745">
        <v>0</v>
      </c>
      <c r="J83" s="745">
        <v>0</v>
      </c>
      <c r="K83" s="743">
        <v>0</v>
      </c>
      <c r="L83" s="743">
        <v>0</v>
      </c>
      <c r="M83" s="743">
        <v>0</v>
      </c>
      <c r="N83" s="743">
        <v>0</v>
      </c>
    </row>
    <row r="84" spans="1:14">
      <c r="A84" s="735"/>
      <c r="B84" s="735"/>
      <c r="C84" s="737"/>
      <c r="D84" s="737"/>
      <c r="E84" s="737"/>
      <c r="F84" s="737"/>
      <c r="G84" s="737"/>
      <c r="H84" s="737"/>
      <c r="I84" s="739"/>
      <c r="J84" s="739"/>
      <c r="K84" s="740"/>
      <c r="L84" s="740"/>
      <c r="M84" s="740"/>
      <c r="N84" s="740"/>
    </row>
    <row r="85" spans="1:14">
      <c r="A85" s="735"/>
      <c r="B85" s="872" t="s">
        <v>1161</v>
      </c>
      <c r="C85" s="741">
        <v>12</v>
      </c>
      <c r="D85" s="741">
        <v>2846</v>
      </c>
      <c r="E85" s="741">
        <v>1996.0593924269999</v>
      </c>
      <c r="F85" s="741">
        <v>1588.6390178029999</v>
      </c>
      <c r="G85" s="741">
        <v>407.42037462400003</v>
      </c>
      <c r="H85" s="741">
        <v>999.29489398878309</v>
      </c>
      <c r="I85" s="745">
        <v>12</v>
      </c>
      <c r="J85" s="745">
        <v>2619</v>
      </c>
      <c r="K85" s="743">
        <v>241.51801442600001</v>
      </c>
      <c r="L85" s="743">
        <v>824.8133332110001</v>
      </c>
      <c r="M85" s="743">
        <v>-583.29531878500018</v>
      </c>
      <c r="N85" s="743">
        <v>407.71547100492319</v>
      </c>
    </row>
    <row r="86" spans="1:14">
      <c r="A86" s="735"/>
      <c r="B86" s="735"/>
      <c r="C86" s="737"/>
      <c r="D86" s="737"/>
      <c r="E86" s="737"/>
      <c r="F86" s="737"/>
      <c r="G86" s="737"/>
      <c r="H86" s="737"/>
      <c r="I86" s="739"/>
      <c r="J86" s="739"/>
      <c r="K86" s="740"/>
      <c r="L86" s="740"/>
      <c r="M86" s="740"/>
      <c r="N86" s="740"/>
    </row>
    <row r="87" spans="1:14" s="730" customFormat="1">
      <c r="A87" s="748"/>
      <c r="B87" s="748" t="s">
        <v>1162</v>
      </c>
      <c r="C87" s="741">
        <v>1455</v>
      </c>
      <c r="D87" s="741">
        <v>145730600</v>
      </c>
      <c r="E87" s="741">
        <v>10507357.064515224</v>
      </c>
      <c r="F87" s="741">
        <v>10431131.630377138</v>
      </c>
      <c r="G87" s="741">
        <v>76225.424138083123</v>
      </c>
      <c r="H87" s="741">
        <v>3942030.6769684521</v>
      </c>
      <c r="I87" s="742">
        <v>1472</v>
      </c>
      <c r="J87" s="742">
        <v>161814583</v>
      </c>
      <c r="K87" s="743">
        <v>7356497.0893485108</v>
      </c>
      <c r="L87" s="743">
        <v>7043279.6769628199</v>
      </c>
      <c r="M87" s="743">
        <v>313217.41238569055</v>
      </c>
      <c r="N87" s="743">
        <v>4904992.4755968535</v>
      </c>
    </row>
    <row r="88" spans="1:14">
      <c r="A88" s="735"/>
      <c r="B88" s="735"/>
      <c r="C88" s="737"/>
      <c r="D88" s="737"/>
      <c r="E88" s="737"/>
      <c r="F88" s="737"/>
      <c r="G88" s="737"/>
      <c r="H88" s="737"/>
      <c r="I88" s="739"/>
      <c r="J88" s="739"/>
      <c r="K88" s="740"/>
      <c r="L88" s="740"/>
      <c r="M88" s="740"/>
      <c r="N88" s="740"/>
    </row>
    <row r="89" spans="1:14">
      <c r="A89" s="735"/>
      <c r="B89" s="736" t="s">
        <v>1163</v>
      </c>
      <c r="C89" s="747">
        <v>76</v>
      </c>
      <c r="D89" s="747">
        <v>1862743</v>
      </c>
      <c r="E89" s="747">
        <v>27340.004726792326</v>
      </c>
      <c r="F89" s="747">
        <v>12378.133984675942</v>
      </c>
      <c r="G89" s="747">
        <v>14961.870742116382</v>
      </c>
      <c r="H89" s="747">
        <v>66590.390996126443</v>
      </c>
      <c r="I89" s="1133">
        <v>77</v>
      </c>
      <c r="J89" s="1133">
        <v>1922651</v>
      </c>
      <c r="K89" s="1134">
        <v>6493.3681606337268</v>
      </c>
      <c r="L89" s="1134">
        <v>8847.5564700132236</v>
      </c>
      <c r="M89" s="1134">
        <v>-2354.1883093794972</v>
      </c>
      <c r="N89" s="1134">
        <v>71298.964017094229</v>
      </c>
    </row>
    <row r="90" spans="1:14">
      <c r="A90" s="749" t="s">
        <v>86</v>
      </c>
      <c r="B90" s="749"/>
      <c r="C90" s="750"/>
      <c r="D90" s="750"/>
      <c r="E90" s="750"/>
      <c r="F90" s="750"/>
      <c r="G90" s="750"/>
      <c r="H90" s="751"/>
    </row>
    <row r="91" spans="1:14">
      <c r="A91" s="1491" t="s">
        <v>1164</v>
      </c>
      <c r="B91" s="1491"/>
      <c r="C91" s="1491"/>
      <c r="D91" s="1491"/>
      <c r="E91" s="750"/>
      <c r="F91" s="750"/>
      <c r="G91" s="750"/>
      <c r="H91" s="751"/>
    </row>
    <row r="92" spans="1:14">
      <c r="A92" s="1492" t="s">
        <v>1303</v>
      </c>
      <c r="B92" s="1492"/>
      <c r="C92" s="874"/>
      <c r="D92" s="874"/>
      <c r="E92" s="874"/>
      <c r="F92" s="874"/>
      <c r="G92" s="874"/>
    </row>
    <row r="93" spans="1:14">
      <c r="A93" s="1492" t="s">
        <v>1165</v>
      </c>
      <c r="B93" s="1493"/>
      <c r="C93" s="1493"/>
      <c r="D93" s="1493"/>
      <c r="E93" s="1493"/>
      <c r="F93" s="1493"/>
      <c r="G93" s="1493"/>
      <c r="I93" s="753"/>
      <c r="J93" s="753"/>
    </row>
    <row r="94" spans="1:14">
      <c r="A94" s="1492" t="s">
        <v>138</v>
      </c>
      <c r="B94" s="1492"/>
      <c r="C94" s="874"/>
      <c r="D94" s="874"/>
      <c r="E94" s="874"/>
      <c r="F94" s="874"/>
      <c r="G94" s="874"/>
    </row>
    <row r="98" spans="3:10">
      <c r="C98" s="752"/>
    </row>
    <row r="99" spans="3:10">
      <c r="C99" s="752"/>
    </row>
    <row r="100" spans="3:10">
      <c r="C100" s="752"/>
      <c r="I100" s="753"/>
      <c r="J100" s="753"/>
    </row>
  </sheetData>
  <mergeCells count="9">
    <mergeCell ref="A1:D1"/>
    <mergeCell ref="A2:A3"/>
    <mergeCell ref="B2:B3"/>
    <mergeCell ref="C2:H2"/>
    <mergeCell ref="I2:N2"/>
    <mergeCell ref="A91:D91"/>
    <mergeCell ref="A92:B92"/>
    <mergeCell ref="A93:G93"/>
    <mergeCell ref="A94:B94"/>
  </mergeCells>
  <pageMargins left="0.7" right="0.7" top="0.75" bottom="0.75" header="0.3" footer="0.3"/>
  <pageSetup paperSize="9" scale="49"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3"/>
  <sheetViews>
    <sheetView workbookViewId="0">
      <selection sqref="A1:I1"/>
    </sheetView>
  </sheetViews>
  <sheetFormatPr defaultRowHeight="15"/>
  <cols>
    <col min="1" max="1" width="24.7109375" customWidth="1"/>
    <col min="2" max="2" width="9.42578125" customWidth="1"/>
    <col min="3" max="3" width="9.85546875" customWidth="1"/>
    <col min="4" max="4" width="11.5703125" customWidth="1"/>
    <col min="5" max="5" width="9.85546875" customWidth="1"/>
    <col min="6" max="6" width="9.5703125" customWidth="1"/>
    <col min="7" max="7" width="9.85546875" customWidth="1"/>
    <col min="8" max="8" width="10.28515625" customWidth="1"/>
    <col min="9" max="9" width="9.85546875" customWidth="1"/>
    <col min="10" max="10" width="12.85546875" bestFit="1" customWidth="1"/>
    <col min="11" max="11" width="20.140625" bestFit="1" customWidth="1"/>
    <col min="12" max="12" width="12.85546875" bestFit="1" customWidth="1"/>
    <col min="13" max="13" width="20.140625" bestFit="1" customWidth="1"/>
    <col min="14" max="14" width="12.85546875" bestFit="1" customWidth="1"/>
    <col min="15" max="15" width="20.140625" bestFit="1" customWidth="1"/>
    <col min="16" max="16" width="12.85546875" bestFit="1" customWidth="1"/>
    <col min="17" max="17" width="20.140625" bestFit="1" customWidth="1"/>
  </cols>
  <sheetData>
    <row r="1" spans="1:17">
      <c r="A1" s="1289" t="s">
        <v>139</v>
      </c>
      <c r="B1" s="1289"/>
      <c r="C1" s="1289"/>
      <c r="D1" s="1289"/>
      <c r="E1" s="1289"/>
      <c r="F1" s="1289"/>
      <c r="G1" s="1289"/>
      <c r="H1" s="1289"/>
      <c r="I1" s="1289"/>
      <c r="J1" s="87"/>
      <c r="K1" s="87"/>
      <c r="L1" s="87"/>
      <c r="M1" s="87"/>
      <c r="N1" s="87"/>
      <c r="O1" s="87"/>
      <c r="P1" s="87"/>
      <c r="Q1" s="87"/>
    </row>
    <row r="2" spans="1:17">
      <c r="A2" s="1290" t="s">
        <v>140</v>
      </c>
      <c r="B2" s="1293" t="s">
        <v>1301</v>
      </c>
      <c r="C2" s="1293"/>
      <c r="D2" s="1293"/>
      <c r="E2" s="1293"/>
      <c r="F2" s="1293" t="s">
        <v>1248</v>
      </c>
      <c r="G2" s="1293"/>
      <c r="H2" s="1293"/>
      <c r="I2" s="1293"/>
      <c r="J2" s="87"/>
      <c r="K2" s="87"/>
      <c r="L2" s="87"/>
      <c r="M2" s="87"/>
      <c r="N2" s="87"/>
      <c r="O2" s="87"/>
      <c r="P2" s="87"/>
      <c r="Q2" s="87"/>
    </row>
    <row r="3" spans="1:17">
      <c r="A3" s="1291"/>
      <c r="B3" s="1294" t="s">
        <v>141</v>
      </c>
      <c r="C3" s="1295"/>
      <c r="D3" s="1294" t="s">
        <v>142</v>
      </c>
      <c r="E3" s="1295"/>
      <c r="F3" s="1294" t="s">
        <v>141</v>
      </c>
      <c r="G3" s="1295"/>
      <c r="H3" s="1294" t="s">
        <v>142</v>
      </c>
      <c r="I3" s="1295"/>
      <c r="J3" s="87"/>
      <c r="K3" s="87"/>
      <c r="L3" s="87"/>
      <c r="M3" s="87"/>
      <c r="N3" s="87"/>
      <c r="O3" s="87"/>
      <c r="P3" s="87"/>
      <c r="Q3" s="87"/>
    </row>
    <row r="4" spans="1:17" ht="30">
      <c r="A4" s="1292"/>
      <c r="B4" s="409" t="s">
        <v>143</v>
      </c>
      <c r="C4" s="409" t="s">
        <v>144</v>
      </c>
      <c r="D4" s="409" t="s">
        <v>143</v>
      </c>
      <c r="E4" s="409" t="s">
        <v>144</v>
      </c>
      <c r="F4" s="409" t="s">
        <v>143</v>
      </c>
      <c r="G4" s="409" t="s">
        <v>144</v>
      </c>
      <c r="H4" s="409" t="s">
        <v>143</v>
      </c>
      <c r="I4" s="409" t="s">
        <v>144</v>
      </c>
      <c r="J4" s="87"/>
      <c r="K4" s="87"/>
      <c r="L4" s="87"/>
      <c r="M4" s="87"/>
      <c r="N4" s="87"/>
      <c r="O4" s="87"/>
      <c r="P4" s="87"/>
      <c r="Q4" s="87"/>
    </row>
    <row r="5" spans="1:17">
      <c r="A5" s="1296" t="s">
        <v>145</v>
      </c>
      <c r="B5" s="1296"/>
      <c r="C5" s="1296"/>
      <c r="D5" s="1296"/>
      <c r="E5" s="1296"/>
      <c r="F5" s="1296"/>
      <c r="G5" s="1296"/>
      <c r="H5" s="1296"/>
      <c r="I5" s="1296"/>
      <c r="J5" s="87"/>
      <c r="K5" s="87"/>
      <c r="L5" s="87"/>
      <c r="M5" s="87"/>
      <c r="N5" s="87"/>
      <c r="O5" s="87"/>
      <c r="P5" s="87"/>
      <c r="Q5" s="87"/>
    </row>
    <row r="6" spans="1:17" s="50" customFormat="1">
      <c r="A6" s="398" t="s">
        <v>1189</v>
      </c>
      <c r="B6" s="636">
        <v>2</v>
      </c>
      <c r="C6" s="686">
        <f>SUM(C7:C8)</f>
        <v>1525.2207245</v>
      </c>
      <c r="D6" s="690">
        <v>31</v>
      </c>
      <c r="E6" s="686">
        <f>SUM(E7:E8)</f>
        <v>25400.0057213</v>
      </c>
      <c r="F6" s="636">
        <v>2</v>
      </c>
      <c r="G6" s="686">
        <f t="shared" ref="G6" si="0">G7+G8</f>
        <v>1525.22</v>
      </c>
      <c r="H6" s="690">
        <v>25</v>
      </c>
      <c r="I6" s="687">
        <f t="shared" ref="I6" si="1">I7+I8</f>
        <v>20919.205000000002</v>
      </c>
      <c r="J6" s="87"/>
      <c r="K6" s="87"/>
      <c r="L6" s="86"/>
      <c r="M6" s="86"/>
      <c r="N6" s="88"/>
      <c r="O6" s="88"/>
      <c r="P6" s="89"/>
      <c r="Q6" s="89"/>
    </row>
    <row r="7" spans="1:17" s="50" customFormat="1">
      <c r="A7" s="399" t="s">
        <v>1190</v>
      </c>
      <c r="B7" s="637" t="s">
        <v>290</v>
      </c>
      <c r="C7" s="688">
        <v>424.9999914</v>
      </c>
      <c r="D7" s="637" t="s">
        <v>290</v>
      </c>
      <c r="E7" s="689">
        <v>12897.333685699999</v>
      </c>
      <c r="F7" s="637" t="s">
        <v>290</v>
      </c>
      <c r="G7" s="688">
        <v>425</v>
      </c>
      <c r="H7" s="637" t="s">
        <v>290</v>
      </c>
      <c r="I7" s="689">
        <f>5127.855+1217.24+2277.82+3973.03</f>
        <v>12595.945</v>
      </c>
      <c r="J7" s="87"/>
      <c r="K7" s="87"/>
      <c r="L7" s="86"/>
      <c r="M7" s="86"/>
      <c r="N7" s="88"/>
      <c r="O7" s="88"/>
      <c r="P7" s="89"/>
      <c r="Q7" s="89"/>
    </row>
    <row r="8" spans="1:17" s="50" customFormat="1" ht="30">
      <c r="A8" s="399" t="s">
        <v>1191</v>
      </c>
      <c r="B8" s="637" t="s">
        <v>290</v>
      </c>
      <c r="C8" s="638">
        <v>1100.2207331</v>
      </c>
      <c r="D8" s="637" t="s">
        <v>290</v>
      </c>
      <c r="E8" s="689">
        <v>12502.672035600001</v>
      </c>
      <c r="F8" s="637" t="s">
        <v>290</v>
      </c>
      <c r="G8" s="638">
        <f>500+600.22</f>
        <v>1100.22</v>
      </c>
      <c r="H8" s="637" t="s">
        <v>290</v>
      </c>
      <c r="I8" s="689">
        <f>736+1458.76+1343.3+4785.2</f>
        <v>8323.26</v>
      </c>
      <c r="J8" s="87"/>
      <c r="K8" s="87"/>
      <c r="L8" s="86"/>
      <c r="M8" s="86"/>
      <c r="N8" s="88"/>
      <c r="O8" s="88"/>
      <c r="P8" s="89"/>
      <c r="Q8" s="89"/>
    </row>
    <row r="9" spans="1:17" s="50" customFormat="1">
      <c r="A9" s="398" t="s">
        <v>1192</v>
      </c>
      <c r="B9" s="637">
        <v>1</v>
      </c>
      <c r="C9" s="686">
        <f>SUM(C10:C11)</f>
        <v>49.965440000000001</v>
      </c>
      <c r="D9" s="414">
        <v>105</v>
      </c>
      <c r="E9" s="686">
        <f>SUM(E10:E11)</f>
        <v>3086.3290519999996</v>
      </c>
      <c r="F9" s="637">
        <v>1</v>
      </c>
      <c r="G9" s="691">
        <v>49.965440000000001</v>
      </c>
      <c r="H9" s="414">
        <v>81</v>
      </c>
      <c r="I9" s="638">
        <v>2406.2563719999994</v>
      </c>
      <c r="J9" s="87"/>
      <c r="K9" s="87"/>
      <c r="L9" s="86"/>
      <c r="M9" s="86"/>
      <c r="N9" s="88"/>
      <c r="O9" s="88"/>
      <c r="P9" s="89"/>
      <c r="Q9" s="89"/>
    </row>
    <row r="10" spans="1:17" s="50" customFormat="1">
      <c r="A10" s="399" t="s">
        <v>1190</v>
      </c>
      <c r="B10" s="637" t="s">
        <v>290</v>
      </c>
      <c r="C10" s="688">
        <v>6.08</v>
      </c>
      <c r="D10" s="637" t="s">
        <v>290</v>
      </c>
      <c r="E10" s="638">
        <v>191.56312649999998</v>
      </c>
      <c r="F10" s="637" t="s">
        <v>290</v>
      </c>
      <c r="G10" s="688">
        <v>6.08</v>
      </c>
      <c r="H10" s="637" t="s">
        <v>290</v>
      </c>
      <c r="I10" s="638">
        <v>159.32757369999999</v>
      </c>
      <c r="J10" s="87"/>
      <c r="K10" s="87"/>
      <c r="L10" s="86"/>
      <c r="M10" s="86"/>
      <c r="N10" s="88"/>
      <c r="O10" s="88"/>
      <c r="P10" s="89"/>
      <c r="Q10" s="89"/>
    </row>
    <row r="11" spans="1:17" s="50" customFormat="1" ht="30">
      <c r="A11" s="399" t="s">
        <v>1191</v>
      </c>
      <c r="B11" s="637" t="s">
        <v>290</v>
      </c>
      <c r="C11" s="688">
        <v>43.885440000000003</v>
      </c>
      <c r="D11" s="637" t="s">
        <v>290</v>
      </c>
      <c r="E11" s="638">
        <v>2894.7659254999994</v>
      </c>
      <c r="F11" s="637" t="s">
        <v>290</v>
      </c>
      <c r="G11" s="688">
        <v>43.885440000000003</v>
      </c>
      <c r="H11" s="637" t="s">
        <v>290</v>
      </c>
      <c r="I11" s="638">
        <v>2246.9287982999995</v>
      </c>
      <c r="J11" s="87"/>
      <c r="K11" s="87"/>
      <c r="L11" s="86"/>
      <c r="M11" s="86"/>
      <c r="N11" s="88"/>
      <c r="O11" s="88"/>
      <c r="P11" s="89"/>
      <c r="Q11" s="89"/>
    </row>
    <row r="12" spans="1:17" s="50" customFormat="1">
      <c r="A12" s="398" t="s">
        <v>1193</v>
      </c>
      <c r="B12" s="414">
        <f t="shared" ref="B12:E12" si="2">B9+B6</f>
        <v>3</v>
      </c>
      <c r="C12" s="691">
        <f t="shared" si="2"/>
        <v>1575.1861644999999</v>
      </c>
      <c r="D12" s="414">
        <f t="shared" si="2"/>
        <v>136</v>
      </c>
      <c r="E12" s="689">
        <f t="shared" si="2"/>
        <v>28486.334773300001</v>
      </c>
      <c r="F12" s="414">
        <f t="shared" ref="F12:I12" si="3">F9+F6</f>
        <v>3</v>
      </c>
      <c r="G12" s="691">
        <f t="shared" si="3"/>
        <v>1575.18544</v>
      </c>
      <c r="H12" s="414">
        <f t="shared" si="3"/>
        <v>106</v>
      </c>
      <c r="I12" s="689">
        <f t="shared" si="3"/>
        <v>23325.461372000002</v>
      </c>
      <c r="J12" s="87"/>
      <c r="K12" s="87"/>
      <c r="L12" s="86"/>
      <c r="M12" s="86"/>
      <c r="N12" s="88"/>
      <c r="O12" s="88"/>
      <c r="P12" s="89"/>
      <c r="Q12" s="89"/>
    </row>
    <row r="13" spans="1:17" s="50" customFormat="1" ht="30">
      <c r="A13" s="400" t="s">
        <v>1194</v>
      </c>
      <c r="B13" s="637" t="s">
        <v>290</v>
      </c>
      <c r="C13" s="691">
        <f>C7+C10</f>
        <v>431.07999139999998</v>
      </c>
      <c r="D13" s="637" t="s">
        <v>290</v>
      </c>
      <c r="E13" s="689">
        <f>E7+E10</f>
        <v>13088.896812199999</v>
      </c>
      <c r="F13" s="637" t="s">
        <v>290</v>
      </c>
      <c r="G13" s="691">
        <f>G7+G10</f>
        <v>431.08</v>
      </c>
      <c r="H13" s="637" t="s">
        <v>290</v>
      </c>
      <c r="I13" s="689">
        <f>I7+I10</f>
        <v>12755.2725737</v>
      </c>
      <c r="J13" s="87"/>
      <c r="K13" s="87"/>
      <c r="L13" s="86"/>
      <c r="M13" s="86"/>
      <c r="N13" s="88"/>
      <c r="O13" s="88"/>
      <c r="P13" s="89"/>
      <c r="Q13" s="89"/>
    </row>
    <row r="14" spans="1:17" s="50" customFormat="1" ht="30">
      <c r="A14" s="400" t="s">
        <v>1195</v>
      </c>
      <c r="B14" s="637" t="s">
        <v>290</v>
      </c>
      <c r="C14" s="691">
        <f>C8+C11</f>
        <v>1144.1061731</v>
      </c>
      <c r="D14" s="637" t="s">
        <v>290</v>
      </c>
      <c r="E14" s="689">
        <f>E11+E8</f>
        <v>15397.4379611</v>
      </c>
      <c r="F14" s="637" t="s">
        <v>290</v>
      </c>
      <c r="G14" s="691">
        <f>G8+G11</f>
        <v>1144.10544</v>
      </c>
      <c r="H14" s="637" t="s">
        <v>290</v>
      </c>
      <c r="I14" s="689">
        <f>I11+I8</f>
        <v>10570.1887983</v>
      </c>
      <c r="J14" s="87"/>
      <c r="K14" s="87"/>
      <c r="L14" s="86"/>
      <c r="M14" s="86"/>
      <c r="N14" s="88"/>
      <c r="O14" s="88"/>
      <c r="P14" s="89"/>
      <c r="Q14" s="89"/>
    </row>
    <row r="15" spans="1:17" s="50" customFormat="1" ht="30">
      <c r="A15" s="398" t="s">
        <v>1196</v>
      </c>
      <c r="B15" s="637">
        <f>B16+B17</f>
        <v>0</v>
      </c>
      <c r="C15" s="688">
        <f>C16+C17</f>
        <v>0</v>
      </c>
      <c r="D15" s="637">
        <v>0</v>
      </c>
      <c r="E15" s="692">
        <v>0</v>
      </c>
      <c r="F15" s="637">
        <f>F16+F17</f>
        <v>0</v>
      </c>
      <c r="G15" s="688">
        <f>G16+G17</f>
        <v>0</v>
      </c>
      <c r="H15" s="637">
        <v>0</v>
      </c>
      <c r="I15" s="692">
        <v>0</v>
      </c>
      <c r="J15" s="87"/>
      <c r="K15" s="87"/>
      <c r="L15" s="86"/>
      <c r="M15" s="86"/>
      <c r="N15" s="88"/>
      <c r="O15" s="88"/>
      <c r="P15" s="89"/>
      <c r="Q15" s="89"/>
    </row>
    <row r="16" spans="1:17" s="50" customFormat="1">
      <c r="A16" s="399" t="s">
        <v>1190</v>
      </c>
      <c r="B16" s="637">
        <v>0</v>
      </c>
      <c r="C16" s="688">
        <v>0</v>
      </c>
      <c r="D16" s="637">
        <v>0</v>
      </c>
      <c r="E16" s="692">
        <v>0</v>
      </c>
      <c r="F16" s="637">
        <v>0</v>
      </c>
      <c r="G16" s="688">
        <v>0</v>
      </c>
      <c r="H16" s="637">
        <v>0</v>
      </c>
      <c r="I16" s="692">
        <v>0</v>
      </c>
      <c r="J16" s="87"/>
      <c r="K16" s="87"/>
      <c r="L16" s="86"/>
      <c r="M16" s="86"/>
      <c r="N16" s="88"/>
      <c r="O16" s="88"/>
      <c r="P16" s="89"/>
      <c r="Q16" s="89"/>
    </row>
    <row r="17" spans="1:17" s="50" customFormat="1" ht="30">
      <c r="A17" s="399" t="s">
        <v>1191</v>
      </c>
      <c r="B17" s="637">
        <v>0</v>
      </c>
      <c r="C17" s="688">
        <v>0</v>
      </c>
      <c r="D17" s="637">
        <v>0</v>
      </c>
      <c r="E17" s="692">
        <v>0</v>
      </c>
      <c r="F17" s="637">
        <v>0</v>
      </c>
      <c r="G17" s="688">
        <v>0</v>
      </c>
      <c r="H17" s="637">
        <v>0</v>
      </c>
      <c r="I17" s="692">
        <v>0</v>
      </c>
      <c r="J17" s="87"/>
      <c r="K17" s="87"/>
      <c r="L17" s="86"/>
      <c r="M17" s="86"/>
      <c r="N17" s="88"/>
      <c r="O17" s="88"/>
      <c r="P17" s="89"/>
      <c r="Q17" s="89"/>
    </row>
    <row r="18" spans="1:17" s="50" customFormat="1" ht="30">
      <c r="A18" s="398" t="s">
        <v>1197</v>
      </c>
      <c r="B18" s="637">
        <f>B19+B20</f>
        <v>0</v>
      </c>
      <c r="C18" s="688">
        <f>C19+C20</f>
        <v>0</v>
      </c>
      <c r="D18" s="637">
        <v>0</v>
      </c>
      <c r="E18" s="692">
        <v>0</v>
      </c>
      <c r="F18" s="637">
        <f>F19+F20</f>
        <v>0</v>
      </c>
      <c r="G18" s="688">
        <f>G19+G20</f>
        <v>0</v>
      </c>
      <c r="H18" s="637">
        <v>0</v>
      </c>
      <c r="I18" s="692">
        <v>0</v>
      </c>
      <c r="J18" s="87"/>
      <c r="K18" s="87"/>
      <c r="L18" s="86"/>
      <c r="M18" s="86"/>
      <c r="N18" s="88"/>
      <c r="O18" s="88"/>
      <c r="P18" s="89"/>
      <c r="Q18" s="89"/>
    </row>
    <row r="19" spans="1:17" s="50" customFormat="1">
      <c r="A19" s="399" t="s">
        <v>1190</v>
      </c>
      <c r="B19" s="637">
        <v>0</v>
      </c>
      <c r="C19" s="688">
        <v>0</v>
      </c>
      <c r="D19" s="637">
        <v>0</v>
      </c>
      <c r="E19" s="692">
        <v>0</v>
      </c>
      <c r="F19" s="637">
        <v>0</v>
      </c>
      <c r="G19" s="688">
        <v>0</v>
      </c>
      <c r="H19" s="637">
        <v>0</v>
      </c>
      <c r="I19" s="692">
        <v>0</v>
      </c>
      <c r="J19" s="87"/>
      <c r="K19" s="87"/>
      <c r="L19" s="86"/>
      <c r="M19" s="86"/>
      <c r="N19" s="88"/>
      <c r="O19" s="88"/>
      <c r="P19" s="89"/>
      <c r="Q19" s="89"/>
    </row>
    <row r="20" spans="1:17" s="50" customFormat="1" ht="30">
      <c r="A20" s="399" t="s">
        <v>1191</v>
      </c>
      <c r="B20" s="637">
        <v>0</v>
      </c>
      <c r="C20" s="688">
        <v>0</v>
      </c>
      <c r="D20" s="637">
        <v>0</v>
      </c>
      <c r="E20" s="692">
        <v>0</v>
      </c>
      <c r="F20" s="637">
        <v>0</v>
      </c>
      <c r="G20" s="688">
        <v>0</v>
      </c>
      <c r="H20" s="637">
        <v>0</v>
      </c>
      <c r="I20" s="692">
        <v>0</v>
      </c>
      <c r="J20" s="87"/>
      <c r="K20" s="87"/>
      <c r="L20" s="86"/>
      <c r="M20" s="86"/>
      <c r="N20" s="88"/>
      <c r="O20" s="88"/>
      <c r="P20" s="89"/>
      <c r="Q20" s="89"/>
    </row>
    <row r="21" spans="1:17" s="50" customFormat="1">
      <c r="A21" s="398" t="s">
        <v>1198</v>
      </c>
      <c r="B21" s="637">
        <f>B18+B15</f>
        <v>0</v>
      </c>
      <c r="C21" s="688">
        <f>C18+C15</f>
        <v>0</v>
      </c>
      <c r="D21" s="637">
        <f>D15+D18</f>
        <v>0</v>
      </c>
      <c r="E21" s="692">
        <f>E15+E18</f>
        <v>0</v>
      </c>
      <c r="F21" s="637">
        <f>F18+F15</f>
        <v>0</v>
      </c>
      <c r="G21" s="688">
        <f>G18+G15</f>
        <v>0</v>
      </c>
      <c r="H21" s="637">
        <f>H15+H18</f>
        <v>0</v>
      </c>
      <c r="I21" s="692">
        <f>I15+I18</f>
        <v>0</v>
      </c>
      <c r="J21" s="87"/>
      <c r="K21" s="87"/>
      <c r="L21" s="86"/>
      <c r="M21" s="86"/>
      <c r="N21" s="88"/>
      <c r="O21" s="88"/>
      <c r="P21" s="89"/>
      <c r="Q21" s="89"/>
    </row>
    <row r="22" spans="1:17" s="50" customFormat="1">
      <c r="A22" s="400" t="s">
        <v>1190</v>
      </c>
      <c r="B22" s="637">
        <f>B16+B19</f>
        <v>0</v>
      </c>
      <c r="C22" s="688">
        <f>C16+C19</f>
        <v>0</v>
      </c>
      <c r="D22" s="637">
        <f>D16+D19</f>
        <v>0</v>
      </c>
      <c r="E22" s="692">
        <f>E16+E19</f>
        <v>0</v>
      </c>
      <c r="F22" s="637">
        <f>F16+F19</f>
        <v>0</v>
      </c>
      <c r="G22" s="688">
        <f>G16+G19</f>
        <v>0</v>
      </c>
      <c r="H22" s="637">
        <f>H16+H19</f>
        <v>0</v>
      </c>
      <c r="I22" s="692">
        <f>I16+I19</f>
        <v>0</v>
      </c>
      <c r="J22" s="87"/>
      <c r="K22" s="87"/>
      <c r="L22" s="86"/>
      <c r="M22" s="86"/>
      <c r="N22" s="88"/>
      <c r="O22" s="88"/>
      <c r="P22" s="89"/>
      <c r="Q22" s="89"/>
    </row>
    <row r="23" spans="1:17" s="50" customFormat="1" ht="30">
      <c r="A23" s="400" t="s">
        <v>1191</v>
      </c>
      <c r="B23" s="637">
        <f>B20+B17</f>
        <v>0</v>
      </c>
      <c r="C23" s="637">
        <f t="shared" ref="C23" si="4">C20+C17</f>
        <v>0</v>
      </c>
      <c r="D23" s="637">
        <f>D20+D17</f>
        <v>0</v>
      </c>
      <c r="E23" s="692">
        <f t="shared" ref="E23" si="5">E20+E17</f>
        <v>0</v>
      </c>
      <c r="F23" s="637">
        <f>F20+F17</f>
        <v>0</v>
      </c>
      <c r="G23" s="637">
        <f t="shared" ref="G23" si="6">G20+G17</f>
        <v>0</v>
      </c>
      <c r="H23" s="637">
        <f>H20+H17</f>
        <v>0</v>
      </c>
      <c r="I23" s="692">
        <f t="shared" ref="I23" si="7">I20+I17</f>
        <v>0</v>
      </c>
      <c r="J23" s="87"/>
      <c r="K23" s="87"/>
      <c r="L23" s="86"/>
      <c r="M23" s="86"/>
      <c r="N23" s="88"/>
      <c r="O23" s="88"/>
      <c r="P23" s="89"/>
      <c r="Q23" s="89"/>
    </row>
    <row r="24" spans="1:17" s="50" customFormat="1" ht="30">
      <c r="A24" s="398" t="s">
        <v>1199</v>
      </c>
      <c r="B24" s="637">
        <f>B12+B21</f>
        <v>3</v>
      </c>
      <c r="C24" s="688">
        <f t="shared" ref="C24:E26" si="8">C12+C21</f>
        <v>1575.1861644999999</v>
      </c>
      <c r="D24" s="637">
        <f t="shared" si="8"/>
        <v>136</v>
      </c>
      <c r="E24" s="693">
        <f t="shared" si="8"/>
        <v>28486.334773300001</v>
      </c>
      <c r="F24" s="637">
        <f>F12+F21</f>
        <v>3</v>
      </c>
      <c r="G24" s="688">
        <f t="shared" ref="G24:I24" si="9">G12+G21</f>
        <v>1575.18544</v>
      </c>
      <c r="H24" s="637">
        <f t="shared" si="9"/>
        <v>106</v>
      </c>
      <c r="I24" s="693">
        <f t="shared" si="9"/>
        <v>23325.461372000002</v>
      </c>
      <c r="J24" s="87"/>
      <c r="K24" s="87"/>
      <c r="L24" s="86"/>
      <c r="M24" s="86"/>
      <c r="N24" s="88"/>
      <c r="O24" s="88"/>
      <c r="P24" s="89"/>
      <c r="Q24" s="89"/>
    </row>
    <row r="25" spans="1:17" s="50" customFormat="1" ht="30">
      <c r="A25" s="400" t="s">
        <v>1194</v>
      </c>
      <c r="B25" s="637" t="s">
        <v>290</v>
      </c>
      <c r="C25" s="691">
        <f t="shared" ref="C25" si="10">C13+C22</f>
        <v>431.07999139999998</v>
      </c>
      <c r="D25" s="637" t="s">
        <v>290</v>
      </c>
      <c r="E25" s="694">
        <f t="shared" si="8"/>
        <v>13088.896812199999</v>
      </c>
      <c r="F25" s="637" t="s">
        <v>290</v>
      </c>
      <c r="G25" s="691">
        <f t="shared" ref="G25" si="11">G13+G22</f>
        <v>431.08</v>
      </c>
      <c r="H25" s="637" t="s">
        <v>290</v>
      </c>
      <c r="I25" s="694">
        <f t="shared" ref="I25" si="12">I13+I22</f>
        <v>12755.2725737</v>
      </c>
      <c r="J25" s="87"/>
      <c r="K25" s="87"/>
      <c r="L25" s="86"/>
      <c r="M25" s="86"/>
      <c r="N25" s="88"/>
      <c r="O25" s="88"/>
      <c r="P25" s="89"/>
      <c r="Q25" s="89"/>
    </row>
    <row r="26" spans="1:17" s="50" customFormat="1" ht="30">
      <c r="A26" s="401" t="s">
        <v>1195</v>
      </c>
      <c r="B26" s="637" t="s">
        <v>290</v>
      </c>
      <c r="C26" s="691">
        <f t="shared" ref="C26" si="13">C14+C23</f>
        <v>1144.1061731</v>
      </c>
      <c r="D26" s="637" t="s">
        <v>290</v>
      </c>
      <c r="E26" s="694">
        <f t="shared" si="8"/>
        <v>15397.4379611</v>
      </c>
      <c r="F26" s="637" t="s">
        <v>290</v>
      </c>
      <c r="G26" s="691">
        <f t="shared" ref="G26" si="14">G14+G23</f>
        <v>1144.10544</v>
      </c>
      <c r="H26" s="637" t="s">
        <v>290</v>
      </c>
      <c r="I26" s="694">
        <f t="shared" ref="I26" si="15">I14+I23</f>
        <v>10570.1887983</v>
      </c>
      <c r="J26" s="87"/>
      <c r="K26" s="87"/>
      <c r="L26" s="86"/>
      <c r="M26" s="86"/>
      <c r="N26" s="88"/>
      <c r="O26" s="88"/>
      <c r="P26" s="89"/>
      <c r="Q26" s="89"/>
    </row>
    <row r="27" spans="1:17" s="50" customFormat="1">
      <c r="A27" s="402" t="s">
        <v>1200</v>
      </c>
      <c r="B27" s="853">
        <f>SUM(B28:B29)</f>
        <v>6</v>
      </c>
      <c r="C27" s="853">
        <f t="shared" ref="C27" si="16">SUM(C28:C29)</f>
        <v>3461.50506</v>
      </c>
      <c r="D27" s="853">
        <f t="shared" ref="D27" si="17">SUM(D28:D29)</f>
        <v>36</v>
      </c>
      <c r="E27" s="853">
        <f t="shared" ref="E27" si="18">SUM(E28:E29)</f>
        <v>2926.1249400000002</v>
      </c>
      <c r="F27" s="853">
        <f>SUM(F28:F29)</f>
        <v>5</v>
      </c>
      <c r="G27" s="853">
        <f t="shared" ref="G27:I27" si="19">SUM(G28:G29)</f>
        <v>3411.5950599999996</v>
      </c>
      <c r="H27" s="853">
        <f t="shared" si="19"/>
        <v>33</v>
      </c>
      <c r="I27" s="853">
        <f t="shared" si="19"/>
        <v>2846.4349400000001</v>
      </c>
      <c r="J27" s="87"/>
      <c r="K27" s="87"/>
      <c r="L27" s="86"/>
      <c r="M27" s="86"/>
      <c r="N27" s="88"/>
      <c r="O27" s="88"/>
      <c r="P27" s="89"/>
      <c r="Q27" s="89"/>
    </row>
    <row r="28" spans="1:17" s="50" customFormat="1">
      <c r="A28" s="403" t="s">
        <v>1201</v>
      </c>
      <c r="B28" s="637">
        <v>5</v>
      </c>
      <c r="C28" s="637">
        <v>3434.6450599999998</v>
      </c>
      <c r="D28" s="414">
        <v>29</v>
      </c>
      <c r="E28" s="415">
        <v>2786.7349400000003</v>
      </c>
      <c r="F28" s="854">
        <v>4</v>
      </c>
      <c r="G28" s="854">
        <v>3384.7350599999995</v>
      </c>
      <c r="H28" s="853">
        <v>28</v>
      </c>
      <c r="I28" s="855">
        <v>2780.3749400000002</v>
      </c>
      <c r="J28" s="87"/>
      <c r="K28" s="87"/>
      <c r="L28" s="86"/>
      <c r="M28" s="86"/>
      <c r="N28" s="88"/>
      <c r="O28" s="88"/>
      <c r="P28" s="89"/>
      <c r="Q28" s="89"/>
    </row>
    <row r="29" spans="1:17" s="50" customFormat="1">
      <c r="A29" s="403" t="s">
        <v>1202</v>
      </c>
      <c r="B29" s="637">
        <v>1</v>
      </c>
      <c r="C29" s="637">
        <v>26.86</v>
      </c>
      <c r="D29" s="414">
        <v>7</v>
      </c>
      <c r="E29" s="415">
        <v>139.39000000000001</v>
      </c>
      <c r="F29" s="854">
        <v>1</v>
      </c>
      <c r="G29" s="854">
        <v>26.86</v>
      </c>
      <c r="H29" s="853">
        <f>3+2</f>
        <v>5</v>
      </c>
      <c r="I29" s="855">
        <f>43+23.06</f>
        <v>66.06</v>
      </c>
      <c r="J29" s="87"/>
      <c r="K29" s="87"/>
      <c r="L29" s="86"/>
      <c r="M29" s="86"/>
      <c r="N29" s="88"/>
      <c r="O29" s="88"/>
      <c r="P29" s="89"/>
      <c r="Q29" s="89"/>
    </row>
    <row r="30" spans="1:17" s="50" customFormat="1">
      <c r="A30" s="402" t="s">
        <v>1203</v>
      </c>
      <c r="B30" s="691">
        <f>B31+B32</f>
        <v>62</v>
      </c>
      <c r="C30" s="691">
        <f>C31+C32</f>
        <v>6162.83</v>
      </c>
      <c r="D30" s="691">
        <f>D31+D32</f>
        <v>353</v>
      </c>
      <c r="E30" s="691">
        <f>E31+E32</f>
        <v>13434.953</v>
      </c>
      <c r="F30" s="691">
        <f t="shared" ref="F30:I30" si="20">F31+F32</f>
        <v>50</v>
      </c>
      <c r="G30" s="691">
        <f t="shared" si="20"/>
        <v>5022.4800000000005</v>
      </c>
      <c r="H30" s="691">
        <f t="shared" si="20"/>
        <v>293</v>
      </c>
      <c r="I30" s="691">
        <f t="shared" si="20"/>
        <v>9643.2829999999994</v>
      </c>
      <c r="J30" s="87"/>
      <c r="K30" s="87"/>
      <c r="L30" s="86"/>
      <c r="M30" s="86"/>
      <c r="N30" s="88"/>
      <c r="O30" s="88"/>
      <c r="P30" s="89"/>
      <c r="Q30" s="89"/>
    </row>
    <row r="31" spans="1:17" s="50" customFormat="1">
      <c r="A31" s="403" t="s">
        <v>1201</v>
      </c>
      <c r="B31" s="691">
        <f>30+11+9+12</f>
        <v>62</v>
      </c>
      <c r="C31" s="691">
        <f>4665.51+249.77+107.2+1140.35</f>
        <v>6162.83</v>
      </c>
      <c r="D31" s="691">
        <f>158+2+46+66+53</f>
        <v>325</v>
      </c>
      <c r="E31" s="691">
        <f>6076.771+5.81+1550.6+1795.89+3726.92</f>
        <v>13155.991</v>
      </c>
      <c r="F31" s="691">
        <f>30+11+9</f>
        <v>50</v>
      </c>
      <c r="G31" s="691">
        <f>4665.51+249.77+107.2</f>
        <v>5022.4800000000005</v>
      </c>
      <c r="H31" s="691">
        <f>158+2+46+66</f>
        <v>272</v>
      </c>
      <c r="I31" s="691">
        <f>6076.771+5.81+1550.6+1795.89</f>
        <v>9429.0709999999999</v>
      </c>
      <c r="J31" s="87"/>
      <c r="K31" s="87"/>
      <c r="L31" s="86"/>
      <c r="M31" s="86"/>
      <c r="N31" s="88"/>
      <c r="O31" s="88"/>
      <c r="P31" s="89"/>
      <c r="Q31" s="89"/>
    </row>
    <row r="32" spans="1:17" s="50" customFormat="1">
      <c r="A32" s="403" t="s">
        <v>1202</v>
      </c>
      <c r="B32" s="691">
        <v>0</v>
      </c>
      <c r="C32" s="691">
        <v>0</v>
      </c>
      <c r="D32" s="691">
        <f>7+3+4+7+7</f>
        <v>28</v>
      </c>
      <c r="E32" s="691">
        <f>73.492+6.83+14.22+31.04+88.63+64.75</f>
        <v>278.96199999999999</v>
      </c>
      <c r="F32" s="691">
        <v>0</v>
      </c>
      <c r="G32" s="691">
        <v>0</v>
      </c>
      <c r="H32" s="691">
        <f>7+3+4+7</f>
        <v>21</v>
      </c>
      <c r="I32" s="691">
        <f>73.492+6.83+14.22+31.04+88.63</f>
        <v>214.21199999999999</v>
      </c>
      <c r="J32" s="87"/>
      <c r="K32" s="87"/>
      <c r="L32" s="86"/>
      <c r="M32" s="86"/>
      <c r="N32" s="88"/>
      <c r="O32" s="88"/>
      <c r="P32" s="89"/>
      <c r="Q32" s="89"/>
    </row>
    <row r="33" spans="1:18" s="50" customFormat="1">
      <c r="A33" s="402" t="s">
        <v>1204</v>
      </c>
      <c r="B33" s="691">
        <f t="shared" ref="B33" si="21">B34+B35</f>
        <v>6</v>
      </c>
      <c r="C33" s="691">
        <f>C34+C35</f>
        <v>14140.48</v>
      </c>
      <c r="D33" s="691">
        <f>D34+D35</f>
        <v>18</v>
      </c>
      <c r="E33" s="691">
        <f>E34+E35</f>
        <v>10811</v>
      </c>
      <c r="F33" s="414">
        <f t="shared" ref="F33:I33" si="22">F34+F35</f>
        <v>4</v>
      </c>
      <c r="G33" s="691">
        <f t="shared" si="22"/>
        <v>9140.48</v>
      </c>
      <c r="H33" s="414">
        <f t="shared" si="22"/>
        <v>16</v>
      </c>
      <c r="I33" s="694">
        <f t="shared" si="22"/>
        <v>10201.879999999999</v>
      </c>
      <c r="J33" s="87"/>
      <c r="K33" s="87"/>
      <c r="L33" s="86"/>
      <c r="M33" s="86"/>
      <c r="N33" s="88"/>
      <c r="O33" s="88"/>
      <c r="P33" s="89"/>
      <c r="Q33" s="89"/>
    </row>
    <row r="34" spans="1:18" s="50" customFormat="1">
      <c r="A34" s="403" t="s">
        <v>1201</v>
      </c>
      <c r="B34" s="691">
        <f>3+1+2</f>
        <v>6</v>
      </c>
      <c r="C34" s="691">
        <f>1100.49+3039.99+5000+5000</f>
        <v>14140.48</v>
      </c>
      <c r="D34" s="691">
        <f>5+3+3+5+2</f>
        <v>18</v>
      </c>
      <c r="E34" s="691">
        <f>2049.89+2649.99+2400+3102+609.12</f>
        <v>10811</v>
      </c>
      <c r="F34" s="637">
        <f>3+1</f>
        <v>4</v>
      </c>
      <c r="G34" s="637">
        <f>1100.49+3039.99+5000</f>
        <v>9140.48</v>
      </c>
      <c r="H34" s="414">
        <f>5+3+3+5</f>
        <v>16</v>
      </c>
      <c r="I34" s="689">
        <f>2049.89+2649.99+2400+3102</f>
        <v>10201.879999999999</v>
      </c>
      <c r="J34" s="87"/>
      <c r="K34" s="87"/>
      <c r="L34" s="86"/>
      <c r="M34" s="86"/>
      <c r="N34" s="88"/>
      <c r="O34" s="88"/>
      <c r="P34" s="89"/>
      <c r="Q34" s="89"/>
    </row>
    <row r="35" spans="1:18" s="50" customFormat="1">
      <c r="A35" s="403" t="s">
        <v>1202</v>
      </c>
      <c r="B35" s="691">
        <v>0</v>
      </c>
      <c r="C35" s="691">
        <v>0</v>
      </c>
      <c r="D35" s="691">
        <v>0</v>
      </c>
      <c r="E35" s="691">
        <v>0</v>
      </c>
      <c r="F35" s="637">
        <v>0</v>
      </c>
      <c r="G35" s="637">
        <v>0</v>
      </c>
      <c r="H35" s="414">
        <v>0</v>
      </c>
      <c r="I35" s="689">
        <v>0</v>
      </c>
      <c r="J35" s="87"/>
      <c r="K35" s="87"/>
      <c r="L35" s="86"/>
      <c r="M35" s="86"/>
      <c r="N35" s="88"/>
      <c r="O35" s="88"/>
      <c r="P35" s="89"/>
      <c r="Q35" s="89"/>
    </row>
    <row r="36" spans="1:18" s="50" customFormat="1" ht="30">
      <c r="A36" s="403" t="s">
        <v>1247</v>
      </c>
      <c r="B36" s="691">
        <v>0</v>
      </c>
      <c r="C36" s="691">
        <v>0</v>
      </c>
      <c r="D36" s="691">
        <v>0</v>
      </c>
      <c r="E36" s="691">
        <v>0</v>
      </c>
      <c r="F36" s="637">
        <v>0</v>
      </c>
      <c r="G36" s="688">
        <v>0</v>
      </c>
      <c r="H36" s="414">
        <v>0</v>
      </c>
      <c r="I36" s="693">
        <v>0</v>
      </c>
      <c r="J36" s="87"/>
      <c r="K36" s="87"/>
      <c r="L36" s="86"/>
      <c r="M36" s="86"/>
      <c r="N36" s="88"/>
      <c r="O36" s="88"/>
      <c r="P36" s="89"/>
      <c r="Q36" s="89"/>
    </row>
    <row r="37" spans="1:18" s="50" customFormat="1" ht="30">
      <c r="A37" s="398" t="s">
        <v>1205</v>
      </c>
      <c r="B37" s="691">
        <f>B38+B39</f>
        <v>1</v>
      </c>
      <c r="C37" s="691">
        <f t="shared" ref="C37:E37" si="23">C38+C39</f>
        <v>197.62</v>
      </c>
      <c r="D37" s="691">
        <f t="shared" si="23"/>
        <v>10</v>
      </c>
      <c r="E37" s="691">
        <f t="shared" si="23"/>
        <v>13647.675999999999</v>
      </c>
      <c r="F37" s="637">
        <f t="shared" ref="F37:I37" si="24">F38+F39</f>
        <v>1</v>
      </c>
      <c r="G37" s="637">
        <f t="shared" si="24"/>
        <v>197.62</v>
      </c>
      <c r="H37" s="637">
        <f t="shared" si="24"/>
        <v>8</v>
      </c>
      <c r="I37" s="637">
        <f t="shared" si="24"/>
        <v>12573.24</v>
      </c>
      <c r="J37" s="87"/>
      <c r="K37" s="87"/>
      <c r="L37" s="86"/>
      <c r="M37" s="86"/>
      <c r="N37" s="88"/>
      <c r="O37" s="88"/>
      <c r="P37" s="89"/>
      <c r="Q37" s="89"/>
    </row>
    <row r="38" spans="1:18" s="50" customFormat="1">
      <c r="A38" s="399" t="s">
        <v>1206</v>
      </c>
      <c r="B38" s="691">
        <v>1</v>
      </c>
      <c r="C38" s="691">
        <v>197.62</v>
      </c>
      <c r="D38" s="691">
        <v>10</v>
      </c>
      <c r="E38" s="691">
        <v>13647.675999999999</v>
      </c>
      <c r="F38" s="637">
        <v>1</v>
      </c>
      <c r="G38" s="695">
        <v>197.62</v>
      </c>
      <c r="H38" s="414">
        <v>8</v>
      </c>
      <c r="I38" s="415">
        <v>12573.24</v>
      </c>
      <c r="J38" s="87"/>
      <c r="K38" s="87"/>
      <c r="L38" s="86"/>
      <c r="M38" s="86"/>
      <c r="N38" s="88"/>
      <c r="O38" s="88"/>
      <c r="P38" s="89"/>
      <c r="Q38" s="89"/>
    </row>
    <row r="39" spans="1:18" s="50" customFormat="1">
      <c r="A39" s="399" t="s">
        <v>1207</v>
      </c>
      <c r="B39" s="691">
        <v>0</v>
      </c>
      <c r="C39" s="691">
        <v>0</v>
      </c>
      <c r="D39" s="691">
        <v>0</v>
      </c>
      <c r="E39" s="691">
        <v>0</v>
      </c>
      <c r="F39" s="637">
        <v>0</v>
      </c>
      <c r="G39" s="637">
        <v>0</v>
      </c>
      <c r="H39" s="414">
        <v>0</v>
      </c>
      <c r="I39" s="415">
        <v>0</v>
      </c>
      <c r="J39" s="87"/>
      <c r="K39" s="87"/>
      <c r="L39" s="86"/>
      <c r="M39" s="86"/>
      <c r="N39" s="88"/>
      <c r="O39" s="88"/>
      <c r="P39" s="89"/>
      <c r="Q39" s="89"/>
    </row>
    <row r="40" spans="1:18" s="50" customFormat="1" ht="30">
      <c r="A40" s="398" t="s">
        <v>1208</v>
      </c>
      <c r="B40" s="691">
        <f t="shared" ref="B40:C40" si="25">B41+B42</f>
        <v>0</v>
      </c>
      <c r="C40" s="691">
        <f t="shared" si="25"/>
        <v>0</v>
      </c>
      <c r="D40" s="691">
        <f>D41+D42</f>
        <v>0</v>
      </c>
      <c r="E40" s="691">
        <f>E41+E42</f>
        <v>0</v>
      </c>
      <c r="F40" s="414">
        <f t="shared" ref="F40:I40" si="26">F41+F42</f>
        <v>0</v>
      </c>
      <c r="G40" s="691">
        <f t="shared" si="26"/>
        <v>0</v>
      </c>
      <c r="H40" s="414">
        <f t="shared" si="26"/>
        <v>0</v>
      </c>
      <c r="I40" s="694">
        <f t="shared" si="26"/>
        <v>0</v>
      </c>
      <c r="J40" s="87"/>
      <c r="K40" s="87"/>
      <c r="L40" s="86"/>
      <c r="M40" s="86"/>
      <c r="N40" s="88"/>
      <c r="O40" s="88"/>
      <c r="P40" s="89"/>
      <c r="Q40" s="89"/>
    </row>
    <row r="41" spans="1:18" s="50" customFormat="1">
      <c r="A41" s="399" t="s">
        <v>1190</v>
      </c>
      <c r="B41" s="691">
        <v>0</v>
      </c>
      <c r="C41" s="691">
        <v>0</v>
      </c>
      <c r="D41" s="691">
        <v>0</v>
      </c>
      <c r="E41" s="691">
        <v>0</v>
      </c>
      <c r="F41" s="637">
        <v>0</v>
      </c>
      <c r="G41" s="688">
        <v>0</v>
      </c>
      <c r="H41" s="414">
        <v>0</v>
      </c>
      <c r="I41" s="693">
        <v>0</v>
      </c>
      <c r="J41" s="87"/>
      <c r="K41" s="87"/>
      <c r="L41" s="86"/>
      <c r="M41" s="86"/>
      <c r="N41" s="88"/>
      <c r="O41" s="88"/>
      <c r="P41" s="89"/>
      <c r="Q41" s="89"/>
    </row>
    <row r="42" spans="1:18" s="50" customFormat="1" ht="30">
      <c r="A42" s="399" t="s">
        <v>1191</v>
      </c>
      <c r="B42" s="691">
        <v>0</v>
      </c>
      <c r="C42" s="691">
        <v>0</v>
      </c>
      <c r="D42" s="691">
        <v>0</v>
      </c>
      <c r="E42" s="691">
        <v>0</v>
      </c>
      <c r="F42" s="637">
        <v>0</v>
      </c>
      <c r="G42" s="688">
        <v>0</v>
      </c>
      <c r="H42" s="414">
        <v>0</v>
      </c>
      <c r="I42" s="693">
        <v>0</v>
      </c>
      <c r="J42" s="87"/>
      <c r="K42" s="87"/>
      <c r="L42" s="86"/>
      <c r="M42" s="86"/>
      <c r="N42" s="88"/>
      <c r="O42" s="88"/>
      <c r="P42" s="89"/>
      <c r="Q42" s="89"/>
    </row>
    <row r="43" spans="1:18" s="50" customFormat="1">
      <c r="A43" s="398" t="s">
        <v>1209</v>
      </c>
      <c r="B43" s="414">
        <f>B24+B27+B30+B33+B37+B40</f>
        <v>78</v>
      </c>
      <c r="C43" s="414">
        <f>C24+C27+C30+C33+C37+C40</f>
        <v>25537.621224499999</v>
      </c>
      <c r="D43" s="414">
        <f t="shared" ref="D43" si="27">D24+D27+D30+D33+D37+D40</f>
        <v>553</v>
      </c>
      <c r="E43" s="414">
        <f>E24+E27+E30+E33+E37+E40</f>
        <v>69306.088713300007</v>
      </c>
      <c r="F43" s="414">
        <f>F24+F27+F30+F33+F37+F40</f>
        <v>63</v>
      </c>
      <c r="G43" s="414">
        <f t="shared" ref="G43:I43" si="28">G24+G27+G30+G33+G37+G40</f>
        <v>19347.360499999999</v>
      </c>
      <c r="H43" s="414">
        <f t="shared" si="28"/>
        <v>456</v>
      </c>
      <c r="I43" s="414">
        <f t="shared" si="28"/>
        <v>58590.299311999996</v>
      </c>
      <c r="J43" s="87"/>
      <c r="K43" s="86"/>
      <c r="L43" s="86"/>
      <c r="M43" s="86"/>
      <c r="N43" s="88"/>
      <c r="O43" s="88"/>
      <c r="P43" s="88"/>
      <c r="Q43" s="88"/>
      <c r="R43" s="81"/>
    </row>
    <row r="44" spans="1:18" s="50" customFormat="1" ht="30">
      <c r="A44" s="400" t="s">
        <v>1210</v>
      </c>
      <c r="B44" s="637" t="s">
        <v>290</v>
      </c>
      <c r="C44" s="696">
        <f>C25+C37+C41+C36</f>
        <v>628.69999140000004</v>
      </c>
      <c r="D44" s="637" t="s">
        <v>290</v>
      </c>
      <c r="E44" s="697">
        <f>E25+E37+E41+E36</f>
        <v>26736.5728122</v>
      </c>
      <c r="F44" s="637" t="s">
        <v>290</v>
      </c>
      <c r="G44" s="696">
        <f>G25+G37+G41+G36</f>
        <v>628.70000000000005</v>
      </c>
      <c r="H44" s="637" t="s">
        <v>290</v>
      </c>
      <c r="I44" s="697">
        <f>I25+I37+I41+I36</f>
        <v>25328.512573699998</v>
      </c>
      <c r="J44" s="87"/>
      <c r="K44" s="87"/>
      <c r="L44" s="86"/>
      <c r="M44" s="86"/>
      <c r="N44" s="88"/>
      <c r="O44" s="88"/>
      <c r="P44" s="89"/>
      <c r="Q44" s="89"/>
    </row>
    <row r="45" spans="1:18" s="50" customFormat="1" ht="45">
      <c r="A45" s="400" t="s">
        <v>1211</v>
      </c>
      <c r="B45" s="637" t="s">
        <v>290</v>
      </c>
      <c r="C45" s="691">
        <f>C42+C33+C30+C27+C26</f>
        <v>24908.921233099998</v>
      </c>
      <c r="D45" s="637" t="s">
        <v>290</v>
      </c>
      <c r="E45" s="694">
        <f>E42+E33+E30+E27+E26</f>
        <v>42569.515901100007</v>
      </c>
      <c r="F45" s="637" t="s">
        <v>290</v>
      </c>
      <c r="G45" s="691">
        <f>G42+G33+G30+G27+G26</f>
        <v>18718.660499999998</v>
      </c>
      <c r="H45" s="637" t="s">
        <v>290</v>
      </c>
      <c r="I45" s="694">
        <f>I42+I33+I30+I27+I26</f>
        <v>33261.786738299998</v>
      </c>
      <c r="J45" s="87"/>
      <c r="K45" s="87"/>
      <c r="L45" s="86"/>
      <c r="M45" s="86"/>
      <c r="N45" s="88"/>
      <c r="O45" s="88"/>
      <c r="P45" s="89"/>
      <c r="Q45" s="89"/>
    </row>
    <row r="46" spans="1:18" s="50" customFormat="1">
      <c r="A46" s="1297" t="s">
        <v>1212</v>
      </c>
      <c r="B46" s="1298"/>
      <c r="C46" s="1298"/>
      <c r="D46" s="1298"/>
      <c r="E46" s="1298"/>
      <c r="F46" s="1298"/>
      <c r="G46" s="1298"/>
      <c r="H46" s="1298"/>
      <c r="I46" s="1299"/>
      <c r="J46" s="87"/>
      <c r="K46" s="87"/>
      <c r="L46" s="86"/>
      <c r="M46" s="86"/>
      <c r="N46" s="88"/>
      <c r="O46" s="88"/>
      <c r="P46" s="89"/>
      <c r="Q46" s="89"/>
    </row>
    <row r="47" spans="1:18" s="50" customFormat="1" ht="60">
      <c r="A47" s="402" t="s">
        <v>1213</v>
      </c>
      <c r="B47" s="691">
        <f>478+61</f>
        <v>539</v>
      </c>
      <c r="C47" s="691">
        <f>310290.71+24076.54</f>
        <v>334367.25</v>
      </c>
      <c r="D47" s="691">
        <f>143+26</f>
        <v>169</v>
      </c>
      <c r="E47" s="691">
        <f>71250.35+9182.62</f>
        <v>80432.97</v>
      </c>
      <c r="F47" s="691">
        <v>478</v>
      </c>
      <c r="G47" s="691">
        <v>310290.71000000002</v>
      </c>
      <c r="H47" s="691">
        <v>143</v>
      </c>
      <c r="I47" s="691">
        <v>71250.350000000006</v>
      </c>
      <c r="J47" s="87"/>
      <c r="K47" s="86"/>
      <c r="L47" s="86"/>
      <c r="M47" s="86"/>
      <c r="N47" s="88"/>
      <c r="O47" s="88"/>
      <c r="P47" s="89"/>
      <c r="Q47" s="89"/>
    </row>
    <row r="48" spans="1:18" s="50" customFormat="1" ht="30">
      <c r="A48" s="399" t="s">
        <v>1214</v>
      </c>
      <c r="B48" s="691">
        <f>208+11+18+57+38+15</f>
        <v>347</v>
      </c>
      <c r="C48" s="691">
        <f>149600+12936.69+14201+29959+11026+ 9278.99</f>
        <v>227001.68</v>
      </c>
      <c r="D48" s="691">
        <f>92+4+2+21+7+1</f>
        <v>127</v>
      </c>
      <c r="E48" s="691">
        <f>52307+3250+500+9739+3745</f>
        <v>69541</v>
      </c>
      <c r="F48" s="691">
        <f>208+11+18+57</f>
        <v>294</v>
      </c>
      <c r="G48" s="691">
        <f>149600+12936.69+14201+29959</f>
        <v>206696.69</v>
      </c>
      <c r="H48" s="691">
        <f>92+4+2+21</f>
        <v>119</v>
      </c>
      <c r="I48" s="691">
        <f>52307+3250+500+9739</f>
        <v>65796</v>
      </c>
      <c r="J48" s="87"/>
      <c r="K48" s="87"/>
      <c r="L48" s="86"/>
      <c r="M48" s="86"/>
      <c r="N48" s="88"/>
      <c r="O48" s="88"/>
      <c r="P48" s="89"/>
      <c r="Q48" s="89"/>
    </row>
    <row r="49" spans="1:17" s="50" customFormat="1" ht="45">
      <c r="A49" s="398" t="s">
        <v>1215</v>
      </c>
      <c r="B49" s="852">
        <v>26</v>
      </c>
      <c r="C49" s="852">
        <v>13478.439999999999</v>
      </c>
      <c r="D49" s="691">
        <v>0</v>
      </c>
      <c r="E49" s="691">
        <v>0</v>
      </c>
      <c r="F49" s="691">
        <v>21</v>
      </c>
      <c r="G49" s="691">
        <v>10506.31</v>
      </c>
      <c r="H49" s="691">
        <v>0</v>
      </c>
      <c r="I49" s="691">
        <v>0</v>
      </c>
      <c r="J49" s="87"/>
      <c r="K49" s="87"/>
      <c r="L49" s="86"/>
      <c r="M49" s="86"/>
      <c r="N49" s="88"/>
      <c r="O49" s="88"/>
      <c r="P49" s="89"/>
      <c r="Q49" s="89"/>
    </row>
    <row r="50" spans="1:17" s="50" customFormat="1" ht="30">
      <c r="A50" s="398" t="s">
        <v>1216</v>
      </c>
      <c r="B50" s="691">
        <f>B47+B49</f>
        <v>565</v>
      </c>
      <c r="C50" s="691">
        <f>C47+C49</f>
        <v>347845.69</v>
      </c>
      <c r="D50" s="691">
        <f>D47+D49</f>
        <v>169</v>
      </c>
      <c r="E50" s="691">
        <f>E47+E49</f>
        <v>80432.97</v>
      </c>
      <c r="F50" s="691">
        <f t="shared" ref="F50:I50" si="29">F47+F49</f>
        <v>499</v>
      </c>
      <c r="G50" s="691">
        <f t="shared" si="29"/>
        <v>320797.02</v>
      </c>
      <c r="H50" s="691">
        <f t="shared" si="29"/>
        <v>143</v>
      </c>
      <c r="I50" s="691">
        <f t="shared" si="29"/>
        <v>71250.350000000006</v>
      </c>
      <c r="J50" s="87"/>
      <c r="K50" s="87"/>
      <c r="L50" s="86"/>
      <c r="M50" s="86"/>
      <c r="N50" s="88"/>
      <c r="O50" s="88"/>
      <c r="P50" s="89"/>
      <c r="Q50" s="89"/>
    </row>
    <row r="51" spans="1:17" s="50" customFormat="1">
      <c r="A51" s="1297" t="s">
        <v>1217</v>
      </c>
      <c r="B51" s="1298"/>
      <c r="C51" s="1298"/>
      <c r="D51" s="1298"/>
      <c r="E51" s="1298"/>
      <c r="F51" s="1298"/>
      <c r="G51" s="1298"/>
      <c r="H51" s="1298"/>
      <c r="I51" s="1299"/>
      <c r="J51" s="87"/>
      <c r="K51" s="87"/>
      <c r="L51" s="86"/>
      <c r="M51" s="86"/>
      <c r="N51" s="88"/>
      <c r="O51" s="88"/>
      <c r="P51" s="89"/>
      <c r="Q51" s="89"/>
    </row>
    <row r="52" spans="1:17" s="50" customFormat="1" ht="30">
      <c r="A52" s="402" t="s">
        <v>1218</v>
      </c>
      <c r="B52" s="691">
        <v>0</v>
      </c>
      <c r="C52" s="691">
        <v>0</v>
      </c>
      <c r="D52" s="691">
        <f>SUM(D53:D54)</f>
        <v>1</v>
      </c>
      <c r="E52" s="691">
        <f>SUM(E53:E54)</f>
        <v>5905.35</v>
      </c>
      <c r="F52" s="691">
        <v>0</v>
      </c>
      <c r="G52" s="691">
        <v>0</v>
      </c>
      <c r="H52" s="691">
        <f>SUM(H53:H54)</f>
        <v>1</v>
      </c>
      <c r="I52" s="691">
        <f>SUM(I53:I54)</f>
        <v>5905.35</v>
      </c>
      <c r="J52" s="87"/>
      <c r="K52" s="87"/>
      <c r="L52" s="86"/>
      <c r="M52" s="86"/>
      <c r="N52" s="88"/>
      <c r="O52" s="88"/>
      <c r="P52" s="89"/>
      <c r="Q52" s="89"/>
    </row>
    <row r="53" spans="1:17" s="50" customFormat="1">
      <c r="A53" s="404" t="s">
        <v>1219</v>
      </c>
      <c r="B53" s="691">
        <v>0</v>
      </c>
      <c r="C53" s="691">
        <v>0</v>
      </c>
      <c r="D53" s="691">
        <v>1</v>
      </c>
      <c r="E53" s="691">
        <v>5905.35</v>
      </c>
      <c r="F53" s="691">
        <v>0</v>
      </c>
      <c r="G53" s="691">
        <v>0</v>
      </c>
      <c r="H53" s="691">
        <v>1</v>
      </c>
      <c r="I53" s="691">
        <v>5905.35</v>
      </c>
      <c r="J53" s="87"/>
      <c r="K53" s="87"/>
      <c r="L53" s="86"/>
      <c r="M53" s="86"/>
      <c r="N53" s="88"/>
      <c r="O53" s="88"/>
      <c r="P53" s="89"/>
      <c r="Q53" s="89"/>
    </row>
    <row r="54" spans="1:17" s="50" customFormat="1">
      <c r="A54" s="404" t="s">
        <v>1220</v>
      </c>
      <c r="B54" s="691">
        <v>0</v>
      </c>
      <c r="C54" s="691">
        <v>0</v>
      </c>
      <c r="D54" s="691">
        <v>0</v>
      </c>
      <c r="E54" s="691">
        <v>0</v>
      </c>
      <c r="F54" s="691">
        <v>0</v>
      </c>
      <c r="G54" s="691">
        <v>0</v>
      </c>
      <c r="H54" s="691">
        <v>0</v>
      </c>
      <c r="I54" s="691">
        <v>0</v>
      </c>
      <c r="J54" s="87"/>
      <c r="K54" s="87"/>
      <c r="L54" s="86"/>
      <c r="M54" s="86"/>
      <c r="N54" s="88"/>
      <c r="O54" s="88"/>
      <c r="P54" s="89"/>
      <c r="Q54" s="89"/>
    </row>
    <row r="55" spans="1:17" s="50" customFormat="1" ht="30">
      <c r="A55" s="402" t="s">
        <v>1221</v>
      </c>
      <c r="B55" s="691">
        <v>0</v>
      </c>
      <c r="C55" s="691">
        <v>0</v>
      </c>
      <c r="D55" s="691">
        <f>SUM(D56:D57)</f>
        <v>2</v>
      </c>
      <c r="E55" s="691">
        <f>SUM(E56:E57)</f>
        <v>12753.47</v>
      </c>
      <c r="F55" s="691">
        <v>0</v>
      </c>
      <c r="G55" s="691">
        <v>0</v>
      </c>
      <c r="H55" s="691">
        <f>SUM(H56:H57)</f>
        <v>2</v>
      </c>
      <c r="I55" s="691">
        <f>SUM(I56:I57)</f>
        <v>12753.47</v>
      </c>
      <c r="J55" s="87"/>
      <c r="K55" s="87"/>
      <c r="L55" s="86"/>
      <c r="M55" s="86"/>
      <c r="N55" s="88"/>
      <c r="O55" s="88"/>
      <c r="P55" s="89"/>
      <c r="Q55" s="89"/>
    </row>
    <row r="56" spans="1:17" s="50" customFormat="1">
      <c r="A56" s="404" t="s">
        <v>1222</v>
      </c>
      <c r="B56" s="691">
        <v>0</v>
      </c>
      <c r="C56" s="691">
        <v>0</v>
      </c>
      <c r="D56" s="691">
        <v>2</v>
      </c>
      <c r="E56" s="691">
        <v>12753.47</v>
      </c>
      <c r="F56" s="691">
        <v>0</v>
      </c>
      <c r="G56" s="691">
        <v>0</v>
      </c>
      <c r="H56" s="691">
        <v>2</v>
      </c>
      <c r="I56" s="691">
        <v>12753.47</v>
      </c>
      <c r="J56" s="87"/>
      <c r="K56" s="87"/>
      <c r="L56" s="86"/>
      <c r="M56" s="86"/>
      <c r="N56" s="88"/>
      <c r="O56" s="88"/>
      <c r="P56" s="89"/>
      <c r="Q56" s="89"/>
    </row>
    <row r="57" spans="1:17" s="50" customFormat="1">
      <c r="A57" s="404" t="s">
        <v>1223</v>
      </c>
      <c r="B57" s="691">
        <v>0</v>
      </c>
      <c r="C57" s="691">
        <v>0</v>
      </c>
      <c r="D57" s="691">
        <v>0</v>
      </c>
      <c r="E57" s="691">
        <v>0</v>
      </c>
      <c r="F57" s="691">
        <v>0</v>
      </c>
      <c r="G57" s="691">
        <v>0</v>
      </c>
      <c r="H57" s="691">
        <v>0</v>
      </c>
      <c r="I57" s="691">
        <v>0</v>
      </c>
      <c r="J57" s="87"/>
      <c r="K57" s="87"/>
      <c r="L57" s="86"/>
      <c r="M57" s="86"/>
      <c r="N57" s="88"/>
      <c r="O57" s="88"/>
      <c r="P57" s="89"/>
      <c r="Q57" s="89"/>
    </row>
    <row r="58" spans="1:17" s="50" customFormat="1" ht="45">
      <c r="A58" s="402" t="s">
        <v>1224</v>
      </c>
      <c r="B58" s="691">
        <v>0</v>
      </c>
      <c r="C58" s="691">
        <v>0</v>
      </c>
      <c r="D58" s="691">
        <f>SUM(D59:D60)</f>
        <v>3</v>
      </c>
      <c r="E58" s="691">
        <f>SUM(E59:E60)</f>
        <v>18658.82</v>
      </c>
      <c r="F58" s="691">
        <v>0</v>
      </c>
      <c r="G58" s="691">
        <v>0</v>
      </c>
      <c r="H58" s="691">
        <f>SUM(H59:H60)</f>
        <v>3</v>
      </c>
      <c r="I58" s="691">
        <f>SUM(I59:I60)</f>
        <v>18658.82</v>
      </c>
      <c r="J58" s="87"/>
      <c r="K58" s="87"/>
      <c r="L58" s="86"/>
      <c r="M58" s="86"/>
      <c r="N58" s="88"/>
      <c r="O58" s="88"/>
      <c r="P58" s="89"/>
      <c r="Q58" s="89"/>
    </row>
    <row r="59" spans="1:17" s="50" customFormat="1">
      <c r="A59" s="405" t="s">
        <v>1225</v>
      </c>
      <c r="B59" s="691">
        <v>0</v>
      </c>
      <c r="C59" s="691">
        <v>0</v>
      </c>
      <c r="D59" s="691">
        <v>3</v>
      </c>
      <c r="E59" s="691">
        <v>18658.82</v>
      </c>
      <c r="F59" s="691">
        <v>0</v>
      </c>
      <c r="G59" s="691">
        <v>0</v>
      </c>
      <c r="H59" s="691">
        <v>3</v>
      </c>
      <c r="I59" s="691">
        <v>18658.82</v>
      </c>
      <c r="J59" s="87"/>
      <c r="K59" s="87"/>
      <c r="L59" s="86"/>
      <c r="M59" s="86"/>
      <c r="N59" s="88"/>
      <c r="O59" s="88"/>
      <c r="P59" s="89"/>
      <c r="Q59" s="89"/>
    </row>
    <row r="60" spans="1:17" s="50" customFormat="1">
      <c r="A60" s="405" t="s">
        <v>1226</v>
      </c>
      <c r="B60" s="691">
        <v>0</v>
      </c>
      <c r="C60" s="691">
        <v>0</v>
      </c>
      <c r="D60" s="691">
        <v>0</v>
      </c>
      <c r="E60" s="691">
        <v>0</v>
      </c>
      <c r="F60" s="691">
        <v>0</v>
      </c>
      <c r="G60" s="691">
        <v>0</v>
      </c>
      <c r="H60" s="691">
        <v>0</v>
      </c>
      <c r="I60" s="691">
        <v>0</v>
      </c>
      <c r="J60" s="87"/>
      <c r="K60" s="87"/>
      <c r="L60" s="86"/>
      <c r="M60" s="86"/>
      <c r="N60" s="88"/>
      <c r="O60" s="88"/>
      <c r="P60" s="89"/>
      <c r="Q60" s="89"/>
    </row>
    <row r="61" spans="1:17">
      <c r="A61" s="1300"/>
      <c r="B61" s="1268"/>
      <c r="C61" s="1268"/>
      <c r="D61" s="43"/>
      <c r="E61" s="43"/>
      <c r="F61" s="87"/>
      <c r="G61" s="87"/>
      <c r="H61" s="87"/>
      <c r="I61" s="87"/>
      <c r="J61" s="87"/>
      <c r="K61" s="87"/>
      <c r="L61" s="90"/>
      <c r="M61" s="90"/>
      <c r="N61" s="87"/>
      <c r="O61" s="87"/>
      <c r="P61" s="87"/>
      <c r="Q61" s="87"/>
    </row>
    <row r="62" spans="1:17">
      <c r="A62" s="1268" t="s">
        <v>146</v>
      </c>
      <c r="B62" s="1268"/>
      <c r="C62" s="1268"/>
      <c r="D62" s="1268"/>
      <c r="E62" s="1268"/>
      <c r="F62" s="1268"/>
      <c r="G62" s="1268"/>
      <c r="H62" s="1268"/>
      <c r="I62" s="1268"/>
      <c r="J62" s="87"/>
      <c r="K62" s="87"/>
      <c r="L62" s="90"/>
      <c r="M62" s="90"/>
      <c r="N62" s="87"/>
      <c r="O62" s="87"/>
      <c r="P62" s="87"/>
      <c r="Q62" s="87"/>
    </row>
    <row r="63" spans="1:17">
      <c r="A63" s="1268" t="s">
        <v>147</v>
      </c>
      <c r="B63" s="1268"/>
      <c r="C63" s="1268"/>
      <c r="D63" s="1268"/>
      <c r="E63" s="1268"/>
      <c r="F63" s="1268"/>
      <c r="G63" s="1268"/>
      <c r="H63" s="1268"/>
      <c r="I63" s="1268"/>
      <c r="J63" s="87"/>
      <c r="K63" s="87"/>
      <c r="L63" s="90"/>
      <c r="M63" s="90"/>
      <c r="N63" s="87"/>
      <c r="O63" s="87"/>
      <c r="P63" s="87"/>
      <c r="Q63" s="87"/>
    </row>
    <row r="64" spans="1:17">
      <c r="A64" s="1268" t="s">
        <v>148</v>
      </c>
      <c r="B64" s="1268"/>
      <c r="C64" s="1268"/>
      <c r="D64" s="1268"/>
      <c r="E64" s="1268"/>
      <c r="F64" s="1268"/>
      <c r="G64" s="1268"/>
      <c r="H64" s="1268"/>
      <c r="I64" s="1268"/>
      <c r="J64" s="87"/>
      <c r="K64" s="87"/>
      <c r="L64" s="90"/>
      <c r="M64" s="90"/>
      <c r="N64" s="87"/>
      <c r="O64" s="87"/>
      <c r="P64" s="87"/>
      <c r="Q64" s="87"/>
    </row>
    <row r="65" spans="1:28">
      <c r="A65" s="1268" t="s">
        <v>149</v>
      </c>
      <c r="B65" s="1268"/>
      <c r="C65" s="1268"/>
      <c r="D65" s="1268"/>
      <c r="E65" s="1268"/>
      <c r="F65" s="1268"/>
      <c r="G65" s="1268"/>
      <c r="H65" s="1268"/>
      <c r="I65" s="1268"/>
      <c r="J65" s="406"/>
      <c r="K65" s="406"/>
      <c r="L65" s="87"/>
      <c r="M65" s="87"/>
      <c r="N65" s="87"/>
      <c r="O65" s="87"/>
      <c r="P65" s="87"/>
      <c r="Q65" s="87"/>
    </row>
    <row r="66" spans="1:28">
      <c r="A66" s="1269" t="s">
        <v>150</v>
      </c>
      <c r="B66" s="1269"/>
      <c r="C66" s="1269"/>
      <c r="D66" s="1269"/>
      <c r="E66" s="1269"/>
      <c r="F66" s="1269"/>
      <c r="G66" s="1269"/>
      <c r="H66" s="1269"/>
      <c r="I66" s="1269"/>
      <c r="J66" s="87"/>
      <c r="K66" s="87"/>
      <c r="L66" s="87"/>
      <c r="M66" s="87"/>
      <c r="N66" s="87"/>
      <c r="O66" s="87"/>
      <c r="P66" s="87"/>
      <c r="Q66" s="87"/>
    </row>
    <row r="67" spans="1:28">
      <c r="A67" s="655" t="s">
        <v>1250</v>
      </c>
      <c r="B67" s="655"/>
      <c r="C67" s="655"/>
      <c r="D67" s="655"/>
      <c r="E67" s="655"/>
      <c r="F67" s="655"/>
      <c r="G67" s="655"/>
      <c r="H67" s="655"/>
      <c r="I67" s="655"/>
      <c r="J67" s="655"/>
      <c r="K67" s="655"/>
      <c r="L67" s="655"/>
      <c r="M67" s="655"/>
      <c r="N67" s="655"/>
      <c r="O67" s="655"/>
      <c r="P67" s="655"/>
      <c r="Q67" s="655"/>
    </row>
    <row r="68" spans="1:28">
      <c r="A68" s="800" t="s">
        <v>1302</v>
      </c>
      <c r="B68" s="800"/>
      <c r="C68" s="800"/>
      <c r="D68" s="800"/>
      <c r="E68" s="800"/>
      <c r="F68" s="800"/>
      <c r="G68" s="800"/>
      <c r="H68" s="800"/>
      <c r="I68" s="800"/>
      <c r="J68" s="800"/>
      <c r="K68" s="800"/>
      <c r="L68" s="800"/>
      <c r="M68" s="800"/>
      <c r="N68" s="800"/>
      <c r="O68" s="800"/>
      <c r="P68" s="800"/>
      <c r="Q68" s="800"/>
    </row>
    <row r="69" spans="1:28">
      <c r="A69" s="800"/>
      <c r="B69" s="800"/>
      <c r="C69" s="800"/>
      <c r="D69" s="800"/>
      <c r="E69" s="800"/>
      <c r="F69" s="800"/>
      <c r="G69" s="800"/>
      <c r="H69" s="800"/>
      <c r="I69" s="800"/>
      <c r="J69" s="800"/>
      <c r="K69" s="800"/>
      <c r="L69" s="800"/>
      <c r="M69" s="800"/>
      <c r="N69" s="800"/>
      <c r="O69" s="800"/>
      <c r="P69" s="800"/>
      <c r="Q69" s="800"/>
    </row>
    <row r="70" spans="1:28">
      <c r="A70" s="87"/>
      <c r="B70" s="87"/>
      <c r="C70" s="87"/>
      <c r="D70" s="87"/>
      <c r="E70" s="87"/>
      <c r="F70" s="87"/>
      <c r="G70" s="87"/>
      <c r="H70" s="87"/>
      <c r="I70" s="87"/>
      <c r="J70" s="87"/>
      <c r="K70" s="87"/>
      <c r="L70" s="87"/>
      <c r="M70" s="87"/>
      <c r="N70" s="87"/>
      <c r="O70" s="87"/>
      <c r="P70" s="87"/>
      <c r="Q70" s="87"/>
    </row>
    <row r="71" spans="1:28">
      <c r="A71" s="1272" t="s">
        <v>151</v>
      </c>
      <c r="B71" s="1272"/>
      <c r="C71" s="1272"/>
      <c r="D71" s="1272"/>
      <c r="E71" s="1272"/>
      <c r="F71" s="1272"/>
      <c r="G71" s="1272"/>
      <c r="H71" s="1272"/>
      <c r="I71" s="1272"/>
      <c r="J71" s="1272"/>
      <c r="K71" s="1272"/>
      <c r="L71" s="1272"/>
      <c r="M71" s="1272"/>
      <c r="N71" s="1272"/>
      <c r="O71" s="1272"/>
      <c r="P71" s="1272"/>
      <c r="Q71" s="91"/>
    </row>
    <row r="72" spans="1:28">
      <c r="A72" s="1273" t="s">
        <v>122</v>
      </c>
      <c r="B72" s="1285" t="s">
        <v>152</v>
      </c>
      <c r="C72" s="1274"/>
      <c r="D72" s="1277" t="s">
        <v>153</v>
      </c>
      <c r="E72" s="1278"/>
      <c r="F72" s="1278"/>
      <c r="G72" s="1287"/>
      <c r="H72" s="1277" t="s">
        <v>154</v>
      </c>
      <c r="I72" s="1278"/>
      <c r="J72" s="1278"/>
      <c r="K72" s="1287"/>
      <c r="L72" s="1277" t="s">
        <v>155</v>
      </c>
      <c r="M72" s="1278"/>
      <c r="N72" s="1278"/>
      <c r="O72" s="1278"/>
      <c r="P72" s="1288"/>
      <c r="Q72" s="1274"/>
    </row>
    <row r="73" spans="1:28">
      <c r="A73" s="1284"/>
      <c r="B73" s="1284"/>
      <c r="C73" s="1286"/>
      <c r="D73" s="1273" t="s">
        <v>156</v>
      </c>
      <c r="E73" s="1274"/>
      <c r="F73" s="1273" t="s">
        <v>107</v>
      </c>
      <c r="G73" s="1274"/>
      <c r="H73" s="1273" t="s">
        <v>157</v>
      </c>
      <c r="I73" s="1274"/>
      <c r="J73" s="1273" t="s">
        <v>158</v>
      </c>
      <c r="K73" s="1274"/>
      <c r="L73" s="1277" t="s">
        <v>159</v>
      </c>
      <c r="M73" s="1278"/>
      <c r="N73" s="1278"/>
      <c r="O73" s="1278"/>
      <c r="P73" s="1279" t="s">
        <v>160</v>
      </c>
      <c r="Q73" s="1279"/>
    </row>
    <row r="74" spans="1:28">
      <c r="A74" s="1284"/>
      <c r="B74" s="1275"/>
      <c r="C74" s="1276"/>
      <c r="D74" s="1275"/>
      <c r="E74" s="1276"/>
      <c r="F74" s="1275"/>
      <c r="G74" s="1276"/>
      <c r="H74" s="1275"/>
      <c r="I74" s="1276"/>
      <c r="J74" s="1275"/>
      <c r="K74" s="1276"/>
      <c r="L74" s="1280" t="s">
        <v>161</v>
      </c>
      <c r="M74" s="1281"/>
      <c r="N74" s="1280" t="s">
        <v>162</v>
      </c>
      <c r="O74" s="1282"/>
      <c r="P74" s="1279"/>
      <c r="Q74" s="1279"/>
    </row>
    <row r="75" spans="1:28" ht="45">
      <c r="A75" s="1275"/>
      <c r="B75" s="120" t="s">
        <v>163</v>
      </c>
      <c r="C75" s="120" t="s">
        <v>164</v>
      </c>
      <c r="D75" s="120" t="s">
        <v>163</v>
      </c>
      <c r="E75" s="120" t="s">
        <v>164</v>
      </c>
      <c r="F75" s="120" t="s">
        <v>163</v>
      </c>
      <c r="G75" s="120" t="s">
        <v>164</v>
      </c>
      <c r="H75" s="120" t="s">
        <v>163</v>
      </c>
      <c r="I75" s="120" t="s">
        <v>164</v>
      </c>
      <c r="J75" s="120" t="s">
        <v>163</v>
      </c>
      <c r="K75" s="120" t="s">
        <v>164</v>
      </c>
      <c r="L75" s="120" t="s">
        <v>163</v>
      </c>
      <c r="M75" s="120" t="s">
        <v>164</v>
      </c>
      <c r="N75" s="120" t="s">
        <v>163</v>
      </c>
      <c r="O75" s="416" t="s">
        <v>164</v>
      </c>
      <c r="P75" s="120" t="s">
        <v>163</v>
      </c>
      <c r="Q75" s="120" t="s">
        <v>164</v>
      </c>
    </row>
    <row r="76" spans="1:28">
      <c r="A76" s="92" t="s">
        <v>76</v>
      </c>
      <c r="B76" s="93">
        <v>276</v>
      </c>
      <c r="C76" s="93">
        <v>75232.301425099999</v>
      </c>
      <c r="D76" s="94">
        <v>165</v>
      </c>
      <c r="E76" s="95">
        <v>59072.769000000008</v>
      </c>
      <c r="F76" s="94">
        <v>73</v>
      </c>
      <c r="G76" s="95">
        <v>6750.8224250999992</v>
      </c>
      <c r="H76" s="94">
        <v>74</v>
      </c>
      <c r="I76" s="95">
        <v>11050.822425099999</v>
      </c>
      <c r="J76" s="94">
        <v>164</v>
      </c>
      <c r="K76" s="95">
        <v>54772.769000000008</v>
      </c>
      <c r="L76" s="94">
        <v>28</v>
      </c>
      <c r="M76" s="95">
        <v>616.35800000000006</v>
      </c>
      <c r="N76" s="94">
        <v>210</v>
      </c>
      <c r="O76" s="96">
        <v>65206.850840699997</v>
      </c>
      <c r="P76" s="93">
        <v>34</v>
      </c>
      <c r="Q76" s="95">
        <v>9212</v>
      </c>
      <c r="S76" s="97"/>
      <c r="T76" s="97"/>
      <c r="U76" s="97"/>
      <c r="V76" s="97"/>
      <c r="W76" s="97"/>
      <c r="X76" s="98"/>
      <c r="Z76" s="98"/>
      <c r="AB76" s="98"/>
    </row>
    <row r="77" spans="1:28">
      <c r="A77" s="92" t="s">
        <v>77</v>
      </c>
      <c r="B77" s="93">
        <f>SUM(B78:B89)</f>
        <v>238</v>
      </c>
      <c r="C77" s="93">
        <f t="shared" ref="C77:Q77" si="30">SUM(C78:C89)</f>
        <v>63731.919239099996</v>
      </c>
      <c r="D77" s="93">
        <f t="shared" si="30"/>
        <v>165</v>
      </c>
      <c r="E77" s="93">
        <f t="shared" si="30"/>
        <v>43489.264306999998</v>
      </c>
      <c r="F77" s="93">
        <f t="shared" si="30"/>
        <v>46</v>
      </c>
      <c r="G77" s="93">
        <f t="shared" si="30"/>
        <v>6499.7549321000006</v>
      </c>
      <c r="H77" s="93">
        <f t="shared" si="30"/>
        <v>46</v>
      </c>
      <c r="I77" s="93">
        <f t="shared" si="30"/>
        <v>6499.7549321000006</v>
      </c>
      <c r="J77" s="93">
        <f t="shared" si="30"/>
        <v>165</v>
      </c>
      <c r="K77" s="93">
        <f t="shared" si="30"/>
        <v>43488.724107000002</v>
      </c>
      <c r="L77" s="93">
        <f t="shared" si="30"/>
        <v>9</v>
      </c>
      <c r="M77" s="93">
        <f t="shared" si="30"/>
        <v>485.49</v>
      </c>
      <c r="N77" s="93">
        <f t="shared" si="30"/>
        <v>202</v>
      </c>
      <c r="O77" s="93">
        <f t="shared" si="30"/>
        <v>49502.986039099997</v>
      </c>
      <c r="P77" s="93">
        <f t="shared" si="30"/>
        <v>27</v>
      </c>
      <c r="Q77" s="93">
        <f t="shared" si="30"/>
        <v>13742.899999999998</v>
      </c>
      <c r="R77" s="97"/>
      <c r="S77" s="97"/>
      <c r="T77" s="97"/>
      <c r="U77" s="97"/>
      <c r="V77" s="97"/>
      <c r="W77" s="97"/>
      <c r="X77" s="98"/>
      <c r="Z77" s="98"/>
      <c r="AB77" s="98"/>
    </row>
    <row r="78" spans="1:28">
      <c r="A78" s="99">
        <v>45017</v>
      </c>
      <c r="B78" s="100">
        <f>SUM(D78,F78,P78)</f>
        <v>21</v>
      </c>
      <c r="C78" s="100">
        <f>SUM(E78,G78,Q78)</f>
        <v>4016.9500000000003</v>
      </c>
      <c r="D78" s="100">
        <v>10</v>
      </c>
      <c r="E78" s="100">
        <v>1110.4100000000001</v>
      </c>
      <c r="F78" s="101">
        <v>4</v>
      </c>
      <c r="G78" s="100">
        <v>870.89</v>
      </c>
      <c r="H78" s="100">
        <v>4</v>
      </c>
      <c r="I78" s="100">
        <v>870.89</v>
      </c>
      <c r="J78" s="101">
        <v>10</v>
      </c>
      <c r="K78" s="100">
        <v>1110.4100000000001</v>
      </c>
      <c r="L78" s="101">
        <v>1</v>
      </c>
      <c r="M78" s="100">
        <v>4.5999999999999996</v>
      </c>
      <c r="N78" s="101">
        <v>13</v>
      </c>
      <c r="O78" s="100">
        <v>1976.7</v>
      </c>
      <c r="P78" s="657">
        <v>7</v>
      </c>
      <c r="Q78" s="657">
        <v>2035.65</v>
      </c>
      <c r="S78" s="97"/>
      <c r="T78" s="97"/>
      <c r="U78" s="97"/>
      <c r="V78" s="97"/>
      <c r="W78" s="97"/>
      <c r="X78" s="98"/>
      <c r="Z78" s="98"/>
      <c r="AB78" s="98"/>
    </row>
    <row r="79" spans="1:28">
      <c r="A79" s="99">
        <v>45047</v>
      </c>
      <c r="B79" s="100">
        <f t="shared" ref="B79:C81" si="31">SUM(D79,F79,P79)</f>
        <v>14</v>
      </c>
      <c r="C79" s="100">
        <f t="shared" si="31"/>
        <v>7273.5599999999995</v>
      </c>
      <c r="D79" s="100">
        <v>8</v>
      </c>
      <c r="E79" s="100">
        <v>4483.63</v>
      </c>
      <c r="F79" s="100">
        <v>6</v>
      </c>
      <c r="G79" s="100">
        <v>2789.93</v>
      </c>
      <c r="H79" s="100">
        <v>6</v>
      </c>
      <c r="I79" s="100">
        <v>2789.93</v>
      </c>
      <c r="J79" s="101">
        <v>8</v>
      </c>
      <c r="K79" s="100">
        <v>4483.63</v>
      </c>
      <c r="L79" s="101">
        <v>2</v>
      </c>
      <c r="M79" s="100">
        <v>99.76</v>
      </c>
      <c r="N79" s="101">
        <v>12</v>
      </c>
      <c r="O79" s="100">
        <v>7173.7970000000005</v>
      </c>
      <c r="P79" s="657">
        <v>0</v>
      </c>
      <c r="Q79" s="657">
        <v>0</v>
      </c>
      <c r="S79" s="97"/>
      <c r="T79" s="97"/>
      <c r="U79" s="97"/>
      <c r="V79" s="97"/>
      <c r="W79" s="97"/>
      <c r="X79" s="98"/>
      <c r="Z79" s="98"/>
      <c r="AB79" s="98"/>
    </row>
    <row r="80" spans="1:28">
      <c r="A80" s="99">
        <v>45078</v>
      </c>
      <c r="B80" s="100">
        <f t="shared" si="31"/>
        <v>27</v>
      </c>
      <c r="C80" s="100">
        <f t="shared" si="31"/>
        <v>2023.8602000000001</v>
      </c>
      <c r="D80" s="100">
        <v>18</v>
      </c>
      <c r="E80" s="100">
        <v>1286.5802000000001</v>
      </c>
      <c r="F80" s="100">
        <v>7</v>
      </c>
      <c r="G80" s="100">
        <v>197.89</v>
      </c>
      <c r="H80" s="100">
        <v>7</v>
      </c>
      <c r="I80" s="100">
        <v>197.89</v>
      </c>
      <c r="J80" s="101">
        <v>18</v>
      </c>
      <c r="K80" s="100">
        <v>1286.58</v>
      </c>
      <c r="L80" s="101">
        <v>2</v>
      </c>
      <c r="M80" s="100">
        <v>47.83</v>
      </c>
      <c r="N80" s="101">
        <v>23</v>
      </c>
      <c r="O80" s="100">
        <v>1436.6399999999999</v>
      </c>
      <c r="P80" s="657">
        <v>2</v>
      </c>
      <c r="Q80" s="657">
        <v>539.39</v>
      </c>
      <c r="S80" s="97"/>
      <c r="T80" s="97"/>
      <c r="U80" s="97"/>
      <c r="V80" s="97"/>
      <c r="W80" s="97"/>
      <c r="X80" s="98"/>
      <c r="Z80" s="98"/>
      <c r="AB80" s="98"/>
    </row>
    <row r="81" spans="1:28">
      <c r="A81" s="99">
        <v>45108</v>
      </c>
      <c r="B81" s="100">
        <f t="shared" si="31"/>
        <v>32</v>
      </c>
      <c r="C81" s="100">
        <f>SUM(E81,G81,Q81)</f>
        <v>8052.4113552999997</v>
      </c>
      <c r="D81" s="100">
        <v>21</v>
      </c>
      <c r="E81" s="100">
        <v>3609.97</v>
      </c>
      <c r="F81" s="100">
        <v>7</v>
      </c>
      <c r="G81" s="100">
        <v>776.9913552999999</v>
      </c>
      <c r="H81" s="100">
        <v>7</v>
      </c>
      <c r="I81" s="100">
        <v>776.9913552999999</v>
      </c>
      <c r="J81" s="101">
        <v>21</v>
      </c>
      <c r="K81" s="100">
        <v>3609.97</v>
      </c>
      <c r="L81" s="101">
        <v>1</v>
      </c>
      <c r="M81" s="100">
        <v>44.42</v>
      </c>
      <c r="N81" s="101">
        <v>27</v>
      </c>
      <c r="O81" s="100">
        <f>E81+G81-M81</f>
        <v>4342.5413552999999</v>
      </c>
      <c r="P81" s="657">
        <v>4</v>
      </c>
      <c r="Q81" s="657">
        <v>3665.45</v>
      </c>
      <c r="S81" s="97"/>
      <c r="T81" s="97"/>
      <c r="U81" s="97"/>
      <c r="V81" s="97"/>
      <c r="W81" s="97"/>
      <c r="X81" s="98"/>
      <c r="Z81" s="98"/>
      <c r="AB81" s="98"/>
    </row>
    <row r="82" spans="1:28">
      <c r="A82" s="632">
        <v>45139</v>
      </c>
      <c r="B82" s="100">
        <f>SUM(D82,F82,P82)</f>
        <v>33</v>
      </c>
      <c r="C82" s="100">
        <f>SUM(E82,G82,Q82)</f>
        <v>8414.5735767999995</v>
      </c>
      <c r="D82" s="100">
        <v>21</v>
      </c>
      <c r="E82" s="100">
        <v>5124.3100000000004</v>
      </c>
      <c r="F82" s="100">
        <v>10</v>
      </c>
      <c r="G82" s="100">
        <v>1342.3635767999999</v>
      </c>
      <c r="H82" s="100">
        <v>10</v>
      </c>
      <c r="I82" s="100">
        <v>1342.3635767999999</v>
      </c>
      <c r="J82" s="100">
        <v>21</v>
      </c>
      <c r="K82" s="100">
        <v>5124.3100000000004</v>
      </c>
      <c r="L82" s="100">
        <v>2</v>
      </c>
      <c r="M82" s="100">
        <v>58.88</v>
      </c>
      <c r="N82" s="100">
        <v>29</v>
      </c>
      <c r="O82" s="100">
        <v>6407.7935767999998</v>
      </c>
      <c r="P82" s="100">
        <v>2</v>
      </c>
      <c r="Q82" s="657">
        <v>1947.9</v>
      </c>
      <c r="S82" s="97"/>
      <c r="T82" s="97"/>
      <c r="U82" s="97"/>
      <c r="V82" s="97"/>
      <c r="W82" s="97"/>
      <c r="X82" s="98"/>
      <c r="Z82" s="98"/>
      <c r="AB82" s="98"/>
    </row>
    <row r="83" spans="1:28">
      <c r="A83" s="632">
        <v>45170</v>
      </c>
      <c r="B83" s="100">
        <f>SUM(D83,F83,P83)</f>
        <v>41</v>
      </c>
      <c r="C83" s="100">
        <f>SUM(E83,G83,Q83)</f>
        <v>11882.829999999998</v>
      </c>
      <c r="D83" s="100">
        <v>31</v>
      </c>
      <c r="E83" s="100">
        <v>9284.989999999998</v>
      </c>
      <c r="F83" s="100">
        <v>4</v>
      </c>
      <c r="G83" s="100">
        <v>279.92</v>
      </c>
      <c r="H83" s="100">
        <v>4</v>
      </c>
      <c r="I83" s="100">
        <v>279.92</v>
      </c>
      <c r="J83" s="100">
        <v>31</v>
      </c>
      <c r="K83" s="100">
        <v>9284.4499999999989</v>
      </c>
      <c r="L83" s="100">
        <v>1</v>
      </c>
      <c r="M83" s="100">
        <v>230</v>
      </c>
      <c r="N83" s="100">
        <v>34</v>
      </c>
      <c r="O83" s="100">
        <v>9334.369999999999</v>
      </c>
      <c r="P83" s="100">
        <v>6</v>
      </c>
      <c r="Q83" s="647">
        <v>2317.92</v>
      </c>
      <c r="S83" s="97"/>
      <c r="T83" s="97"/>
      <c r="U83" s="97"/>
      <c r="V83" s="97"/>
      <c r="W83" s="97"/>
      <c r="X83" s="98"/>
      <c r="Z83" s="98"/>
      <c r="AB83" s="98"/>
    </row>
    <row r="84" spans="1:28">
      <c r="A84" s="632">
        <v>45200</v>
      </c>
      <c r="B84" s="100">
        <f>SUM(D84,F84,P84)</f>
        <v>39</v>
      </c>
      <c r="C84" s="100">
        <f>SUM(E84,G84,Q84)</f>
        <v>8260.0499999999956</v>
      </c>
      <c r="D84" s="100">
        <v>30</v>
      </c>
      <c r="E84" s="100">
        <v>5158.3199999999961</v>
      </c>
      <c r="F84" s="100">
        <v>4</v>
      </c>
      <c r="G84" s="100">
        <v>129.6</v>
      </c>
      <c r="H84" s="100">
        <v>4</v>
      </c>
      <c r="I84" s="100">
        <v>129.6</v>
      </c>
      <c r="J84" s="100">
        <v>30</v>
      </c>
      <c r="K84" s="100">
        <v>5158.3199999999961</v>
      </c>
      <c r="L84" s="100">
        <v>0</v>
      </c>
      <c r="M84" s="100">
        <v>0</v>
      </c>
      <c r="N84" s="100">
        <v>34</v>
      </c>
      <c r="O84" s="100">
        <v>5287.9199999999964</v>
      </c>
      <c r="P84" s="100">
        <v>5</v>
      </c>
      <c r="Q84" s="100">
        <v>2972.13</v>
      </c>
      <c r="S84" s="97"/>
      <c r="T84" s="97"/>
      <c r="U84" s="97"/>
      <c r="V84" s="97"/>
      <c r="W84" s="97"/>
      <c r="X84" s="98"/>
      <c r="Z84" s="98"/>
      <c r="AB84" s="98"/>
    </row>
    <row r="85" spans="1:28">
      <c r="A85" s="422">
        <v>45231</v>
      </c>
      <c r="B85" s="100">
        <f>SUM(D85,F85,P85)</f>
        <v>31</v>
      </c>
      <c r="C85" s="100">
        <f>SUM(E85,G85,Q85)</f>
        <v>13807.684107000003</v>
      </c>
      <c r="D85" s="100">
        <v>26</v>
      </c>
      <c r="E85" s="100">
        <v>13431.054107000004</v>
      </c>
      <c r="F85" s="100">
        <v>4</v>
      </c>
      <c r="G85" s="100">
        <v>112.17</v>
      </c>
      <c r="H85" s="100">
        <v>4</v>
      </c>
      <c r="I85" s="100">
        <v>112.17</v>
      </c>
      <c r="J85" s="100">
        <v>26</v>
      </c>
      <c r="K85" s="100">
        <v>13431.054107000004</v>
      </c>
      <c r="L85" s="100">
        <v>0</v>
      </c>
      <c r="M85" s="100">
        <v>0</v>
      </c>
      <c r="N85" s="100">
        <v>30</v>
      </c>
      <c r="O85" s="100">
        <v>13543.224107000004</v>
      </c>
      <c r="P85" s="100">
        <v>1</v>
      </c>
      <c r="Q85" s="898">
        <v>264.45999999999998</v>
      </c>
      <c r="S85" s="97"/>
      <c r="T85" s="97"/>
      <c r="U85" s="97"/>
      <c r="V85" s="97"/>
      <c r="W85" s="97"/>
      <c r="X85" s="98"/>
      <c r="Z85" s="98"/>
      <c r="AB85" s="98"/>
    </row>
    <row r="86" spans="1:28">
      <c r="A86" s="422">
        <v>45261</v>
      </c>
      <c r="B86" s="1189"/>
      <c r="C86" s="1189"/>
      <c r="D86" s="1189"/>
      <c r="E86" s="1189"/>
      <c r="F86" s="1189"/>
      <c r="G86" s="1189"/>
      <c r="H86" s="1189"/>
      <c r="I86" s="1189"/>
      <c r="J86" s="1189"/>
      <c r="K86" s="1189"/>
      <c r="L86" s="1189"/>
      <c r="M86" s="1189"/>
      <c r="N86" s="1189"/>
      <c r="O86" s="1189"/>
      <c r="P86" s="1189"/>
      <c r="Q86" s="1189"/>
      <c r="S86" s="97"/>
      <c r="T86" s="97"/>
      <c r="U86" s="97"/>
      <c r="V86" s="97"/>
      <c r="W86" s="97"/>
      <c r="X86" s="98"/>
      <c r="Z86" s="98"/>
      <c r="AB86" s="98"/>
    </row>
    <row r="87" spans="1:28">
      <c r="A87" s="422">
        <v>45292</v>
      </c>
      <c r="B87" s="1189"/>
      <c r="C87" s="1189"/>
      <c r="D87" s="1189"/>
      <c r="E87" s="1189"/>
      <c r="F87" s="1189"/>
      <c r="G87" s="1189"/>
      <c r="H87" s="1189"/>
      <c r="I87" s="1189"/>
      <c r="J87" s="1189"/>
      <c r="K87" s="1189"/>
      <c r="L87" s="1189"/>
      <c r="M87" s="1189"/>
      <c r="N87" s="1189"/>
      <c r="O87" s="1189"/>
      <c r="P87" s="1189"/>
      <c r="Q87" s="1189"/>
      <c r="S87" s="97"/>
      <c r="T87" s="97"/>
      <c r="U87" s="97"/>
      <c r="V87" s="97"/>
      <c r="W87" s="97"/>
      <c r="X87" s="98"/>
      <c r="Z87" s="98"/>
      <c r="AB87" s="98"/>
    </row>
    <row r="88" spans="1:28">
      <c r="A88" s="422">
        <v>45323</v>
      </c>
      <c r="B88" s="1189"/>
      <c r="C88" s="1189"/>
      <c r="D88" s="1189"/>
      <c r="E88" s="1189"/>
      <c r="F88" s="1189"/>
      <c r="G88" s="1189"/>
      <c r="H88" s="1189"/>
      <c r="I88" s="1189"/>
      <c r="J88" s="1189"/>
      <c r="K88" s="1189"/>
      <c r="L88" s="1189"/>
      <c r="M88" s="1189"/>
      <c r="N88" s="1189"/>
      <c r="O88" s="1189"/>
      <c r="P88" s="1189"/>
      <c r="Q88" s="1189"/>
      <c r="S88" s="97"/>
      <c r="T88" s="97"/>
      <c r="U88" s="97"/>
      <c r="V88" s="97"/>
      <c r="W88" s="97"/>
      <c r="X88" s="98"/>
      <c r="Z88" s="98"/>
      <c r="AB88" s="98"/>
    </row>
    <row r="89" spans="1:28">
      <c r="A89" s="422">
        <v>45352</v>
      </c>
      <c r="B89" s="100"/>
      <c r="C89" s="100"/>
      <c r="D89" s="100"/>
      <c r="E89" s="100"/>
      <c r="F89" s="100"/>
      <c r="G89" s="100"/>
      <c r="H89" s="100"/>
      <c r="I89" s="100"/>
      <c r="J89" s="100"/>
      <c r="K89" s="100"/>
      <c r="L89" s="100"/>
      <c r="M89" s="100"/>
      <c r="N89" s="100"/>
      <c r="O89" s="100"/>
      <c r="P89" s="100"/>
      <c r="Q89" s="898"/>
      <c r="S89" s="97"/>
      <c r="T89" s="97"/>
      <c r="U89" s="97"/>
      <c r="V89" s="97"/>
      <c r="W89" s="97"/>
      <c r="X89" s="98"/>
      <c r="Z89" s="98"/>
      <c r="AB89" s="98"/>
    </row>
    <row r="90" spans="1:28">
      <c r="A90" s="1270" t="s">
        <v>165</v>
      </c>
      <c r="B90" s="1271"/>
      <c r="C90" s="1271"/>
      <c r="D90" s="1271"/>
      <c r="E90" s="1271"/>
      <c r="F90" s="1271"/>
      <c r="G90" s="1271"/>
      <c r="H90" s="1271"/>
      <c r="I90" s="1271"/>
      <c r="J90" s="1271"/>
      <c r="K90" s="1271"/>
      <c r="L90" s="1271"/>
      <c r="M90" s="1271"/>
      <c r="N90" s="1271"/>
      <c r="O90" s="1271"/>
      <c r="P90" s="1271"/>
      <c r="Q90" s="1271"/>
      <c r="S90" s="97"/>
      <c r="T90" s="97"/>
      <c r="U90" s="97"/>
      <c r="V90" s="97"/>
      <c r="W90" s="97"/>
      <c r="X90" s="98"/>
      <c r="Z90" s="98"/>
      <c r="AB90" s="98"/>
    </row>
    <row r="91" spans="1:28">
      <c r="A91" s="635" t="s">
        <v>1242</v>
      </c>
      <c r="B91" s="102"/>
      <c r="C91" s="102"/>
      <c r="D91" s="103"/>
      <c r="E91" s="103"/>
      <c r="F91" s="103"/>
      <c r="G91" s="103"/>
      <c r="H91" s="103"/>
      <c r="I91" s="103"/>
      <c r="J91" s="645"/>
      <c r="K91" s="645"/>
      <c r="L91" s="103"/>
      <c r="M91" s="103"/>
      <c r="N91" s="410"/>
      <c r="O91" s="103"/>
      <c r="P91" s="103"/>
      <c r="Q91" s="103"/>
      <c r="S91" s="97"/>
      <c r="T91" s="97"/>
      <c r="U91" s="97"/>
      <c r="V91" s="97"/>
      <c r="W91" s="97"/>
      <c r="X91" s="98"/>
      <c r="Z91" s="98"/>
      <c r="AB91" s="98"/>
    </row>
    <row r="92" spans="1:28">
      <c r="A92" s="102" t="s">
        <v>166</v>
      </c>
      <c r="B92" s="102"/>
      <c r="C92" s="102"/>
      <c r="D92" s="102"/>
      <c r="E92" s="102"/>
      <c r="F92" s="102"/>
      <c r="G92" s="698"/>
      <c r="H92" s="105"/>
      <c r="I92" s="646"/>
      <c r="J92" s="102"/>
      <c r="K92" s="106"/>
      <c r="L92" s="407"/>
      <c r="M92" s="407"/>
      <c r="N92" s="411"/>
      <c r="O92" s="106"/>
      <c r="T92" s="97"/>
      <c r="U92" s="97"/>
      <c r="V92" s="97"/>
      <c r="W92" s="97"/>
      <c r="X92" s="98"/>
      <c r="Z92" s="98"/>
      <c r="AB92" s="98"/>
    </row>
    <row r="93" spans="1:28">
      <c r="A93" s="1283" t="s">
        <v>167</v>
      </c>
      <c r="B93" s="1283"/>
      <c r="C93" s="1283"/>
      <c r="D93" s="1283"/>
      <c r="E93" s="106"/>
      <c r="F93" s="97"/>
      <c r="G93" s="106"/>
      <c r="H93" s="106"/>
      <c r="I93" s="106"/>
      <c r="J93" s="106"/>
      <c r="K93" s="106"/>
      <c r="L93" s="102"/>
      <c r="M93" s="103"/>
      <c r="N93" s="102"/>
      <c r="O93" s="103"/>
      <c r="T93" s="97"/>
      <c r="U93" s="97"/>
      <c r="V93" s="97"/>
      <c r="W93" s="97"/>
      <c r="X93" s="98"/>
      <c r="Z93" s="98"/>
      <c r="AB93" s="98"/>
    </row>
    <row r="94" spans="1:28">
      <c r="A94" s="1272" t="s">
        <v>1303</v>
      </c>
      <c r="B94" s="1272"/>
      <c r="C94" s="107"/>
      <c r="D94" s="107"/>
      <c r="E94" s="107"/>
      <c r="G94" s="107"/>
      <c r="H94" s="107"/>
      <c r="I94" s="107"/>
      <c r="J94" s="107"/>
      <c r="K94" s="107"/>
      <c r="L94" s="107"/>
      <c r="M94" s="107"/>
      <c r="N94" s="107"/>
      <c r="O94" s="389"/>
      <c r="T94" s="97"/>
      <c r="U94" s="97"/>
      <c r="V94" s="97"/>
      <c r="W94" s="97"/>
      <c r="X94" s="98"/>
      <c r="Z94" s="98"/>
      <c r="AB94" s="98"/>
    </row>
    <row r="95" spans="1:28">
      <c r="A95" s="107" t="s">
        <v>138</v>
      </c>
      <c r="B95" s="107"/>
      <c r="C95" s="107"/>
      <c r="D95" s="107"/>
      <c r="E95" s="107"/>
      <c r="G95" s="107"/>
      <c r="H95" s="107"/>
      <c r="I95" s="107"/>
      <c r="M95" s="107"/>
      <c r="N95" s="107"/>
      <c r="O95" s="107"/>
      <c r="T95" s="97"/>
      <c r="U95" s="97"/>
      <c r="V95" s="97"/>
      <c r="W95" s="97"/>
      <c r="X95" s="98"/>
      <c r="Z95" s="98"/>
      <c r="AB95" s="98"/>
    </row>
    <row r="96" spans="1:28" ht="15.75">
      <c r="A96" s="108"/>
      <c r="B96" s="109"/>
      <c r="C96" s="109"/>
      <c r="D96" s="110"/>
      <c r="E96" s="111"/>
      <c r="G96" s="111"/>
      <c r="H96" s="111"/>
      <c r="I96" s="111"/>
      <c r="J96" s="110"/>
      <c r="K96" s="111"/>
      <c r="L96" s="112"/>
      <c r="M96" s="109"/>
      <c r="N96" s="111"/>
      <c r="O96" s="111"/>
      <c r="T96" s="97"/>
      <c r="U96" s="97"/>
      <c r="V96" s="97"/>
      <c r="W96" s="97"/>
      <c r="X96" s="98"/>
      <c r="Z96" s="98"/>
      <c r="AB96" s="98"/>
    </row>
    <row r="97" spans="1:19">
      <c r="A97" s="113"/>
      <c r="B97" s="114"/>
      <c r="C97" s="114"/>
      <c r="D97" s="385"/>
      <c r="E97" s="385"/>
      <c r="G97" s="116"/>
      <c r="H97" s="116"/>
      <c r="I97" s="116"/>
      <c r="J97" s="115"/>
      <c r="K97" s="116"/>
      <c r="L97" s="116"/>
      <c r="M97" s="116"/>
      <c r="N97" s="116"/>
      <c r="O97" s="116"/>
    </row>
    <row r="98" spans="1:19">
      <c r="A98" s="113"/>
      <c r="B98" s="114"/>
      <c r="C98" s="114"/>
      <c r="D98" s="114"/>
      <c r="E98" s="114"/>
      <c r="G98" s="114"/>
      <c r="H98" s="114"/>
      <c r="I98" s="114"/>
      <c r="J98" s="114"/>
      <c r="K98" s="114"/>
      <c r="L98" s="114"/>
      <c r="M98" s="114"/>
      <c r="N98" s="114"/>
      <c r="O98" s="114"/>
    </row>
    <row r="99" spans="1:19">
      <c r="A99" s="113"/>
      <c r="B99" s="114"/>
      <c r="C99" s="114"/>
      <c r="D99" s="114"/>
      <c r="E99" s="114"/>
      <c r="G99" s="114"/>
      <c r="H99" s="114"/>
      <c r="I99" s="114"/>
      <c r="J99" s="114"/>
      <c r="K99" s="114"/>
      <c r="L99" s="114"/>
      <c r="M99" s="114"/>
      <c r="N99" s="114"/>
      <c r="O99" s="114"/>
      <c r="P99" s="117"/>
      <c r="Q99" s="118"/>
    </row>
    <row r="103" spans="1:19">
      <c r="R103" s="97"/>
      <c r="S103" s="97"/>
    </row>
    <row r="106" spans="1:19">
      <c r="B106" s="97"/>
      <c r="C106" s="97"/>
      <c r="D106" s="97"/>
      <c r="E106" s="97"/>
      <c r="F106" s="97"/>
      <c r="G106" s="97"/>
      <c r="H106" s="97"/>
      <c r="I106" s="97"/>
      <c r="J106" s="97"/>
      <c r="K106" s="97"/>
      <c r="L106" s="97"/>
      <c r="M106" s="97"/>
      <c r="N106" s="97"/>
      <c r="O106" s="97"/>
      <c r="P106" s="97"/>
      <c r="Q106" s="97"/>
    </row>
    <row r="107" spans="1:19">
      <c r="B107" s="97"/>
      <c r="C107" s="97"/>
      <c r="D107" s="97"/>
      <c r="E107" s="97"/>
      <c r="F107" s="97"/>
      <c r="G107" s="97"/>
      <c r="H107" s="97"/>
      <c r="I107" s="97"/>
      <c r="J107" s="97"/>
      <c r="K107" s="97"/>
      <c r="L107" s="97"/>
      <c r="M107" s="97"/>
      <c r="N107" s="97"/>
      <c r="O107" s="97"/>
      <c r="P107" s="97"/>
      <c r="Q107" s="97"/>
    </row>
    <row r="113" spans="14:16">
      <c r="N113" s="104"/>
      <c r="O113" s="104"/>
      <c r="P113" s="119"/>
    </row>
  </sheetData>
  <mergeCells count="34">
    <mergeCell ref="A5:I5"/>
    <mergeCell ref="A46:I46"/>
    <mergeCell ref="A51:I51"/>
    <mergeCell ref="A61:C61"/>
    <mergeCell ref="A62:I62"/>
    <mergeCell ref="A1:I1"/>
    <mergeCell ref="A2:A4"/>
    <mergeCell ref="B2:E2"/>
    <mergeCell ref="F2:I2"/>
    <mergeCell ref="B3:C3"/>
    <mergeCell ref="D3:E3"/>
    <mergeCell ref="F3:G3"/>
    <mergeCell ref="H3:I3"/>
    <mergeCell ref="D72:G72"/>
    <mergeCell ref="H72:K72"/>
    <mergeCell ref="L72:Q72"/>
    <mergeCell ref="D73:E74"/>
    <mergeCell ref="A65:I65"/>
    <mergeCell ref="A63:I63"/>
    <mergeCell ref="A64:I64"/>
    <mergeCell ref="A66:I66"/>
    <mergeCell ref="A90:Q90"/>
    <mergeCell ref="A94:B94"/>
    <mergeCell ref="F73:G74"/>
    <mergeCell ref="H73:I74"/>
    <mergeCell ref="J73:K74"/>
    <mergeCell ref="L73:O73"/>
    <mergeCell ref="P73:Q74"/>
    <mergeCell ref="L74:M74"/>
    <mergeCell ref="N74:O74"/>
    <mergeCell ref="A93:D93"/>
    <mergeCell ref="A71:P71"/>
    <mergeCell ref="A72:A75"/>
    <mergeCell ref="B72:C74"/>
  </mergeCells>
  <conditionalFormatting sqref="J5:K5">
    <cfRule type="colorScale" priority="1">
      <colorScale>
        <cfvo type="min"/>
        <cfvo type="percentile" val="50"/>
        <cfvo type="max"/>
        <color rgb="FFF8696B"/>
        <color rgb="FFFFEB84"/>
        <color rgb="FF63BE7B"/>
      </colorScale>
    </cfRule>
  </conditionalFormatting>
  <printOptions horizontalCentered="1"/>
  <pageMargins left="0.7" right="0.7" top="0.75" bottom="0.75" header="0.3" footer="0.3"/>
  <pageSetup paperSize="9" scale="55" fitToHeight="0"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workbookViewId="0">
      <selection sqref="A1:I1"/>
    </sheetView>
  </sheetViews>
  <sheetFormatPr defaultColWidth="9.140625" defaultRowHeight="15"/>
  <cols>
    <col min="1" max="1" width="14.42578125" style="672" bestFit="1" customWidth="1"/>
    <col min="2" max="3" width="14.85546875" style="672" bestFit="1" customWidth="1"/>
    <col min="4" max="4" width="13.7109375" style="672" bestFit="1" customWidth="1"/>
    <col min="5" max="6" width="14.85546875" style="672" bestFit="1" customWidth="1"/>
    <col min="7" max="7" width="13.7109375" style="672" bestFit="1" customWidth="1"/>
    <col min="8" max="9" width="12.85546875" style="672" bestFit="1" customWidth="1"/>
    <col min="10" max="10" width="16.140625" style="672" bestFit="1" customWidth="1"/>
    <col min="11" max="11" width="4.5703125" style="672" bestFit="1" customWidth="1"/>
    <col min="12" max="16384" width="9.140625" style="672"/>
  </cols>
  <sheetData>
    <row r="1" spans="1:18" ht="15" customHeight="1">
      <c r="A1" s="1499" t="s">
        <v>1166</v>
      </c>
      <c r="B1" s="1500"/>
      <c r="C1" s="1500"/>
      <c r="D1" s="1500"/>
      <c r="E1" s="1500"/>
      <c r="F1" s="1500"/>
      <c r="G1" s="1500"/>
      <c r="H1" s="1500"/>
      <c r="I1" s="1500"/>
      <c r="J1" s="754"/>
    </row>
    <row r="2" spans="1:18" s="677" customFormat="1">
      <c r="A2" s="1501" t="s">
        <v>122</v>
      </c>
      <c r="B2" s="1502" t="s">
        <v>698</v>
      </c>
      <c r="C2" s="1502"/>
      <c r="D2" s="1502"/>
      <c r="E2" s="1502" t="s">
        <v>160</v>
      </c>
      <c r="F2" s="1502"/>
      <c r="G2" s="1502"/>
      <c r="H2" s="1502" t="s">
        <v>101</v>
      </c>
      <c r="I2" s="1502"/>
      <c r="J2" s="1502"/>
      <c r="K2" s="672"/>
      <c r="L2" s="672"/>
      <c r="M2" s="672"/>
      <c r="N2" s="672"/>
      <c r="O2" s="672"/>
      <c r="P2" s="672"/>
      <c r="Q2" s="672"/>
      <c r="R2" s="672"/>
    </row>
    <row r="3" spans="1:18" s="677" customFormat="1" ht="45">
      <c r="A3" s="1501"/>
      <c r="B3" s="877" t="s">
        <v>1167</v>
      </c>
      <c r="C3" s="877" t="s">
        <v>1168</v>
      </c>
      <c r="D3" s="877" t="s">
        <v>1169</v>
      </c>
      <c r="E3" s="877" t="s">
        <v>1167</v>
      </c>
      <c r="F3" s="877" t="s">
        <v>1168</v>
      </c>
      <c r="G3" s="877" t="s">
        <v>1169</v>
      </c>
      <c r="H3" s="877" t="s">
        <v>1167</v>
      </c>
      <c r="I3" s="877" t="s">
        <v>1168</v>
      </c>
      <c r="J3" s="877" t="s">
        <v>1169</v>
      </c>
      <c r="K3" s="672"/>
      <c r="L3" s="672"/>
      <c r="M3" s="672"/>
      <c r="N3" s="672"/>
      <c r="O3" s="672"/>
      <c r="P3" s="672"/>
      <c r="Q3" s="672"/>
      <c r="R3" s="672"/>
    </row>
    <row r="4" spans="1:18" s="678" customFormat="1">
      <c r="A4" s="876" t="s">
        <v>76</v>
      </c>
      <c r="B4" s="755">
        <v>1248991.0899999999</v>
      </c>
      <c r="C4" s="755">
        <v>1066936.5499999998</v>
      </c>
      <c r="D4" s="755">
        <v>182054.54</v>
      </c>
      <c r="E4" s="755">
        <v>1582997.0100000002</v>
      </c>
      <c r="F4" s="755">
        <v>1640885.9999999998</v>
      </c>
      <c r="G4" s="755">
        <v>-57888.990000000005</v>
      </c>
      <c r="H4" s="755">
        <v>2831988.0999999996</v>
      </c>
      <c r="I4" s="755">
        <v>2707822.5499999993</v>
      </c>
      <c r="J4" s="755">
        <v>124165.55000000002</v>
      </c>
      <c r="K4" s="672"/>
      <c r="L4" s="672"/>
      <c r="M4" s="672"/>
      <c r="N4" s="672"/>
      <c r="O4" s="672"/>
      <c r="P4" s="672"/>
      <c r="Q4" s="672"/>
      <c r="R4" s="672"/>
    </row>
    <row r="5" spans="1:18" s="678" customFormat="1">
      <c r="A5" s="876" t="s">
        <v>1170</v>
      </c>
      <c r="B5" s="755">
        <f>SUM(B6:B17)</f>
        <v>888340.55999999994</v>
      </c>
      <c r="C5" s="755">
        <f t="shared" ref="C5:I5" si="0">SUM(C6:C17)</f>
        <v>792775.52999999991</v>
      </c>
      <c r="D5" s="755">
        <f t="shared" si="0"/>
        <v>95565.03</v>
      </c>
      <c r="E5" s="755">
        <f t="shared" si="0"/>
        <v>1140363.95</v>
      </c>
      <c r="F5" s="755">
        <f t="shared" si="0"/>
        <v>1202214.07</v>
      </c>
      <c r="G5" s="755">
        <f t="shared" si="0"/>
        <v>-61850.119999999995</v>
      </c>
      <c r="H5" s="755">
        <f t="shared" si="0"/>
        <v>2028704.5099999998</v>
      </c>
      <c r="I5" s="755">
        <f t="shared" si="0"/>
        <v>1994989.5999999996</v>
      </c>
      <c r="J5" s="755">
        <f>SUM(J6:J17)</f>
        <v>33714.910000000003</v>
      </c>
      <c r="K5" s="679"/>
      <c r="L5" s="679"/>
      <c r="M5" s="679"/>
      <c r="N5" s="679"/>
      <c r="O5" s="679"/>
      <c r="P5" s="679"/>
      <c r="Q5" s="679"/>
      <c r="R5" s="679"/>
    </row>
    <row r="6" spans="1:18" s="677" customFormat="1">
      <c r="A6" s="756" t="s">
        <v>131</v>
      </c>
      <c r="B6" s="757">
        <v>80247.92</v>
      </c>
      <c r="C6" s="758">
        <v>84780.51</v>
      </c>
      <c r="D6" s="757">
        <v>-4532.59</v>
      </c>
      <c r="E6" s="759">
        <v>121660.18</v>
      </c>
      <c r="F6" s="757">
        <v>112359.5</v>
      </c>
      <c r="G6" s="757">
        <v>9300.68</v>
      </c>
      <c r="H6" s="757">
        <f t="shared" ref="H6:J12" si="1">B6+E6</f>
        <v>201908.09999999998</v>
      </c>
      <c r="I6" s="757">
        <f t="shared" si="1"/>
        <v>197140.01</v>
      </c>
      <c r="J6" s="757">
        <f t="shared" si="1"/>
        <v>4768.09</v>
      </c>
      <c r="K6" s="672"/>
      <c r="L6" s="672"/>
      <c r="M6" s="672"/>
      <c r="N6" s="672"/>
      <c r="O6" s="672"/>
      <c r="P6" s="672"/>
      <c r="Q6" s="672"/>
      <c r="R6" s="672"/>
    </row>
    <row r="7" spans="1:18" s="677" customFormat="1">
      <c r="A7" s="756" t="s">
        <v>132</v>
      </c>
      <c r="B7" s="757">
        <v>100303.37</v>
      </c>
      <c r="C7" s="758">
        <v>97856.86</v>
      </c>
      <c r="D7" s="757">
        <v>2446.5100000000002</v>
      </c>
      <c r="E7" s="759">
        <v>155537.95000000001</v>
      </c>
      <c r="F7" s="757">
        <v>160344.10999999999</v>
      </c>
      <c r="G7" s="757">
        <v>-4806.16</v>
      </c>
      <c r="H7" s="757">
        <f t="shared" si="1"/>
        <v>255841.32</v>
      </c>
      <c r="I7" s="757">
        <f t="shared" si="1"/>
        <v>258200.96999999997</v>
      </c>
      <c r="J7" s="757">
        <f t="shared" si="1"/>
        <v>-2359.6499999999996</v>
      </c>
      <c r="K7" s="672"/>
      <c r="L7" s="672"/>
      <c r="M7" s="672"/>
      <c r="N7" s="672"/>
      <c r="O7" s="672"/>
      <c r="P7" s="672"/>
      <c r="Q7" s="672"/>
      <c r="R7" s="672"/>
    </row>
    <row r="8" spans="1:18" s="677" customFormat="1">
      <c r="A8" s="756" t="s">
        <v>235</v>
      </c>
      <c r="B8" s="760">
        <v>109374.51</v>
      </c>
      <c r="C8" s="761">
        <v>103710.48</v>
      </c>
      <c r="D8" s="760">
        <v>5664.03</v>
      </c>
      <c r="E8" s="762">
        <v>164816.95999999999</v>
      </c>
      <c r="F8" s="760">
        <v>156191.88</v>
      </c>
      <c r="G8" s="760">
        <v>8625.08</v>
      </c>
      <c r="H8" s="760">
        <f t="shared" si="1"/>
        <v>274191.46999999997</v>
      </c>
      <c r="I8" s="760">
        <f t="shared" si="1"/>
        <v>259902.36</v>
      </c>
      <c r="J8" s="760">
        <f t="shared" si="1"/>
        <v>14289.11</v>
      </c>
      <c r="K8" s="672"/>
      <c r="L8" s="672"/>
      <c r="M8" s="672"/>
      <c r="N8" s="672"/>
      <c r="O8" s="672"/>
      <c r="P8" s="672"/>
      <c r="Q8" s="672"/>
      <c r="R8" s="672"/>
    </row>
    <row r="9" spans="1:18" s="677" customFormat="1">
      <c r="A9" s="763" t="s">
        <v>236</v>
      </c>
      <c r="B9" s="764">
        <v>95495.32</v>
      </c>
      <c r="C9" s="764">
        <v>87787.86</v>
      </c>
      <c r="D9" s="764">
        <v>7707.46</v>
      </c>
      <c r="E9" s="764">
        <v>81903.47</v>
      </c>
      <c r="F9" s="765">
        <v>78832.25</v>
      </c>
      <c r="G9" s="765">
        <v>3071.22</v>
      </c>
      <c r="H9" s="757">
        <f t="shared" si="1"/>
        <v>177398.79</v>
      </c>
      <c r="I9" s="757">
        <f t="shared" si="1"/>
        <v>166620.10999999999</v>
      </c>
      <c r="J9" s="757">
        <f t="shared" si="1"/>
        <v>10778.68</v>
      </c>
      <c r="K9" s="672"/>
      <c r="L9" s="672"/>
      <c r="M9" s="672"/>
      <c r="N9" s="672"/>
      <c r="O9" s="672"/>
      <c r="P9" s="672"/>
      <c r="Q9" s="672"/>
      <c r="R9" s="672"/>
    </row>
    <row r="10" spans="1:18" s="677" customFormat="1">
      <c r="A10" s="756" t="s">
        <v>1229</v>
      </c>
      <c r="B10" s="764">
        <v>136454.48000000001</v>
      </c>
      <c r="C10" s="764">
        <v>110953.63</v>
      </c>
      <c r="D10" s="764">
        <v>25500.85</v>
      </c>
      <c r="E10" s="764">
        <v>157708.51</v>
      </c>
      <c r="F10" s="765">
        <v>192190.55</v>
      </c>
      <c r="G10" s="765">
        <v>-34482.04</v>
      </c>
      <c r="H10" s="757">
        <f t="shared" si="1"/>
        <v>294162.99</v>
      </c>
      <c r="I10" s="757">
        <f t="shared" si="1"/>
        <v>303144.18</v>
      </c>
      <c r="J10" s="757">
        <f t="shared" si="1"/>
        <v>-8981.1900000000023</v>
      </c>
      <c r="K10" s="672"/>
      <c r="L10" s="672"/>
      <c r="M10" s="672"/>
      <c r="N10" s="672"/>
      <c r="O10" s="672"/>
      <c r="P10" s="672"/>
      <c r="Q10" s="672"/>
      <c r="R10" s="672"/>
    </row>
    <row r="11" spans="1:18" s="677" customFormat="1">
      <c r="A11" s="756" t="s">
        <v>1244</v>
      </c>
      <c r="B11" s="764">
        <v>145156.1</v>
      </c>
      <c r="C11" s="764">
        <v>124313.47</v>
      </c>
      <c r="D11" s="764">
        <v>20842.63</v>
      </c>
      <c r="E11" s="764">
        <v>153253.64000000001</v>
      </c>
      <c r="F11" s="765">
        <v>162030.96</v>
      </c>
      <c r="G11" s="765">
        <v>-8777.32</v>
      </c>
      <c r="H11" s="757">
        <f t="shared" si="1"/>
        <v>298409.74</v>
      </c>
      <c r="I11" s="757">
        <f t="shared" si="1"/>
        <v>286344.43</v>
      </c>
      <c r="J11" s="757">
        <f t="shared" si="1"/>
        <v>12065.310000000001</v>
      </c>
      <c r="K11" s="672"/>
      <c r="L11" s="672"/>
      <c r="M11" s="672"/>
      <c r="N11" s="672"/>
      <c r="O11" s="672"/>
      <c r="P11" s="672"/>
      <c r="Q11" s="672"/>
      <c r="R11" s="672"/>
    </row>
    <row r="12" spans="1:18" s="677" customFormat="1" ht="15" customHeight="1">
      <c r="A12" s="756" t="s">
        <v>1252</v>
      </c>
      <c r="B12" s="764">
        <v>109154.74</v>
      </c>
      <c r="C12" s="764">
        <v>89242.61</v>
      </c>
      <c r="D12" s="764">
        <v>19912.13</v>
      </c>
      <c r="E12" s="764">
        <v>137325.71</v>
      </c>
      <c r="F12" s="765">
        <v>144823.78</v>
      </c>
      <c r="G12" s="765">
        <v>-7498.07</v>
      </c>
      <c r="H12" s="757">
        <f t="shared" si="1"/>
        <v>246480.45</v>
      </c>
      <c r="I12" s="757">
        <f t="shared" si="1"/>
        <v>234066.39</v>
      </c>
      <c r="J12" s="757">
        <f t="shared" si="1"/>
        <v>12414.060000000001</v>
      </c>
      <c r="K12" s="672"/>
      <c r="L12" s="672"/>
      <c r="M12" s="672"/>
      <c r="N12" s="672"/>
      <c r="O12" s="672"/>
      <c r="P12" s="672"/>
      <c r="Q12" s="672"/>
      <c r="R12" s="672"/>
    </row>
    <row r="13" spans="1:18" s="677" customFormat="1" ht="15" customHeight="1">
      <c r="A13" s="756" t="s">
        <v>1304</v>
      </c>
      <c r="B13" s="764">
        <v>112154.12</v>
      </c>
      <c r="C13" s="764">
        <v>94130.11</v>
      </c>
      <c r="D13" s="764">
        <v>18024.009999999998</v>
      </c>
      <c r="E13" s="764">
        <v>168157.53</v>
      </c>
      <c r="F13" s="765">
        <v>195441.04</v>
      </c>
      <c r="G13" s="765">
        <v>-27283.51</v>
      </c>
      <c r="H13" s="757">
        <f t="shared" ref="H13" si="2">B13+E13</f>
        <v>280311.65000000002</v>
      </c>
      <c r="I13" s="757">
        <f t="shared" ref="I13" si="3">C13+F13</f>
        <v>289571.15000000002</v>
      </c>
      <c r="J13" s="757">
        <f t="shared" ref="J13" si="4">D13+G13</f>
        <v>-9259.5</v>
      </c>
      <c r="K13" s="672"/>
      <c r="L13" s="672"/>
      <c r="M13" s="672"/>
      <c r="N13" s="672"/>
      <c r="O13" s="672"/>
      <c r="P13" s="672"/>
      <c r="Q13" s="672"/>
      <c r="R13" s="672"/>
    </row>
    <row r="14" spans="1:18" s="677" customFormat="1" ht="15" customHeight="1">
      <c r="A14" s="422">
        <v>45261</v>
      </c>
      <c r="B14" s="1201"/>
      <c r="C14" s="1201"/>
      <c r="D14" s="1201"/>
      <c r="E14" s="1201"/>
      <c r="F14" s="1202"/>
      <c r="G14" s="1202"/>
      <c r="H14" s="1203"/>
      <c r="I14" s="1203"/>
      <c r="J14" s="1203"/>
      <c r="K14" s="672"/>
      <c r="L14" s="672"/>
      <c r="M14" s="672"/>
      <c r="N14" s="672"/>
      <c r="O14" s="672"/>
      <c r="P14" s="672"/>
      <c r="Q14" s="672"/>
      <c r="R14" s="672"/>
    </row>
    <row r="15" spans="1:18" s="677" customFormat="1" ht="15" customHeight="1">
      <c r="A15" s="422">
        <v>45292</v>
      </c>
      <c r="B15" s="1201"/>
      <c r="C15" s="1201"/>
      <c r="D15" s="1201"/>
      <c r="E15" s="1201"/>
      <c r="F15" s="1202"/>
      <c r="G15" s="1202"/>
      <c r="H15" s="1203"/>
      <c r="I15" s="1203"/>
      <c r="J15" s="1203"/>
      <c r="K15" s="672"/>
      <c r="L15" s="672"/>
      <c r="M15" s="672"/>
      <c r="N15" s="672"/>
      <c r="O15" s="672"/>
      <c r="P15" s="672"/>
      <c r="Q15" s="672"/>
      <c r="R15" s="672"/>
    </row>
    <row r="16" spans="1:18" s="677" customFormat="1" ht="15" customHeight="1">
      <c r="A16" s="422">
        <v>45323</v>
      </c>
      <c r="B16" s="1201"/>
      <c r="C16" s="1201"/>
      <c r="D16" s="1201"/>
      <c r="E16" s="1201"/>
      <c r="F16" s="1202"/>
      <c r="G16" s="1202"/>
      <c r="H16" s="1203"/>
      <c r="I16" s="1203"/>
      <c r="J16" s="1203"/>
      <c r="K16" s="672"/>
      <c r="L16" s="672"/>
      <c r="M16" s="672"/>
      <c r="N16" s="672"/>
      <c r="O16" s="672"/>
      <c r="P16" s="672"/>
      <c r="Q16" s="672"/>
      <c r="R16" s="672"/>
    </row>
    <row r="17" spans="1:18" s="677" customFormat="1" ht="15" customHeight="1">
      <c r="A17" s="422">
        <v>45352</v>
      </c>
      <c r="B17" s="764"/>
      <c r="C17" s="764"/>
      <c r="D17" s="764"/>
      <c r="E17" s="764"/>
      <c r="F17" s="765"/>
      <c r="G17" s="765"/>
      <c r="H17" s="757"/>
      <c r="I17" s="757"/>
      <c r="J17" s="757"/>
      <c r="K17" s="672"/>
      <c r="L17" s="672"/>
      <c r="M17" s="672"/>
      <c r="N17" s="672"/>
      <c r="O17" s="672"/>
      <c r="P17" s="672"/>
      <c r="Q17" s="672"/>
      <c r="R17" s="672"/>
    </row>
    <row r="18" spans="1:18" s="677" customFormat="1" ht="15" customHeight="1">
      <c r="A18" s="1498" t="s">
        <v>1303</v>
      </c>
      <c r="B18" s="1498"/>
      <c r="C18" s="1498"/>
      <c r="D18" s="1498"/>
      <c r="E18" s="1498"/>
      <c r="F18" s="1498"/>
      <c r="G18" s="1498"/>
      <c r="H18" s="1498"/>
      <c r="I18" s="1498"/>
      <c r="J18" s="1498"/>
      <c r="K18" s="672"/>
      <c r="L18" s="672"/>
      <c r="M18" s="672"/>
      <c r="N18" s="672"/>
      <c r="O18" s="672"/>
      <c r="P18" s="672"/>
      <c r="Q18" s="672"/>
      <c r="R18" s="672"/>
    </row>
    <row r="19" spans="1:18">
      <c r="A19" s="1498" t="s">
        <v>1171</v>
      </c>
      <c r="B19" s="1498"/>
      <c r="C19" s="1498"/>
      <c r="D19" s="1498"/>
      <c r="E19" s="1498"/>
      <c r="F19" s="1498"/>
      <c r="G19" s="1498"/>
      <c r="H19" s="1498"/>
      <c r="I19" s="1498"/>
      <c r="J19" s="1498"/>
    </row>
    <row r="20" spans="1:18">
      <c r="A20" s="875" t="s">
        <v>176</v>
      </c>
      <c r="B20" s="875"/>
      <c r="C20" s="766"/>
      <c r="D20" s="766"/>
      <c r="E20" s="766"/>
      <c r="F20" s="766"/>
      <c r="G20" s="766"/>
      <c r="H20" s="766"/>
      <c r="I20" s="766"/>
      <c r="J20" s="766"/>
    </row>
  </sheetData>
  <mergeCells count="7">
    <mergeCell ref="A19:J19"/>
    <mergeCell ref="A18:J18"/>
    <mergeCell ref="A1:I1"/>
    <mergeCell ref="A2:A3"/>
    <mergeCell ref="B2:D2"/>
    <mergeCell ref="E2:G2"/>
    <mergeCell ref="H2:J2"/>
  </mergeCells>
  <pageMargins left="0.7" right="0.7" top="0.75" bottom="0.75" header="0.3" footer="0.3"/>
  <pageSetup paperSize="9" scale="91" fitToHeight="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workbookViewId="0"/>
  </sheetViews>
  <sheetFormatPr defaultRowHeight="15"/>
  <cols>
    <col min="1" max="1" width="23.28515625" style="671" customWidth="1"/>
    <col min="2" max="2" width="14.42578125" style="671" bestFit="1" customWidth="1"/>
    <col min="3" max="3" width="18.140625" style="671" bestFit="1" customWidth="1"/>
    <col min="4" max="4" width="14.5703125" style="671" bestFit="1" customWidth="1"/>
    <col min="5" max="5" width="12.42578125" style="671" bestFit="1" customWidth="1"/>
    <col min="6" max="6" width="17.7109375" style="671" bestFit="1" customWidth="1"/>
    <col min="7" max="7" width="14.140625" style="671" bestFit="1" customWidth="1"/>
    <col min="8" max="8" width="13.140625" style="671" bestFit="1" customWidth="1"/>
    <col min="9" max="9" width="11.140625" style="671" bestFit="1" customWidth="1"/>
    <col min="10" max="10" width="12.5703125" style="671" bestFit="1" customWidth="1"/>
    <col min="11" max="11" width="13.85546875" style="671" bestFit="1" customWidth="1"/>
    <col min="12" max="12" width="14.140625" style="671" bestFit="1" customWidth="1"/>
    <col min="13" max="13" width="13.7109375" style="671" bestFit="1" customWidth="1"/>
    <col min="14" max="14" width="11.7109375" style="671" bestFit="1" customWidth="1"/>
    <col min="15" max="15" width="12.7109375" style="671" bestFit="1" customWidth="1"/>
    <col min="16" max="16" width="14.140625" style="671" bestFit="1" customWidth="1"/>
    <col min="17" max="17" width="12.85546875" style="671" bestFit="1" customWidth="1"/>
    <col min="18" max="18" width="11.5703125" style="671" bestFit="1" customWidth="1"/>
    <col min="19" max="19" width="9.140625" style="671"/>
    <col min="20" max="20" width="11.5703125" style="671" bestFit="1" customWidth="1"/>
    <col min="21" max="22" width="12.85546875" style="671" bestFit="1" customWidth="1"/>
    <col min="23" max="23" width="11.5703125" style="671" bestFit="1" customWidth="1"/>
    <col min="24" max="24" width="9.140625" style="671"/>
    <col min="25" max="25" width="11.5703125" style="671" bestFit="1" customWidth="1"/>
    <col min="26" max="26" width="12.85546875" style="671" bestFit="1" customWidth="1"/>
    <col min="27" max="16384" width="9.140625" style="671"/>
  </cols>
  <sheetData>
    <row r="1" spans="1:26">
      <c r="A1" s="1630" t="s">
        <v>61</v>
      </c>
      <c r="B1" s="1135"/>
      <c r="C1" s="1135"/>
      <c r="D1" s="1135"/>
      <c r="E1" s="1135"/>
      <c r="F1" s="1135"/>
      <c r="G1" s="1135"/>
      <c r="H1" s="1135"/>
      <c r="I1" s="1135"/>
      <c r="J1" s="1135"/>
      <c r="K1" s="1135"/>
      <c r="L1" s="1135"/>
      <c r="M1" s="1135"/>
      <c r="N1" s="1135"/>
      <c r="O1" s="1135"/>
      <c r="P1" s="1136"/>
      <c r="Q1" s="1137"/>
      <c r="R1" s="1137"/>
      <c r="S1" s="1137"/>
      <c r="T1" s="1137"/>
      <c r="U1" s="1137"/>
      <c r="V1" s="1137"/>
      <c r="W1" s="1137"/>
      <c r="X1" s="1137"/>
      <c r="Y1" s="1137"/>
      <c r="Z1" s="1137"/>
    </row>
    <row r="2" spans="1:26">
      <c r="A2" s="767" t="s">
        <v>122</v>
      </c>
      <c r="B2" s="1510" t="s">
        <v>1368</v>
      </c>
      <c r="C2" s="1510"/>
      <c r="D2" s="1510"/>
      <c r="E2" s="1510"/>
      <c r="F2" s="1510"/>
      <c r="G2" s="1510" t="s">
        <v>1369</v>
      </c>
      <c r="H2" s="1510"/>
      <c r="I2" s="1510"/>
      <c r="J2" s="1510"/>
      <c r="K2" s="1510"/>
      <c r="L2" s="1511" t="s">
        <v>1259</v>
      </c>
      <c r="M2" s="1511"/>
      <c r="N2" s="1511"/>
      <c r="O2" s="1511"/>
      <c r="P2" s="1511"/>
      <c r="Q2" s="1503" t="s">
        <v>1370</v>
      </c>
      <c r="R2" s="1504"/>
      <c r="S2" s="1504"/>
      <c r="T2" s="1504"/>
      <c r="U2" s="1505"/>
      <c r="V2" s="1503" t="s">
        <v>1371</v>
      </c>
      <c r="W2" s="1504"/>
      <c r="X2" s="1504"/>
      <c r="Y2" s="1504"/>
      <c r="Z2" s="1505"/>
    </row>
    <row r="3" spans="1:26" ht="38.25">
      <c r="A3" s="768" t="s">
        <v>697</v>
      </c>
      <c r="B3" s="769" t="s">
        <v>1172</v>
      </c>
      <c r="C3" s="769" t="s">
        <v>1173</v>
      </c>
      <c r="D3" s="769" t="s">
        <v>1174</v>
      </c>
      <c r="E3" s="769" t="s">
        <v>1175</v>
      </c>
      <c r="F3" s="769" t="s">
        <v>101</v>
      </c>
      <c r="G3" s="769" t="s">
        <v>1172</v>
      </c>
      <c r="H3" s="769" t="s">
        <v>1173</v>
      </c>
      <c r="I3" s="769" t="s">
        <v>1174</v>
      </c>
      <c r="J3" s="769" t="s">
        <v>1175</v>
      </c>
      <c r="K3" s="769" t="s">
        <v>101</v>
      </c>
      <c r="L3" s="769" t="s">
        <v>1172</v>
      </c>
      <c r="M3" s="769" t="s">
        <v>1173</v>
      </c>
      <c r="N3" s="769" t="s">
        <v>1174</v>
      </c>
      <c r="O3" s="769" t="s">
        <v>1175</v>
      </c>
      <c r="P3" s="769" t="s">
        <v>101</v>
      </c>
      <c r="Q3" s="1138" t="s">
        <v>1260</v>
      </c>
      <c r="R3" s="1138" t="s">
        <v>1173</v>
      </c>
      <c r="S3" s="1138" t="s">
        <v>1174</v>
      </c>
      <c r="T3" s="1138" t="s">
        <v>1176</v>
      </c>
      <c r="U3" s="1139" t="s">
        <v>101</v>
      </c>
      <c r="V3" s="1138" t="s">
        <v>1260</v>
      </c>
      <c r="W3" s="1138" t="s">
        <v>1173</v>
      </c>
      <c r="X3" s="1138" t="s">
        <v>1174</v>
      </c>
      <c r="Y3" s="1138" t="s">
        <v>1176</v>
      </c>
      <c r="Z3" s="1139" t="s">
        <v>101</v>
      </c>
    </row>
    <row r="4" spans="1:26" ht="15.75">
      <c r="A4" s="770" t="s">
        <v>1177</v>
      </c>
      <c r="B4" s="1140">
        <v>142422</v>
      </c>
      <c r="C4" s="1140">
        <v>4835</v>
      </c>
      <c r="D4" s="1141">
        <v>97</v>
      </c>
      <c r="E4" s="1140">
        <v>1550</v>
      </c>
      <c r="F4" s="1142">
        <v>148904</v>
      </c>
      <c r="G4" s="771">
        <v>141528</v>
      </c>
      <c r="H4" s="771">
        <v>4884</v>
      </c>
      <c r="I4" s="771">
        <v>97</v>
      </c>
      <c r="J4" s="771">
        <v>1731</v>
      </c>
      <c r="K4" s="771">
        <v>148240</v>
      </c>
      <c r="L4" s="771">
        <v>140403</v>
      </c>
      <c r="M4" s="771">
        <v>4234</v>
      </c>
      <c r="N4" s="771">
        <v>97</v>
      </c>
      <c r="O4" s="771">
        <v>1768</v>
      </c>
      <c r="P4" s="773">
        <v>146502</v>
      </c>
      <c r="Q4" s="772">
        <v>130417</v>
      </c>
      <c r="R4" s="772">
        <v>6462</v>
      </c>
      <c r="S4" s="1143">
        <v>8</v>
      </c>
      <c r="T4" s="772">
        <v>1921</v>
      </c>
      <c r="U4" s="1144">
        <v>138808</v>
      </c>
      <c r="V4" s="772">
        <v>138000</v>
      </c>
      <c r="W4" s="772">
        <v>6691</v>
      </c>
      <c r="X4" s="1143">
        <v>6</v>
      </c>
      <c r="Y4" s="772">
        <v>1942</v>
      </c>
      <c r="Z4" s="1144">
        <v>146639</v>
      </c>
    </row>
    <row r="5" spans="1:26">
      <c r="A5" s="1512" t="s">
        <v>1178</v>
      </c>
      <c r="B5" s="1513"/>
      <c r="C5" s="1513"/>
      <c r="D5" s="1513"/>
      <c r="E5" s="1513"/>
      <c r="F5" s="1513"/>
      <c r="G5" s="1513"/>
      <c r="H5" s="1513"/>
      <c r="I5" s="1513"/>
      <c r="J5" s="1513"/>
      <c r="K5" s="1513"/>
      <c r="L5" s="1513"/>
      <c r="M5" s="1513"/>
      <c r="N5" s="1513"/>
      <c r="O5" s="1513"/>
      <c r="P5" s="1514"/>
      <c r="Q5" s="1137"/>
      <c r="R5" s="1137"/>
      <c r="S5" s="1137"/>
      <c r="T5" s="1137"/>
      <c r="U5" s="1137"/>
      <c r="V5" s="1137"/>
      <c r="W5" s="1137"/>
      <c r="X5" s="1137"/>
      <c r="Y5" s="1137"/>
      <c r="Z5" s="1137"/>
    </row>
    <row r="6" spans="1:26">
      <c r="A6" s="770" t="s">
        <v>1179</v>
      </c>
      <c r="B6" s="771">
        <v>281127.2413500002</v>
      </c>
      <c r="C6" s="771">
        <v>27955.947090000001</v>
      </c>
      <c r="D6" s="771">
        <v>0</v>
      </c>
      <c r="E6" s="1507">
        <v>248214.7188</v>
      </c>
      <c r="F6" s="773">
        <f>SUM(B6:D6)</f>
        <v>309083.18844000017</v>
      </c>
      <c r="G6" s="771">
        <v>287380.82715999987</v>
      </c>
      <c r="H6" s="771">
        <v>27536.360959999998</v>
      </c>
      <c r="I6" s="771">
        <v>0</v>
      </c>
      <c r="J6" s="1507">
        <v>251980.63063</v>
      </c>
      <c r="K6" s="773">
        <f>SUM(G6:I6)</f>
        <v>314917.18811999989</v>
      </c>
      <c r="L6" s="771">
        <v>285406.14779999998</v>
      </c>
      <c r="M6" s="771">
        <v>25684.480249999997</v>
      </c>
      <c r="N6" s="771">
        <v>0</v>
      </c>
      <c r="O6" s="1507">
        <v>248233.02508999989</v>
      </c>
      <c r="P6" s="773">
        <f>SUM(L6:N6)</f>
        <v>311090.62805</v>
      </c>
      <c r="Q6" s="774">
        <v>232030.34681999989</v>
      </c>
      <c r="R6" s="774">
        <v>23236.07877</v>
      </c>
      <c r="S6" s="774">
        <v>0</v>
      </c>
      <c r="T6" s="1506">
        <v>195689.527</v>
      </c>
      <c r="U6" s="775">
        <f>SUM(Q6:S6)</f>
        <v>255266.42558999988</v>
      </c>
      <c r="V6" s="774">
        <v>239222.79148999997</v>
      </c>
      <c r="W6" s="774">
        <v>22956.001289999997</v>
      </c>
      <c r="X6" s="774">
        <v>0</v>
      </c>
      <c r="Y6" s="1506">
        <v>206742.87255</v>
      </c>
      <c r="Z6" s="775">
        <f>SUM(V6:X6)</f>
        <v>262178.79277999996</v>
      </c>
    </row>
    <row r="7" spans="1:26">
      <c r="A7" s="770" t="s">
        <v>1180</v>
      </c>
      <c r="B7" s="771">
        <v>936.03504999999961</v>
      </c>
      <c r="C7" s="771">
        <v>409.34803999999997</v>
      </c>
      <c r="D7" s="771">
        <v>739</v>
      </c>
      <c r="E7" s="1508"/>
      <c r="F7" s="773">
        <f t="shared" ref="F7:F16" si="0">SUM(B7:D7)</f>
        <v>2084.3830899999994</v>
      </c>
      <c r="G7" s="771">
        <v>830.09076999999991</v>
      </c>
      <c r="H7" s="771">
        <v>443.90438999999998</v>
      </c>
      <c r="I7" s="771">
        <v>739</v>
      </c>
      <c r="J7" s="1508"/>
      <c r="K7" s="773">
        <f t="shared" ref="K7:K16" si="1">SUM(G7:I7)</f>
        <v>2012.9951599999999</v>
      </c>
      <c r="L7" s="771">
        <v>650.60601000000008</v>
      </c>
      <c r="M7" s="771">
        <v>303.48940999999991</v>
      </c>
      <c r="N7" s="771">
        <v>739.34</v>
      </c>
      <c r="O7" s="1508"/>
      <c r="P7" s="773">
        <f t="shared" ref="P7:P16" si="2">SUM(L7:N7)</f>
        <v>1693.43542</v>
      </c>
      <c r="Q7" s="774">
        <v>701.04770999999982</v>
      </c>
      <c r="R7" s="774">
        <v>360.89932999999996</v>
      </c>
      <c r="S7" s="774">
        <v>4.75</v>
      </c>
      <c r="T7" s="1506"/>
      <c r="U7" s="775">
        <f t="shared" ref="U7:U16" si="3">SUM(Q7:S7)</f>
        <v>1066.6970399999998</v>
      </c>
      <c r="V7" s="774">
        <v>709.23136999999986</v>
      </c>
      <c r="W7" s="774">
        <v>351.98413999999997</v>
      </c>
      <c r="X7" s="774">
        <v>4.75</v>
      </c>
      <c r="Y7" s="1506"/>
      <c r="Z7" s="775">
        <f t="shared" ref="Z7:Z16" si="4">SUM(V7:X7)</f>
        <v>1065.9655099999998</v>
      </c>
    </row>
    <row r="8" spans="1:26">
      <c r="A8" s="770" t="s">
        <v>1181</v>
      </c>
      <c r="B8" s="771">
        <v>2204811.97774</v>
      </c>
      <c r="C8" s="771">
        <v>172906.75875000001</v>
      </c>
      <c r="D8" s="771">
        <v>0</v>
      </c>
      <c r="E8" s="1508"/>
      <c r="F8" s="773">
        <f t="shared" si="0"/>
        <v>2377718.73649</v>
      </c>
      <c r="G8" s="771">
        <v>2172829.1836299999</v>
      </c>
      <c r="H8" s="771">
        <v>170591.08765999999</v>
      </c>
      <c r="I8" s="771">
        <v>0</v>
      </c>
      <c r="J8" s="1508"/>
      <c r="K8" s="773">
        <f t="shared" si="1"/>
        <v>2343420.2712900001</v>
      </c>
      <c r="L8" s="771">
        <v>2120425.8270599996</v>
      </c>
      <c r="M8" s="771">
        <v>166966.08676999999</v>
      </c>
      <c r="N8" s="771">
        <v>0</v>
      </c>
      <c r="O8" s="1508"/>
      <c r="P8" s="773">
        <f t="shared" si="2"/>
        <v>2287391.9138299995</v>
      </c>
      <c r="Q8" s="774">
        <v>1890655.0138700001</v>
      </c>
      <c r="R8" s="774">
        <v>156832.98921999999</v>
      </c>
      <c r="S8" s="774">
        <v>0</v>
      </c>
      <c r="T8" s="1506"/>
      <c r="U8" s="775">
        <f t="shared" si="3"/>
        <v>2047488.0030900002</v>
      </c>
      <c r="V8" s="774">
        <v>1871509.7545399999</v>
      </c>
      <c r="W8" s="774">
        <v>156065.97162</v>
      </c>
      <c r="X8" s="774">
        <v>0</v>
      </c>
      <c r="Y8" s="1506"/>
      <c r="Z8" s="775">
        <f t="shared" si="4"/>
        <v>2027575.7261599998</v>
      </c>
    </row>
    <row r="9" spans="1:26">
      <c r="A9" s="770" t="s">
        <v>1182</v>
      </c>
      <c r="B9" s="771">
        <v>18685.371999999999</v>
      </c>
      <c r="C9" s="771">
        <v>251.37000000000003</v>
      </c>
      <c r="D9" s="771" t="s">
        <v>290</v>
      </c>
      <c r="E9" s="1508"/>
      <c r="F9" s="773">
        <f t="shared" si="0"/>
        <v>18936.741999999998</v>
      </c>
      <c r="G9" s="771">
        <v>18929.037469999999</v>
      </c>
      <c r="H9" s="771">
        <v>275.40197999999998</v>
      </c>
      <c r="I9" s="771" t="s">
        <v>290</v>
      </c>
      <c r="J9" s="1508"/>
      <c r="K9" s="773">
        <f t="shared" si="1"/>
        <v>19204.439449999998</v>
      </c>
      <c r="L9" s="771">
        <v>27787.848999999998</v>
      </c>
      <c r="M9" s="771">
        <v>215.01000000000002</v>
      </c>
      <c r="N9" s="771">
        <v>0</v>
      </c>
      <c r="O9" s="1508"/>
      <c r="P9" s="773">
        <f t="shared" si="2"/>
        <v>28002.858999999997</v>
      </c>
      <c r="Q9" s="774">
        <v>32456.966390000001</v>
      </c>
      <c r="R9" s="774">
        <v>289.37675000000007</v>
      </c>
      <c r="S9" s="774">
        <v>0</v>
      </c>
      <c r="T9" s="1506"/>
      <c r="U9" s="775">
        <f t="shared" si="3"/>
        <v>32746.343140000001</v>
      </c>
      <c r="V9" s="774">
        <v>35230.427199999998</v>
      </c>
      <c r="W9" s="774">
        <v>310.47898000000004</v>
      </c>
      <c r="X9" s="774">
        <v>0</v>
      </c>
      <c r="Y9" s="1506"/>
      <c r="Z9" s="775">
        <f t="shared" si="4"/>
        <v>35540.906179999998</v>
      </c>
    </row>
    <row r="10" spans="1:26">
      <c r="A10" s="770" t="s">
        <v>1183</v>
      </c>
      <c r="B10" s="771">
        <v>1108.9000000000001</v>
      </c>
      <c r="C10" s="771">
        <v>1187.03</v>
      </c>
      <c r="D10" s="771">
        <v>0</v>
      </c>
      <c r="E10" s="1508"/>
      <c r="F10" s="773">
        <f t="shared" si="0"/>
        <v>2295.9300000000003</v>
      </c>
      <c r="G10" s="771">
        <v>517.39</v>
      </c>
      <c r="H10" s="771">
        <v>1166.1499999999999</v>
      </c>
      <c r="I10" s="771">
        <v>0</v>
      </c>
      <c r="J10" s="1508"/>
      <c r="K10" s="773">
        <f t="shared" si="1"/>
        <v>1683.54</v>
      </c>
      <c r="L10" s="771">
        <v>1112.22</v>
      </c>
      <c r="M10" s="771">
        <v>1143.69</v>
      </c>
      <c r="N10" s="771">
        <v>0</v>
      </c>
      <c r="O10" s="1508"/>
      <c r="P10" s="773">
        <f t="shared" si="2"/>
        <v>2255.91</v>
      </c>
      <c r="Q10" s="774">
        <v>1794.2499999999998</v>
      </c>
      <c r="R10" s="774">
        <v>1996.6399999999999</v>
      </c>
      <c r="S10" s="774">
        <v>0</v>
      </c>
      <c r="T10" s="1506"/>
      <c r="U10" s="775">
        <f t="shared" si="3"/>
        <v>3790.8899999999994</v>
      </c>
      <c r="V10" s="774">
        <v>1817.5999999999997</v>
      </c>
      <c r="W10" s="774">
        <v>1993.8300000000002</v>
      </c>
      <c r="X10" s="774">
        <v>0</v>
      </c>
      <c r="Y10" s="1506"/>
      <c r="Z10" s="775">
        <f t="shared" si="4"/>
        <v>3811.43</v>
      </c>
    </row>
    <row r="11" spans="1:26">
      <c r="A11" s="770" t="s">
        <v>1184</v>
      </c>
      <c r="B11" s="771">
        <v>146.42000000000002</v>
      </c>
      <c r="C11" s="771">
        <v>23.62</v>
      </c>
      <c r="D11" s="771">
        <v>0</v>
      </c>
      <c r="E11" s="1508"/>
      <c r="F11" s="773">
        <f t="shared" si="0"/>
        <v>170.04000000000002</v>
      </c>
      <c r="G11" s="771">
        <v>608.9</v>
      </c>
      <c r="H11" s="771">
        <v>79.860000000000014</v>
      </c>
      <c r="I11" s="771">
        <v>0</v>
      </c>
      <c r="J11" s="1508"/>
      <c r="K11" s="773">
        <f t="shared" si="1"/>
        <v>688.76</v>
      </c>
      <c r="L11" s="771">
        <v>130.97999999999999</v>
      </c>
      <c r="M11" s="771">
        <v>23.01</v>
      </c>
      <c r="N11" s="771">
        <v>0</v>
      </c>
      <c r="O11" s="1508"/>
      <c r="P11" s="773">
        <f t="shared" si="2"/>
        <v>153.98999999999998</v>
      </c>
      <c r="Q11" s="774">
        <v>107.53099999999999</v>
      </c>
      <c r="R11" s="774">
        <v>2.68</v>
      </c>
      <c r="S11" s="774">
        <v>0</v>
      </c>
      <c r="T11" s="1506"/>
      <c r="U11" s="775">
        <f t="shared" si="3"/>
        <v>110.211</v>
      </c>
      <c r="V11" s="774">
        <v>160.49</v>
      </c>
      <c r="W11" s="774">
        <v>2.68</v>
      </c>
      <c r="X11" s="774">
        <v>0</v>
      </c>
      <c r="Y11" s="1506"/>
      <c r="Z11" s="775">
        <f t="shared" si="4"/>
        <v>163.17000000000002</v>
      </c>
    </row>
    <row r="12" spans="1:26">
      <c r="A12" s="770" t="s">
        <v>1185</v>
      </c>
      <c r="B12" s="771">
        <v>183.62281999999996</v>
      </c>
      <c r="C12" s="771">
        <v>0</v>
      </c>
      <c r="D12" s="771">
        <v>0</v>
      </c>
      <c r="E12" s="1508"/>
      <c r="F12" s="773">
        <f t="shared" si="0"/>
        <v>183.62281999999996</v>
      </c>
      <c r="G12" s="771">
        <v>196.85303000000002</v>
      </c>
      <c r="H12" s="771">
        <v>0</v>
      </c>
      <c r="I12" s="771">
        <v>0</v>
      </c>
      <c r="J12" s="1508"/>
      <c r="K12" s="773">
        <f t="shared" si="1"/>
        <v>196.85303000000002</v>
      </c>
      <c r="L12" s="771">
        <v>207.99698000000001</v>
      </c>
      <c r="M12" s="771">
        <v>0</v>
      </c>
      <c r="N12" s="771">
        <v>0</v>
      </c>
      <c r="O12" s="1508"/>
      <c r="P12" s="773">
        <f t="shared" si="2"/>
        <v>207.99698000000001</v>
      </c>
      <c r="Q12" s="774">
        <v>23.717030000000001</v>
      </c>
      <c r="R12" s="774">
        <v>0</v>
      </c>
      <c r="S12" s="774">
        <v>0</v>
      </c>
      <c r="T12" s="1506"/>
      <c r="U12" s="775">
        <f t="shared" si="3"/>
        <v>23.717030000000001</v>
      </c>
      <c r="V12" s="774">
        <v>374.92017999999996</v>
      </c>
      <c r="W12" s="774">
        <v>0</v>
      </c>
      <c r="X12" s="774">
        <v>0</v>
      </c>
      <c r="Y12" s="1506"/>
      <c r="Z12" s="775">
        <f t="shared" si="4"/>
        <v>374.92017999999996</v>
      </c>
    </row>
    <row r="13" spans="1:26">
      <c r="A13" s="770" t="s">
        <v>1186</v>
      </c>
      <c r="B13" s="771">
        <v>-0.32</v>
      </c>
      <c r="C13" s="771">
        <v>0</v>
      </c>
      <c r="D13" s="771">
        <v>0</v>
      </c>
      <c r="E13" s="1508"/>
      <c r="F13" s="773">
        <f t="shared" si="0"/>
        <v>-0.32</v>
      </c>
      <c r="G13" s="771">
        <v>-0.6</v>
      </c>
      <c r="H13" s="771">
        <v>0</v>
      </c>
      <c r="I13" s="771">
        <v>0</v>
      </c>
      <c r="J13" s="1508"/>
      <c r="K13" s="773">
        <f t="shared" si="1"/>
        <v>-0.6</v>
      </c>
      <c r="L13" s="771">
        <v>-0.01</v>
      </c>
      <c r="M13" s="771">
        <v>0</v>
      </c>
      <c r="N13" s="771">
        <v>0</v>
      </c>
      <c r="O13" s="1508"/>
      <c r="P13" s="773">
        <f t="shared" si="2"/>
        <v>-0.01</v>
      </c>
      <c r="Q13" s="774">
        <v>0</v>
      </c>
      <c r="R13" s="774">
        <v>0</v>
      </c>
      <c r="S13" s="774">
        <v>0</v>
      </c>
      <c r="T13" s="1506"/>
      <c r="U13" s="775">
        <f t="shared" si="3"/>
        <v>0</v>
      </c>
      <c r="V13" s="774">
        <v>0</v>
      </c>
      <c r="W13" s="774">
        <v>0</v>
      </c>
      <c r="X13" s="774">
        <v>0</v>
      </c>
      <c r="Y13" s="1506"/>
      <c r="Z13" s="775">
        <f t="shared" si="4"/>
        <v>0</v>
      </c>
    </row>
    <row r="14" spans="1:26">
      <c r="A14" s="770" t="s">
        <v>1187</v>
      </c>
      <c r="B14" s="771">
        <v>3</v>
      </c>
      <c r="C14" s="771">
        <v>0</v>
      </c>
      <c r="D14" s="771">
        <v>0</v>
      </c>
      <c r="E14" s="1508"/>
      <c r="F14" s="773">
        <f t="shared" si="0"/>
        <v>3</v>
      </c>
      <c r="G14" s="771">
        <v>0</v>
      </c>
      <c r="H14" s="771">
        <v>0</v>
      </c>
      <c r="I14" s="771">
        <v>0</v>
      </c>
      <c r="J14" s="1508"/>
      <c r="K14" s="773">
        <f t="shared" si="1"/>
        <v>0</v>
      </c>
      <c r="L14" s="771">
        <v>0</v>
      </c>
      <c r="M14" s="771">
        <v>0</v>
      </c>
      <c r="N14" s="771">
        <v>0</v>
      </c>
      <c r="O14" s="1508"/>
      <c r="P14" s="773">
        <f t="shared" si="2"/>
        <v>0</v>
      </c>
      <c r="Q14" s="774">
        <v>5.3</v>
      </c>
      <c r="R14" s="774">
        <v>0</v>
      </c>
      <c r="S14" s="774">
        <v>0</v>
      </c>
      <c r="T14" s="1506"/>
      <c r="U14" s="775">
        <f t="shared" si="3"/>
        <v>5.3</v>
      </c>
      <c r="V14" s="774">
        <v>5.57</v>
      </c>
      <c r="W14" s="774">
        <v>0</v>
      </c>
      <c r="X14" s="774">
        <v>0</v>
      </c>
      <c r="Y14" s="1506"/>
      <c r="Z14" s="775">
        <f t="shared" si="4"/>
        <v>5.57</v>
      </c>
    </row>
    <row r="15" spans="1:26">
      <c r="A15" s="770" t="s">
        <v>85</v>
      </c>
      <c r="B15" s="771">
        <v>32337.914799999977</v>
      </c>
      <c r="C15" s="771">
        <v>36358.85729</v>
      </c>
      <c r="D15" s="771">
        <v>1.71</v>
      </c>
      <c r="E15" s="1508"/>
      <c r="F15" s="773">
        <f t="shared" si="0"/>
        <v>68698.48208999999</v>
      </c>
      <c r="G15" s="771">
        <v>32349.452210000003</v>
      </c>
      <c r="H15" s="771">
        <v>36803.310850000002</v>
      </c>
      <c r="I15" s="771">
        <v>1.71</v>
      </c>
      <c r="J15" s="1508"/>
      <c r="K15" s="773">
        <f t="shared" si="1"/>
        <v>69154.473060000004</v>
      </c>
      <c r="L15" s="771">
        <v>33488.52485999999</v>
      </c>
      <c r="M15" s="771">
        <v>27574.38709</v>
      </c>
      <c r="N15" s="771">
        <v>1.51</v>
      </c>
      <c r="O15" s="1508"/>
      <c r="P15" s="773">
        <f t="shared" si="2"/>
        <v>61064.421949999996</v>
      </c>
      <c r="Q15" s="774">
        <v>29703.369880000002</v>
      </c>
      <c r="R15" s="774">
        <v>29005.498499999998</v>
      </c>
      <c r="S15" s="774">
        <v>15.36</v>
      </c>
      <c r="T15" s="1506"/>
      <c r="U15" s="775">
        <f t="shared" si="3"/>
        <v>58724.22838</v>
      </c>
      <c r="V15" s="774">
        <v>30635.713260000008</v>
      </c>
      <c r="W15" s="774">
        <v>30712.040530000006</v>
      </c>
      <c r="X15" s="774">
        <v>0</v>
      </c>
      <c r="Y15" s="1506"/>
      <c r="Z15" s="775">
        <f t="shared" si="4"/>
        <v>61347.753790000017</v>
      </c>
    </row>
    <row r="16" spans="1:26">
      <c r="A16" s="770" t="s">
        <v>358</v>
      </c>
      <c r="B16" s="771">
        <v>10008.234809999998</v>
      </c>
      <c r="C16" s="771">
        <v>5564.1994699999996</v>
      </c>
      <c r="D16" s="771">
        <v>1</v>
      </c>
      <c r="E16" s="1508"/>
      <c r="F16" s="773">
        <f t="shared" si="0"/>
        <v>15573.434279999998</v>
      </c>
      <c r="G16" s="771">
        <v>16600.111860000008</v>
      </c>
      <c r="H16" s="771">
        <v>5107.1338399999995</v>
      </c>
      <c r="I16" s="771">
        <v>1</v>
      </c>
      <c r="J16" s="1508"/>
      <c r="K16" s="773">
        <f t="shared" si="1"/>
        <v>21708.245700000007</v>
      </c>
      <c r="L16" s="771">
        <v>19004.710029999995</v>
      </c>
      <c r="M16" s="771">
        <v>4733.1006899999993</v>
      </c>
      <c r="N16" s="771">
        <v>0.89</v>
      </c>
      <c r="O16" s="1508"/>
      <c r="P16" s="773">
        <f t="shared" si="2"/>
        <v>23738.700719999993</v>
      </c>
      <c r="Q16" s="774">
        <v>16844.243079999997</v>
      </c>
      <c r="R16" s="774">
        <v>5142.5805100000007</v>
      </c>
      <c r="S16" s="774">
        <v>10.5</v>
      </c>
      <c r="T16" s="1506"/>
      <c r="U16" s="775">
        <f t="shared" si="3"/>
        <v>21997.323589999996</v>
      </c>
      <c r="V16" s="774">
        <v>15411.218530000002</v>
      </c>
      <c r="W16" s="774">
        <v>4368.3925300000001</v>
      </c>
      <c r="X16" s="774">
        <v>0</v>
      </c>
      <c r="Y16" s="1506"/>
      <c r="Z16" s="775">
        <f t="shared" si="4"/>
        <v>19779.611060000003</v>
      </c>
    </row>
    <row r="17" spans="1:26">
      <c r="A17" s="770" t="s">
        <v>1176</v>
      </c>
      <c r="B17" s="771">
        <v>0</v>
      </c>
      <c r="C17" s="771">
        <v>0</v>
      </c>
      <c r="D17" s="771">
        <v>0</v>
      </c>
      <c r="E17" s="1509"/>
      <c r="F17" s="773">
        <f>E6</f>
        <v>248214.7188</v>
      </c>
      <c r="G17" s="771">
        <v>0</v>
      </c>
      <c r="H17" s="771">
        <v>0</v>
      </c>
      <c r="I17" s="771">
        <v>0</v>
      </c>
      <c r="J17" s="1509"/>
      <c r="K17" s="773">
        <f>J6</f>
        <v>251980.63063</v>
      </c>
      <c r="L17" s="771">
        <v>0</v>
      </c>
      <c r="M17" s="771">
        <v>0</v>
      </c>
      <c r="N17" s="771">
        <v>0</v>
      </c>
      <c r="O17" s="1509"/>
      <c r="P17" s="773">
        <f>O6</f>
        <v>248233.02508999989</v>
      </c>
      <c r="Q17" s="775">
        <v>0</v>
      </c>
      <c r="R17" s="775">
        <v>0</v>
      </c>
      <c r="S17" s="775">
        <v>0</v>
      </c>
      <c r="T17" s="1506"/>
      <c r="U17" s="775">
        <f>T6</f>
        <v>195689.527</v>
      </c>
      <c r="V17" s="775">
        <v>0</v>
      </c>
      <c r="W17" s="775">
        <v>0</v>
      </c>
      <c r="X17" s="775">
        <v>0</v>
      </c>
      <c r="Y17" s="1506"/>
      <c r="Z17" s="775">
        <f>Y6</f>
        <v>206742.87255</v>
      </c>
    </row>
    <row r="18" spans="1:26">
      <c r="A18" s="776" t="s">
        <v>101</v>
      </c>
      <c r="B18" s="773">
        <f>SUM(B6:B16)</f>
        <v>2549348.3985700002</v>
      </c>
      <c r="C18" s="773">
        <f t="shared" ref="C18:D18" si="5">SUM(C6:C16)</f>
        <v>244657.13063999999</v>
      </c>
      <c r="D18" s="773">
        <f t="shared" si="5"/>
        <v>741.71</v>
      </c>
      <c r="E18" s="773">
        <f>E6</f>
        <v>248214.7188</v>
      </c>
      <c r="F18" s="773">
        <f>SUM(F6:F17)</f>
        <v>3042961.9580100011</v>
      </c>
      <c r="G18" s="773">
        <f>SUM(G6:G16)</f>
        <v>2530241.2461299994</v>
      </c>
      <c r="H18" s="773">
        <f t="shared" ref="H18:I18" si="6">SUM(H6:H16)</f>
        <v>242003.20967999997</v>
      </c>
      <c r="I18" s="773">
        <f t="shared" si="6"/>
        <v>741.71</v>
      </c>
      <c r="J18" s="773">
        <f>J6</f>
        <v>251980.63063</v>
      </c>
      <c r="K18" s="773">
        <f>SUM(K6:K17)</f>
        <v>3024966.7964399997</v>
      </c>
      <c r="L18" s="773">
        <f>SUM(L6:L16)</f>
        <v>2488214.8517399998</v>
      </c>
      <c r="M18" s="773">
        <f t="shared" ref="M18:N18" si="7">SUM(M6:M16)</f>
        <v>226643.25421000001</v>
      </c>
      <c r="N18" s="773">
        <f t="shared" si="7"/>
        <v>741.74</v>
      </c>
      <c r="O18" s="773">
        <f>O6</f>
        <v>248233.02508999989</v>
      </c>
      <c r="P18" s="773">
        <f>SUM(P6:P17)</f>
        <v>2963832.8710399996</v>
      </c>
      <c r="Q18" s="775">
        <f>SUM(Q6:Q16)</f>
        <v>2204321.78578</v>
      </c>
      <c r="R18" s="775">
        <f t="shared" ref="R18:S18" si="8">SUM(R6:R16)</f>
        <v>216866.74307999999</v>
      </c>
      <c r="S18" s="775">
        <f t="shared" si="8"/>
        <v>30.61</v>
      </c>
      <c r="T18" s="775">
        <f>T6</f>
        <v>195689.527</v>
      </c>
      <c r="U18" s="775">
        <f>SUM(U6:U17)</f>
        <v>2616908.6658600001</v>
      </c>
      <c r="V18" s="775">
        <f>SUM(V6:V16)</f>
        <v>2195077.7165700002</v>
      </c>
      <c r="W18" s="775">
        <f t="shared" ref="W18:X18" si="9">SUM(W6:W16)</f>
        <v>216761.37909</v>
      </c>
      <c r="X18" s="775">
        <f t="shared" si="9"/>
        <v>4.75</v>
      </c>
      <c r="Y18" s="775">
        <f>Y6</f>
        <v>206742.87255</v>
      </c>
      <c r="Z18" s="775">
        <f>SUM(Z6:Z17)</f>
        <v>2618586.7182099996</v>
      </c>
    </row>
    <row r="19" spans="1:26" ht="15.75">
      <c r="A19" s="777" t="s">
        <v>86</v>
      </c>
      <c r="B19" s="777"/>
      <c r="C19" s="777"/>
      <c r="D19" s="777"/>
      <c r="E19" s="777"/>
      <c r="F19" s="777"/>
      <c r="G19" s="777"/>
      <c r="H19" s="777"/>
      <c r="I19" s="777"/>
      <c r="J19" s="778"/>
      <c r="K19" s="778"/>
      <c r="L19" s="779"/>
      <c r="M19" s="779"/>
      <c r="N19" s="779"/>
      <c r="O19" s="779"/>
      <c r="P19" s="779"/>
      <c r="Q19" s="1137"/>
      <c r="R19" s="1137"/>
      <c r="S19" s="1137"/>
      <c r="T19" s="1137"/>
      <c r="U19" s="1137"/>
      <c r="V19" s="1137"/>
      <c r="W19" s="1137"/>
      <c r="X19" s="1137"/>
      <c r="Y19" s="1137"/>
      <c r="Z19" s="1137"/>
    </row>
    <row r="20" spans="1:26" ht="15.75">
      <c r="A20" s="1183" t="s">
        <v>1188</v>
      </c>
      <c r="B20" s="780"/>
      <c r="C20" s="780"/>
      <c r="D20" s="780"/>
      <c r="E20" s="780"/>
      <c r="F20" s="781"/>
      <c r="G20" s="782"/>
      <c r="H20" s="780"/>
      <c r="I20" s="780"/>
      <c r="J20" s="780"/>
      <c r="K20" s="780"/>
      <c r="L20" s="783"/>
      <c r="M20" s="784"/>
      <c r="N20" s="784"/>
      <c r="O20" s="784"/>
      <c r="P20" s="784"/>
      <c r="Q20" s="1137"/>
      <c r="R20" s="1137"/>
      <c r="S20" s="1137"/>
      <c r="T20" s="1137"/>
      <c r="U20" s="1137"/>
      <c r="V20" s="1137"/>
      <c r="W20" s="1137"/>
      <c r="X20" s="1137"/>
      <c r="Y20" s="1137"/>
      <c r="Z20" s="1137"/>
    </row>
    <row r="21" spans="1:26" ht="15.75">
      <c r="A21" s="1184" t="s">
        <v>1382</v>
      </c>
      <c r="B21" s="785"/>
      <c r="C21" s="785"/>
      <c r="D21" s="785"/>
      <c r="E21" s="785"/>
      <c r="F21" s="785"/>
      <c r="G21" s="785"/>
      <c r="H21" s="785"/>
      <c r="I21" s="785"/>
      <c r="J21" s="785"/>
      <c r="K21" s="785"/>
      <c r="L21" s="786"/>
      <c r="M21" s="786"/>
      <c r="N21" s="786"/>
      <c r="O21" s="786"/>
      <c r="P21" s="786"/>
      <c r="Q21" s="1137"/>
      <c r="R21" s="1137"/>
      <c r="S21" s="1137"/>
      <c r="T21" s="1137"/>
      <c r="U21" s="1137"/>
      <c r="V21" s="1137"/>
      <c r="W21" s="1137"/>
      <c r="X21" s="1137"/>
      <c r="Y21" s="1137"/>
      <c r="Z21" s="1137"/>
    </row>
    <row r="22" spans="1:26" ht="15.75">
      <c r="A22" s="1185" t="s">
        <v>1383</v>
      </c>
      <c r="B22" s="787"/>
      <c r="C22" s="787"/>
      <c r="D22" s="787"/>
      <c r="E22" s="787"/>
      <c r="F22" s="787"/>
      <c r="G22" s="787"/>
      <c r="H22" s="787"/>
      <c r="I22" s="787"/>
      <c r="J22" s="787"/>
      <c r="K22" s="787"/>
      <c r="L22" s="784"/>
      <c r="M22" s="784"/>
      <c r="N22" s="784"/>
      <c r="O22" s="784"/>
      <c r="P22" s="784"/>
      <c r="Q22" s="1137"/>
      <c r="R22" s="1137"/>
      <c r="S22" s="1137"/>
      <c r="T22" s="1137"/>
      <c r="U22" s="1137"/>
      <c r="V22" s="1137"/>
      <c r="W22" s="1137"/>
      <c r="X22" s="1137"/>
      <c r="Y22" s="1137"/>
      <c r="Z22" s="1137"/>
    </row>
    <row r="23" spans="1:26" ht="15.75">
      <c r="A23" s="1183" t="s">
        <v>1381</v>
      </c>
      <c r="B23" s="787"/>
      <c r="C23" s="787"/>
      <c r="D23" s="787"/>
      <c r="E23" s="787"/>
      <c r="F23" s="787"/>
      <c r="G23" s="787"/>
      <c r="H23" s="787"/>
      <c r="I23" s="787"/>
      <c r="J23" s="787"/>
      <c r="K23" s="787"/>
      <c r="L23" s="784"/>
      <c r="M23" s="784"/>
      <c r="N23" s="784"/>
      <c r="O23" s="784"/>
      <c r="P23" s="784"/>
      <c r="Q23" s="1137"/>
      <c r="R23" s="1137"/>
      <c r="S23" s="1137"/>
      <c r="T23" s="1137"/>
      <c r="U23" s="1137"/>
      <c r="V23" s="1137"/>
      <c r="W23" s="1137"/>
      <c r="X23" s="1137"/>
      <c r="Y23" s="1137"/>
      <c r="Z23" s="1137"/>
    </row>
    <row r="24" spans="1:26">
      <c r="A24" s="780"/>
      <c r="B24" s="780"/>
      <c r="C24" s="780"/>
      <c r="D24" s="780"/>
      <c r="E24" s="780"/>
      <c r="F24" s="780"/>
      <c r="G24" s="780"/>
      <c r="H24" s="780"/>
      <c r="I24" s="780"/>
      <c r="J24" s="780"/>
      <c r="K24" s="780"/>
      <c r="L24" s="784"/>
      <c r="M24" s="784"/>
      <c r="N24" s="784"/>
      <c r="O24" s="784"/>
      <c r="P24" s="784"/>
      <c r="Q24" s="1137"/>
      <c r="R24" s="1137"/>
      <c r="S24" s="1137"/>
      <c r="T24" s="1137"/>
      <c r="U24" s="1137"/>
      <c r="V24" s="1137"/>
      <c r="W24" s="1137"/>
      <c r="X24" s="1137"/>
      <c r="Y24" s="1137"/>
      <c r="Z24" s="1137"/>
    </row>
    <row r="25" spans="1:26">
      <c r="A25" s="669"/>
      <c r="B25" s="669"/>
      <c r="C25" s="669"/>
      <c r="D25" s="669"/>
      <c r="E25" s="669"/>
      <c r="F25" s="669"/>
      <c r="G25" s="156"/>
      <c r="H25" s="156"/>
      <c r="I25" s="156"/>
      <c r="J25" s="156"/>
      <c r="K25" s="156"/>
      <c r="L25" s="156"/>
      <c r="M25" s="156"/>
      <c r="N25" s="156"/>
      <c r="O25" s="156"/>
      <c r="P25" s="156"/>
    </row>
    <row r="28" spans="1:26">
      <c r="C28" s="681"/>
    </row>
  </sheetData>
  <mergeCells count="11">
    <mergeCell ref="Q2:U2"/>
    <mergeCell ref="V2:Z2"/>
    <mergeCell ref="T6:T17"/>
    <mergeCell ref="Y6:Y17"/>
    <mergeCell ref="E6:E17"/>
    <mergeCell ref="J6:J17"/>
    <mergeCell ref="O6:O17"/>
    <mergeCell ref="B2:F2"/>
    <mergeCell ref="G2:K2"/>
    <mergeCell ref="L2:P2"/>
    <mergeCell ref="A5:P5"/>
  </mergeCells>
  <pageMargins left="0.7" right="0.7" top="0.75" bottom="0.75" header="0.3" footer="0.3"/>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Normal="100" workbookViewId="0"/>
  </sheetViews>
  <sheetFormatPr defaultColWidth="9.140625" defaultRowHeight="15"/>
  <cols>
    <col min="1" max="1" width="54.140625" style="202" customWidth="1"/>
    <col min="2" max="2" width="9.140625" style="202" bestFit="1" customWidth="1"/>
    <col min="3" max="5" width="10.28515625" style="202" bestFit="1" customWidth="1"/>
    <col min="6" max="6" width="14.42578125" style="202" customWidth="1"/>
    <col min="7" max="7" width="17.5703125" style="202" bestFit="1" customWidth="1"/>
    <col min="8" max="10" width="8.85546875" style="202" bestFit="1" customWidth="1"/>
    <col min="11" max="11" width="14.7109375" style="202" bestFit="1" customWidth="1"/>
    <col min="12" max="12" width="17.5703125" style="202" bestFit="1" customWidth="1"/>
    <col min="13" max="16384" width="9.140625" style="202"/>
  </cols>
  <sheetData>
    <row r="1" spans="1:12" ht="15.75" customHeight="1">
      <c r="A1" s="858" t="s">
        <v>667</v>
      </c>
    </row>
    <row r="2" spans="1:12" s="203" customFormat="1" ht="18.75" customHeight="1">
      <c r="A2" s="1433" t="s">
        <v>668</v>
      </c>
      <c r="B2" s="1433" t="s">
        <v>669</v>
      </c>
      <c r="C2" s="1368" t="s">
        <v>670</v>
      </c>
      <c r="D2" s="1369"/>
      <c r="E2" s="1369"/>
      <c r="F2" s="1369"/>
      <c r="G2" s="1369"/>
      <c r="H2" s="1429" t="s">
        <v>671</v>
      </c>
      <c r="I2" s="1429"/>
      <c r="J2" s="1429"/>
      <c r="K2" s="1429"/>
      <c r="L2" s="1429"/>
    </row>
    <row r="3" spans="1:12" s="203" customFormat="1" ht="63.75" customHeight="1">
      <c r="A3" s="1351"/>
      <c r="B3" s="1351"/>
      <c r="C3" s="629">
        <v>45231</v>
      </c>
      <c r="D3" s="629">
        <v>45200</v>
      </c>
      <c r="E3" s="629">
        <v>44805</v>
      </c>
      <c r="F3" s="906" t="s">
        <v>1355</v>
      </c>
      <c r="G3" s="1065" t="s">
        <v>1356</v>
      </c>
      <c r="H3" s="629">
        <v>45231</v>
      </c>
      <c r="I3" s="629">
        <v>45200</v>
      </c>
      <c r="J3" s="629">
        <v>44805</v>
      </c>
      <c r="K3" s="1065" t="s">
        <v>1355</v>
      </c>
      <c r="L3" s="630" t="s">
        <v>1356</v>
      </c>
    </row>
    <row r="4" spans="1:12" s="203" customFormat="1" ht="18" customHeight="1">
      <c r="A4" s="1066" t="s">
        <v>672</v>
      </c>
      <c r="B4" s="1067" t="s">
        <v>673</v>
      </c>
      <c r="C4" s="903">
        <v>5930</v>
      </c>
      <c r="D4" s="903">
        <v>5904</v>
      </c>
      <c r="E4" s="903">
        <v>5843</v>
      </c>
      <c r="F4" s="1068">
        <f t="shared" ref="F4:F17" si="0">IFERROR((C4/E4-1)*100,"-")</f>
        <v>1.4889611500941369</v>
      </c>
      <c r="G4" s="1068">
        <f t="shared" ref="G4:G17" si="1">IFERROR((C4/D4-1)*100,"-")</f>
        <v>0.4403794037940445</v>
      </c>
      <c r="H4" s="903">
        <v>6219</v>
      </c>
      <c r="I4" s="903">
        <v>6192</v>
      </c>
      <c r="J4" s="903">
        <v>5989</v>
      </c>
      <c r="K4" s="1068">
        <f t="shared" ref="K4:K17" si="2">IFERROR((H4/J4-1)*100,"-")</f>
        <v>3.8403740190348978</v>
      </c>
      <c r="L4" s="1069">
        <f t="shared" ref="L4:L17" si="3">IFERROR((H4/I4-1)*100,"-")</f>
        <v>0.43604651162789665</v>
      </c>
    </row>
    <row r="5" spans="1:12" s="203" customFormat="1" ht="18" customHeight="1">
      <c r="A5" s="1066" t="s">
        <v>674</v>
      </c>
      <c r="B5" s="1067" t="s">
        <v>673</v>
      </c>
      <c r="C5" s="903">
        <v>284</v>
      </c>
      <c r="D5" s="903">
        <v>283</v>
      </c>
      <c r="E5" s="903">
        <v>282</v>
      </c>
      <c r="F5" s="1068">
        <f t="shared" si="0"/>
        <v>0.70921985815601829</v>
      </c>
      <c r="G5" s="1068">
        <f t="shared" si="1"/>
        <v>0.35335689045936647</v>
      </c>
      <c r="H5" s="903">
        <v>585</v>
      </c>
      <c r="I5" s="903">
        <v>585</v>
      </c>
      <c r="J5" s="903">
        <v>584</v>
      </c>
      <c r="K5" s="1068">
        <f t="shared" si="2"/>
        <v>0.1712328767123239</v>
      </c>
      <c r="L5" s="1068">
        <f t="shared" si="3"/>
        <v>0</v>
      </c>
    </row>
    <row r="6" spans="1:12" s="203" customFormat="1" ht="18" customHeight="1">
      <c r="A6" s="1066" t="s">
        <v>1241</v>
      </c>
      <c r="B6" s="1067" t="s">
        <v>673</v>
      </c>
      <c r="C6" s="903">
        <v>4</v>
      </c>
      <c r="D6" s="903">
        <v>4</v>
      </c>
      <c r="E6" s="903">
        <v>4</v>
      </c>
      <c r="F6" s="1068">
        <f t="shared" si="0"/>
        <v>0</v>
      </c>
      <c r="G6" s="1068">
        <f t="shared" si="1"/>
        <v>0</v>
      </c>
      <c r="H6" s="903">
        <v>3</v>
      </c>
      <c r="I6" s="903">
        <v>3</v>
      </c>
      <c r="J6" s="903">
        <v>3</v>
      </c>
      <c r="K6" s="1068">
        <f t="shared" si="2"/>
        <v>0</v>
      </c>
      <c r="L6" s="1068">
        <f t="shared" si="3"/>
        <v>0</v>
      </c>
    </row>
    <row r="7" spans="1:12" s="203" customFormat="1" ht="18" customHeight="1">
      <c r="A7" s="1066" t="s">
        <v>675</v>
      </c>
      <c r="B7" s="1067" t="s">
        <v>676</v>
      </c>
      <c r="C7" s="903">
        <v>341.53958999999998</v>
      </c>
      <c r="D7" s="903">
        <v>338.04521</v>
      </c>
      <c r="E7" s="903">
        <v>299.28370999999999</v>
      </c>
      <c r="F7" s="1068">
        <f t="shared" si="0"/>
        <v>14.119004338725949</v>
      </c>
      <c r="G7" s="1068">
        <f t="shared" si="1"/>
        <v>1.0337019714019791</v>
      </c>
      <c r="H7" s="903">
        <v>1009.7287</v>
      </c>
      <c r="I7" s="903">
        <v>985.41567999999995</v>
      </c>
      <c r="J7" s="903">
        <v>761.94036000000006</v>
      </c>
      <c r="K7" s="1068">
        <f t="shared" si="2"/>
        <v>32.52070017658599</v>
      </c>
      <c r="L7" s="1068">
        <f t="shared" si="3"/>
        <v>2.4672856839460966</v>
      </c>
    </row>
    <row r="8" spans="1:12" s="203" customFormat="1" ht="18" customHeight="1">
      <c r="A8" s="1066" t="s">
        <v>677</v>
      </c>
      <c r="B8" s="1067" t="s">
        <v>678</v>
      </c>
      <c r="C8" s="903">
        <v>71246.10860159999</v>
      </c>
      <c r="D8" s="903">
        <v>70698.605212800001</v>
      </c>
      <c r="E8" s="903">
        <v>65147.78383</v>
      </c>
      <c r="F8" s="1068">
        <f t="shared" si="0"/>
        <v>9.3607555208835347</v>
      </c>
      <c r="G8" s="1068">
        <f t="shared" si="1"/>
        <v>0.77441893959864228</v>
      </c>
      <c r="H8" s="903">
        <v>32761.5780428</v>
      </c>
      <c r="I8" s="903">
        <v>32470.534155900001</v>
      </c>
      <c r="J8" s="903">
        <v>29992.027710599999</v>
      </c>
      <c r="K8" s="1068">
        <f t="shared" si="2"/>
        <v>9.23428838798106</v>
      </c>
      <c r="L8" s="1068">
        <f t="shared" si="3"/>
        <v>0.89633230393628693</v>
      </c>
    </row>
    <row r="9" spans="1:12" s="203" customFormat="1" ht="18" customHeight="1">
      <c r="A9" s="1066" t="s">
        <v>679</v>
      </c>
      <c r="B9" s="1067" t="s">
        <v>680</v>
      </c>
      <c r="C9" s="1070">
        <v>28660454.256310593</v>
      </c>
      <c r="D9" s="1070">
        <v>26594186.478077359</v>
      </c>
      <c r="E9" s="1070">
        <v>25184599.844406579</v>
      </c>
      <c r="F9" s="1068">
        <f t="shared" si="0"/>
        <v>13.801507402850355</v>
      </c>
      <c r="G9" s="1068">
        <f t="shared" si="1"/>
        <v>7.7696220560705687</v>
      </c>
      <c r="H9" s="903">
        <v>4731350.4660999998</v>
      </c>
      <c r="I9" s="903">
        <v>4380139.6363000004</v>
      </c>
      <c r="J9" s="903">
        <v>3554633.2995000002</v>
      </c>
      <c r="K9" s="1068">
        <f t="shared" si="2"/>
        <v>33.103756912577118</v>
      </c>
      <c r="L9" s="1068">
        <f t="shared" si="3"/>
        <v>8.0182564703958903</v>
      </c>
    </row>
    <row r="10" spans="1:12" s="203" customFormat="1" ht="18" customHeight="1">
      <c r="A10" s="1066" t="s">
        <v>681</v>
      </c>
      <c r="B10" s="1067" t="s">
        <v>678</v>
      </c>
      <c r="C10" s="903">
        <v>78971.663494192486</v>
      </c>
      <c r="D10" s="903">
        <v>78155.416155425293</v>
      </c>
      <c r="E10" s="903">
        <v>69714.099943816502</v>
      </c>
      <c r="F10" s="1068">
        <f t="shared" si="0"/>
        <v>13.279327363957606</v>
      </c>
      <c r="G10" s="1068">
        <f t="shared" si="1"/>
        <v>1.0443899846223736</v>
      </c>
      <c r="H10" s="903">
        <v>37565.870430000003</v>
      </c>
      <c r="I10" s="903">
        <v>37203.687319999997</v>
      </c>
      <c r="J10" s="903">
        <v>34191.301383154001</v>
      </c>
      <c r="K10" s="1068">
        <f t="shared" si="2"/>
        <v>9.8696712623774108</v>
      </c>
      <c r="L10" s="1068">
        <f t="shared" si="3"/>
        <v>0.97351401457808073</v>
      </c>
    </row>
    <row r="11" spans="1:12" s="203" customFormat="1" ht="18" customHeight="1">
      <c r="A11" s="1066" t="s">
        <v>682</v>
      </c>
      <c r="B11" s="1067" t="s">
        <v>680</v>
      </c>
      <c r="C11" s="1070">
        <v>32724331.772355612</v>
      </c>
      <c r="D11" s="1070">
        <v>30597878.57418045</v>
      </c>
      <c r="E11" s="1070">
        <v>29181153.867015399</v>
      </c>
      <c r="F11" s="1068">
        <f t="shared" si="0"/>
        <v>12.142007548732359</v>
      </c>
      <c r="G11" s="1068">
        <f t="shared" si="1"/>
        <v>6.9496752626815761</v>
      </c>
      <c r="H11" s="903">
        <v>5089169.6349999998</v>
      </c>
      <c r="I11" s="903">
        <v>4722560.5290000001</v>
      </c>
      <c r="J11" s="903">
        <v>3847958.7457000003</v>
      </c>
      <c r="K11" s="1068">
        <f t="shared" si="2"/>
        <v>32.256346061064775</v>
      </c>
      <c r="L11" s="1068">
        <f t="shared" si="3"/>
        <v>7.7629308030834121</v>
      </c>
    </row>
    <row r="12" spans="1:12" s="203" customFormat="1" ht="18" customHeight="1">
      <c r="A12" s="1066" t="s">
        <v>683</v>
      </c>
      <c r="B12" s="1067" t="s">
        <v>678</v>
      </c>
      <c r="C12" s="903">
        <v>1946.3559127999999</v>
      </c>
      <c r="D12" s="903">
        <v>1936.7424761</v>
      </c>
      <c r="E12" s="903">
        <v>1515.5332181000001</v>
      </c>
      <c r="F12" s="1068">
        <f t="shared" si="0"/>
        <v>28.427136373831207</v>
      </c>
      <c r="G12" s="1068">
        <f t="shared" si="1"/>
        <v>0.49637144941223621</v>
      </c>
      <c r="H12" s="903">
        <v>3390.9780310000001</v>
      </c>
      <c r="I12" s="903">
        <v>2932.033602</v>
      </c>
      <c r="J12" s="903">
        <v>2445.81</v>
      </c>
      <c r="K12" s="1068">
        <f t="shared" si="2"/>
        <v>38.644376750442611</v>
      </c>
      <c r="L12" s="1068">
        <f t="shared" si="3"/>
        <v>15.652768395524008</v>
      </c>
    </row>
    <row r="13" spans="1:12" s="203" customFormat="1" ht="18" customHeight="1">
      <c r="A13" s="1066" t="s">
        <v>1357</v>
      </c>
      <c r="B13" s="1067" t="s">
        <v>678</v>
      </c>
      <c r="C13" s="903">
        <v>97.31779564</v>
      </c>
      <c r="D13" s="903">
        <v>96.83712380499999</v>
      </c>
      <c r="E13" s="903">
        <v>71.780310277777772</v>
      </c>
      <c r="F13" s="1068">
        <f t="shared" si="0"/>
        <v>35.577284722504587</v>
      </c>
      <c r="G13" s="1068">
        <f t="shared" si="1"/>
        <v>0.49637144941223621</v>
      </c>
      <c r="H13" s="903">
        <v>169.54890155000001</v>
      </c>
      <c r="I13" s="903">
        <v>146.60168010000001</v>
      </c>
      <c r="J13" s="903">
        <v>135.87833333333333</v>
      </c>
      <c r="K13" s="1068">
        <f t="shared" si="2"/>
        <v>24.77993907539835</v>
      </c>
      <c r="L13" s="1068">
        <f t="shared" si="3"/>
        <v>15.652768395524008</v>
      </c>
    </row>
    <row r="14" spans="1:12" s="203" customFormat="1" ht="18" customHeight="1">
      <c r="A14" s="1066" t="s">
        <v>684</v>
      </c>
      <c r="B14" s="1067" t="s">
        <v>680</v>
      </c>
      <c r="C14" s="903">
        <v>477501.66939442634</v>
      </c>
      <c r="D14" s="903">
        <v>526104.85447385104</v>
      </c>
      <c r="E14" s="903">
        <v>438394.90936984902</v>
      </c>
      <c r="F14" s="1068">
        <f t="shared" si="0"/>
        <v>8.9204411795724461</v>
      </c>
      <c r="G14" s="1068">
        <f t="shared" si="1"/>
        <v>-9.2383076616983413</v>
      </c>
      <c r="H14" s="903">
        <v>298631.95501400001</v>
      </c>
      <c r="I14" s="903">
        <v>263078.11878100003</v>
      </c>
      <c r="J14" s="903">
        <v>230570.06586639996</v>
      </c>
      <c r="K14" s="1068">
        <f t="shared" si="2"/>
        <v>29.518961575453329</v>
      </c>
      <c r="L14" s="1068">
        <f t="shared" si="3"/>
        <v>13.514554687308244</v>
      </c>
    </row>
    <row r="15" spans="1:12" s="203" customFormat="1" ht="18" customHeight="1">
      <c r="A15" s="1066" t="s">
        <v>1358</v>
      </c>
      <c r="B15" s="1067" t="s">
        <v>680</v>
      </c>
      <c r="C15" s="903">
        <v>23875.083469721321</v>
      </c>
      <c r="D15" s="903">
        <v>26305.242723692554</v>
      </c>
      <c r="E15" s="903">
        <v>21557.684584458664</v>
      </c>
      <c r="F15" s="1068">
        <f t="shared" si="0"/>
        <v>10.749757823868112</v>
      </c>
      <c r="G15" s="1068">
        <f t="shared" si="1"/>
        <v>-9.2383076616983306</v>
      </c>
      <c r="H15" s="903">
        <v>14931.597750700001</v>
      </c>
      <c r="I15" s="903">
        <v>13153.905939050001</v>
      </c>
      <c r="J15" s="903">
        <v>12809.448103688886</v>
      </c>
      <c r="K15" s="1068">
        <f t="shared" si="2"/>
        <v>16.567065417908001</v>
      </c>
      <c r="L15" s="1068">
        <f t="shared" si="3"/>
        <v>13.514554687308244</v>
      </c>
    </row>
    <row r="16" spans="1:12" s="203" customFormat="1" ht="18" customHeight="1">
      <c r="A16" s="1066" t="s">
        <v>685</v>
      </c>
      <c r="B16" s="1067" t="s">
        <v>673</v>
      </c>
      <c r="C16" s="903">
        <v>0</v>
      </c>
      <c r="D16" s="903">
        <v>1</v>
      </c>
      <c r="E16" s="903">
        <v>2</v>
      </c>
      <c r="F16" s="1068">
        <f t="shared" si="0"/>
        <v>-100</v>
      </c>
      <c r="G16" s="1068">
        <f t="shared" si="1"/>
        <v>-100</v>
      </c>
      <c r="H16" s="903">
        <v>4</v>
      </c>
      <c r="I16" s="903">
        <v>42</v>
      </c>
      <c r="J16" s="903">
        <v>1</v>
      </c>
      <c r="K16" s="1068">
        <f t="shared" si="2"/>
        <v>300</v>
      </c>
      <c r="L16" s="1068">
        <f t="shared" si="3"/>
        <v>-90.476190476190482</v>
      </c>
    </row>
    <row r="17" spans="1:12" s="203" customFormat="1" ht="18" customHeight="1">
      <c r="A17" s="1066" t="s">
        <v>686</v>
      </c>
      <c r="B17" s="1067" t="s">
        <v>687</v>
      </c>
      <c r="C17" s="903">
        <v>84.835099999999997</v>
      </c>
      <c r="D17" s="903">
        <v>84.742099999999994</v>
      </c>
      <c r="E17" s="903">
        <v>86.207300000000004</v>
      </c>
      <c r="F17" s="1068">
        <f t="shared" si="0"/>
        <v>-1.5917445506355099</v>
      </c>
      <c r="G17" s="1068">
        <f t="shared" si="1"/>
        <v>0.10974474316780558</v>
      </c>
      <c r="H17" s="903">
        <v>13.898792055228</v>
      </c>
      <c r="I17" s="903">
        <v>14.092153683330601</v>
      </c>
      <c r="J17" s="903">
        <v>12.335583178161</v>
      </c>
      <c r="K17" s="1068">
        <f t="shared" si="2"/>
        <v>12.672354881725534</v>
      </c>
      <c r="L17" s="1068">
        <f t="shared" si="3"/>
        <v>-1.3721226183569413</v>
      </c>
    </row>
    <row r="18" spans="1:12" s="203" customFormat="1" ht="18" customHeight="1">
      <c r="A18" s="1071"/>
      <c r="B18" s="1072"/>
      <c r="C18" s="1073"/>
      <c r="D18" s="1073"/>
      <c r="E18" s="1073"/>
      <c r="F18" s="1074"/>
      <c r="G18" s="1074"/>
      <c r="H18" s="283"/>
      <c r="I18" s="283"/>
      <c r="J18" s="283"/>
      <c r="K18" s="342"/>
      <c r="L18" s="342"/>
    </row>
    <row r="19" spans="1:12" s="358" customFormat="1" ht="36.75" customHeight="1">
      <c r="A19" s="1516" t="s">
        <v>688</v>
      </c>
      <c r="B19" s="1516"/>
      <c r="C19" s="1516"/>
      <c r="D19" s="1516"/>
      <c r="E19" s="1516"/>
      <c r="F19" s="1516"/>
      <c r="G19" s="1516"/>
      <c r="H19" s="1516"/>
      <c r="I19" s="1516"/>
      <c r="J19" s="1516"/>
      <c r="K19" s="1516"/>
      <c r="L19" s="1516"/>
    </row>
    <row r="20" spans="1:12" s="358" customFormat="1" ht="13.5" customHeight="1">
      <c r="A20" s="1515" t="s">
        <v>1256</v>
      </c>
      <c r="B20" s="1515"/>
      <c r="C20" s="1515"/>
      <c r="D20" s="1515"/>
      <c r="E20" s="1515"/>
      <c r="F20" s="1515"/>
      <c r="G20" s="1515"/>
      <c r="H20" s="1515"/>
      <c r="I20" s="1515"/>
      <c r="J20" s="1515"/>
      <c r="K20" s="1515"/>
      <c r="L20" s="1515"/>
    </row>
    <row r="21" spans="1:12" s="358" customFormat="1">
      <c r="A21" s="1387" t="s">
        <v>689</v>
      </c>
      <c r="B21" s="1387"/>
      <c r="C21" s="1387"/>
      <c r="D21" s="1387"/>
      <c r="E21" s="1387"/>
      <c r="F21" s="1387"/>
      <c r="G21" s="1387"/>
      <c r="H21" s="1387"/>
      <c r="I21" s="1387"/>
      <c r="J21" s="1387"/>
      <c r="K21" s="1387"/>
      <c r="L21" s="1387"/>
    </row>
  </sheetData>
  <mergeCells count="7">
    <mergeCell ref="A21:L21"/>
    <mergeCell ref="A20:L20"/>
    <mergeCell ref="A2:A3"/>
    <mergeCell ref="B2:B3"/>
    <mergeCell ref="C2:G2"/>
    <mergeCell ref="H2:L2"/>
    <mergeCell ref="A19:L19"/>
  </mergeCells>
  <printOptions horizontalCentered="1"/>
  <pageMargins left="0.78431372549019618" right="0.78431372549019618" top="0.98039215686274517" bottom="0.98039215686274517" header="0.50980392156862753" footer="0.50980392156862753"/>
  <pageSetup paperSize="9" scale="69" orientation="landscape" useFirstPageNumber="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Normal="100" workbookViewId="0"/>
  </sheetViews>
  <sheetFormatPr defaultColWidth="9.140625" defaultRowHeight="15"/>
  <cols>
    <col min="1" max="1" width="14.5703125" style="202" bestFit="1" customWidth="1"/>
    <col min="2" max="2" width="16.85546875" style="202" customWidth="1"/>
    <col min="3" max="5" width="14.5703125" style="202" bestFit="1" customWidth="1"/>
    <col min="6" max="6" width="14.140625" style="202" bestFit="1" customWidth="1"/>
    <col min="7" max="7" width="17.42578125" style="202" customWidth="1"/>
    <col min="8" max="9" width="14.5703125" style="202" bestFit="1" customWidth="1"/>
    <col min="10" max="10" width="14.140625" style="202" customWidth="1"/>
    <col min="11" max="11" width="19.5703125" style="202" bestFit="1" customWidth="1"/>
    <col min="12" max="12" width="4.5703125" style="202" bestFit="1" customWidth="1"/>
    <col min="13" max="16384" width="9.140625" style="202"/>
  </cols>
  <sheetData>
    <row r="1" spans="1:11" ht="16.5" customHeight="1">
      <c r="A1" s="968" t="s">
        <v>63</v>
      </c>
      <c r="B1" s="968"/>
      <c r="C1" s="968"/>
      <c r="D1" s="968"/>
      <c r="E1" s="968"/>
      <c r="F1" s="968"/>
      <c r="G1" s="968"/>
      <c r="H1" s="968"/>
      <c r="I1" s="968"/>
      <c r="J1" s="968"/>
      <c r="K1" s="968"/>
    </row>
    <row r="2" spans="1:11" s="203" customFormat="1" ht="18" customHeight="1">
      <c r="A2" s="1342" t="s">
        <v>169</v>
      </c>
      <c r="B2" s="1368" t="s">
        <v>83</v>
      </c>
      <c r="C2" s="1369"/>
      <c r="D2" s="1369"/>
      <c r="E2" s="1369"/>
      <c r="F2" s="1370"/>
      <c r="G2" s="1368" t="s">
        <v>84</v>
      </c>
      <c r="H2" s="1369"/>
      <c r="I2" s="1369"/>
      <c r="J2" s="1369"/>
      <c r="K2" s="1370"/>
    </row>
    <row r="3" spans="1:11" s="203" customFormat="1" ht="67.5" customHeight="1">
      <c r="A3" s="1371"/>
      <c r="B3" s="906" t="s">
        <v>690</v>
      </c>
      <c r="C3" s="906" t="s">
        <v>691</v>
      </c>
      <c r="D3" s="1041" t="s">
        <v>692</v>
      </c>
      <c r="E3" s="1041" t="s">
        <v>693</v>
      </c>
      <c r="F3" s="906" t="s">
        <v>694</v>
      </c>
      <c r="G3" s="906" t="s">
        <v>690</v>
      </c>
      <c r="H3" s="906" t="s">
        <v>691</v>
      </c>
      <c r="I3" s="1041" t="s">
        <v>692</v>
      </c>
      <c r="J3" s="1041" t="s">
        <v>693</v>
      </c>
      <c r="K3" s="906" t="s">
        <v>695</v>
      </c>
    </row>
    <row r="4" spans="1:11" s="203" customFormat="1" ht="30" customHeight="1">
      <c r="A4" s="911" t="s">
        <v>76</v>
      </c>
      <c r="B4" s="907">
        <v>40987</v>
      </c>
      <c r="C4" s="907">
        <v>283</v>
      </c>
      <c r="D4" s="907">
        <v>59401</v>
      </c>
      <c r="E4" s="909">
        <v>3224331.49</v>
      </c>
      <c r="F4" s="1075">
        <v>30218889.594000001</v>
      </c>
      <c r="G4" s="907">
        <v>20323</v>
      </c>
      <c r="H4" s="907">
        <v>588</v>
      </c>
      <c r="I4" s="907">
        <v>18676</v>
      </c>
      <c r="J4" s="909">
        <v>612850.53859999997</v>
      </c>
      <c r="K4" s="909">
        <v>3971126.9040000001</v>
      </c>
    </row>
    <row r="5" spans="1:11" s="203" customFormat="1" ht="18" customHeight="1">
      <c r="A5" s="911" t="s">
        <v>77</v>
      </c>
      <c r="B5" s="912">
        <f t="shared" ref="B5:K5" si="0">INDEX(B6:B17,COUNT(B6:B17))</f>
        <v>43376</v>
      </c>
      <c r="C5" s="912">
        <f t="shared" si="0"/>
        <v>284</v>
      </c>
      <c r="D5" s="912">
        <f t="shared" si="0"/>
        <v>61295</v>
      </c>
      <c r="E5" s="912">
        <f t="shared" si="0"/>
        <v>3494951.82</v>
      </c>
      <c r="F5" s="912">
        <f t="shared" si="0"/>
        <v>37122261.241999999</v>
      </c>
      <c r="G5" s="912">
        <f t="shared" si="0"/>
        <v>21640</v>
      </c>
      <c r="H5" s="912">
        <f t="shared" si="0"/>
        <v>585</v>
      </c>
      <c r="I5" s="912">
        <f t="shared" si="0"/>
        <v>17379</v>
      </c>
      <c r="J5" s="912">
        <f t="shared" si="0"/>
        <v>636978.94826257089</v>
      </c>
      <c r="K5" s="912">
        <f t="shared" si="0"/>
        <v>5366738.4394999994</v>
      </c>
    </row>
    <row r="6" spans="1:11" s="203" customFormat="1" ht="18" customHeight="1">
      <c r="A6" s="422">
        <v>45017</v>
      </c>
      <c r="B6" s="567">
        <v>41234</v>
      </c>
      <c r="C6" s="567">
        <v>283</v>
      </c>
      <c r="D6" s="567">
        <v>59651</v>
      </c>
      <c r="E6" s="567">
        <v>3264065.77</v>
      </c>
      <c r="F6" s="567">
        <v>31351759.860999998</v>
      </c>
      <c r="G6" s="567">
        <v>20418</v>
      </c>
      <c r="H6" s="567">
        <v>588</v>
      </c>
      <c r="I6" s="567">
        <v>17134</v>
      </c>
      <c r="J6" s="571">
        <v>619237.53391013201</v>
      </c>
      <c r="K6" s="571">
        <v>4238439.9096999997</v>
      </c>
    </row>
    <row r="7" spans="1:11" s="203" customFormat="1" ht="18" customHeight="1">
      <c r="A7" s="422">
        <v>45047</v>
      </c>
      <c r="B7" s="567">
        <v>41517</v>
      </c>
      <c r="C7" s="567">
        <v>283</v>
      </c>
      <c r="D7" s="567">
        <v>59668</v>
      </c>
      <c r="E7" s="567">
        <v>3304274.44</v>
      </c>
      <c r="F7" s="567">
        <v>32494958.458999999</v>
      </c>
      <c r="G7" s="567">
        <v>20586</v>
      </c>
      <c r="H7" s="567">
        <v>586</v>
      </c>
      <c r="I7" s="567">
        <v>17131</v>
      </c>
      <c r="J7" s="571">
        <v>619862.78287804697</v>
      </c>
      <c r="K7" s="571">
        <v>4444450.1590999998</v>
      </c>
    </row>
    <row r="8" spans="1:11" s="203" customFormat="1" ht="18" customHeight="1">
      <c r="A8" s="422">
        <v>45078</v>
      </c>
      <c r="B8" s="567">
        <v>41855</v>
      </c>
      <c r="C8" s="567">
        <v>284</v>
      </c>
      <c r="D8" s="567">
        <v>59682</v>
      </c>
      <c r="E8" s="567">
        <v>3328673.12</v>
      </c>
      <c r="F8" s="567">
        <v>33739255.607000001</v>
      </c>
      <c r="G8" s="567">
        <v>20759</v>
      </c>
      <c r="H8" s="567">
        <v>588</v>
      </c>
      <c r="I8" s="567">
        <v>17143</v>
      </c>
      <c r="J8" s="571">
        <v>623171.51865432202</v>
      </c>
      <c r="K8" s="571">
        <v>4529067.7816999992</v>
      </c>
    </row>
    <row r="9" spans="1:11" s="203" customFormat="1" ht="18" customHeight="1">
      <c r="A9" s="422">
        <v>45108</v>
      </c>
      <c r="B9" s="567">
        <v>42097</v>
      </c>
      <c r="C9" s="567">
        <v>284</v>
      </c>
      <c r="D9" s="567">
        <v>59684</v>
      </c>
      <c r="E9" s="567">
        <v>3362414.18</v>
      </c>
      <c r="F9" s="567">
        <v>34576522.625</v>
      </c>
      <c r="G9" s="567">
        <v>20915</v>
      </c>
      <c r="H9" s="567">
        <v>588</v>
      </c>
      <c r="I9" s="567">
        <v>17190</v>
      </c>
      <c r="J9" s="571">
        <v>626296.30232309003</v>
      </c>
      <c r="K9" s="571">
        <v>4748609.5821999991</v>
      </c>
    </row>
    <row r="10" spans="1:11" s="203" customFormat="1">
      <c r="A10" s="422">
        <v>45139</v>
      </c>
      <c r="B10" s="567">
        <v>42355</v>
      </c>
      <c r="C10" s="567">
        <v>282</v>
      </c>
      <c r="D10" s="567">
        <v>60442</v>
      </c>
      <c r="E10" s="567">
        <v>3412513.45</v>
      </c>
      <c r="F10" s="567">
        <v>34859167.706</v>
      </c>
      <c r="G10" s="567">
        <v>21084</v>
      </c>
      <c r="H10" s="567">
        <v>587</v>
      </c>
      <c r="I10" s="567">
        <v>17112</v>
      </c>
      <c r="J10" s="571">
        <v>622620.01006809098</v>
      </c>
      <c r="K10" s="571">
        <v>4817237.363499999</v>
      </c>
    </row>
    <row r="11" spans="1:11" s="203" customFormat="1">
      <c r="A11" s="422">
        <v>45170</v>
      </c>
      <c r="B11" s="567">
        <v>42643</v>
      </c>
      <c r="C11" s="567">
        <v>284</v>
      </c>
      <c r="D11" s="567">
        <v>60435</v>
      </c>
      <c r="E11" s="567">
        <v>3449096.72</v>
      </c>
      <c r="F11" s="567">
        <v>35562253.607999995</v>
      </c>
      <c r="G11" s="567">
        <v>21236</v>
      </c>
      <c r="H11" s="567">
        <v>585</v>
      </c>
      <c r="I11" s="567">
        <v>17445</v>
      </c>
      <c r="J11" s="571">
        <v>627284.41537963797</v>
      </c>
      <c r="K11" s="571">
        <v>5087152.9691999992</v>
      </c>
    </row>
    <row r="12" spans="1:11" s="203" customFormat="1">
      <c r="A12" s="422">
        <v>45200</v>
      </c>
      <c r="B12" s="567">
        <v>42999</v>
      </c>
      <c r="C12" s="567">
        <v>283</v>
      </c>
      <c r="D12" s="567">
        <v>61535</v>
      </c>
      <c r="E12" s="567">
        <v>3492316.48</v>
      </c>
      <c r="F12" s="567">
        <v>34958006.004999995</v>
      </c>
      <c r="G12" s="567">
        <v>21458</v>
      </c>
      <c r="H12" s="567">
        <v>585</v>
      </c>
      <c r="I12" s="567">
        <v>17443</v>
      </c>
      <c r="J12" s="571">
        <v>631488.80623111106</v>
      </c>
      <c r="K12" s="571">
        <v>4996613.0767999999</v>
      </c>
    </row>
    <row r="13" spans="1:11" s="203" customFormat="1">
      <c r="A13" s="422">
        <v>45231</v>
      </c>
      <c r="B13" s="423">
        <v>43376</v>
      </c>
      <c r="C13" s="423">
        <v>284</v>
      </c>
      <c r="D13" s="423">
        <v>61295</v>
      </c>
      <c r="E13" s="423">
        <v>3494951.82</v>
      </c>
      <c r="F13" s="567">
        <v>37122261.241999999</v>
      </c>
      <c r="G13" s="567">
        <v>21640</v>
      </c>
      <c r="H13" s="567">
        <v>585</v>
      </c>
      <c r="I13" s="567">
        <v>17379</v>
      </c>
      <c r="J13" s="571">
        <v>636978.94826257089</v>
      </c>
      <c r="K13" s="571">
        <v>5366738.4394999994</v>
      </c>
    </row>
    <row r="14" spans="1:11" s="203" customFormat="1" ht="18" customHeight="1">
      <c r="A14" s="422">
        <v>45261</v>
      </c>
      <c r="B14" s="423"/>
      <c r="C14" s="423"/>
      <c r="D14" s="423"/>
      <c r="E14" s="423"/>
      <c r="F14" s="424"/>
      <c r="G14" s="424"/>
      <c r="H14" s="425"/>
      <c r="I14" s="425"/>
      <c r="J14" s="964"/>
      <c r="K14" s="964"/>
    </row>
    <row r="15" spans="1:11" s="203" customFormat="1" ht="28.35" customHeight="1">
      <c r="A15" s="422">
        <v>45292</v>
      </c>
      <c r="B15" s="423"/>
      <c r="C15" s="423"/>
      <c r="D15" s="423"/>
      <c r="E15" s="423"/>
      <c r="F15" s="424"/>
      <c r="G15" s="424"/>
      <c r="H15" s="425"/>
      <c r="I15" s="425"/>
      <c r="J15" s="964"/>
      <c r="K15" s="964"/>
    </row>
    <row r="16" spans="1:11" s="203" customFormat="1">
      <c r="A16" s="422">
        <v>45323</v>
      </c>
      <c r="B16" s="423"/>
      <c r="C16" s="423"/>
      <c r="D16" s="423"/>
      <c r="E16" s="423"/>
      <c r="F16" s="424"/>
      <c r="G16" s="424"/>
      <c r="H16" s="425"/>
      <c r="I16" s="425"/>
      <c r="J16" s="964"/>
      <c r="K16" s="964"/>
    </row>
    <row r="17" spans="1:11" s="203" customFormat="1">
      <c r="A17" s="422">
        <v>45352</v>
      </c>
      <c r="B17" s="423"/>
      <c r="C17" s="423"/>
      <c r="D17" s="423"/>
      <c r="E17" s="423"/>
      <c r="F17" s="424"/>
      <c r="G17" s="424"/>
      <c r="H17" s="425"/>
      <c r="I17" s="425"/>
      <c r="J17" s="964"/>
      <c r="K17" s="964"/>
    </row>
    <row r="18" spans="1:11" s="203" customFormat="1">
      <c r="A18" s="282"/>
      <c r="B18" s="283"/>
      <c r="C18" s="283"/>
      <c r="D18" s="283"/>
      <c r="E18" s="283"/>
      <c r="F18" s="283"/>
      <c r="G18" s="283"/>
      <c r="H18" s="283"/>
      <c r="I18" s="283"/>
      <c r="J18" s="283"/>
      <c r="K18" s="285"/>
    </row>
    <row r="19" spans="1:11" s="203" customFormat="1">
      <c r="A19" s="1516" t="s">
        <v>696</v>
      </c>
      <c r="B19" s="1341"/>
      <c r="C19" s="1341"/>
      <c r="D19" s="1341"/>
      <c r="E19" s="1341"/>
      <c r="F19" s="1341"/>
      <c r="G19" s="1341"/>
      <c r="H19" s="1341"/>
      <c r="I19" s="1341"/>
      <c r="J19" s="1341"/>
      <c r="K19" s="1341"/>
    </row>
    <row r="20" spans="1:11" s="203" customFormat="1">
      <c r="A20" s="1517" t="s">
        <v>1359</v>
      </c>
      <c r="B20" s="1518"/>
      <c r="C20" s="1518"/>
      <c r="D20" s="867"/>
      <c r="E20" s="867"/>
      <c r="F20" s="867"/>
      <c r="G20" s="867"/>
      <c r="H20" s="867"/>
    </row>
    <row r="21" spans="1:11" s="203" customFormat="1">
      <c r="A21" s="1330" t="s">
        <v>689</v>
      </c>
      <c r="B21" s="1330"/>
      <c r="C21" s="1330"/>
      <c r="D21" s="1330"/>
      <c r="E21" s="1330"/>
      <c r="F21" s="1330"/>
      <c r="G21" s="1330"/>
      <c r="H21" s="1330"/>
    </row>
    <row r="22" spans="1:11" s="203" customFormat="1"/>
    <row r="23" spans="1:11" s="203" customFormat="1">
      <c r="A23" s="202"/>
      <c r="B23" s="202"/>
      <c r="C23" s="202"/>
      <c r="D23" s="202"/>
      <c r="E23" s="202"/>
      <c r="F23" s="202"/>
      <c r="G23" s="202"/>
      <c r="H23" s="202"/>
    </row>
  </sheetData>
  <mergeCells count="6">
    <mergeCell ref="A19:K19"/>
    <mergeCell ref="A20:C20"/>
    <mergeCell ref="A21:H21"/>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76" orientation="landscape" useFirstPageNumber="1"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Normal="100" workbookViewId="0"/>
  </sheetViews>
  <sheetFormatPr defaultColWidth="9.140625" defaultRowHeight="15"/>
  <cols>
    <col min="1" max="1" width="51" style="202" bestFit="1" customWidth="1"/>
    <col min="2" max="2" width="10.140625" style="202" bestFit="1" customWidth="1"/>
    <col min="3" max="4" width="8.85546875" style="202" bestFit="1" customWidth="1"/>
    <col min="5" max="6" width="10.28515625" style="202" bestFit="1" customWidth="1"/>
    <col min="7" max="7" width="8.7109375" style="202" customWidth="1"/>
    <col min="8" max="8" width="8.85546875" style="202" bestFit="1" customWidth="1"/>
    <col min="9" max="10" width="10.28515625" style="202" bestFit="1" customWidth="1"/>
    <col min="11" max="16384" width="9.140625" style="202"/>
  </cols>
  <sheetData>
    <row r="1" spans="1:10" ht="15.75" customHeight="1">
      <c r="A1" s="860" t="s">
        <v>1360</v>
      </c>
    </row>
    <row r="2" spans="1:10" s="203" customFormat="1" ht="18" customHeight="1">
      <c r="A2" s="1342" t="s">
        <v>697</v>
      </c>
      <c r="B2" s="1342" t="s">
        <v>669</v>
      </c>
      <c r="C2" s="1368" t="s">
        <v>160</v>
      </c>
      <c r="D2" s="1370"/>
      <c r="E2" s="1368" t="s">
        <v>698</v>
      </c>
      <c r="F2" s="1370"/>
      <c r="G2" s="1368" t="s">
        <v>358</v>
      </c>
      <c r="H2" s="1370"/>
      <c r="I2" s="1368" t="s">
        <v>101</v>
      </c>
      <c r="J2" s="1370"/>
    </row>
    <row r="3" spans="1:10" s="203" customFormat="1" ht="16.5" customHeight="1">
      <c r="A3" s="1371"/>
      <c r="B3" s="1371"/>
      <c r="C3" s="969" t="s">
        <v>157</v>
      </c>
      <c r="D3" s="969" t="s">
        <v>699</v>
      </c>
      <c r="E3" s="969" t="s">
        <v>157</v>
      </c>
      <c r="F3" s="969" t="s">
        <v>699</v>
      </c>
      <c r="G3" s="969" t="s">
        <v>157</v>
      </c>
      <c r="H3" s="969" t="s">
        <v>699</v>
      </c>
      <c r="I3" s="969" t="s">
        <v>157</v>
      </c>
      <c r="J3" s="969" t="s">
        <v>699</v>
      </c>
    </row>
    <row r="4" spans="1:10" s="203" customFormat="1" ht="18" customHeight="1">
      <c r="A4" s="1368" t="s">
        <v>83</v>
      </c>
      <c r="B4" s="1369"/>
      <c r="C4" s="1369"/>
      <c r="D4" s="1369"/>
      <c r="E4" s="1369"/>
      <c r="F4" s="1369"/>
      <c r="G4" s="1369"/>
      <c r="H4" s="1369"/>
      <c r="I4" s="1369"/>
      <c r="J4" s="1370"/>
    </row>
    <row r="5" spans="1:10" s="203" customFormat="1" ht="27" customHeight="1">
      <c r="A5" s="1076" t="s">
        <v>700</v>
      </c>
      <c r="B5" s="1077" t="s">
        <v>701</v>
      </c>
      <c r="C5" s="903">
        <v>822</v>
      </c>
      <c r="D5" s="903">
        <v>3213</v>
      </c>
      <c r="E5" s="903">
        <v>5930</v>
      </c>
      <c r="F5" s="903">
        <v>33056</v>
      </c>
      <c r="G5" s="903">
        <v>359</v>
      </c>
      <c r="H5" s="903">
        <v>6717</v>
      </c>
      <c r="I5" s="1078">
        <f>G5+E5+C5</f>
        <v>7111</v>
      </c>
      <c r="J5" s="1078">
        <f>H5+F5+D5</f>
        <v>42986</v>
      </c>
    </row>
    <row r="6" spans="1:10" s="203" customFormat="1">
      <c r="A6" s="1076" t="s">
        <v>702</v>
      </c>
      <c r="B6" s="1077" t="s">
        <v>701</v>
      </c>
      <c r="C6" s="903">
        <v>8293</v>
      </c>
      <c r="D6" s="903">
        <v>14416</v>
      </c>
      <c r="E6" s="903">
        <v>6141</v>
      </c>
      <c r="F6" s="903">
        <v>41540</v>
      </c>
      <c r="G6" s="903">
        <v>2586</v>
      </c>
      <c r="H6" s="903">
        <v>38560</v>
      </c>
      <c r="I6" s="1078">
        <f t="shared" ref="I6:J10" si="0">G6+E6+C6</f>
        <v>17020</v>
      </c>
      <c r="J6" s="1078">
        <f t="shared" si="0"/>
        <v>94516</v>
      </c>
    </row>
    <row r="7" spans="1:10" s="203" customFormat="1">
      <c r="A7" s="1076" t="s">
        <v>703</v>
      </c>
      <c r="B7" s="1077" t="s">
        <v>704</v>
      </c>
      <c r="C7" s="1018">
        <v>102561.51626</v>
      </c>
      <c r="D7" s="1018">
        <v>2472333.7330999998</v>
      </c>
      <c r="E7" s="1018">
        <v>7124610.8601599997</v>
      </c>
      <c r="F7" s="1070">
        <v>17138902.66234</v>
      </c>
      <c r="G7" s="1018">
        <v>669993.97299924877</v>
      </c>
      <c r="H7" s="1018">
        <v>7441110.3655212196</v>
      </c>
      <c r="I7" s="1078">
        <f t="shared" si="0"/>
        <v>7897166.3494192483</v>
      </c>
      <c r="J7" s="1078">
        <f t="shared" si="0"/>
        <v>27052346.76096122</v>
      </c>
    </row>
    <row r="8" spans="1:10" s="203" customFormat="1">
      <c r="A8" s="1076" t="s">
        <v>705</v>
      </c>
      <c r="B8" s="1077" t="s">
        <v>706</v>
      </c>
      <c r="C8" s="1018">
        <v>3033123.8693459295</v>
      </c>
      <c r="D8" s="1018">
        <v>1320922.273817214</v>
      </c>
      <c r="E8" s="1070">
        <v>28660454.256310593</v>
      </c>
      <c r="F8" s="1018">
        <v>1579759.1185540415</v>
      </c>
      <c r="G8" s="1018">
        <v>1030753.6466990883</v>
      </c>
      <c r="H8" s="1018">
        <v>1497248.0760982749</v>
      </c>
      <c r="I8" s="1078">
        <f t="shared" si="0"/>
        <v>32724331.772355612</v>
      </c>
      <c r="J8" s="1078">
        <f t="shared" si="0"/>
        <v>4397929.4684695303</v>
      </c>
    </row>
    <row r="9" spans="1:10" s="203" customFormat="1" ht="27" customHeight="1">
      <c r="A9" s="1076" t="s">
        <v>707</v>
      </c>
      <c r="B9" s="1077" t="s">
        <v>708</v>
      </c>
      <c r="C9" s="903">
        <v>561.71572000000003</v>
      </c>
      <c r="D9" s="903">
        <v>889.32264999999995</v>
      </c>
      <c r="E9" s="1018">
        <v>194635.59127999999</v>
      </c>
      <c r="F9" s="1079">
        <v>0</v>
      </c>
      <c r="G9" s="1079">
        <v>3397.3493579599999</v>
      </c>
      <c r="H9" s="1079">
        <v>92.143550000000005</v>
      </c>
      <c r="I9" s="1078">
        <f t="shared" si="0"/>
        <v>198594.65635795999</v>
      </c>
      <c r="J9" s="1078">
        <f t="shared" si="0"/>
        <v>981.46619999999996</v>
      </c>
    </row>
    <row r="10" spans="1:10" s="203" customFormat="1">
      <c r="A10" s="1076" t="s">
        <v>709</v>
      </c>
      <c r="B10" s="1077" t="s">
        <v>710</v>
      </c>
      <c r="C10" s="903">
        <v>82614.702038100004</v>
      </c>
      <c r="D10" s="903">
        <v>35715.654091099997</v>
      </c>
      <c r="E10" s="1018">
        <v>477501.66939442634</v>
      </c>
      <c r="F10" s="903">
        <v>0</v>
      </c>
      <c r="G10" s="903">
        <v>5594.3109552670012</v>
      </c>
      <c r="H10" s="903">
        <v>171.61148982999998</v>
      </c>
      <c r="I10" s="1078">
        <f t="shared" si="0"/>
        <v>565710.68238779332</v>
      </c>
      <c r="J10" s="1078">
        <f t="shared" si="0"/>
        <v>35887.265580929998</v>
      </c>
    </row>
    <row r="11" spans="1:10" s="203" customFormat="1" ht="18" customHeight="1">
      <c r="A11" s="1368" t="s">
        <v>84</v>
      </c>
      <c r="B11" s="1369"/>
      <c r="C11" s="1369"/>
      <c r="D11" s="1369"/>
      <c r="E11" s="1369"/>
      <c r="F11" s="1369"/>
      <c r="G11" s="1369"/>
      <c r="H11" s="1369"/>
      <c r="I11" s="1369"/>
      <c r="J11" s="1370"/>
    </row>
    <row r="12" spans="1:10" s="203" customFormat="1" ht="27" customHeight="1">
      <c r="A12" s="1076" t="s">
        <v>711</v>
      </c>
      <c r="B12" s="1077" t="s">
        <v>701</v>
      </c>
      <c r="C12" s="903">
        <v>686</v>
      </c>
      <c r="D12" s="903">
        <v>768</v>
      </c>
      <c r="E12" s="903">
        <v>6219</v>
      </c>
      <c r="F12" s="903">
        <v>13483</v>
      </c>
      <c r="G12" s="903">
        <v>2409</v>
      </c>
      <c r="H12" s="903">
        <v>1424</v>
      </c>
      <c r="I12" s="1078">
        <f>G12+E12+C12</f>
        <v>9314</v>
      </c>
      <c r="J12" s="1078">
        <f>H12+F12+D12</f>
        <v>15675</v>
      </c>
    </row>
    <row r="13" spans="1:10" s="203" customFormat="1">
      <c r="A13" s="1076" t="s">
        <v>712</v>
      </c>
      <c r="B13" s="1077" t="s">
        <v>701</v>
      </c>
      <c r="C13" s="903">
        <v>6972</v>
      </c>
      <c r="D13" s="903">
        <v>7034</v>
      </c>
      <c r="E13" s="903">
        <v>6393</v>
      </c>
      <c r="F13" s="903">
        <v>13940</v>
      </c>
      <c r="G13" s="903">
        <v>21061</v>
      </c>
      <c r="H13" s="903">
        <v>7654</v>
      </c>
      <c r="I13" s="1078">
        <f t="shared" ref="I13:J17" si="1">G13+E13+C13</f>
        <v>34426</v>
      </c>
      <c r="J13" s="1078">
        <f t="shared" si="1"/>
        <v>28628</v>
      </c>
    </row>
    <row r="14" spans="1:10" s="203" customFormat="1">
      <c r="A14" s="1076" t="s">
        <v>703</v>
      </c>
      <c r="B14" s="1077" t="s">
        <v>713</v>
      </c>
      <c r="C14" s="903">
        <v>3817.8900100000001</v>
      </c>
      <c r="D14" s="1018">
        <v>189095.63728</v>
      </c>
      <c r="E14" s="1018">
        <v>3276157.8042799998</v>
      </c>
      <c r="F14" s="1018">
        <v>2184280.4642099999</v>
      </c>
      <c r="G14" s="1018">
        <v>476611.3488257</v>
      </c>
      <c r="H14" s="1018">
        <v>239826.33802</v>
      </c>
      <c r="I14" s="1078">
        <f t="shared" si="1"/>
        <v>3756587.0431157001</v>
      </c>
      <c r="J14" s="1078">
        <f t="shared" si="1"/>
        <v>2613202.4395099999</v>
      </c>
    </row>
    <row r="15" spans="1:10" s="203" customFormat="1">
      <c r="A15" s="1076" t="s">
        <v>705</v>
      </c>
      <c r="B15" s="1077" t="s">
        <v>714</v>
      </c>
      <c r="C15" s="903">
        <v>78066.030799999993</v>
      </c>
      <c r="D15" s="903">
        <v>65769.018700000001</v>
      </c>
      <c r="E15" s="1018">
        <v>4731350.4660999998</v>
      </c>
      <c r="F15" s="1018">
        <v>171851.12049999999</v>
      </c>
      <c r="G15" s="1018">
        <v>279753.1384</v>
      </c>
      <c r="H15" s="903">
        <v>39948.665000000001</v>
      </c>
      <c r="I15" s="1078">
        <f t="shared" si="1"/>
        <v>5089169.6352999993</v>
      </c>
      <c r="J15" s="1078">
        <f t="shared" si="1"/>
        <v>277568.80420000001</v>
      </c>
    </row>
    <row r="16" spans="1:10" s="203" customFormat="1" ht="27" customHeight="1">
      <c r="A16" s="1076" t="s">
        <v>715</v>
      </c>
      <c r="B16" s="1077" t="s">
        <v>713</v>
      </c>
      <c r="C16" s="903">
        <v>32.966000000000001</v>
      </c>
      <c r="D16" s="903">
        <v>0</v>
      </c>
      <c r="E16" s="1018">
        <v>339096.73721000005</v>
      </c>
      <c r="F16" s="903">
        <v>0</v>
      </c>
      <c r="G16" s="903">
        <v>30898.758629999997</v>
      </c>
      <c r="H16" s="903">
        <v>0</v>
      </c>
      <c r="I16" s="1078">
        <f t="shared" si="1"/>
        <v>370028.46184000006</v>
      </c>
      <c r="J16" s="1078">
        <f t="shared" si="1"/>
        <v>0</v>
      </c>
    </row>
    <row r="17" spans="1:10" s="203" customFormat="1">
      <c r="A17" s="1076" t="s">
        <v>709</v>
      </c>
      <c r="B17" s="1077" t="s">
        <v>714</v>
      </c>
      <c r="C17" s="903">
        <v>235.11565250000004</v>
      </c>
      <c r="D17" s="903">
        <v>0</v>
      </c>
      <c r="E17" s="1018">
        <v>298629.90796239994</v>
      </c>
      <c r="F17" s="903">
        <v>0</v>
      </c>
      <c r="G17" s="903">
        <v>22609.667866399999</v>
      </c>
      <c r="H17" s="903">
        <v>0</v>
      </c>
      <c r="I17" s="1078">
        <f t="shared" si="1"/>
        <v>321474.69148129993</v>
      </c>
      <c r="J17" s="1078">
        <f t="shared" si="1"/>
        <v>0</v>
      </c>
    </row>
    <row r="18" spans="1:10" s="203" customFormat="1">
      <c r="A18" s="865"/>
      <c r="B18" s="359"/>
      <c r="C18" s="283"/>
      <c r="D18" s="283"/>
      <c r="E18" s="284"/>
      <c r="F18" s="283"/>
      <c r="G18" s="283"/>
      <c r="H18" s="283"/>
      <c r="I18" s="284"/>
      <c r="J18" s="283"/>
    </row>
    <row r="19" spans="1:10" s="203" customFormat="1" ht="33" customHeight="1">
      <c r="A19" s="1384" t="s">
        <v>716</v>
      </c>
      <c r="B19" s="1384"/>
      <c r="C19" s="1384"/>
      <c r="D19" s="1384"/>
      <c r="E19" s="1384"/>
      <c r="F19" s="1384"/>
      <c r="G19" s="1384"/>
      <c r="H19" s="1384"/>
      <c r="I19" s="1384"/>
      <c r="J19" s="1384"/>
    </row>
    <row r="20" spans="1:10" s="203" customFormat="1" ht="13.5" customHeight="1">
      <c r="A20" s="1364" t="s">
        <v>689</v>
      </c>
      <c r="B20" s="1364"/>
      <c r="C20" s="1364"/>
      <c r="D20" s="1364"/>
      <c r="E20" s="1364"/>
      <c r="F20" s="1364"/>
      <c r="G20" s="1364"/>
      <c r="H20" s="1364"/>
      <c r="I20" s="1364"/>
      <c r="J20" s="1364"/>
    </row>
  </sheetData>
  <mergeCells count="10">
    <mergeCell ref="A4:J4"/>
    <mergeCell ref="A11:J11"/>
    <mergeCell ref="A19:J19"/>
    <mergeCell ref="A20:J20"/>
    <mergeCell ref="A2:A3"/>
    <mergeCell ref="B2:B3"/>
    <mergeCell ref="C2:D2"/>
    <mergeCell ref="E2:F2"/>
    <mergeCell ref="G2:H2"/>
    <mergeCell ref="I2:J2"/>
  </mergeCells>
  <printOptions horizontalCentered="1"/>
  <pageMargins left="0.78431372549019618" right="0.78431372549019618" top="0.98039215686274517" bottom="0.98039215686274517" header="0.50980392156862753" footer="0.50980392156862753"/>
  <pageSetup paperSize="9" scale="93" orientation="landscape" useFirstPageNumber="1"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workbookViewId="0">
      <selection sqref="A1:L1"/>
    </sheetView>
  </sheetViews>
  <sheetFormatPr defaultColWidth="9.140625" defaultRowHeight="12.75"/>
  <cols>
    <col min="1" max="1" width="11" style="361" customWidth="1"/>
    <col min="2" max="2" width="18.42578125" style="361" customWidth="1"/>
    <col min="3" max="12" width="7.28515625" style="361" customWidth="1"/>
    <col min="13" max="16384" width="9.140625" style="361"/>
  </cols>
  <sheetData>
    <row r="1" spans="1:13" ht="15">
      <c r="A1" s="1521" t="s">
        <v>717</v>
      </c>
      <c r="B1" s="1521"/>
      <c r="C1" s="1521"/>
      <c r="D1" s="1521"/>
      <c r="E1" s="1521"/>
      <c r="F1" s="1521"/>
      <c r="G1" s="1521"/>
      <c r="H1" s="1521"/>
      <c r="I1" s="1521"/>
      <c r="J1" s="1521"/>
      <c r="K1" s="1521"/>
      <c r="L1" s="1521"/>
      <c r="M1" s="360"/>
    </row>
    <row r="2" spans="1:13" ht="15" customHeight="1">
      <c r="A2" s="1522" t="s">
        <v>718</v>
      </c>
      <c r="B2" s="1522" t="s">
        <v>719</v>
      </c>
      <c r="C2" s="1524" t="s">
        <v>720</v>
      </c>
      <c r="D2" s="1524"/>
      <c r="E2" s="1524"/>
      <c r="F2" s="1524"/>
      <c r="G2" s="1524"/>
      <c r="H2" s="1524"/>
      <c r="I2" s="1524" t="s">
        <v>721</v>
      </c>
      <c r="J2" s="1524"/>
      <c r="K2" s="1524"/>
      <c r="L2" s="1524"/>
    </row>
    <row r="3" spans="1:13" ht="63.75">
      <c r="A3" s="1523"/>
      <c r="B3" s="1523"/>
      <c r="C3" s="878" t="s">
        <v>722</v>
      </c>
      <c r="D3" s="878" t="s">
        <v>723</v>
      </c>
      <c r="E3" s="878" t="s">
        <v>724</v>
      </c>
      <c r="F3" s="878" t="s">
        <v>725</v>
      </c>
      <c r="G3" s="878" t="s">
        <v>726</v>
      </c>
      <c r="H3" s="878" t="s">
        <v>727</v>
      </c>
      <c r="I3" s="878" t="s">
        <v>722</v>
      </c>
      <c r="J3" s="878" t="s">
        <v>723</v>
      </c>
      <c r="K3" s="878" t="s">
        <v>724</v>
      </c>
      <c r="L3" s="878" t="s">
        <v>725</v>
      </c>
    </row>
    <row r="4" spans="1:13" ht="25.5">
      <c r="A4" s="1525" t="s">
        <v>728</v>
      </c>
      <c r="B4" s="788" t="s">
        <v>729</v>
      </c>
      <c r="C4" s="426">
        <v>20</v>
      </c>
      <c r="D4" s="426">
        <v>1</v>
      </c>
      <c r="E4" s="426">
        <v>0</v>
      </c>
      <c r="F4" s="426">
        <v>0</v>
      </c>
      <c r="G4" s="426">
        <v>0</v>
      </c>
      <c r="H4" s="426">
        <v>0</v>
      </c>
      <c r="I4" s="426">
        <v>6</v>
      </c>
      <c r="J4" s="426">
        <v>0</v>
      </c>
      <c r="K4" s="426">
        <v>0</v>
      </c>
      <c r="L4" s="427">
        <v>0</v>
      </c>
      <c r="M4" s="362"/>
    </row>
    <row r="5" spans="1:13" ht="25.5">
      <c r="A5" s="1525"/>
      <c r="B5" s="788" t="s">
        <v>730</v>
      </c>
      <c r="C5" s="426">
        <v>20</v>
      </c>
      <c r="D5" s="426">
        <v>1</v>
      </c>
      <c r="E5" s="426">
        <v>0</v>
      </c>
      <c r="F5" s="426">
        <v>0</v>
      </c>
      <c r="G5" s="426">
        <v>0</v>
      </c>
      <c r="H5" s="426">
        <v>0</v>
      </c>
      <c r="I5" s="426">
        <v>6</v>
      </c>
      <c r="J5" s="426">
        <v>0</v>
      </c>
      <c r="K5" s="426">
        <v>0</v>
      </c>
      <c r="L5" s="427">
        <v>0</v>
      </c>
      <c r="M5" s="362"/>
    </row>
    <row r="6" spans="1:13" ht="25.5">
      <c r="A6" s="1525"/>
      <c r="B6" s="788" t="s">
        <v>731</v>
      </c>
      <c r="C6" s="426">
        <v>12</v>
      </c>
      <c r="D6" s="426">
        <v>1</v>
      </c>
      <c r="E6" s="426">
        <v>0</v>
      </c>
      <c r="F6" s="426">
        <v>0</v>
      </c>
      <c r="G6" s="426">
        <v>0</v>
      </c>
      <c r="H6" s="426">
        <v>0</v>
      </c>
      <c r="I6" s="426">
        <v>0</v>
      </c>
      <c r="J6" s="426">
        <v>0</v>
      </c>
      <c r="K6" s="426">
        <v>0</v>
      </c>
      <c r="L6" s="427">
        <v>0</v>
      </c>
      <c r="M6" s="362"/>
    </row>
    <row r="7" spans="1:13" ht="25.5">
      <c r="A7" s="1525" t="s">
        <v>732</v>
      </c>
      <c r="B7" s="788" t="s">
        <v>729</v>
      </c>
      <c r="C7" s="428">
        <v>3</v>
      </c>
      <c r="D7" s="428">
        <v>6</v>
      </c>
      <c r="E7" s="428">
        <v>2</v>
      </c>
      <c r="F7" s="428">
        <v>2</v>
      </c>
      <c r="G7" s="428">
        <v>0</v>
      </c>
      <c r="H7" s="428">
        <v>2</v>
      </c>
      <c r="I7" s="428">
        <v>0</v>
      </c>
      <c r="J7" s="428">
        <v>3</v>
      </c>
      <c r="K7" s="428">
        <v>2</v>
      </c>
      <c r="L7" s="428">
        <v>2</v>
      </c>
    </row>
    <row r="8" spans="1:13" ht="25.5">
      <c r="A8" s="1525"/>
      <c r="B8" s="788" t="s">
        <v>730</v>
      </c>
      <c r="C8" s="428">
        <v>3</v>
      </c>
      <c r="D8" s="428">
        <v>5</v>
      </c>
      <c r="E8" s="428">
        <v>2</v>
      </c>
      <c r="F8" s="428">
        <v>2</v>
      </c>
      <c r="G8" s="428">
        <v>0</v>
      </c>
      <c r="H8" s="428">
        <v>2</v>
      </c>
      <c r="I8" s="428">
        <v>0</v>
      </c>
      <c r="J8" s="428">
        <v>2</v>
      </c>
      <c r="K8" s="428">
        <v>2</v>
      </c>
      <c r="L8" s="428">
        <v>2</v>
      </c>
    </row>
    <row r="9" spans="1:13" ht="25.5">
      <c r="A9" s="1525"/>
      <c r="B9" s="788" t="s">
        <v>731</v>
      </c>
      <c r="C9" s="428">
        <v>3</v>
      </c>
      <c r="D9" s="428">
        <v>4</v>
      </c>
      <c r="E9" s="428">
        <v>2</v>
      </c>
      <c r="F9" s="428">
        <v>2</v>
      </c>
      <c r="G9" s="428">
        <v>0</v>
      </c>
      <c r="H9" s="428">
        <v>1</v>
      </c>
      <c r="I9" s="428">
        <v>0</v>
      </c>
      <c r="J9" s="428">
        <v>2</v>
      </c>
      <c r="K9" s="428">
        <v>2</v>
      </c>
      <c r="L9" s="428">
        <v>2</v>
      </c>
    </row>
    <row r="10" spans="1:13" ht="25.5">
      <c r="A10" s="1525" t="s">
        <v>733</v>
      </c>
      <c r="B10" s="788" t="s">
        <v>729</v>
      </c>
      <c r="C10" s="428">
        <v>1</v>
      </c>
      <c r="D10" s="428">
        <v>4</v>
      </c>
      <c r="E10" s="428">
        <v>2</v>
      </c>
      <c r="F10" s="428">
        <v>2</v>
      </c>
      <c r="G10" s="428" t="s">
        <v>290</v>
      </c>
      <c r="H10" s="426" t="s">
        <v>277</v>
      </c>
      <c r="I10" s="428" t="s">
        <v>290</v>
      </c>
      <c r="J10" s="428" t="s">
        <v>290</v>
      </c>
      <c r="K10" s="428">
        <v>2</v>
      </c>
      <c r="L10" s="428">
        <v>2</v>
      </c>
    </row>
    <row r="11" spans="1:13" ht="25.5">
      <c r="A11" s="1525"/>
      <c r="B11" s="788" t="s">
        <v>730</v>
      </c>
      <c r="C11" s="428">
        <v>1</v>
      </c>
      <c r="D11" s="428">
        <v>4</v>
      </c>
      <c r="E11" s="428">
        <v>2</v>
      </c>
      <c r="F11" s="428">
        <v>2</v>
      </c>
      <c r="G11" s="428" t="s">
        <v>290</v>
      </c>
      <c r="H11" s="426" t="s">
        <v>277</v>
      </c>
      <c r="I11" s="428">
        <v>0</v>
      </c>
      <c r="J11" s="428">
        <v>0</v>
      </c>
      <c r="K11" s="428">
        <v>2</v>
      </c>
      <c r="L11" s="428">
        <v>2</v>
      </c>
    </row>
    <row r="12" spans="1:13" ht="25.5">
      <c r="A12" s="1525"/>
      <c r="B12" s="788" t="s">
        <v>731</v>
      </c>
      <c r="C12" s="428">
        <v>0</v>
      </c>
      <c r="D12" s="428">
        <v>0</v>
      </c>
      <c r="E12" s="428">
        <v>0</v>
      </c>
      <c r="F12" s="428">
        <v>0</v>
      </c>
      <c r="G12" s="428" t="s">
        <v>290</v>
      </c>
      <c r="H12" s="426" t="s">
        <v>277</v>
      </c>
      <c r="I12" s="428">
        <v>0</v>
      </c>
      <c r="J12" s="428">
        <v>0</v>
      </c>
      <c r="K12" s="428">
        <v>0</v>
      </c>
      <c r="L12" s="428">
        <v>1</v>
      </c>
    </row>
    <row r="13" spans="1:13" ht="25.5">
      <c r="A13" s="1525" t="s">
        <v>734</v>
      </c>
      <c r="B13" s="788" t="s">
        <v>729</v>
      </c>
      <c r="C13" s="428">
        <v>0</v>
      </c>
      <c r="D13" s="428">
        <v>5</v>
      </c>
      <c r="E13" s="428">
        <v>2</v>
      </c>
      <c r="F13" s="428">
        <v>3</v>
      </c>
      <c r="G13" s="428">
        <v>0</v>
      </c>
      <c r="H13" s="428" t="s">
        <v>277</v>
      </c>
      <c r="I13" s="428">
        <v>0</v>
      </c>
      <c r="J13" s="428">
        <v>2</v>
      </c>
      <c r="K13" s="428">
        <v>2</v>
      </c>
      <c r="L13" s="428">
        <v>2</v>
      </c>
    </row>
    <row r="14" spans="1:13" ht="25.5">
      <c r="A14" s="1525"/>
      <c r="B14" s="788" t="s">
        <v>730</v>
      </c>
      <c r="C14" s="428">
        <v>0</v>
      </c>
      <c r="D14" s="428">
        <v>5</v>
      </c>
      <c r="E14" s="428">
        <v>2</v>
      </c>
      <c r="F14" s="428">
        <v>3</v>
      </c>
      <c r="G14" s="428">
        <v>0</v>
      </c>
      <c r="H14" s="428" t="s">
        <v>277</v>
      </c>
      <c r="I14" s="428">
        <v>0</v>
      </c>
      <c r="J14" s="428">
        <v>2</v>
      </c>
      <c r="K14" s="428">
        <v>2</v>
      </c>
      <c r="L14" s="428">
        <v>2</v>
      </c>
    </row>
    <row r="15" spans="1:13" ht="25.5">
      <c r="A15" s="1525"/>
      <c r="B15" s="788" t="s">
        <v>731</v>
      </c>
      <c r="C15" s="428">
        <v>0</v>
      </c>
      <c r="D15" s="428">
        <v>0</v>
      </c>
      <c r="E15" s="428">
        <v>1</v>
      </c>
      <c r="F15" s="428">
        <v>2</v>
      </c>
      <c r="G15" s="428">
        <v>0</v>
      </c>
      <c r="H15" s="428" t="s">
        <v>277</v>
      </c>
      <c r="I15" s="428">
        <v>0</v>
      </c>
      <c r="J15" s="428">
        <v>0</v>
      </c>
      <c r="K15" s="428">
        <v>0</v>
      </c>
      <c r="L15" s="428">
        <v>2</v>
      </c>
    </row>
    <row r="16" spans="1:13">
      <c r="A16" s="1526" t="s">
        <v>735</v>
      </c>
      <c r="B16" s="1526"/>
      <c r="C16" s="1526"/>
      <c r="D16" s="1526"/>
      <c r="E16" s="1526"/>
      <c r="F16" s="1526"/>
      <c r="G16" s="789"/>
      <c r="H16" s="789"/>
      <c r="I16" s="789"/>
      <c r="J16" s="789"/>
      <c r="K16" s="789"/>
      <c r="L16" s="789"/>
    </row>
    <row r="17" spans="1:23" s="364" customFormat="1">
      <c r="A17" s="1527" t="s">
        <v>736</v>
      </c>
      <c r="B17" s="1527"/>
      <c r="C17" s="1527"/>
      <c r="D17" s="1527"/>
      <c r="E17" s="1527"/>
      <c r="F17" s="363"/>
      <c r="G17" s="790"/>
      <c r="H17" s="790"/>
      <c r="I17" s="790"/>
      <c r="J17" s="790"/>
      <c r="K17" s="790"/>
      <c r="L17" s="790"/>
    </row>
    <row r="18" spans="1:23" s="364" customFormat="1">
      <c r="A18" s="1519" t="s">
        <v>1372</v>
      </c>
      <c r="B18" s="1520"/>
      <c r="C18" s="1520"/>
      <c r="D18" s="1520"/>
      <c r="E18" s="365"/>
      <c r="F18" s="365"/>
      <c r="G18" s="790"/>
      <c r="H18" s="790"/>
      <c r="I18" s="790"/>
      <c r="J18" s="790"/>
      <c r="K18" s="790"/>
      <c r="L18" s="790"/>
    </row>
    <row r="19" spans="1:23" ht="15" customHeight="1">
      <c r="B19" s="366"/>
      <c r="C19" s="366"/>
      <c r="D19" s="366"/>
      <c r="E19" s="366"/>
      <c r="F19" s="366"/>
      <c r="G19" s="366"/>
      <c r="H19" s="366"/>
      <c r="I19" s="366"/>
      <c r="J19" s="366"/>
      <c r="K19" s="366"/>
      <c r="N19" s="362"/>
      <c r="O19" s="362"/>
      <c r="P19" s="362"/>
      <c r="Q19" s="362"/>
      <c r="R19" s="362"/>
      <c r="S19" s="362"/>
      <c r="T19" s="362"/>
      <c r="U19" s="362"/>
      <c r="V19" s="362"/>
      <c r="W19" s="362"/>
    </row>
    <row r="20" spans="1:23">
      <c r="N20" s="362"/>
      <c r="O20" s="362"/>
      <c r="P20" s="362"/>
      <c r="Q20" s="362"/>
      <c r="R20" s="362"/>
      <c r="S20" s="362"/>
      <c r="T20" s="362"/>
      <c r="U20" s="362"/>
      <c r="V20" s="362"/>
      <c r="W20" s="362"/>
    </row>
    <row r="21" spans="1:23">
      <c r="N21" s="362"/>
      <c r="O21" s="362"/>
      <c r="P21" s="362"/>
      <c r="Q21" s="362"/>
      <c r="R21" s="362"/>
      <c r="S21" s="362"/>
      <c r="T21" s="362"/>
      <c r="U21" s="362"/>
      <c r="V21" s="362"/>
      <c r="W21" s="362"/>
    </row>
    <row r="22" spans="1:23">
      <c r="N22" s="362"/>
      <c r="O22" s="362"/>
      <c r="P22" s="362"/>
      <c r="Q22" s="362"/>
      <c r="R22" s="362"/>
      <c r="S22" s="362"/>
      <c r="T22" s="362"/>
      <c r="U22" s="362"/>
      <c r="V22" s="362"/>
      <c r="W22" s="362"/>
    </row>
    <row r="23" spans="1:23">
      <c r="N23" s="362"/>
      <c r="O23" s="362"/>
      <c r="P23" s="362"/>
      <c r="Q23" s="362"/>
      <c r="R23" s="362"/>
      <c r="S23" s="362"/>
      <c r="T23" s="362"/>
      <c r="U23" s="362"/>
      <c r="V23" s="362"/>
      <c r="W23" s="362"/>
    </row>
    <row r="24" spans="1:23">
      <c r="N24" s="362"/>
      <c r="O24" s="362"/>
      <c r="P24" s="362"/>
      <c r="Q24" s="362"/>
      <c r="R24" s="362"/>
      <c r="S24" s="362"/>
      <c r="T24" s="362"/>
      <c r="U24" s="362"/>
      <c r="V24" s="362"/>
      <c r="W24" s="362"/>
    </row>
    <row r="25" spans="1:23">
      <c r="N25" s="362"/>
      <c r="O25" s="362"/>
      <c r="P25" s="362"/>
      <c r="Q25" s="362"/>
      <c r="R25" s="362"/>
      <c r="S25" s="362"/>
      <c r="T25" s="362"/>
      <c r="U25" s="362"/>
      <c r="V25" s="362"/>
      <c r="W25" s="362"/>
    </row>
    <row r="26" spans="1:23">
      <c r="E26" s="361" t="s">
        <v>737</v>
      </c>
      <c r="N26" s="362"/>
      <c r="O26" s="362"/>
      <c r="P26" s="362"/>
      <c r="Q26" s="362"/>
      <c r="R26" s="362"/>
      <c r="S26" s="362"/>
      <c r="T26" s="362"/>
      <c r="U26" s="362"/>
      <c r="V26" s="362"/>
      <c r="W26" s="362"/>
    </row>
    <row r="27" spans="1:23">
      <c r="N27" s="362"/>
      <c r="O27" s="362"/>
      <c r="P27" s="362"/>
      <c r="Q27" s="362"/>
      <c r="R27" s="362"/>
      <c r="S27" s="362"/>
      <c r="T27" s="362"/>
      <c r="U27" s="362"/>
      <c r="V27" s="362"/>
      <c r="W27" s="362"/>
    </row>
    <row r="28" spans="1:23">
      <c r="N28" s="362"/>
      <c r="O28" s="362"/>
      <c r="P28" s="362"/>
      <c r="Q28" s="362"/>
      <c r="R28" s="362"/>
      <c r="S28" s="362"/>
      <c r="T28" s="362"/>
      <c r="U28" s="362"/>
      <c r="V28" s="362"/>
      <c r="W28" s="362"/>
    </row>
    <row r="29" spans="1:23">
      <c r="N29" s="362"/>
      <c r="O29" s="362"/>
      <c r="P29" s="362"/>
      <c r="Q29" s="362"/>
      <c r="R29" s="362"/>
      <c r="S29" s="362"/>
      <c r="T29" s="362"/>
      <c r="U29" s="362"/>
      <c r="V29" s="362"/>
      <c r="W29" s="362"/>
    </row>
    <row r="30" spans="1:23">
      <c r="N30" s="362"/>
      <c r="O30" s="362"/>
      <c r="P30" s="362"/>
      <c r="Q30" s="362"/>
      <c r="R30" s="362"/>
      <c r="S30" s="362"/>
      <c r="T30" s="362"/>
      <c r="U30" s="362"/>
      <c r="V30" s="362"/>
      <c r="W30" s="362"/>
    </row>
    <row r="31" spans="1:23">
      <c r="N31" s="362"/>
      <c r="O31" s="362"/>
      <c r="P31" s="362"/>
      <c r="Q31" s="362"/>
      <c r="R31" s="362"/>
      <c r="S31" s="362"/>
      <c r="T31" s="362"/>
      <c r="U31" s="362"/>
      <c r="V31" s="362"/>
      <c r="W31" s="362"/>
    </row>
    <row r="32" spans="1:23">
      <c r="N32" s="362"/>
      <c r="O32" s="362"/>
      <c r="P32" s="362"/>
      <c r="Q32" s="362"/>
      <c r="R32" s="362"/>
      <c r="S32" s="362"/>
      <c r="T32" s="362"/>
      <c r="U32" s="362"/>
      <c r="V32" s="362"/>
      <c r="W32" s="362"/>
    </row>
  </sheetData>
  <mergeCells count="12">
    <mergeCell ref="A18:D18"/>
    <mergeCell ref="A1:L1"/>
    <mergeCell ref="A2:A3"/>
    <mergeCell ref="B2:B3"/>
    <mergeCell ref="C2:H2"/>
    <mergeCell ref="I2:L2"/>
    <mergeCell ref="A4:A6"/>
    <mergeCell ref="A7:A9"/>
    <mergeCell ref="A10:A12"/>
    <mergeCell ref="A13:A15"/>
    <mergeCell ref="A16:F16"/>
    <mergeCell ref="A17:E17"/>
  </mergeCells>
  <printOptions horizontalCentered="1"/>
  <pageMargins left="0.7" right="0.7" top="0.75" bottom="0.75" header="0.3" footer="0.3"/>
  <pageSetup scale="88"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selection sqref="A1:F1"/>
    </sheetView>
  </sheetViews>
  <sheetFormatPr defaultColWidth="9.140625" defaultRowHeight="12.75"/>
  <cols>
    <col min="1" max="1" width="15.7109375" style="368" customWidth="1"/>
    <col min="2" max="2" width="9" style="368" customWidth="1"/>
    <col min="3" max="4" width="10" style="368" customWidth="1"/>
    <col min="5" max="5" width="10.7109375" style="368" customWidth="1"/>
    <col min="6" max="6" width="12.28515625" style="368" customWidth="1"/>
    <col min="7" max="16384" width="9.140625" style="368"/>
  </cols>
  <sheetData>
    <row r="1" spans="1:6" s="367" customFormat="1" ht="15">
      <c r="A1" s="1528" t="s">
        <v>738</v>
      </c>
      <c r="B1" s="1528"/>
      <c r="C1" s="1528"/>
      <c r="D1" s="1528"/>
      <c r="E1" s="1528"/>
      <c r="F1" s="1528"/>
    </row>
    <row r="2" spans="1:6" ht="16.5" customHeight="1">
      <c r="A2" s="1529" t="s">
        <v>739</v>
      </c>
      <c r="B2" s="1531" t="s">
        <v>740</v>
      </c>
      <c r="C2" s="1532"/>
      <c r="D2" s="1532"/>
      <c r="E2" s="1532"/>
      <c r="F2" s="1533"/>
    </row>
    <row r="3" spans="1:6" ht="38.25">
      <c r="A3" s="1530"/>
      <c r="B3" s="791" t="s">
        <v>741</v>
      </c>
      <c r="C3" s="792" t="s">
        <v>742</v>
      </c>
      <c r="D3" s="792" t="s">
        <v>743</v>
      </c>
      <c r="E3" s="792" t="s">
        <v>744</v>
      </c>
      <c r="F3" s="792" t="s">
        <v>745</v>
      </c>
    </row>
    <row r="4" spans="1:6" s="369" customFormat="1" ht="14.25" customHeight="1">
      <c r="A4" s="435" t="s">
        <v>76</v>
      </c>
      <c r="B4" s="429">
        <v>14466.89</v>
      </c>
      <c r="C4" s="429">
        <v>15426.8</v>
      </c>
      <c r="D4" s="429">
        <v>12252.38</v>
      </c>
      <c r="E4" s="429">
        <v>13285.43</v>
      </c>
      <c r="F4" s="429">
        <v>13489.60031007752</v>
      </c>
    </row>
    <row r="5" spans="1:6" s="370" customFormat="1" ht="14.25" customHeight="1">
      <c r="A5" s="435" t="s">
        <v>77</v>
      </c>
      <c r="B5" s="429">
        <f>B6</f>
        <v>13292.54</v>
      </c>
      <c r="C5" s="429">
        <f>MAX(C6:C17)</f>
        <v>13741.67</v>
      </c>
      <c r="D5" s="429">
        <f>MIN(D6:D17)</f>
        <v>12310.21</v>
      </c>
      <c r="E5" s="429">
        <f>E13</f>
        <v>13012.52</v>
      </c>
      <c r="F5" s="429">
        <v>12952.854127906985</v>
      </c>
    </row>
    <row r="6" spans="1:6" s="370" customFormat="1" ht="14.25" customHeight="1">
      <c r="A6" s="431">
        <v>45044</v>
      </c>
      <c r="B6" s="430">
        <v>13292.54</v>
      </c>
      <c r="C6" s="430">
        <v>13741.67</v>
      </c>
      <c r="D6" s="430">
        <v>13010.31</v>
      </c>
      <c r="E6" s="430">
        <v>13205.56</v>
      </c>
      <c r="F6" s="430">
        <v>13438.168947368422</v>
      </c>
    </row>
    <row r="7" spans="1:6" s="370" customFormat="1" ht="14.25" customHeight="1">
      <c r="A7" s="431">
        <v>45077</v>
      </c>
      <c r="B7" s="430">
        <v>13218.07</v>
      </c>
      <c r="C7" s="430">
        <v>13323.61</v>
      </c>
      <c r="D7" s="430">
        <v>12564.49</v>
      </c>
      <c r="E7" s="430">
        <v>12653.96</v>
      </c>
      <c r="F7" s="430">
        <v>12960.944782608694</v>
      </c>
    </row>
    <row r="8" spans="1:6" s="370" customFormat="1" ht="14.25" customHeight="1">
      <c r="A8" s="431">
        <v>45107</v>
      </c>
      <c r="B8" s="430">
        <v>12651.41</v>
      </c>
      <c r="C8" s="430">
        <v>12847.57</v>
      </c>
      <c r="D8" s="430">
        <v>12310.21</v>
      </c>
      <c r="E8" s="430">
        <v>12471.02</v>
      </c>
      <c r="F8" s="430">
        <v>12632.864545454546</v>
      </c>
    </row>
    <row r="9" spans="1:6" s="371" customFormat="1">
      <c r="A9" s="431">
        <v>45138</v>
      </c>
      <c r="B9" s="430">
        <v>12464.34</v>
      </c>
      <c r="C9" s="430">
        <v>13192.52</v>
      </c>
      <c r="D9" s="430">
        <v>12426</v>
      </c>
      <c r="E9" s="430">
        <v>13185.64</v>
      </c>
      <c r="F9" s="430">
        <v>12811.00476190476</v>
      </c>
    </row>
    <row r="10" spans="1:6" s="371" customFormat="1">
      <c r="A10" s="431">
        <v>45169</v>
      </c>
      <c r="B10" s="430">
        <v>13183.09</v>
      </c>
      <c r="C10" s="430">
        <v>13185.83</v>
      </c>
      <c r="D10" s="430">
        <v>12664.8</v>
      </c>
      <c r="E10" s="430">
        <v>13068.44</v>
      </c>
      <c r="F10" s="430">
        <v>12912.962272727273</v>
      </c>
    </row>
    <row r="11" spans="1:6" s="372" customFormat="1">
      <c r="A11" s="431">
        <v>45199</v>
      </c>
      <c r="B11" s="430">
        <v>13064.62</v>
      </c>
      <c r="C11" s="430">
        <v>13302.18</v>
      </c>
      <c r="D11" s="430">
        <v>12979.83</v>
      </c>
      <c r="E11" s="430">
        <v>13008.83</v>
      </c>
      <c r="F11" s="430">
        <v>13108.097142857141</v>
      </c>
    </row>
    <row r="12" spans="1:6" s="369" customFormat="1" ht="14.25" customHeight="1">
      <c r="A12" s="431">
        <v>45230</v>
      </c>
      <c r="B12" s="430">
        <v>12982.99</v>
      </c>
      <c r="C12" s="430">
        <v>13262.69</v>
      </c>
      <c r="D12" s="430">
        <v>12495.69</v>
      </c>
      <c r="E12" s="430">
        <v>13022.06</v>
      </c>
      <c r="F12" s="430">
        <v>12927.644761904763</v>
      </c>
    </row>
    <row r="13" spans="1:6" s="369" customFormat="1" ht="14.25" customHeight="1">
      <c r="A13" s="431">
        <v>45260</v>
      </c>
      <c r="B13" s="648">
        <v>13013.21</v>
      </c>
      <c r="C13" s="648">
        <v>13147.03</v>
      </c>
      <c r="D13" s="648">
        <v>12655.94</v>
      </c>
      <c r="E13" s="648">
        <v>13012.52</v>
      </c>
      <c r="F13" s="648">
        <v>12898.873913043477</v>
      </c>
    </row>
    <row r="14" spans="1:6" s="369" customFormat="1" ht="14.25" customHeight="1">
      <c r="A14" s="422">
        <v>45261</v>
      </c>
      <c r="B14" s="430"/>
      <c r="C14" s="430"/>
      <c r="D14" s="430"/>
      <c r="E14" s="430"/>
      <c r="F14" s="430"/>
    </row>
    <row r="15" spans="1:6" s="369" customFormat="1" ht="14.25" customHeight="1">
      <c r="A15" s="422">
        <v>45292</v>
      </c>
      <c r="B15" s="430"/>
      <c r="C15" s="430"/>
      <c r="D15" s="430"/>
      <c r="E15" s="430"/>
      <c r="F15" s="430"/>
    </row>
    <row r="16" spans="1:6" s="369" customFormat="1" ht="14.25" customHeight="1">
      <c r="A16" s="422">
        <v>45323</v>
      </c>
      <c r="B16" s="430"/>
      <c r="C16" s="430"/>
      <c r="D16" s="430"/>
      <c r="E16" s="430"/>
      <c r="F16" s="430"/>
    </row>
    <row r="17" spans="1:6" s="369" customFormat="1" ht="14.25" customHeight="1">
      <c r="A17" s="422">
        <v>45352</v>
      </c>
      <c r="B17" s="648"/>
      <c r="C17" s="648"/>
      <c r="D17" s="648"/>
      <c r="E17" s="648"/>
      <c r="F17" s="648"/>
    </row>
    <row r="18" spans="1:6" s="369" customFormat="1">
      <c r="A18" s="793"/>
      <c r="B18" s="794"/>
      <c r="C18" s="794"/>
      <c r="D18" s="795"/>
      <c r="E18" s="796"/>
      <c r="F18" s="796"/>
    </row>
    <row r="19" spans="1:6">
      <c r="A19" s="432" t="s">
        <v>1361</v>
      </c>
      <c r="B19" s="794"/>
      <c r="C19" s="794"/>
      <c r="D19" s="795"/>
      <c r="E19" s="796"/>
      <c r="F19" s="796"/>
    </row>
    <row r="20" spans="1:6">
      <c r="A20" s="797" t="s">
        <v>746</v>
      </c>
      <c r="B20" s="799"/>
      <c r="C20" s="799"/>
      <c r="D20" s="373"/>
      <c r="E20" s="373"/>
      <c r="F20" s="373"/>
    </row>
    <row r="21" spans="1:6">
      <c r="A21" s="798" t="s">
        <v>747</v>
      </c>
    </row>
  </sheetData>
  <mergeCells count="3">
    <mergeCell ref="A1:F1"/>
    <mergeCell ref="A2:A3"/>
    <mergeCell ref="B2:F2"/>
  </mergeCells>
  <printOptions horizontalCentered="1"/>
  <pageMargins left="0.7" right="0.7" top="0.75" bottom="0.75" header="0.3" footer="0.3"/>
  <pageSetup fitToWidth="0"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0"/>
  <sheetViews>
    <sheetView workbookViewId="0">
      <selection sqref="A1:T1"/>
    </sheetView>
  </sheetViews>
  <sheetFormatPr defaultColWidth="9.140625" defaultRowHeight="12.75"/>
  <cols>
    <col min="1" max="1" width="12.85546875" style="805" customWidth="1"/>
    <col min="2" max="2" width="7.140625" style="805" customWidth="1"/>
    <col min="3" max="4" width="10" style="805" customWidth="1"/>
    <col min="5" max="5" width="11.140625" style="805" customWidth="1"/>
    <col min="6" max="6" width="10.7109375" style="805" customWidth="1"/>
    <col min="7" max="7" width="12.42578125" style="805" customWidth="1"/>
    <col min="8" max="8" width="8.85546875" style="805" customWidth="1"/>
    <col min="9" max="9" width="11.42578125" style="805" customWidth="1"/>
    <col min="10" max="10" width="10.42578125" style="805" customWidth="1"/>
    <col min="11" max="11" width="12.42578125" style="805" bestFit="1" customWidth="1"/>
    <col min="12" max="12" width="8.42578125" style="805" customWidth="1"/>
    <col min="13" max="13" width="10.28515625" style="805" customWidth="1"/>
    <col min="14" max="14" width="8.42578125" style="805" customWidth="1"/>
    <col min="15" max="15" width="9.7109375" style="805" customWidth="1"/>
    <col min="16" max="16" width="9.140625" style="805"/>
    <col min="17" max="17" width="10.7109375" style="805" customWidth="1"/>
    <col min="18" max="16384" width="9.140625" style="805"/>
  </cols>
  <sheetData>
    <row r="1" spans="1:39" s="1145" customFormat="1" ht="15" customHeight="1">
      <c r="A1" s="1538" t="s">
        <v>748</v>
      </c>
      <c r="B1" s="1538"/>
      <c r="C1" s="1538"/>
      <c r="D1" s="1538"/>
      <c r="E1" s="1538"/>
      <c r="F1" s="1538"/>
      <c r="G1" s="1538"/>
      <c r="H1" s="1538"/>
      <c r="I1" s="1538"/>
      <c r="J1" s="1538"/>
      <c r="K1" s="1538"/>
      <c r="L1" s="1538"/>
      <c r="M1" s="1538"/>
      <c r="N1" s="1538"/>
      <c r="O1" s="1538"/>
      <c r="P1" s="1538"/>
      <c r="Q1" s="1538"/>
      <c r="R1" s="1538"/>
      <c r="S1" s="1538"/>
      <c r="T1" s="1538"/>
      <c r="V1"/>
      <c r="W1"/>
      <c r="X1"/>
      <c r="Y1"/>
      <c r="Z1"/>
      <c r="AA1"/>
      <c r="AB1"/>
      <c r="AC1"/>
      <c r="AD1"/>
      <c r="AE1"/>
      <c r="AF1"/>
      <c r="AG1"/>
      <c r="AH1"/>
      <c r="AI1"/>
      <c r="AJ1"/>
      <c r="AK1"/>
      <c r="AL1"/>
      <c r="AM1"/>
    </row>
    <row r="2" spans="1:39" s="1145" customFormat="1" ht="15.75">
      <c r="A2" s="1539" t="s">
        <v>720</v>
      </c>
      <c r="B2" s="1539"/>
      <c r="C2" s="1539"/>
      <c r="D2" s="1539"/>
      <c r="E2" s="1539"/>
      <c r="F2" s="1539"/>
      <c r="G2" s="1539"/>
      <c r="H2" s="1539"/>
      <c r="I2" s="1539"/>
      <c r="J2" s="1539"/>
      <c r="K2" s="1539"/>
      <c r="L2" s="1539"/>
      <c r="M2" s="1539"/>
      <c r="N2" s="1539"/>
      <c r="O2" s="1539"/>
      <c r="P2" s="1539"/>
      <c r="Q2" s="1539"/>
      <c r="R2" s="1539"/>
      <c r="S2" s="1539"/>
      <c r="T2" s="1539"/>
    </row>
    <row r="3" spans="1:39" s="1146" customFormat="1" ht="50.25" customHeight="1">
      <c r="A3" s="1540" t="s">
        <v>739</v>
      </c>
      <c r="B3" s="1541" t="s">
        <v>750</v>
      </c>
      <c r="C3" s="1542" t="s">
        <v>722</v>
      </c>
      <c r="D3" s="1543"/>
      <c r="E3" s="1542" t="s">
        <v>751</v>
      </c>
      <c r="F3" s="1543"/>
      <c r="G3" s="1542" t="s">
        <v>752</v>
      </c>
      <c r="H3" s="1543"/>
      <c r="I3" s="1542" t="s">
        <v>753</v>
      </c>
      <c r="J3" s="1543"/>
      <c r="K3" s="1542" t="s">
        <v>754</v>
      </c>
      <c r="L3" s="1543"/>
      <c r="M3" s="1542" t="s">
        <v>755</v>
      </c>
      <c r="N3" s="1543"/>
      <c r="O3" s="1542" t="s">
        <v>756</v>
      </c>
      <c r="P3" s="1543"/>
      <c r="Q3" s="1542" t="s">
        <v>757</v>
      </c>
      <c r="R3" s="1543"/>
      <c r="S3" s="1535" t="s">
        <v>758</v>
      </c>
      <c r="T3" s="1535"/>
    </row>
    <row r="4" spans="1:39" s="1146" customFormat="1" ht="68.25" customHeight="1">
      <c r="A4" s="1530"/>
      <c r="B4" s="1535"/>
      <c r="C4" s="879" t="s">
        <v>759</v>
      </c>
      <c r="D4" s="1147" t="s">
        <v>760</v>
      </c>
      <c r="E4" s="879" t="s">
        <v>759</v>
      </c>
      <c r="F4" s="1147" t="s">
        <v>761</v>
      </c>
      <c r="G4" s="879" t="s">
        <v>762</v>
      </c>
      <c r="H4" s="1147" t="s">
        <v>760</v>
      </c>
      <c r="I4" s="879" t="s">
        <v>762</v>
      </c>
      <c r="J4" s="1147" t="s">
        <v>760</v>
      </c>
      <c r="K4" s="879" t="s">
        <v>759</v>
      </c>
      <c r="L4" s="1147" t="s">
        <v>763</v>
      </c>
      <c r="M4" s="879" t="s">
        <v>762</v>
      </c>
      <c r="N4" s="1147" t="s">
        <v>763</v>
      </c>
      <c r="O4" s="879" t="s">
        <v>759</v>
      </c>
      <c r="P4" s="1147" t="s">
        <v>760</v>
      </c>
      <c r="Q4" s="879" t="s">
        <v>759</v>
      </c>
      <c r="R4" s="1147" t="s">
        <v>760</v>
      </c>
      <c r="S4" s="879" t="s">
        <v>762</v>
      </c>
      <c r="T4" s="879" t="s">
        <v>764</v>
      </c>
    </row>
    <row r="5" spans="1:39" s="1148" customFormat="1">
      <c r="A5" s="435" t="s">
        <v>76</v>
      </c>
      <c r="B5" s="433">
        <v>258</v>
      </c>
      <c r="C5" s="433">
        <v>256727</v>
      </c>
      <c r="D5" s="433">
        <v>21085.199629799998</v>
      </c>
      <c r="E5" s="433">
        <v>86152515</v>
      </c>
      <c r="F5" s="433">
        <v>2819742.9088959</v>
      </c>
      <c r="G5" s="433">
        <v>6619620</v>
      </c>
      <c r="H5" s="433">
        <v>949958.03658750001</v>
      </c>
      <c r="I5" s="433">
        <v>35482482</v>
      </c>
      <c r="J5" s="433">
        <v>2229612.1793669998</v>
      </c>
      <c r="K5" s="433">
        <v>311024</v>
      </c>
      <c r="L5" s="433">
        <v>22677.844400000002</v>
      </c>
      <c r="M5" s="433">
        <v>43</v>
      </c>
      <c r="N5" s="433">
        <v>4.5177249999999995</v>
      </c>
      <c r="O5" s="433">
        <v>28</v>
      </c>
      <c r="P5" s="433">
        <v>3.0077499999999997</v>
      </c>
      <c r="Q5" s="433">
        <v>128822439</v>
      </c>
      <c r="R5" s="433">
        <v>6043083.6943552019</v>
      </c>
      <c r="S5" s="433">
        <v>355290</v>
      </c>
      <c r="T5" s="433">
        <v>21603.39</v>
      </c>
    </row>
    <row r="6" spans="1:39" s="1148" customFormat="1">
      <c r="A6" s="435" t="s">
        <v>77</v>
      </c>
      <c r="B6" s="433">
        <v>172</v>
      </c>
      <c r="C6" s="433">
        <v>61046</v>
      </c>
      <c r="D6" s="433">
        <v>3770.4597287999995</v>
      </c>
      <c r="E6" s="433">
        <v>52684894</v>
      </c>
      <c r="F6" s="433">
        <v>2132341.6942480002</v>
      </c>
      <c r="G6" s="433">
        <v>3559876</v>
      </c>
      <c r="H6" s="433">
        <v>352851.28675000003</v>
      </c>
      <c r="I6" s="433">
        <v>37777017</v>
      </c>
      <c r="J6" s="433">
        <v>1007374.6968589999</v>
      </c>
      <c r="K6" s="433">
        <v>83410</v>
      </c>
      <c r="L6" s="433">
        <v>6700.0782449999997</v>
      </c>
      <c r="M6" s="433">
        <v>0</v>
      </c>
      <c r="N6" s="433">
        <v>0</v>
      </c>
      <c r="O6" s="433">
        <v>0</v>
      </c>
      <c r="P6" s="433">
        <v>0</v>
      </c>
      <c r="Q6" s="433">
        <v>94166243</v>
      </c>
      <c r="R6" s="433">
        <v>3503038.2158308006</v>
      </c>
      <c r="S6" s="433">
        <v>439561</v>
      </c>
      <c r="T6" s="433">
        <v>25026.719748</v>
      </c>
    </row>
    <row r="7" spans="1:39" s="1148" customFormat="1">
      <c r="A7" s="431">
        <v>45044</v>
      </c>
      <c r="B7" s="434">
        <v>19</v>
      </c>
      <c r="C7" s="434">
        <v>4718</v>
      </c>
      <c r="D7" s="434">
        <v>584.33131160000005</v>
      </c>
      <c r="E7" s="434">
        <v>6275286</v>
      </c>
      <c r="F7" s="434">
        <v>254906.00314860011</v>
      </c>
      <c r="G7" s="434">
        <v>404446</v>
      </c>
      <c r="H7" s="434">
        <v>42659.647467499992</v>
      </c>
      <c r="I7" s="434">
        <v>3937911</v>
      </c>
      <c r="J7" s="434">
        <v>102089.00297999999</v>
      </c>
      <c r="K7" s="434">
        <v>12368</v>
      </c>
      <c r="L7" s="434">
        <v>1017.2285000000001</v>
      </c>
      <c r="M7" s="434">
        <v>0</v>
      </c>
      <c r="N7" s="434">
        <v>0</v>
      </c>
      <c r="O7" s="434">
        <v>0</v>
      </c>
      <c r="P7" s="434">
        <v>0</v>
      </c>
      <c r="Q7" s="434">
        <v>10634729</v>
      </c>
      <c r="R7" s="434">
        <v>401256.21340770018</v>
      </c>
      <c r="S7" s="434">
        <v>359473</v>
      </c>
      <c r="T7" s="434">
        <v>22789.376540400001</v>
      </c>
    </row>
    <row r="8" spans="1:39" s="1148" customFormat="1">
      <c r="A8" s="431">
        <v>45077</v>
      </c>
      <c r="B8" s="434">
        <v>23</v>
      </c>
      <c r="C8" s="434">
        <v>3390</v>
      </c>
      <c r="D8" s="434">
        <v>394.64465760000002</v>
      </c>
      <c r="E8" s="434">
        <v>7352729</v>
      </c>
      <c r="F8" s="434">
        <v>307814.43551390013</v>
      </c>
      <c r="G8" s="434">
        <v>509055</v>
      </c>
      <c r="H8" s="434">
        <v>49929.790315000006</v>
      </c>
      <c r="I8" s="434">
        <v>5643804</v>
      </c>
      <c r="J8" s="434">
        <v>142430.07212449997</v>
      </c>
      <c r="K8" s="434">
        <v>17285</v>
      </c>
      <c r="L8" s="434">
        <v>1416.8011799999999</v>
      </c>
      <c r="M8" s="434">
        <v>0</v>
      </c>
      <c r="N8" s="434">
        <v>0</v>
      </c>
      <c r="O8" s="434">
        <v>0</v>
      </c>
      <c r="P8" s="434">
        <v>0</v>
      </c>
      <c r="Q8" s="434">
        <v>13526263</v>
      </c>
      <c r="R8" s="434">
        <v>501985.74379100004</v>
      </c>
      <c r="S8" s="434">
        <v>343831</v>
      </c>
      <c r="T8" s="434">
        <v>20677.428435000009</v>
      </c>
    </row>
    <row r="9" spans="1:39" s="1148" customFormat="1">
      <c r="A9" s="431">
        <v>45107</v>
      </c>
      <c r="B9" s="434">
        <v>22</v>
      </c>
      <c r="C9" s="434">
        <v>7345</v>
      </c>
      <c r="D9" s="434">
        <v>643.72920520000002</v>
      </c>
      <c r="E9" s="434">
        <v>6684898</v>
      </c>
      <c r="F9" s="434">
        <v>264073.47673879983</v>
      </c>
      <c r="G9" s="434">
        <v>516134</v>
      </c>
      <c r="H9" s="434">
        <v>49726.128844999999</v>
      </c>
      <c r="I9" s="434">
        <v>6011459</v>
      </c>
      <c r="J9" s="434">
        <v>151599.04170950002</v>
      </c>
      <c r="K9" s="434">
        <v>14623</v>
      </c>
      <c r="L9" s="434">
        <v>1165.266095</v>
      </c>
      <c r="M9" s="434">
        <v>0</v>
      </c>
      <c r="N9" s="434">
        <v>0</v>
      </c>
      <c r="O9" s="434">
        <v>0</v>
      </c>
      <c r="P9" s="434">
        <v>0</v>
      </c>
      <c r="Q9" s="434">
        <v>13234459</v>
      </c>
      <c r="R9" s="434">
        <v>467207.64259349986</v>
      </c>
      <c r="S9" s="434">
        <v>341207</v>
      </c>
      <c r="T9" s="434">
        <v>18930.741814199995</v>
      </c>
    </row>
    <row r="10" spans="1:39" s="1148" customFormat="1">
      <c r="A10" s="431">
        <v>45138</v>
      </c>
      <c r="B10" s="434">
        <v>21</v>
      </c>
      <c r="C10" s="434">
        <v>6216</v>
      </c>
      <c r="D10" s="434">
        <v>363.5665656000001</v>
      </c>
      <c r="E10" s="434">
        <v>5541586</v>
      </c>
      <c r="F10" s="434">
        <v>237146.18724440003</v>
      </c>
      <c r="G10" s="434">
        <v>451072</v>
      </c>
      <c r="H10" s="434">
        <v>43982.143710000004</v>
      </c>
      <c r="I10" s="434">
        <v>3968233</v>
      </c>
      <c r="J10" s="434">
        <v>105068.70110149999</v>
      </c>
      <c r="K10" s="434">
        <v>10198</v>
      </c>
      <c r="L10" s="434">
        <v>816.86188500000003</v>
      </c>
      <c r="M10" s="434">
        <v>0</v>
      </c>
      <c r="N10" s="434">
        <v>0</v>
      </c>
      <c r="O10" s="434">
        <v>0</v>
      </c>
      <c r="P10" s="434">
        <v>0</v>
      </c>
      <c r="Q10" s="434">
        <v>9977305</v>
      </c>
      <c r="R10" s="434">
        <v>387377.46050649998</v>
      </c>
      <c r="S10" s="434">
        <v>368926</v>
      </c>
      <c r="T10" s="434">
        <v>21846.216273099999</v>
      </c>
    </row>
    <row r="11" spans="1:39" s="1148" customFormat="1">
      <c r="A11" s="431">
        <v>45169</v>
      </c>
      <c r="B11" s="434">
        <v>22</v>
      </c>
      <c r="C11" s="434">
        <v>12644</v>
      </c>
      <c r="D11" s="434">
        <v>646.96988439999973</v>
      </c>
      <c r="E11" s="434">
        <v>5886284</v>
      </c>
      <c r="F11" s="434">
        <v>232923.99282739998</v>
      </c>
      <c r="G11" s="434">
        <v>480041</v>
      </c>
      <c r="H11" s="434">
        <v>45161.041382499985</v>
      </c>
      <c r="I11" s="434">
        <v>4473203</v>
      </c>
      <c r="J11" s="434">
        <v>118491.28603750002</v>
      </c>
      <c r="K11" s="434">
        <v>8941</v>
      </c>
      <c r="L11" s="434">
        <v>708.32124999999985</v>
      </c>
      <c r="M11" s="434">
        <v>0</v>
      </c>
      <c r="N11" s="434">
        <v>0</v>
      </c>
      <c r="O11" s="434">
        <v>0</v>
      </c>
      <c r="P11" s="434">
        <v>0</v>
      </c>
      <c r="Q11" s="434">
        <v>10861113</v>
      </c>
      <c r="R11" s="434">
        <v>397931.61138179997</v>
      </c>
      <c r="S11" s="434">
        <v>330927</v>
      </c>
      <c r="T11" s="434">
        <v>20415.730546899998</v>
      </c>
    </row>
    <row r="12" spans="1:39" s="1148" customFormat="1">
      <c r="A12" s="431">
        <v>45199</v>
      </c>
      <c r="B12" s="434">
        <v>21</v>
      </c>
      <c r="C12" s="434">
        <v>11359</v>
      </c>
      <c r="D12" s="434">
        <v>449.74120439999996</v>
      </c>
      <c r="E12" s="434">
        <v>6242466</v>
      </c>
      <c r="F12" s="434">
        <v>244305.60157490009</v>
      </c>
      <c r="G12" s="434">
        <v>454968</v>
      </c>
      <c r="H12" s="434">
        <v>43944.764030000049</v>
      </c>
      <c r="I12" s="434">
        <v>4657689</v>
      </c>
      <c r="J12" s="434">
        <v>126223.31600599999</v>
      </c>
      <c r="K12" s="434">
        <v>7316</v>
      </c>
      <c r="L12" s="434">
        <v>574.73793500000011</v>
      </c>
      <c r="M12" s="434">
        <v>0</v>
      </c>
      <c r="N12" s="434">
        <v>0</v>
      </c>
      <c r="O12" s="434">
        <v>0</v>
      </c>
      <c r="P12" s="434">
        <v>0</v>
      </c>
      <c r="Q12" s="434">
        <v>11373798</v>
      </c>
      <c r="R12" s="434">
        <v>415498.16075030016</v>
      </c>
      <c r="S12" s="434">
        <v>502737</v>
      </c>
      <c r="T12" s="434">
        <v>24418.827857199998</v>
      </c>
    </row>
    <row r="13" spans="1:39" s="1148" customFormat="1">
      <c r="A13" s="431">
        <v>45230</v>
      </c>
      <c r="B13" s="434">
        <v>21</v>
      </c>
      <c r="C13" s="434">
        <v>7693</v>
      </c>
      <c r="D13" s="434">
        <v>305.96199999999999</v>
      </c>
      <c r="E13" s="434">
        <v>7499108</v>
      </c>
      <c r="F13" s="434">
        <v>289465.68610000017</v>
      </c>
      <c r="G13" s="434">
        <v>383926</v>
      </c>
      <c r="H13" s="434">
        <v>41104.307399999991</v>
      </c>
      <c r="I13" s="434">
        <v>4677906</v>
      </c>
      <c r="J13" s="434">
        <v>140556.9811</v>
      </c>
      <c r="K13" s="434">
        <v>7446</v>
      </c>
      <c r="L13" s="434">
        <v>581.64480000000003</v>
      </c>
      <c r="M13" s="434">
        <v>0</v>
      </c>
      <c r="N13" s="434">
        <v>0</v>
      </c>
      <c r="O13" s="434">
        <v>0</v>
      </c>
      <c r="P13" s="434">
        <v>0</v>
      </c>
      <c r="Q13" s="434">
        <v>12576079</v>
      </c>
      <c r="R13" s="434">
        <v>472014.58140000008</v>
      </c>
      <c r="S13" s="434">
        <v>412048</v>
      </c>
      <c r="T13" s="434">
        <v>23238.033232999995</v>
      </c>
    </row>
    <row r="14" spans="1:39" s="1148" customFormat="1">
      <c r="A14" s="431">
        <v>45260</v>
      </c>
      <c r="B14" s="434">
        <v>23</v>
      </c>
      <c r="C14" s="434">
        <v>7681</v>
      </c>
      <c r="D14" s="434">
        <v>381.51489999999995</v>
      </c>
      <c r="E14" s="434">
        <v>7202537</v>
      </c>
      <c r="F14" s="434">
        <v>301706.31109999999</v>
      </c>
      <c r="G14" s="434">
        <v>360234</v>
      </c>
      <c r="H14" s="434">
        <v>36343.463599999995</v>
      </c>
      <c r="I14" s="434">
        <v>4406812</v>
      </c>
      <c r="J14" s="434">
        <v>120916.29580000001</v>
      </c>
      <c r="K14" s="434">
        <v>5233</v>
      </c>
      <c r="L14" s="434">
        <v>419.21660000000003</v>
      </c>
      <c r="M14" s="434">
        <v>0</v>
      </c>
      <c r="N14" s="434">
        <v>0</v>
      </c>
      <c r="O14" s="434">
        <v>0</v>
      </c>
      <c r="P14" s="434">
        <v>0</v>
      </c>
      <c r="Q14" s="434">
        <v>11982497</v>
      </c>
      <c r="R14" s="434">
        <v>459766.80200000003</v>
      </c>
      <c r="S14" s="434">
        <v>439561</v>
      </c>
      <c r="T14" s="434">
        <v>25026.719748</v>
      </c>
    </row>
    <row r="15" spans="1:39" s="1148" customFormat="1">
      <c r="A15" s="431"/>
      <c r="B15" s="434"/>
      <c r="C15" s="434"/>
      <c r="D15" s="434"/>
      <c r="E15" s="434"/>
      <c r="F15" s="434"/>
      <c r="G15" s="434"/>
      <c r="H15" s="434"/>
      <c r="I15" s="434"/>
      <c r="J15" s="434"/>
      <c r="K15" s="434"/>
      <c r="L15" s="434"/>
      <c r="M15" s="434"/>
      <c r="N15" s="434"/>
      <c r="O15" s="434"/>
      <c r="P15" s="434"/>
      <c r="Q15" s="434"/>
      <c r="R15" s="434"/>
      <c r="S15" s="434"/>
      <c r="T15" s="434"/>
    </row>
    <row r="16" spans="1:39" s="1148" customFormat="1">
      <c r="A16" s="431"/>
      <c r="B16" s="434"/>
      <c r="C16" s="434"/>
      <c r="D16" s="434"/>
      <c r="E16" s="434"/>
      <c r="F16" s="434"/>
      <c r="G16" s="434"/>
      <c r="H16" s="434"/>
      <c r="I16" s="434"/>
      <c r="J16" s="434"/>
      <c r="K16" s="434"/>
      <c r="L16" s="434"/>
      <c r="M16" s="434"/>
      <c r="N16" s="434"/>
      <c r="O16" s="434"/>
      <c r="P16" s="434"/>
      <c r="Q16" s="434"/>
      <c r="R16" s="434"/>
      <c r="S16" s="434"/>
      <c r="T16" s="434"/>
    </row>
    <row r="17" spans="1:21" s="1148" customFormat="1">
      <c r="A17" s="431"/>
      <c r="B17" s="434"/>
      <c r="C17" s="434"/>
      <c r="D17" s="434"/>
      <c r="E17" s="434"/>
      <c r="F17" s="434"/>
      <c r="G17" s="434"/>
      <c r="H17" s="434"/>
      <c r="I17" s="434"/>
      <c r="J17" s="434"/>
      <c r="K17" s="434"/>
      <c r="L17" s="434"/>
      <c r="M17" s="434"/>
      <c r="N17" s="434"/>
      <c r="O17" s="434"/>
      <c r="P17" s="434"/>
      <c r="Q17" s="434"/>
      <c r="R17" s="434"/>
      <c r="S17" s="434"/>
      <c r="T17" s="434"/>
    </row>
    <row r="18" spans="1:21" s="790" customFormat="1">
      <c r="A18" s="431"/>
      <c r="B18" s="434"/>
      <c r="C18" s="434"/>
      <c r="D18" s="434"/>
      <c r="E18" s="434"/>
      <c r="F18" s="434"/>
      <c r="G18" s="434"/>
      <c r="H18" s="434"/>
      <c r="I18" s="434"/>
      <c r="J18" s="434"/>
      <c r="K18" s="434"/>
      <c r="L18" s="434"/>
      <c r="M18" s="434"/>
      <c r="N18" s="434"/>
      <c r="O18" s="434"/>
      <c r="P18" s="434"/>
      <c r="Q18" s="434"/>
      <c r="R18" s="434"/>
      <c r="S18" s="434"/>
      <c r="T18" s="434"/>
    </row>
    <row r="19" spans="1:21" ht="15.75">
      <c r="A19" s="437"/>
      <c r="B19" s="374"/>
      <c r="C19" s="802"/>
      <c r="D19" s="802"/>
      <c r="E19" s="802"/>
      <c r="F19" s="802"/>
      <c r="G19" s="802"/>
      <c r="H19" s="803"/>
      <c r="I19" s="802"/>
      <c r="J19" s="802"/>
      <c r="K19" s="802"/>
      <c r="L19" s="803"/>
      <c r="M19" s="804"/>
      <c r="N19" s="804"/>
      <c r="O19" s="804"/>
      <c r="P19" s="804"/>
      <c r="Q19" s="804"/>
      <c r="R19" s="804"/>
      <c r="T19" s="806"/>
    </row>
    <row r="20" spans="1:21" ht="24" customHeight="1">
      <c r="A20" s="1544" t="s">
        <v>749</v>
      </c>
      <c r="B20" s="1544"/>
      <c r="C20" s="1544"/>
      <c r="D20" s="1544"/>
      <c r="E20" s="1544"/>
      <c r="F20" s="1544"/>
      <c r="G20" s="1544"/>
      <c r="H20" s="1544"/>
      <c r="I20" s="1544"/>
      <c r="J20" s="1544"/>
      <c r="K20" s="1544"/>
      <c r="L20" s="1544"/>
      <c r="M20" s="1544"/>
      <c r="N20" s="1544"/>
      <c r="O20" s="1544"/>
      <c r="P20" s="1544"/>
      <c r="Q20" s="1544"/>
      <c r="R20" s="1544"/>
    </row>
    <row r="21" spans="1:21" ht="48.75" customHeight="1">
      <c r="A21" s="1536" t="s">
        <v>739</v>
      </c>
      <c r="B21" s="1536" t="s">
        <v>750</v>
      </c>
      <c r="C21" s="1546" t="s">
        <v>765</v>
      </c>
      <c r="D21" s="1547"/>
      <c r="E21" s="1547"/>
      <c r="F21" s="1548"/>
      <c r="G21" s="1546" t="s">
        <v>752</v>
      </c>
      <c r="H21" s="1547"/>
      <c r="I21" s="1547"/>
      <c r="J21" s="1548"/>
      <c r="K21" s="1546" t="s">
        <v>753</v>
      </c>
      <c r="L21" s="1547"/>
      <c r="M21" s="1547"/>
      <c r="N21" s="1548"/>
      <c r="O21" s="1549" t="s">
        <v>766</v>
      </c>
      <c r="P21" s="1549"/>
      <c r="Q21" s="1550" t="s">
        <v>758</v>
      </c>
      <c r="R21" s="1550"/>
    </row>
    <row r="22" spans="1:21" ht="20.25" customHeight="1">
      <c r="A22" s="1545"/>
      <c r="B22" s="1545"/>
      <c r="C22" s="1551" t="s">
        <v>767</v>
      </c>
      <c r="D22" s="1552"/>
      <c r="E22" s="1551" t="s">
        <v>768</v>
      </c>
      <c r="F22" s="1552"/>
      <c r="G22" s="1551" t="s">
        <v>767</v>
      </c>
      <c r="H22" s="1552"/>
      <c r="I22" s="1551" t="s">
        <v>768</v>
      </c>
      <c r="J22" s="1552"/>
      <c r="K22" s="1551" t="s">
        <v>767</v>
      </c>
      <c r="L22" s="1552"/>
      <c r="M22" s="1551" t="s">
        <v>768</v>
      </c>
      <c r="N22" s="1552"/>
      <c r="O22" s="1534" t="s">
        <v>759</v>
      </c>
      <c r="P22" s="1536" t="s">
        <v>769</v>
      </c>
      <c r="Q22" s="1536" t="s">
        <v>759</v>
      </c>
      <c r="R22" s="1536" t="s">
        <v>769</v>
      </c>
    </row>
    <row r="23" spans="1:21" ht="38.25">
      <c r="A23" s="1537"/>
      <c r="B23" s="1537"/>
      <c r="C23" s="879" t="s">
        <v>759</v>
      </c>
      <c r="D23" s="1147" t="s">
        <v>760</v>
      </c>
      <c r="E23" s="879" t="s">
        <v>759</v>
      </c>
      <c r="F23" s="1147" t="s">
        <v>760</v>
      </c>
      <c r="G23" s="879" t="s">
        <v>759</v>
      </c>
      <c r="H23" s="1147" t="s">
        <v>760</v>
      </c>
      <c r="I23" s="879" t="s">
        <v>759</v>
      </c>
      <c r="J23" s="1147" t="s">
        <v>760</v>
      </c>
      <c r="K23" s="879" t="s">
        <v>759</v>
      </c>
      <c r="L23" s="1147" t="s">
        <v>763</v>
      </c>
      <c r="M23" s="879" t="s">
        <v>759</v>
      </c>
      <c r="N23" s="1147" t="s">
        <v>763</v>
      </c>
      <c r="O23" s="1535"/>
      <c r="P23" s="1537"/>
      <c r="Q23" s="1537"/>
      <c r="R23" s="1537"/>
      <c r="U23" s="790"/>
    </row>
    <row r="24" spans="1:21" s="790" customFormat="1">
      <c r="A24" s="435" t="s">
        <v>76</v>
      </c>
      <c r="B24" s="436">
        <v>258</v>
      </c>
      <c r="C24" s="436">
        <v>1297966</v>
      </c>
      <c r="D24" s="436">
        <v>298600.804726</v>
      </c>
      <c r="E24" s="436">
        <v>1012065</v>
      </c>
      <c r="F24" s="436">
        <v>246709.29375499999</v>
      </c>
      <c r="G24" s="436">
        <v>1842</v>
      </c>
      <c r="H24" s="436">
        <v>328.95600999999994</v>
      </c>
      <c r="I24" s="436">
        <v>1468</v>
      </c>
      <c r="J24" s="436">
        <v>258.10328600000003</v>
      </c>
      <c r="K24" s="436">
        <v>64311555</v>
      </c>
      <c r="L24" s="436">
        <v>4458036.9539179998</v>
      </c>
      <c r="M24" s="436">
        <v>57552325</v>
      </c>
      <c r="N24" s="436">
        <v>3733548.5191899994</v>
      </c>
      <c r="O24" s="436">
        <v>124177221</v>
      </c>
      <c r="P24" s="436">
        <v>8737482.6251830012</v>
      </c>
      <c r="Q24" s="436">
        <v>108373</v>
      </c>
      <c r="R24" s="436">
        <v>7901.3302567500004</v>
      </c>
    </row>
    <row r="25" spans="1:21" s="790" customFormat="1">
      <c r="A25" s="435" t="s">
        <v>77</v>
      </c>
      <c r="B25" s="433">
        <v>172</v>
      </c>
      <c r="C25" s="433">
        <v>3812750</v>
      </c>
      <c r="D25" s="433">
        <v>766807.77406574995</v>
      </c>
      <c r="E25" s="433">
        <v>2911791</v>
      </c>
      <c r="F25" s="433">
        <v>637349.26785275002</v>
      </c>
      <c r="G25" s="433">
        <v>10245</v>
      </c>
      <c r="H25" s="433">
        <v>1842.5398344999999</v>
      </c>
      <c r="I25" s="433">
        <v>5187</v>
      </c>
      <c r="J25" s="433">
        <v>918.20364250000011</v>
      </c>
      <c r="K25" s="433">
        <v>112574046</v>
      </c>
      <c r="L25" s="433">
        <v>6455291.9029709995</v>
      </c>
      <c r="M25" s="433">
        <v>101377828</v>
      </c>
      <c r="N25" s="433">
        <v>5616139.1130452519</v>
      </c>
      <c r="O25" s="433">
        <v>220691847</v>
      </c>
      <c r="P25" s="433">
        <v>13478348.80141175</v>
      </c>
      <c r="Q25" s="433">
        <v>199968</v>
      </c>
      <c r="R25" s="433">
        <v>12409.8971</v>
      </c>
    </row>
    <row r="26" spans="1:21" s="790" customFormat="1">
      <c r="A26" s="431">
        <v>45044</v>
      </c>
      <c r="B26" s="434">
        <v>19</v>
      </c>
      <c r="C26" s="434">
        <v>319931</v>
      </c>
      <c r="D26" s="434">
        <v>50095.587567000002</v>
      </c>
      <c r="E26" s="434">
        <v>294133</v>
      </c>
      <c r="F26" s="434">
        <v>52505.520806</v>
      </c>
      <c r="G26" s="434">
        <v>84</v>
      </c>
      <c r="H26" s="434">
        <v>15.778551999999999</v>
      </c>
      <c r="I26" s="434">
        <v>23</v>
      </c>
      <c r="J26" s="434">
        <v>3.8851789999999999</v>
      </c>
      <c r="K26" s="434">
        <v>7878674</v>
      </c>
      <c r="L26" s="434">
        <v>425294.83744300011</v>
      </c>
      <c r="M26" s="434">
        <v>7273144</v>
      </c>
      <c r="N26" s="434">
        <v>386965.96021699999</v>
      </c>
      <c r="O26" s="434">
        <v>15765989</v>
      </c>
      <c r="P26" s="434">
        <v>914881.56976400025</v>
      </c>
      <c r="Q26" s="434">
        <v>102658</v>
      </c>
      <c r="R26" s="434">
        <v>8761.5978720000003</v>
      </c>
    </row>
    <row r="27" spans="1:21" s="790" customFormat="1">
      <c r="A27" s="431">
        <v>45077</v>
      </c>
      <c r="B27" s="434">
        <v>23</v>
      </c>
      <c r="C27" s="434">
        <v>374942</v>
      </c>
      <c r="D27" s="434">
        <v>103270.419859</v>
      </c>
      <c r="E27" s="434">
        <v>304703</v>
      </c>
      <c r="F27" s="434">
        <v>93962.548064999995</v>
      </c>
      <c r="G27" s="434">
        <v>537</v>
      </c>
      <c r="H27" s="434">
        <v>99.021946999999997</v>
      </c>
      <c r="I27" s="434">
        <v>114</v>
      </c>
      <c r="J27" s="434">
        <v>20.336932999999998</v>
      </c>
      <c r="K27" s="434">
        <v>12845852</v>
      </c>
      <c r="L27" s="434">
        <v>676231.67237699998</v>
      </c>
      <c r="M27" s="434">
        <v>10708833</v>
      </c>
      <c r="N27" s="434">
        <v>535259.64428600005</v>
      </c>
      <c r="O27" s="434">
        <v>24234981</v>
      </c>
      <c r="P27" s="434">
        <v>1408843.6434670002</v>
      </c>
      <c r="Q27" s="434">
        <v>158574</v>
      </c>
      <c r="R27" s="434">
        <v>10601.00000025</v>
      </c>
    </row>
    <row r="28" spans="1:21" s="790" customFormat="1">
      <c r="A28" s="431">
        <v>45107</v>
      </c>
      <c r="B28" s="434">
        <v>22</v>
      </c>
      <c r="C28" s="434">
        <v>531012</v>
      </c>
      <c r="D28" s="434">
        <v>91546.508063999994</v>
      </c>
      <c r="E28" s="434">
        <v>360953</v>
      </c>
      <c r="F28" s="434">
        <v>62997.624867000006</v>
      </c>
      <c r="G28" s="434">
        <v>636</v>
      </c>
      <c r="H28" s="434">
        <v>115.98102499999999</v>
      </c>
      <c r="I28" s="434">
        <v>501</v>
      </c>
      <c r="J28" s="434">
        <v>89.563743000000102</v>
      </c>
      <c r="K28" s="434">
        <v>15349568</v>
      </c>
      <c r="L28" s="434">
        <v>798841.22990800091</v>
      </c>
      <c r="M28" s="434">
        <v>13747884</v>
      </c>
      <c r="N28" s="434">
        <v>686068.75778500002</v>
      </c>
      <c r="O28" s="434">
        <v>29990554</v>
      </c>
      <c r="P28" s="434">
        <v>1639659.6653920009</v>
      </c>
      <c r="Q28" s="434">
        <v>142896</v>
      </c>
      <c r="R28" s="434">
        <v>11576.720421500002</v>
      </c>
    </row>
    <row r="29" spans="1:21" s="790" customFormat="1">
      <c r="A29" s="431">
        <v>45138</v>
      </c>
      <c r="B29" s="434">
        <v>21</v>
      </c>
      <c r="C29" s="434">
        <v>402602</v>
      </c>
      <c r="D29" s="434">
        <v>112485.17651600001</v>
      </c>
      <c r="E29" s="434">
        <v>384893</v>
      </c>
      <c r="F29" s="434">
        <v>113271.077936</v>
      </c>
      <c r="G29" s="434">
        <v>929</v>
      </c>
      <c r="H29" s="434">
        <v>166.76815400000001</v>
      </c>
      <c r="I29" s="434">
        <v>482</v>
      </c>
      <c r="J29" s="434">
        <v>83.910801000000006</v>
      </c>
      <c r="K29" s="434">
        <v>12129709</v>
      </c>
      <c r="L29" s="434">
        <v>652793.58219600003</v>
      </c>
      <c r="M29" s="434">
        <v>12114123</v>
      </c>
      <c r="N29" s="434">
        <v>644855.02501800004</v>
      </c>
      <c r="O29" s="434">
        <v>25032738</v>
      </c>
      <c r="P29" s="434">
        <v>1523655.5406210001</v>
      </c>
      <c r="Q29" s="434">
        <v>168338</v>
      </c>
      <c r="R29" s="434">
        <v>10930.7324185</v>
      </c>
    </row>
    <row r="30" spans="1:21" s="790" customFormat="1">
      <c r="A30" s="431">
        <v>45169</v>
      </c>
      <c r="B30" s="434">
        <v>22</v>
      </c>
      <c r="C30" s="434">
        <v>620388</v>
      </c>
      <c r="D30" s="434">
        <v>95008.26</v>
      </c>
      <c r="E30" s="434">
        <v>429397</v>
      </c>
      <c r="F30" s="434">
        <v>68033.3</v>
      </c>
      <c r="G30" s="434">
        <v>1277</v>
      </c>
      <c r="H30" s="434">
        <v>228.71</v>
      </c>
      <c r="I30" s="434">
        <v>722</v>
      </c>
      <c r="J30" s="434">
        <v>128.31</v>
      </c>
      <c r="K30" s="434">
        <v>16392024</v>
      </c>
      <c r="L30" s="434">
        <v>937300.00627899996</v>
      </c>
      <c r="M30" s="434">
        <v>15247461</v>
      </c>
      <c r="N30" s="434">
        <v>855055.74686500104</v>
      </c>
      <c r="O30" s="434">
        <v>32691269</v>
      </c>
      <c r="P30" s="434">
        <v>1955754.333144001</v>
      </c>
      <c r="Q30" s="434">
        <v>157745</v>
      </c>
      <c r="R30" s="434">
        <v>11239.095480250002</v>
      </c>
    </row>
    <row r="31" spans="1:21" s="790" customFormat="1">
      <c r="A31" s="431">
        <v>45199</v>
      </c>
      <c r="B31" s="434">
        <v>21</v>
      </c>
      <c r="C31" s="434">
        <v>402333</v>
      </c>
      <c r="D31" s="434">
        <v>97782.332391000004</v>
      </c>
      <c r="E31" s="434">
        <v>234600</v>
      </c>
      <c r="F31" s="434">
        <v>61408.494773000006</v>
      </c>
      <c r="G31" s="434">
        <v>1874</v>
      </c>
      <c r="H31" s="434">
        <v>342.11680699999999</v>
      </c>
      <c r="I31" s="434">
        <v>1183</v>
      </c>
      <c r="J31" s="434">
        <v>212.43137099999998</v>
      </c>
      <c r="K31" s="434">
        <v>15567551</v>
      </c>
      <c r="L31" s="434">
        <v>967865.26664999896</v>
      </c>
      <c r="M31" s="434">
        <v>14614709</v>
      </c>
      <c r="N31" s="434">
        <v>888868.01731799997</v>
      </c>
      <c r="O31" s="434">
        <v>30822250</v>
      </c>
      <c r="P31" s="434">
        <v>2016478.6593099986</v>
      </c>
      <c r="Q31" s="434">
        <v>171197</v>
      </c>
      <c r="R31" s="434">
        <v>13143.458925249999</v>
      </c>
    </row>
    <row r="32" spans="1:21" s="790" customFormat="1">
      <c r="A32" s="431">
        <v>45230</v>
      </c>
      <c r="B32" s="434">
        <v>21</v>
      </c>
      <c r="C32" s="434">
        <v>499655</v>
      </c>
      <c r="D32" s="434">
        <v>83960.229668749991</v>
      </c>
      <c r="E32" s="434">
        <v>314722</v>
      </c>
      <c r="F32" s="434">
        <v>62837.341405750005</v>
      </c>
      <c r="G32" s="434">
        <v>2967</v>
      </c>
      <c r="H32" s="434">
        <v>529.97334949999993</v>
      </c>
      <c r="I32" s="434">
        <v>1197</v>
      </c>
      <c r="J32" s="434">
        <v>210.83561550000002</v>
      </c>
      <c r="K32" s="434">
        <v>16398219</v>
      </c>
      <c r="L32" s="434">
        <v>1058818.8181179999</v>
      </c>
      <c r="M32" s="434">
        <v>13978434</v>
      </c>
      <c r="N32" s="434">
        <v>856092.85155625001</v>
      </c>
      <c r="O32" s="434">
        <v>31195194</v>
      </c>
      <c r="P32" s="434">
        <v>2062450.0497137499</v>
      </c>
      <c r="Q32" s="434">
        <v>196391</v>
      </c>
      <c r="R32" s="434">
        <v>17644.272185499987</v>
      </c>
    </row>
    <row r="33" spans="1:20" s="790" customFormat="1">
      <c r="A33" s="431">
        <v>45260</v>
      </c>
      <c r="B33" s="434">
        <v>23</v>
      </c>
      <c r="C33" s="434">
        <v>661887</v>
      </c>
      <c r="D33" s="434">
        <v>132659.26</v>
      </c>
      <c r="E33" s="434">
        <v>588390</v>
      </c>
      <c r="F33" s="434">
        <v>122333.36</v>
      </c>
      <c r="G33" s="434">
        <v>1941</v>
      </c>
      <c r="H33" s="434">
        <v>344.19</v>
      </c>
      <c r="I33" s="434">
        <v>965</v>
      </c>
      <c r="J33" s="434">
        <v>168.93</v>
      </c>
      <c r="K33" s="434">
        <v>16012449</v>
      </c>
      <c r="L33" s="434">
        <v>938146.49</v>
      </c>
      <c r="M33" s="434">
        <v>13693240</v>
      </c>
      <c r="N33" s="434">
        <v>762973.11</v>
      </c>
      <c r="O33" s="434">
        <v>30958872</v>
      </c>
      <c r="P33" s="434">
        <v>1956625.3399999999</v>
      </c>
      <c r="Q33" s="434">
        <v>199968</v>
      </c>
      <c r="R33" s="434">
        <v>12409.8971</v>
      </c>
    </row>
    <row r="34" spans="1:20" s="790" customFormat="1" ht="15">
      <c r="A34" s="422">
        <v>45261</v>
      </c>
      <c r="B34" s="434"/>
      <c r="C34" s="434"/>
      <c r="D34" s="434"/>
      <c r="E34" s="434"/>
      <c r="F34" s="434"/>
      <c r="G34" s="434"/>
      <c r="H34" s="434"/>
      <c r="I34" s="434"/>
      <c r="J34" s="434"/>
      <c r="K34" s="434"/>
      <c r="L34" s="434"/>
      <c r="M34" s="434"/>
      <c r="N34" s="434"/>
      <c r="O34" s="434"/>
      <c r="P34" s="434"/>
      <c r="Q34" s="434"/>
      <c r="R34" s="434"/>
    </row>
    <row r="35" spans="1:20" s="790" customFormat="1" ht="15">
      <c r="A35" s="422">
        <v>45292</v>
      </c>
      <c r="B35" s="434"/>
      <c r="C35" s="434"/>
      <c r="D35" s="434"/>
      <c r="E35" s="434"/>
      <c r="F35" s="434"/>
      <c r="G35" s="434"/>
      <c r="H35" s="434"/>
      <c r="I35" s="434"/>
      <c r="J35" s="434"/>
      <c r="K35" s="434"/>
      <c r="L35" s="434"/>
      <c r="M35" s="434"/>
      <c r="N35" s="434"/>
      <c r="O35" s="434"/>
      <c r="P35" s="434"/>
      <c r="Q35" s="434"/>
      <c r="R35" s="434"/>
    </row>
    <row r="36" spans="1:20" s="790" customFormat="1" ht="15">
      <c r="A36" s="422">
        <v>45323</v>
      </c>
      <c r="B36" s="434"/>
      <c r="C36" s="434"/>
      <c r="D36" s="434"/>
      <c r="E36" s="434"/>
      <c r="F36" s="434"/>
      <c r="G36" s="434"/>
      <c r="H36" s="434"/>
      <c r="I36" s="434"/>
      <c r="J36" s="434"/>
      <c r="K36" s="434"/>
      <c r="L36" s="434"/>
      <c r="M36" s="434"/>
      <c r="N36" s="434"/>
      <c r="O36" s="434"/>
      <c r="P36" s="434"/>
      <c r="Q36" s="434"/>
      <c r="R36" s="434"/>
    </row>
    <row r="37" spans="1:20" ht="15">
      <c r="A37" s="422">
        <v>45352</v>
      </c>
      <c r="B37" s="434"/>
      <c r="C37" s="434"/>
      <c r="D37" s="434"/>
      <c r="E37" s="434"/>
      <c r="F37" s="434"/>
      <c r="G37" s="434"/>
      <c r="H37" s="434"/>
      <c r="I37" s="434"/>
      <c r="J37" s="434"/>
      <c r="K37" s="434"/>
      <c r="L37" s="434"/>
      <c r="M37" s="434"/>
      <c r="N37" s="434"/>
      <c r="O37" s="434"/>
      <c r="P37" s="434"/>
      <c r="Q37" s="434"/>
      <c r="R37" s="434"/>
      <c r="S37" s="807"/>
      <c r="T37" s="807"/>
    </row>
    <row r="38" spans="1:20">
      <c r="L38" s="808"/>
      <c r="M38" s="808"/>
      <c r="N38" s="808"/>
      <c r="O38" s="807"/>
      <c r="P38" s="807"/>
      <c r="Q38" s="1149"/>
      <c r="R38" s="1149"/>
      <c r="S38" s="807"/>
      <c r="T38" s="807"/>
    </row>
    <row r="39" spans="1:20">
      <c r="A39" s="437" t="s">
        <v>1361</v>
      </c>
      <c r="D39" s="809"/>
      <c r="E39" s="808"/>
      <c r="F39" s="808"/>
      <c r="G39" s="808"/>
      <c r="H39" s="808"/>
      <c r="I39" s="808"/>
      <c r="J39" s="808"/>
      <c r="K39" s="808"/>
      <c r="L39" s="810"/>
      <c r="M39" s="810"/>
      <c r="N39" s="810"/>
      <c r="O39" s="807"/>
      <c r="P39" s="807"/>
      <c r="Q39" s="1149"/>
      <c r="R39" s="1149"/>
    </row>
    <row r="40" spans="1:20">
      <c r="A40" s="811" t="s">
        <v>747</v>
      </c>
    </row>
  </sheetData>
  <mergeCells count="31">
    <mergeCell ref="Q22:Q23"/>
    <mergeCell ref="R22:R23"/>
    <mergeCell ref="A20:R20"/>
    <mergeCell ref="A21:A23"/>
    <mergeCell ref="B21:B23"/>
    <mergeCell ref="C21:F21"/>
    <mergeCell ref="G21:J21"/>
    <mergeCell ref="K21:N21"/>
    <mergeCell ref="O21:P21"/>
    <mergeCell ref="Q21:R21"/>
    <mergeCell ref="C22:D22"/>
    <mergeCell ref="E22:F22"/>
    <mergeCell ref="G22:H22"/>
    <mergeCell ref="I22:J22"/>
    <mergeCell ref="K22:L22"/>
    <mergeCell ref="M22:N22"/>
    <mergeCell ref="O22:O23"/>
    <mergeCell ref="P22:P23"/>
    <mergeCell ref="A1:T1"/>
    <mergeCell ref="A2:T2"/>
    <mergeCell ref="A3:A4"/>
    <mergeCell ref="B3:B4"/>
    <mergeCell ref="C3:D3"/>
    <mergeCell ref="E3:F3"/>
    <mergeCell ref="G3:H3"/>
    <mergeCell ref="I3:J3"/>
    <mergeCell ref="K3:L3"/>
    <mergeCell ref="M3:N3"/>
    <mergeCell ref="O3:P3"/>
    <mergeCell ref="Q3:R3"/>
    <mergeCell ref="S3:T3"/>
  </mergeCells>
  <printOptions horizontalCentered="1"/>
  <pageMargins left="0.7" right="0.7" top="0.75" bottom="0.75" header="0.3" footer="0.3"/>
  <pageSetup scale="60" fitToHeight="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workbookViewId="0">
      <selection sqref="A1:T1"/>
    </sheetView>
  </sheetViews>
  <sheetFormatPr defaultColWidth="9.140625" defaultRowHeight="12.75"/>
  <cols>
    <col min="1" max="1" width="13.140625" style="790" customWidth="1"/>
    <col min="2" max="2" width="7.140625" style="790" customWidth="1"/>
    <col min="3" max="4" width="10.5703125" style="790" customWidth="1"/>
    <col min="5" max="6" width="8.28515625" style="790" customWidth="1"/>
    <col min="7" max="20" width="8.85546875" style="790" customWidth="1"/>
    <col min="21" max="23" width="10.5703125" style="790" customWidth="1"/>
    <col min="24" max="16384" width="9.140625" style="790"/>
  </cols>
  <sheetData>
    <row r="1" spans="1:20" ht="15.75">
      <c r="A1" s="1557" t="s">
        <v>770</v>
      </c>
      <c r="B1" s="1557"/>
      <c r="C1" s="1557"/>
      <c r="D1" s="1557"/>
      <c r="E1" s="1557"/>
      <c r="F1" s="1557"/>
      <c r="G1" s="1557"/>
      <c r="H1" s="1557"/>
      <c r="I1" s="1557"/>
      <c r="J1" s="1557"/>
      <c r="K1" s="1557"/>
      <c r="L1" s="1557"/>
      <c r="M1" s="1557"/>
      <c r="N1" s="1557"/>
      <c r="O1" s="1557"/>
      <c r="P1" s="1557"/>
      <c r="Q1" s="1557"/>
      <c r="R1" s="1557"/>
      <c r="S1" s="1557"/>
      <c r="T1" s="1557"/>
    </row>
    <row r="2" spans="1:20" ht="16.5" customHeight="1">
      <c r="A2" s="1536" t="s">
        <v>739</v>
      </c>
      <c r="B2" s="1536" t="s">
        <v>750</v>
      </c>
      <c r="C2" s="1558" t="s">
        <v>720</v>
      </c>
      <c r="D2" s="1559"/>
      <c r="E2" s="1559"/>
      <c r="F2" s="1559"/>
      <c r="G2" s="1559"/>
      <c r="H2" s="1559"/>
      <c r="I2" s="1559"/>
      <c r="J2" s="1559"/>
      <c r="K2" s="1559"/>
      <c r="L2" s="1560"/>
      <c r="M2" s="1558" t="s">
        <v>749</v>
      </c>
      <c r="N2" s="1559"/>
      <c r="O2" s="1559"/>
      <c r="P2" s="1559"/>
      <c r="Q2" s="1559"/>
      <c r="R2" s="1559"/>
      <c r="S2" s="1559"/>
      <c r="T2" s="1560"/>
    </row>
    <row r="3" spans="1:20" ht="62.25" customHeight="1">
      <c r="A3" s="1545"/>
      <c r="B3" s="1545"/>
      <c r="C3" s="1561" t="s">
        <v>771</v>
      </c>
      <c r="D3" s="1562"/>
      <c r="E3" s="1561" t="s">
        <v>772</v>
      </c>
      <c r="F3" s="1562"/>
      <c r="G3" s="1561" t="s">
        <v>773</v>
      </c>
      <c r="H3" s="1562"/>
      <c r="I3" s="1553" t="s">
        <v>757</v>
      </c>
      <c r="J3" s="1554"/>
      <c r="K3" s="1555" t="s">
        <v>758</v>
      </c>
      <c r="L3" s="1556"/>
      <c r="M3" s="1553" t="s">
        <v>774</v>
      </c>
      <c r="N3" s="1554"/>
      <c r="O3" s="1553" t="s">
        <v>775</v>
      </c>
      <c r="P3" s="1554"/>
      <c r="Q3" s="1553" t="s">
        <v>766</v>
      </c>
      <c r="R3" s="1554"/>
      <c r="S3" s="1555" t="s">
        <v>758</v>
      </c>
      <c r="T3" s="1556"/>
    </row>
    <row r="4" spans="1:20" s="1151" customFormat="1" ht="63.75" customHeight="1">
      <c r="A4" s="1537"/>
      <c r="B4" s="1537"/>
      <c r="C4" s="879" t="s">
        <v>759</v>
      </c>
      <c r="D4" s="1147" t="s">
        <v>760</v>
      </c>
      <c r="E4" s="879" t="s">
        <v>759</v>
      </c>
      <c r="F4" s="1147" t="s">
        <v>760</v>
      </c>
      <c r="G4" s="879" t="s">
        <v>759</v>
      </c>
      <c r="H4" s="1147" t="s">
        <v>760</v>
      </c>
      <c r="I4" s="879" t="s">
        <v>759</v>
      </c>
      <c r="J4" s="1147" t="s">
        <v>760</v>
      </c>
      <c r="K4" s="879" t="s">
        <v>759</v>
      </c>
      <c r="L4" s="1150" t="s">
        <v>764</v>
      </c>
      <c r="M4" s="879" t="s">
        <v>759</v>
      </c>
      <c r="N4" s="1147" t="s">
        <v>760</v>
      </c>
      <c r="O4" s="879" t="s">
        <v>759</v>
      </c>
      <c r="P4" s="1147" t="s">
        <v>760</v>
      </c>
      <c r="Q4" s="879" t="s">
        <v>759</v>
      </c>
      <c r="R4" s="1147" t="s">
        <v>760</v>
      </c>
      <c r="S4" s="879" t="s">
        <v>759</v>
      </c>
      <c r="T4" s="1150" t="s">
        <v>776</v>
      </c>
    </row>
    <row r="5" spans="1:20" s="1148" customFormat="1" ht="15.75" customHeight="1">
      <c r="A5" s="435" t="s">
        <v>76</v>
      </c>
      <c r="B5" s="1152">
        <v>251</v>
      </c>
      <c r="C5" s="1152">
        <v>5205372</v>
      </c>
      <c r="D5" s="1152">
        <v>202258.251995</v>
      </c>
      <c r="E5" s="1152">
        <v>17288</v>
      </c>
      <c r="F5" s="1152">
        <v>1303.6310500000002</v>
      </c>
      <c r="G5" s="1152">
        <v>28551</v>
      </c>
      <c r="H5" s="1152">
        <v>1369.99099</v>
      </c>
      <c r="I5" s="1152">
        <v>5251211</v>
      </c>
      <c r="J5" s="1152">
        <v>204932.34280999997</v>
      </c>
      <c r="K5" s="1152">
        <v>45940</v>
      </c>
      <c r="L5" s="1152">
        <v>1928.5748199999998</v>
      </c>
      <c r="M5" s="1152">
        <v>35438</v>
      </c>
      <c r="N5" s="1152">
        <v>1045.1057914999999</v>
      </c>
      <c r="O5" s="1152">
        <v>33305</v>
      </c>
      <c r="P5" s="1152">
        <v>944.35459750000007</v>
      </c>
      <c r="Q5" s="1152">
        <v>68743</v>
      </c>
      <c r="R5" s="1152">
        <v>1989.4556799999998</v>
      </c>
      <c r="S5" s="433">
        <v>0</v>
      </c>
      <c r="T5" s="433">
        <v>0</v>
      </c>
    </row>
    <row r="6" spans="1:20" s="1148" customFormat="1" ht="15.75" customHeight="1">
      <c r="A6" s="435" t="s">
        <v>77</v>
      </c>
      <c r="B6" s="1152">
        <v>164</v>
      </c>
      <c r="C6" s="1152">
        <v>3655802</v>
      </c>
      <c r="D6" s="1152">
        <v>156191.15</v>
      </c>
      <c r="E6" s="1152">
        <v>0</v>
      </c>
      <c r="F6" s="1152">
        <v>0</v>
      </c>
      <c r="G6" s="1152">
        <v>18560</v>
      </c>
      <c r="H6" s="1152">
        <v>851.49365</v>
      </c>
      <c r="I6" s="1152">
        <v>3674362</v>
      </c>
      <c r="J6" s="1152">
        <v>157042.64578000002</v>
      </c>
      <c r="K6" s="1152">
        <v>58371</v>
      </c>
      <c r="L6" s="1152">
        <v>2458</v>
      </c>
      <c r="M6" s="1152">
        <v>283</v>
      </c>
      <c r="N6" s="1152">
        <v>9.8859999999999992</v>
      </c>
      <c r="O6" s="1152">
        <v>0</v>
      </c>
      <c r="P6" s="1152">
        <v>0</v>
      </c>
      <c r="Q6" s="1152">
        <v>283</v>
      </c>
      <c r="R6" s="1152">
        <v>9.8860600000000005</v>
      </c>
      <c r="S6" s="1152">
        <v>0</v>
      </c>
      <c r="T6" s="1152">
        <v>0</v>
      </c>
    </row>
    <row r="7" spans="1:20" s="1148" customFormat="1" ht="15.75" customHeight="1">
      <c r="A7" s="431">
        <v>45044</v>
      </c>
      <c r="B7" s="1153">
        <v>17</v>
      </c>
      <c r="C7" s="1153">
        <v>329283</v>
      </c>
      <c r="D7" s="1153">
        <v>13979</v>
      </c>
      <c r="E7" s="1153">
        <v>0</v>
      </c>
      <c r="F7" s="1153">
        <v>0</v>
      </c>
      <c r="G7" s="1153">
        <v>1789</v>
      </c>
      <c r="H7" s="1153">
        <v>86.053650000000005</v>
      </c>
      <c r="I7" s="1153">
        <v>331072</v>
      </c>
      <c r="J7" s="1153">
        <v>14065.05365</v>
      </c>
      <c r="K7" s="1153">
        <v>44448</v>
      </c>
      <c r="L7" s="1153">
        <v>1902.5776599999999</v>
      </c>
      <c r="M7" s="1153">
        <v>0</v>
      </c>
      <c r="N7" s="1153">
        <v>0</v>
      </c>
      <c r="O7" s="1153">
        <v>0</v>
      </c>
      <c r="P7" s="1153">
        <v>0</v>
      </c>
      <c r="Q7" s="1153">
        <v>0</v>
      </c>
      <c r="R7" s="1153">
        <v>0</v>
      </c>
      <c r="S7" s="1153">
        <v>0</v>
      </c>
      <c r="T7" s="1153">
        <v>0</v>
      </c>
    </row>
    <row r="8" spans="1:20" s="1148" customFormat="1" ht="15.75" customHeight="1">
      <c r="A8" s="431">
        <v>45077</v>
      </c>
      <c r="B8" s="1153">
        <v>22</v>
      </c>
      <c r="C8" s="1153">
        <v>425984</v>
      </c>
      <c r="D8" s="1153">
        <v>17955</v>
      </c>
      <c r="E8" s="1153">
        <v>0</v>
      </c>
      <c r="F8" s="1153">
        <v>0</v>
      </c>
      <c r="G8" s="1153">
        <v>3230</v>
      </c>
      <c r="H8" s="1153">
        <v>148.5</v>
      </c>
      <c r="I8" s="1153">
        <v>429214</v>
      </c>
      <c r="J8" s="1153">
        <v>18103.5</v>
      </c>
      <c r="K8" s="1153">
        <v>50205</v>
      </c>
      <c r="L8" s="1153">
        <v>2082</v>
      </c>
      <c r="M8" s="1153">
        <v>0</v>
      </c>
      <c r="N8" s="1153">
        <v>0</v>
      </c>
      <c r="O8" s="1153">
        <v>0</v>
      </c>
      <c r="P8" s="1153">
        <v>0</v>
      </c>
      <c r="Q8" s="1153">
        <v>0</v>
      </c>
      <c r="R8" s="1153">
        <v>0</v>
      </c>
      <c r="S8" s="1153">
        <v>0</v>
      </c>
      <c r="T8" s="1153">
        <v>0</v>
      </c>
    </row>
    <row r="9" spans="1:20" s="1148" customFormat="1" ht="15.75" customHeight="1">
      <c r="A9" s="431">
        <v>45107</v>
      </c>
      <c r="B9" s="1153">
        <v>21</v>
      </c>
      <c r="C9" s="1153">
        <v>416963</v>
      </c>
      <c r="D9" s="1153">
        <v>17182.150000000001</v>
      </c>
      <c r="E9" s="1153">
        <v>0</v>
      </c>
      <c r="F9" s="1153">
        <v>0</v>
      </c>
      <c r="G9" s="1153">
        <v>2595</v>
      </c>
      <c r="H9" s="1153">
        <v>120.94</v>
      </c>
      <c r="I9" s="1153">
        <v>419558</v>
      </c>
      <c r="J9" s="1153">
        <v>17303.092130000001</v>
      </c>
      <c r="K9" s="1153">
        <v>50119</v>
      </c>
      <c r="L9" s="1153">
        <v>2244.2955249999995</v>
      </c>
      <c r="M9" s="1153">
        <v>0</v>
      </c>
      <c r="N9" s="1153">
        <v>0</v>
      </c>
      <c r="O9" s="1153">
        <v>0</v>
      </c>
      <c r="P9" s="1153">
        <v>0</v>
      </c>
      <c r="Q9" s="1153">
        <v>0</v>
      </c>
      <c r="R9" s="1153">
        <v>0</v>
      </c>
      <c r="S9" s="1153">
        <v>0</v>
      </c>
      <c r="T9" s="1153">
        <v>0</v>
      </c>
    </row>
    <row r="10" spans="1:20" s="1148" customFormat="1" ht="15.75" customHeight="1">
      <c r="A10" s="431">
        <v>45138</v>
      </c>
      <c r="B10" s="1153">
        <v>21</v>
      </c>
      <c r="C10" s="1153">
        <v>576927</v>
      </c>
      <c r="D10" s="1153">
        <v>24896</v>
      </c>
      <c r="E10" s="1153">
        <v>0</v>
      </c>
      <c r="F10" s="1153">
        <v>0</v>
      </c>
      <c r="G10" s="1153">
        <v>2826</v>
      </c>
      <c r="H10" s="1153">
        <v>127</v>
      </c>
      <c r="I10" s="1153">
        <v>579753</v>
      </c>
      <c r="J10" s="1153">
        <v>25023</v>
      </c>
      <c r="K10" s="1153">
        <v>59544</v>
      </c>
      <c r="L10" s="1153">
        <v>2777</v>
      </c>
      <c r="M10" s="1153">
        <v>21</v>
      </c>
      <c r="N10" s="1153">
        <v>0.85299999999999998</v>
      </c>
      <c r="O10" s="1153">
        <v>0</v>
      </c>
      <c r="P10" s="1153">
        <v>0</v>
      </c>
      <c r="Q10" s="1153">
        <v>21</v>
      </c>
      <c r="R10" s="1153">
        <v>0.85314999999999996</v>
      </c>
      <c r="S10" s="1153">
        <v>20</v>
      </c>
      <c r="T10" s="1153">
        <v>0.79</v>
      </c>
    </row>
    <row r="11" spans="1:20" s="1148" customFormat="1" ht="15.75" customHeight="1">
      <c r="A11" s="431">
        <v>45169</v>
      </c>
      <c r="B11" s="1153">
        <v>22</v>
      </c>
      <c r="C11" s="1153">
        <v>648268</v>
      </c>
      <c r="D11" s="1153">
        <v>28725</v>
      </c>
      <c r="E11" s="1153">
        <v>0</v>
      </c>
      <c r="F11" s="1153">
        <v>0</v>
      </c>
      <c r="G11" s="1153">
        <v>2667</v>
      </c>
      <c r="H11" s="1153">
        <v>121</v>
      </c>
      <c r="I11" s="1153">
        <v>650935</v>
      </c>
      <c r="J11" s="1153">
        <v>28846</v>
      </c>
      <c r="K11" s="1153">
        <v>57563</v>
      </c>
      <c r="L11" s="1153">
        <v>2698</v>
      </c>
      <c r="M11" s="1153">
        <v>133</v>
      </c>
      <c r="N11" s="1153">
        <v>4.5919999999999996</v>
      </c>
      <c r="O11" s="1153">
        <v>0</v>
      </c>
      <c r="P11" s="1153">
        <v>0</v>
      </c>
      <c r="Q11" s="1153">
        <v>133</v>
      </c>
      <c r="R11" s="1153">
        <v>4.5919100000000004</v>
      </c>
      <c r="S11" s="1153">
        <v>100</v>
      </c>
      <c r="T11" s="1153">
        <v>3.45</v>
      </c>
    </row>
    <row r="12" spans="1:20" s="1148" customFormat="1" ht="15.75" customHeight="1">
      <c r="A12" s="431">
        <v>45199</v>
      </c>
      <c r="B12" s="1153">
        <v>20</v>
      </c>
      <c r="C12" s="1153">
        <v>467569</v>
      </c>
      <c r="D12" s="1153">
        <v>20190</v>
      </c>
      <c r="E12" s="1153">
        <v>0</v>
      </c>
      <c r="F12" s="1153">
        <v>0</v>
      </c>
      <c r="G12" s="1153">
        <v>2230</v>
      </c>
      <c r="H12" s="1153">
        <v>104</v>
      </c>
      <c r="I12" s="1153">
        <v>469799</v>
      </c>
      <c r="J12" s="1153">
        <v>20294</v>
      </c>
      <c r="K12" s="1153">
        <v>53840</v>
      </c>
      <c r="L12" s="1153">
        <v>2360</v>
      </c>
      <c r="M12" s="1153">
        <v>128</v>
      </c>
      <c r="N12" s="1153">
        <v>4.4059999999999997</v>
      </c>
      <c r="O12" s="1153">
        <v>0</v>
      </c>
      <c r="P12" s="1153">
        <v>0</v>
      </c>
      <c r="Q12" s="1153">
        <v>128</v>
      </c>
      <c r="R12" s="1153">
        <v>4.4065000000000003</v>
      </c>
      <c r="S12" s="1153">
        <v>24</v>
      </c>
      <c r="T12" s="1153">
        <v>0.83</v>
      </c>
    </row>
    <row r="13" spans="1:20" s="1148" customFormat="1">
      <c r="A13" s="431">
        <v>45230</v>
      </c>
      <c r="B13" s="1153">
        <v>20</v>
      </c>
      <c r="C13" s="1153">
        <v>426380</v>
      </c>
      <c r="D13" s="1153">
        <v>18324</v>
      </c>
      <c r="E13" s="1153">
        <v>0</v>
      </c>
      <c r="F13" s="1153">
        <v>0</v>
      </c>
      <c r="G13" s="1153">
        <v>1971</v>
      </c>
      <c r="H13" s="1153">
        <v>89</v>
      </c>
      <c r="I13" s="1153">
        <v>428351</v>
      </c>
      <c r="J13" s="1153">
        <v>18413</v>
      </c>
      <c r="K13" s="1153">
        <v>56215</v>
      </c>
      <c r="L13" s="1153">
        <v>2377</v>
      </c>
      <c r="M13" s="1153">
        <v>1</v>
      </c>
      <c r="N13" s="1153">
        <v>3.5000000000000003E-2</v>
      </c>
      <c r="O13" s="1153">
        <v>0</v>
      </c>
      <c r="P13" s="1153">
        <v>0</v>
      </c>
      <c r="Q13" s="1153">
        <v>1</v>
      </c>
      <c r="R13" s="1153">
        <v>3.4500000000000003E-2</v>
      </c>
      <c r="S13" s="1153">
        <v>0</v>
      </c>
      <c r="T13" s="1153">
        <v>0</v>
      </c>
    </row>
    <row r="14" spans="1:20" s="1148" customFormat="1">
      <c r="A14" s="431">
        <v>45260</v>
      </c>
      <c r="B14" s="1153">
        <v>21</v>
      </c>
      <c r="C14" s="1153">
        <v>364428</v>
      </c>
      <c r="D14" s="1153">
        <v>14940</v>
      </c>
      <c r="E14" s="1153">
        <v>0</v>
      </c>
      <c r="F14" s="1153">
        <v>0</v>
      </c>
      <c r="G14" s="1153">
        <v>1252</v>
      </c>
      <c r="H14" s="1153">
        <v>55</v>
      </c>
      <c r="I14" s="1153">
        <v>365680</v>
      </c>
      <c r="J14" s="1153">
        <v>14995</v>
      </c>
      <c r="K14" s="1153">
        <v>58371</v>
      </c>
      <c r="L14" s="1153">
        <v>2458</v>
      </c>
      <c r="M14" s="1153">
        <v>0</v>
      </c>
      <c r="N14" s="1153">
        <v>0</v>
      </c>
      <c r="O14" s="1153">
        <v>0</v>
      </c>
      <c r="P14" s="1153">
        <v>0</v>
      </c>
      <c r="Q14" s="1153">
        <v>0</v>
      </c>
      <c r="R14" s="1153">
        <v>0</v>
      </c>
      <c r="S14" s="1153">
        <v>0</v>
      </c>
      <c r="T14" s="1153">
        <v>0</v>
      </c>
    </row>
    <row r="15" spans="1:20" s="1148" customFormat="1" ht="15">
      <c r="A15" s="422">
        <v>45261</v>
      </c>
      <c r="B15" s="1153"/>
      <c r="C15" s="1153"/>
      <c r="D15" s="1153"/>
      <c r="E15" s="1153"/>
      <c r="F15" s="1153"/>
      <c r="G15" s="1153"/>
      <c r="H15" s="1153"/>
      <c r="I15" s="1153"/>
      <c r="J15" s="1153"/>
      <c r="K15" s="1153"/>
      <c r="L15" s="1153"/>
      <c r="M15" s="1153"/>
      <c r="N15" s="1153"/>
      <c r="O15" s="1153"/>
      <c r="P15" s="1153"/>
      <c r="Q15" s="1153"/>
      <c r="R15" s="1153"/>
      <c r="S15" s="1153"/>
      <c r="T15" s="1153"/>
    </row>
    <row r="16" spans="1:20" s="1148" customFormat="1" ht="15">
      <c r="A16" s="422">
        <v>45292</v>
      </c>
      <c r="B16" s="1153"/>
      <c r="C16" s="1153"/>
      <c r="D16" s="1153"/>
      <c r="E16" s="1153"/>
      <c r="F16" s="1153"/>
      <c r="G16" s="1153"/>
      <c r="H16" s="1153"/>
      <c r="I16" s="1153"/>
      <c r="J16" s="1153"/>
      <c r="K16" s="1153"/>
      <c r="L16" s="1153"/>
      <c r="M16" s="1153"/>
      <c r="N16" s="1153"/>
      <c r="O16" s="1153"/>
      <c r="P16" s="1153"/>
      <c r="Q16" s="1153"/>
      <c r="R16" s="1153"/>
      <c r="S16" s="1153"/>
      <c r="T16" s="1153"/>
    </row>
    <row r="17" spans="1:20" s="1148" customFormat="1" ht="15">
      <c r="A17" s="422">
        <v>45323</v>
      </c>
      <c r="B17" s="1153"/>
      <c r="C17" s="1153"/>
      <c r="D17" s="1153"/>
      <c r="E17" s="1153"/>
      <c r="F17" s="1153"/>
      <c r="G17" s="1153"/>
      <c r="H17" s="1153"/>
      <c r="I17" s="1153"/>
      <c r="J17" s="1153"/>
      <c r="K17" s="1153"/>
      <c r="L17" s="1153"/>
      <c r="M17" s="1153"/>
      <c r="N17" s="1153"/>
      <c r="O17" s="1153"/>
      <c r="P17" s="1153"/>
      <c r="Q17" s="1153"/>
      <c r="R17" s="1153"/>
      <c r="S17" s="1153"/>
      <c r="T17" s="1153"/>
    </row>
    <row r="18" spans="1:20" s="1154" customFormat="1" ht="18.75" customHeight="1">
      <c r="A18" s="422">
        <v>45352</v>
      </c>
      <c r="B18" s="1153"/>
      <c r="C18" s="1153"/>
      <c r="D18" s="1153"/>
      <c r="E18" s="1153"/>
      <c r="F18" s="1153"/>
      <c r="G18" s="1153"/>
      <c r="H18" s="1153"/>
      <c r="I18" s="1153"/>
      <c r="J18" s="1153"/>
      <c r="K18" s="1153"/>
      <c r="L18" s="1153"/>
      <c r="M18" s="1153"/>
      <c r="N18" s="1153"/>
      <c r="O18" s="1153"/>
      <c r="P18" s="1153"/>
      <c r="Q18" s="1153"/>
      <c r="R18" s="1153"/>
      <c r="S18" s="1153"/>
      <c r="T18" s="1153"/>
    </row>
    <row r="19" spans="1:20" ht="18.75" customHeight="1">
      <c r="G19" s="375"/>
      <c r="H19" s="375"/>
      <c r="I19" s="375" t="s">
        <v>737</v>
      </c>
      <c r="J19" s="375" t="s">
        <v>737</v>
      </c>
      <c r="K19" s="375"/>
      <c r="L19" s="375"/>
      <c r="M19" s="376"/>
      <c r="N19" s="1155"/>
      <c r="O19" s="377"/>
      <c r="P19" s="1155"/>
      <c r="Q19" s="376"/>
      <c r="R19" s="1155"/>
      <c r="S19" s="376"/>
      <c r="T19" s="1155"/>
    </row>
    <row r="20" spans="1:20" ht="18.75" customHeight="1">
      <c r="A20" s="438" t="s">
        <v>1361</v>
      </c>
      <c r="B20" s="812"/>
      <c r="C20" s="1156"/>
      <c r="D20" s="1156"/>
      <c r="E20" s="375"/>
      <c r="F20" s="375"/>
      <c r="G20" s="375"/>
      <c r="H20" s="375"/>
      <c r="I20" s="375"/>
      <c r="J20" s="375"/>
      <c r="K20" s="375"/>
      <c r="L20" s="375"/>
      <c r="M20" s="376"/>
      <c r="N20" s="1155"/>
      <c r="O20" s="377"/>
      <c r="P20" s="1155"/>
      <c r="Q20" s="376"/>
      <c r="R20" s="1155"/>
      <c r="S20" s="376"/>
      <c r="T20" s="1155"/>
    </row>
    <row r="21" spans="1:20" ht="18.75" customHeight="1">
      <c r="A21" s="813" t="s">
        <v>777</v>
      </c>
      <c r="B21" s="814"/>
      <c r="C21" s="814"/>
      <c r="D21" s="814"/>
      <c r="E21" s="814"/>
      <c r="F21" s="814"/>
      <c r="G21" s="814"/>
      <c r="H21" s="814"/>
      <c r="I21" s="814"/>
      <c r="J21" s="814"/>
      <c r="K21" s="814"/>
      <c r="L21" s="814"/>
      <c r="M21" s="814"/>
      <c r="N21" s="814"/>
      <c r="O21" s="50"/>
    </row>
  </sheetData>
  <mergeCells count="14">
    <mergeCell ref="M3:N3"/>
    <mergeCell ref="O3:P3"/>
    <mergeCell ref="Q3:R3"/>
    <mergeCell ref="S3:T3"/>
    <mergeCell ref="A1:T1"/>
    <mergeCell ref="A2:A4"/>
    <mergeCell ref="B2:B4"/>
    <mergeCell ref="C2:L2"/>
    <mergeCell ref="M2:T2"/>
    <mergeCell ref="C3:D3"/>
    <mergeCell ref="E3:F3"/>
    <mergeCell ref="G3:H3"/>
    <mergeCell ref="I3:J3"/>
    <mergeCell ref="K3:L3"/>
  </mergeCells>
  <printOptions horizontalCentered="1"/>
  <pageMargins left="0.7" right="0.7" top="0.75" bottom="0.75" header="0.3" footer="0.3"/>
  <pageSetup scale="67"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1"/>
  <sheetViews>
    <sheetView workbookViewId="0"/>
  </sheetViews>
  <sheetFormatPr defaultColWidth="8.85546875" defaultRowHeight="15"/>
  <cols>
    <col min="1" max="1" width="13.42578125" customWidth="1"/>
    <col min="3" max="3" width="9.28515625" bestFit="1" customWidth="1"/>
    <col min="4" max="4" width="10.42578125" bestFit="1" customWidth="1"/>
    <col min="5" max="6" width="9.140625" customWidth="1"/>
    <col min="7" max="7" width="11" customWidth="1"/>
    <col min="15" max="15" width="10.85546875" bestFit="1" customWidth="1"/>
    <col min="16" max="16" width="11.28515625" customWidth="1"/>
    <col min="17" max="17" width="9.140625" customWidth="1"/>
  </cols>
  <sheetData>
    <row r="1" spans="1:17" s="6" customFormat="1">
      <c r="A1" s="1631" t="s">
        <v>778</v>
      </c>
      <c r="B1" s="1633"/>
      <c r="C1" s="1633"/>
      <c r="D1" s="1633"/>
      <c r="E1" s="1633"/>
      <c r="F1" s="1633"/>
      <c r="G1" s="1633"/>
      <c r="H1" s="1633"/>
      <c r="I1" s="1633"/>
      <c r="J1" s="1633"/>
      <c r="K1" s="1633"/>
      <c r="L1" s="1633"/>
      <c r="M1" s="1633"/>
      <c r="N1" s="1633"/>
      <c r="O1" s="1633"/>
      <c r="P1" s="1633"/>
      <c r="Q1" s="1633"/>
    </row>
    <row r="2" spans="1:17" ht="15.75">
      <c r="A2" s="1567" t="s">
        <v>720</v>
      </c>
      <c r="B2" s="1632"/>
      <c r="C2" s="1632"/>
      <c r="D2" s="1632"/>
      <c r="E2" s="1632"/>
      <c r="F2" s="1632"/>
      <c r="G2" s="1632"/>
      <c r="H2" s="1632"/>
      <c r="I2" s="1632"/>
      <c r="J2" s="1632"/>
      <c r="K2" s="1632"/>
      <c r="L2" s="1632"/>
      <c r="M2" s="1632"/>
      <c r="N2" s="1632"/>
    </row>
    <row r="3" spans="1:17" ht="58.5" customHeight="1">
      <c r="A3" s="1568" t="s">
        <v>739</v>
      </c>
      <c r="B3" s="1534" t="s">
        <v>750</v>
      </c>
      <c r="C3" s="1555" t="s">
        <v>779</v>
      </c>
      <c r="D3" s="1556"/>
      <c r="E3" s="1555" t="s">
        <v>780</v>
      </c>
      <c r="F3" s="1556"/>
      <c r="G3" s="1555" t="s">
        <v>781</v>
      </c>
      <c r="H3" s="1556"/>
      <c r="I3" s="1555" t="s">
        <v>782</v>
      </c>
      <c r="J3" s="1556"/>
      <c r="K3" s="1555" t="s">
        <v>101</v>
      </c>
      <c r="L3" s="1556"/>
      <c r="M3" s="1550" t="s">
        <v>758</v>
      </c>
      <c r="N3" s="1550"/>
    </row>
    <row r="4" spans="1:17" ht="60.75" customHeight="1">
      <c r="A4" s="1569"/>
      <c r="B4" s="1535"/>
      <c r="C4" s="879" t="s">
        <v>762</v>
      </c>
      <c r="D4" s="1147" t="s">
        <v>760</v>
      </c>
      <c r="E4" s="879" t="s">
        <v>762</v>
      </c>
      <c r="F4" s="1147" t="s">
        <v>760</v>
      </c>
      <c r="G4" s="879" t="s">
        <v>762</v>
      </c>
      <c r="H4" s="1147" t="s">
        <v>760</v>
      </c>
      <c r="I4" s="879" t="s">
        <v>762</v>
      </c>
      <c r="J4" s="1147" t="s">
        <v>760</v>
      </c>
      <c r="K4" s="879" t="s">
        <v>762</v>
      </c>
      <c r="L4" s="1147" t="s">
        <v>760</v>
      </c>
      <c r="M4" s="879" t="s">
        <v>759</v>
      </c>
      <c r="N4" s="879" t="s">
        <v>783</v>
      </c>
    </row>
    <row r="5" spans="1:17">
      <c r="A5" s="435" t="s">
        <v>76</v>
      </c>
      <c r="B5" s="436">
        <v>258</v>
      </c>
      <c r="C5" s="436">
        <v>39744</v>
      </c>
      <c r="D5" s="436">
        <v>2823.1296599999991</v>
      </c>
      <c r="E5" s="436">
        <v>2579</v>
      </c>
      <c r="F5" s="436">
        <v>135.93044599999999</v>
      </c>
      <c r="G5" s="436">
        <v>9440</v>
      </c>
      <c r="H5" s="436">
        <v>473.45466999999996</v>
      </c>
      <c r="I5" s="436">
        <v>0</v>
      </c>
      <c r="J5" s="436">
        <v>0</v>
      </c>
      <c r="K5" s="436">
        <v>51763</v>
      </c>
      <c r="L5" s="436">
        <v>3432.514776</v>
      </c>
      <c r="M5" s="436">
        <v>50</v>
      </c>
      <c r="N5" s="436">
        <v>2.7987500000000001</v>
      </c>
    </row>
    <row r="6" spans="1:17" s="651" customFormat="1">
      <c r="A6" s="435" t="s">
        <v>77</v>
      </c>
      <c r="B6" s="433">
        <v>171</v>
      </c>
      <c r="C6" s="433">
        <v>75</v>
      </c>
      <c r="D6" s="433">
        <v>3.7293500000000002</v>
      </c>
      <c r="E6" s="433">
        <v>0</v>
      </c>
      <c r="F6" s="433">
        <v>0</v>
      </c>
      <c r="G6" s="433">
        <v>21</v>
      </c>
      <c r="H6" s="433">
        <v>1.0297099999999999</v>
      </c>
      <c r="I6" s="433">
        <v>0</v>
      </c>
      <c r="J6" s="433">
        <v>0</v>
      </c>
      <c r="K6" s="433">
        <v>96</v>
      </c>
      <c r="L6" s="433">
        <v>4.7590599999999998</v>
      </c>
      <c r="M6" s="433" t="s">
        <v>290</v>
      </c>
      <c r="N6" s="433" t="s">
        <v>290</v>
      </c>
    </row>
    <row r="7" spans="1:17" s="651" customFormat="1">
      <c r="A7" s="431">
        <v>45044</v>
      </c>
      <c r="B7" s="434">
        <v>19</v>
      </c>
      <c r="C7" s="434">
        <v>73</v>
      </c>
      <c r="D7" s="434">
        <v>3.64575</v>
      </c>
      <c r="E7" s="434">
        <v>0</v>
      </c>
      <c r="F7" s="434">
        <v>0</v>
      </c>
      <c r="G7" s="434">
        <v>17</v>
      </c>
      <c r="H7" s="434">
        <v>0.83731</v>
      </c>
      <c r="I7" s="434">
        <v>0</v>
      </c>
      <c r="J7" s="434">
        <v>0</v>
      </c>
      <c r="K7" s="434">
        <v>90</v>
      </c>
      <c r="L7" s="434">
        <v>4.48306</v>
      </c>
      <c r="M7" s="434">
        <v>4</v>
      </c>
      <c r="N7" s="434">
        <v>0.1656</v>
      </c>
    </row>
    <row r="8" spans="1:17" s="651" customFormat="1">
      <c r="A8" s="431">
        <v>45077</v>
      </c>
      <c r="B8" s="434">
        <v>23</v>
      </c>
      <c r="C8" s="434">
        <v>2</v>
      </c>
      <c r="D8" s="434">
        <v>8.3599999999999994E-2</v>
      </c>
      <c r="E8" s="434">
        <v>0</v>
      </c>
      <c r="F8" s="434">
        <v>0</v>
      </c>
      <c r="G8" s="434">
        <v>4</v>
      </c>
      <c r="H8" s="434">
        <v>0.19239999999999999</v>
      </c>
      <c r="I8" s="434">
        <v>0</v>
      </c>
      <c r="J8" s="434">
        <v>0</v>
      </c>
      <c r="K8" s="434">
        <v>6</v>
      </c>
      <c r="L8" s="434">
        <v>0.27599999999999997</v>
      </c>
      <c r="M8" s="434" t="s">
        <v>290</v>
      </c>
      <c r="N8" s="434" t="s">
        <v>290</v>
      </c>
    </row>
    <row r="9" spans="1:17" s="651" customFormat="1">
      <c r="A9" s="431">
        <v>45107</v>
      </c>
      <c r="B9" s="434">
        <v>22</v>
      </c>
      <c r="C9" s="434">
        <v>0</v>
      </c>
      <c r="D9" s="434">
        <v>0</v>
      </c>
      <c r="E9" s="434">
        <v>0</v>
      </c>
      <c r="F9" s="434">
        <v>0</v>
      </c>
      <c r="G9" s="434">
        <v>0</v>
      </c>
      <c r="H9" s="434">
        <v>0</v>
      </c>
      <c r="I9" s="434">
        <v>0</v>
      </c>
      <c r="J9" s="434">
        <v>0</v>
      </c>
      <c r="K9" s="434">
        <v>0</v>
      </c>
      <c r="L9" s="434">
        <v>0</v>
      </c>
      <c r="M9" s="434" t="s">
        <v>290</v>
      </c>
      <c r="N9" s="434" t="s">
        <v>290</v>
      </c>
    </row>
    <row r="10" spans="1:17" s="651" customFormat="1">
      <c r="A10" s="431">
        <v>45138</v>
      </c>
      <c r="B10" s="434">
        <v>21</v>
      </c>
      <c r="C10" s="434">
        <v>0</v>
      </c>
      <c r="D10" s="434">
        <v>0</v>
      </c>
      <c r="E10" s="434">
        <v>0</v>
      </c>
      <c r="F10" s="434">
        <v>0</v>
      </c>
      <c r="G10" s="434">
        <v>0</v>
      </c>
      <c r="H10" s="434">
        <v>0</v>
      </c>
      <c r="I10" s="434">
        <v>0</v>
      </c>
      <c r="J10" s="434">
        <v>0</v>
      </c>
      <c r="K10" s="434">
        <v>0</v>
      </c>
      <c r="L10" s="434">
        <v>0</v>
      </c>
      <c r="M10" s="434" t="s">
        <v>290</v>
      </c>
      <c r="N10" s="434" t="s">
        <v>290</v>
      </c>
    </row>
    <row r="11" spans="1:17" s="651" customFormat="1">
      <c r="A11" s="431">
        <v>45169</v>
      </c>
      <c r="B11" s="434">
        <v>22</v>
      </c>
      <c r="C11" s="434">
        <v>0</v>
      </c>
      <c r="D11" s="434">
        <v>0</v>
      </c>
      <c r="E11" s="434">
        <v>0</v>
      </c>
      <c r="F11" s="434">
        <v>0</v>
      </c>
      <c r="G11" s="434">
        <v>0</v>
      </c>
      <c r="H11" s="434">
        <v>0</v>
      </c>
      <c r="I11" s="434">
        <v>0</v>
      </c>
      <c r="J11" s="434">
        <v>0</v>
      </c>
      <c r="K11" s="434">
        <v>0</v>
      </c>
      <c r="L11" s="434">
        <v>0</v>
      </c>
      <c r="M11" s="434" t="s">
        <v>290</v>
      </c>
      <c r="N11" s="434" t="s">
        <v>290</v>
      </c>
    </row>
    <row r="12" spans="1:17" s="651" customFormat="1">
      <c r="A12" s="431">
        <v>45199</v>
      </c>
      <c r="B12" s="434">
        <v>21</v>
      </c>
      <c r="C12" s="434">
        <v>0</v>
      </c>
      <c r="D12" s="434">
        <v>0</v>
      </c>
      <c r="E12" s="434">
        <v>0</v>
      </c>
      <c r="F12" s="434">
        <v>0</v>
      </c>
      <c r="G12" s="434">
        <v>0</v>
      </c>
      <c r="H12" s="434">
        <v>0</v>
      </c>
      <c r="I12" s="434">
        <v>0</v>
      </c>
      <c r="J12" s="434">
        <v>0</v>
      </c>
      <c r="K12" s="434">
        <v>0</v>
      </c>
      <c r="L12" s="434">
        <v>0</v>
      </c>
      <c r="M12" s="434" t="s">
        <v>290</v>
      </c>
      <c r="N12" s="434" t="s">
        <v>290</v>
      </c>
    </row>
    <row r="13" spans="1:17" s="651" customFormat="1">
      <c r="A13" s="431">
        <v>45230</v>
      </c>
      <c r="B13" s="434">
        <v>21</v>
      </c>
      <c r="C13" s="434">
        <v>0</v>
      </c>
      <c r="D13" s="434">
        <v>0</v>
      </c>
      <c r="E13" s="434">
        <v>0</v>
      </c>
      <c r="F13" s="434">
        <v>0</v>
      </c>
      <c r="G13" s="434">
        <v>0</v>
      </c>
      <c r="H13" s="434">
        <v>0</v>
      </c>
      <c r="I13" s="434">
        <v>0</v>
      </c>
      <c r="J13" s="434">
        <v>0</v>
      </c>
      <c r="K13" s="434">
        <v>0</v>
      </c>
      <c r="L13" s="434">
        <v>0</v>
      </c>
      <c r="M13" s="434" t="s">
        <v>290</v>
      </c>
      <c r="N13" s="434" t="s">
        <v>290</v>
      </c>
    </row>
    <row r="14" spans="1:17" s="651" customFormat="1">
      <c r="A14" s="431">
        <v>45260</v>
      </c>
      <c r="B14" s="434">
        <v>22</v>
      </c>
      <c r="C14" s="434">
        <v>0</v>
      </c>
      <c r="D14" s="434">
        <v>0</v>
      </c>
      <c r="E14" s="434">
        <v>0</v>
      </c>
      <c r="F14" s="434">
        <v>0</v>
      </c>
      <c r="G14" s="434">
        <v>0</v>
      </c>
      <c r="H14" s="434">
        <v>0</v>
      </c>
      <c r="I14" s="434">
        <v>0</v>
      </c>
      <c r="J14" s="434">
        <v>0</v>
      </c>
      <c r="K14" s="434">
        <v>0</v>
      </c>
      <c r="L14" s="434">
        <v>0</v>
      </c>
      <c r="M14" s="434" t="s">
        <v>290</v>
      </c>
      <c r="N14" s="434" t="s">
        <v>290</v>
      </c>
    </row>
    <row r="15" spans="1:17" s="651" customFormat="1">
      <c r="A15" s="422">
        <v>45261</v>
      </c>
      <c r="B15" s="434"/>
      <c r="C15" s="434"/>
      <c r="D15" s="434"/>
      <c r="E15" s="434"/>
      <c r="F15" s="434"/>
      <c r="G15" s="434"/>
      <c r="H15" s="434"/>
      <c r="I15" s="434"/>
      <c r="J15" s="434"/>
      <c r="K15" s="434"/>
      <c r="L15" s="434"/>
      <c r="M15" s="434"/>
      <c r="N15" s="434"/>
    </row>
    <row r="16" spans="1:17" s="651" customFormat="1">
      <c r="A16" s="422">
        <v>45292</v>
      </c>
      <c r="B16" s="434"/>
      <c r="C16" s="434"/>
      <c r="D16" s="434"/>
      <c r="E16" s="434"/>
      <c r="F16" s="434"/>
      <c r="G16" s="434"/>
      <c r="H16" s="434"/>
      <c r="I16" s="434"/>
      <c r="J16" s="434"/>
      <c r="K16" s="434"/>
      <c r="L16" s="434"/>
      <c r="M16" s="434"/>
      <c r="N16" s="434"/>
    </row>
    <row r="17" spans="1:25" s="651" customFormat="1">
      <c r="A17" s="422">
        <v>45323</v>
      </c>
      <c r="B17" s="434"/>
      <c r="C17" s="434"/>
      <c r="D17" s="434"/>
      <c r="E17" s="434"/>
      <c r="F17" s="434"/>
      <c r="G17" s="434"/>
      <c r="H17" s="434"/>
      <c r="I17" s="434"/>
      <c r="J17" s="434"/>
      <c r="K17" s="434"/>
      <c r="L17" s="434"/>
      <c r="M17" s="434"/>
      <c r="N17" s="434"/>
    </row>
    <row r="18" spans="1:25" s="50" customFormat="1">
      <c r="A18" s="422">
        <v>45352</v>
      </c>
      <c r="B18" s="434"/>
      <c r="C18" s="434"/>
      <c r="D18" s="434"/>
      <c r="E18" s="434"/>
      <c r="F18" s="434"/>
      <c r="G18" s="434"/>
      <c r="H18" s="434"/>
      <c r="I18" s="434"/>
      <c r="J18" s="434"/>
      <c r="K18" s="434"/>
      <c r="L18" s="434"/>
      <c r="M18" s="434"/>
      <c r="N18" s="434"/>
    </row>
    <row r="19" spans="1:25" s="50" customFormat="1">
      <c r="A19" s="378"/>
      <c r="B19" s="378"/>
      <c r="C19" s="378"/>
      <c r="D19" s="378"/>
      <c r="E19" s="378"/>
      <c r="F19" s="378"/>
      <c r="G19" s="378"/>
      <c r="H19" s="378"/>
      <c r="I19" s="378"/>
      <c r="J19" s="378"/>
      <c r="K19" s="378"/>
      <c r="L19" s="378"/>
      <c r="M19" s="378"/>
      <c r="N19" s="378"/>
    </row>
    <row r="20" spans="1:25" ht="15.75">
      <c r="A20" s="1563" t="s">
        <v>749</v>
      </c>
      <c r="B20" s="1563"/>
      <c r="C20" s="1563"/>
      <c r="D20" s="1563"/>
      <c r="E20" s="1563"/>
      <c r="F20" s="1563"/>
      <c r="G20" s="1563"/>
      <c r="H20" s="1563"/>
      <c r="I20" s="1563"/>
      <c r="J20" s="1563"/>
      <c r="K20" s="815"/>
      <c r="L20" s="815"/>
      <c r="M20" s="816"/>
      <c r="N20" s="815"/>
      <c r="O20" s="816"/>
      <c r="Y20" s="810"/>
    </row>
    <row r="21" spans="1:25" ht="51" customHeight="1">
      <c r="A21" s="1536" t="s">
        <v>122</v>
      </c>
      <c r="B21" s="1536" t="s">
        <v>750</v>
      </c>
      <c r="C21" s="1549" t="s">
        <v>784</v>
      </c>
      <c r="D21" s="1549"/>
      <c r="E21" s="1549"/>
      <c r="F21" s="1549"/>
      <c r="G21" s="1564" t="s">
        <v>787</v>
      </c>
      <c r="H21" s="1564"/>
      <c r="I21" s="1564"/>
      <c r="J21" s="1564"/>
      <c r="K21" s="1549" t="s">
        <v>101</v>
      </c>
      <c r="L21" s="1546"/>
      <c r="M21" s="1550" t="s">
        <v>758</v>
      </c>
      <c r="N21" s="1550"/>
      <c r="O21" s="816"/>
      <c r="Y21" s="807"/>
    </row>
    <row r="22" spans="1:25" ht="18.75" customHeight="1">
      <c r="A22" s="1545"/>
      <c r="B22" s="1545"/>
      <c r="C22" s="1566" t="s">
        <v>767</v>
      </c>
      <c r="D22" s="1566"/>
      <c r="E22" s="1551" t="s">
        <v>768</v>
      </c>
      <c r="F22" s="1552"/>
      <c r="G22" s="1566" t="s">
        <v>767</v>
      </c>
      <c r="H22" s="1566"/>
      <c r="I22" s="1566" t="s">
        <v>768</v>
      </c>
      <c r="J22" s="1566"/>
      <c r="K22" s="1534" t="s">
        <v>762</v>
      </c>
      <c r="L22" s="1534" t="s">
        <v>785</v>
      </c>
      <c r="M22" s="1534" t="s">
        <v>762</v>
      </c>
      <c r="N22" s="1565" t="s">
        <v>769</v>
      </c>
      <c r="O22" s="815"/>
      <c r="Y22" s="805" t="s">
        <v>737</v>
      </c>
    </row>
    <row r="23" spans="1:25" ht="57.75" customHeight="1">
      <c r="A23" s="1545"/>
      <c r="B23" s="1537"/>
      <c r="C23" s="879" t="s">
        <v>759</v>
      </c>
      <c r="D23" s="879" t="s">
        <v>760</v>
      </c>
      <c r="E23" s="879" t="s">
        <v>759</v>
      </c>
      <c r="F23" s="879" t="s">
        <v>760</v>
      </c>
      <c r="G23" s="880" t="s">
        <v>1261</v>
      </c>
      <c r="H23" s="817" t="s">
        <v>1262</v>
      </c>
      <c r="I23" s="880" t="s">
        <v>1261</v>
      </c>
      <c r="J23" s="817" t="s">
        <v>1262</v>
      </c>
      <c r="K23" s="1535"/>
      <c r="L23" s="1535"/>
      <c r="M23" s="1535"/>
      <c r="N23" s="1565"/>
      <c r="O23" s="815"/>
    </row>
    <row r="24" spans="1:25">
      <c r="A24" s="435" t="s">
        <v>76</v>
      </c>
      <c r="B24" s="439">
        <v>258</v>
      </c>
      <c r="C24" s="439">
        <v>52703</v>
      </c>
      <c r="D24" s="439">
        <v>2777.8</v>
      </c>
      <c r="E24" s="439">
        <v>42885</v>
      </c>
      <c r="F24" s="439">
        <v>2154.8899999999994</v>
      </c>
      <c r="G24" s="818" t="s">
        <v>290</v>
      </c>
      <c r="H24" s="818" t="s">
        <v>290</v>
      </c>
      <c r="I24" s="818" t="s">
        <v>290</v>
      </c>
      <c r="J24" s="818" t="s">
        <v>290</v>
      </c>
      <c r="K24" s="439">
        <v>95588</v>
      </c>
      <c r="L24" s="439">
        <v>4932.6900000000014</v>
      </c>
      <c r="M24" s="440" t="s">
        <v>290</v>
      </c>
      <c r="N24" s="440" t="s">
        <v>290</v>
      </c>
      <c r="O24" s="815"/>
    </row>
    <row r="25" spans="1:25" s="651" customFormat="1">
      <c r="A25" s="435" t="s">
        <v>77</v>
      </c>
      <c r="B25" s="441">
        <v>171</v>
      </c>
      <c r="C25" s="441">
        <v>0</v>
      </c>
      <c r="D25" s="441">
        <v>0</v>
      </c>
      <c r="E25" s="441">
        <v>0</v>
      </c>
      <c r="F25" s="441">
        <v>0</v>
      </c>
      <c r="G25" s="441">
        <v>127</v>
      </c>
      <c r="H25" s="441">
        <v>9.74</v>
      </c>
      <c r="I25" s="441">
        <v>2</v>
      </c>
      <c r="J25" s="441">
        <v>0.14324999999999999</v>
      </c>
      <c r="K25" s="441">
        <v>129</v>
      </c>
      <c r="L25" s="441">
        <v>9.8832500000000003</v>
      </c>
      <c r="M25" s="433" t="s">
        <v>290</v>
      </c>
      <c r="N25" s="433" t="s">
        <v>290</v>
      </c>
      <c r="O25" s="819"/>
      <c r="P25" s="819"/>
      <c r="Q25" s="819"/>
    </row>
    <row r="26" spans="1:25" s="651" customFormat="1">
      <c r="A26" s="431">
        <v>45044</v>
      </c>
      <c r="B26" s="442">
        <v>19</v>
      </c>
      <c r="C26" s="442">
        <v>0</v>
      </c>
      <c r="D26" s="442">
        <v>0</v>
      </c>
      <c r="E26" s="442">
        <v>0</v>
      </c>
      <c r="F26" s="442">
        <v>0</v>
      </c>
      <c r="G26" s="443">
        <v>0</v>
      </c>
      <c r="H26" s="443">
        <v>0</v>
      </c>
      <c r="I26" s="443">
        <v>0</v>
      </c>
      <c r="J26" s="443">
        <v>0</v>
      </c>
      <c r="K26" s="442">
        <v>0</v>
      </c>
      <c r="L26" s="442">
        <v>0</v>
      </c>
      <c r="M26" s="434" t="s">
        <v>290</v>
      </c>
      <c r="N26" s="434" t="s">
        <v>290</v>
      </c>
      <c r="O26" s="819"/>
      <c r="P26" s="819"/>
      <c r="Q26" s="819"/>
    </row>
    <row r="27" spans="1:25" s="651" customFormat="1">
      <c r="A27" s="431">
        <v>45077</v>
      </c>
      <c r="B27" s="442">
        <v>23</v>
      </c>
      <c r="C27" s="442">
        <v>0</v>
      </c>
      <c r="D27" s="442">
        <v>0</v>
      </c>
      <c r="E27" s="442">
        <v>0</v>
      </c>
      <c r="F27" s="442">
        <v>0</v>
      </c>
      <c r="G27" s="820">
        <v>0</v>
      </c>
      <c r="H27" s="820">
        <v>0</v>
      </c>
      <c r="I27" s="820">
        <v>0</v>
      </c>
      <c r="J27" s="820">
        <v>0</v>
      </c>
      <c r="K27" s="442">
        <v>0</v>
      </c>
      <c r="L27" s="442">
        <v>0</v>
      </c>
      <c r="M27" s="434" t="s">
        <v>290</v>
      </c>
      <c r="N27" s="434" t="s">
        <v>290</v>
      </c>
      <c r="O27" s="819"/>
      <c r="P27" s="819"/>
      <c r="Q27" s="819"/>
    </row>
    <row r="28" spans="1:25" s="651" customFormat="1">
      <c r="A28" s="431">
        <v>45107</v>
      </c>
      <c r="B28" s="442">
        <v>22</v>
      </c>
      <c r="C28" s="442">
        <v>0</v>
      </c>
      <c r="D28" s="442">
        <v>0</v>
      </c>
      <c r="E28" s="442">
        <v>0</v>
      </c>
      <c r="F28" s="442">
        <v>0</v>
      </c>
      <c r="G28" s="443">
        <v>0</v>
      </c>
      <c r="H28" s="821">
        <v>0</v>
      </c>
      <c r="I28" s="443">
        <v>0</v>
      </c>
      <c r="J28" s="821">
        <v>0</v>
      </c>
      <c r="K28" s="442">
        <v>0</v>
      </c>
      <c r="L28" s="442">
        <v>0</v>
      </c>
      <c r="M28" s="434" t="s">
        <v>290</v>
      </c>
      <c r="N28" s="434" t="s">
        <v>290</v>
      </c>
      <c r="O28" s="819"/>
      <c r="P28" s="819"/>
      <c r="Q28" s="819"/>
    </row>
    <row r="29" spans="1:25" s="651" customFormat="1">
      <c r="A29" s="431">
        <v>45138</v>
      </c>
      <c r="B29" s="442">
        <v>21</v>
      </c>
      <c r="C29" s="442">
        <v>0</v>
      </c>
      <c r="D29" s="442">
        <v>0</v>
      </c>
      <c r="E29" s="442">
        <v>0</v>
      </c>
      <c r="F29" s="442">
        <v>0</v>
      </c>
      <c r="G29" s="443">
        <v>0</v>
      </c>
      <c r="H29" s="821">
        <v>0</v>
      </c>
      <c r="I29" s="443">
        <v>0</v>
      </c>
      <c r="J29" s="821">
        <v>0</v>
      </c>
      <c r="K29" s="442">
        <v>0</v>
      </c>
      <c r="L29" s="442">
        <v>0</v>
      </c>
      <c r="M29" s="434" t="s">
        <v>290</v>
      </c>
      <c r="N29" s="434" t="s">
        <v>290</v>
      </c>
      <c r="O29" s="819"/>
      <c r="P29" s="819"/>
      <c r="Q29" s="819"/>
    </row>
    <row r="30" spans="1:25" s="651" customFormat="1">
      <c r="A30" s="431">
        <v>45169</v>
      </c>
      <c r="B30" s="442">
        <v>22</v>
      </c>
      <c r="C30" s="442">
        <v>0</v>
      </c>
      <c r="D30" s="442">
        <v>0</v>
      </c>
      <c r="E30" s="442">
        <v>0</v>
      </c>
      <c r="F30" s="442">
        <v>0</v>
      </c>
      <c r="G30" s="443">
        <v>0</v>
      </c>
      <c r="H30" s="821">
        <v>0</v>
      </c>
      <c r="I30" s="443">
        <v>0</v>
      </c>
      <c r="J30" s="821">
        <v>0</v>
      </c>
      <c r="K30" s="442">
        <v>0</v>
      </c>
      <c r="L30" s="442">
        <v>0</v>
      </c>
      <c r="M30" s="434" t="s">
        <v>290</v>
      </c>
      <c r="N30" s="434" t="s">
        <v>290</v>
      </c>
      <c r="O30" s="819"/>
      <c r="P30" s="819"/>
      <c r="Q30" s="819"/>
    </row>
    <row r="31" spans="1:25" s="651" customFormat="1">
      <c r="A31" s="431">
        <v>45199</v>
      </c>
      <c r="B31" s="442">
        <v>21</v>
      </c>
      <c r="C31" s="442">
        <v>0</v>
      </c>
      <c r="D31" s="442">
        <v>0</v>
      </c>
      <c r="E31" s="442">
        <v>0</v>
      </c>
      <c r="F31" s="442">
        <v>0</v>
      </c>
      <c r="G31" s="443">
        <v>0</v>
      </c>
      <c r="H31" s="821">
        <v>0</v>
      </c>
      <c r="I31" s="443">
        <v>0</v>
      </c>
      <c r="J31" s="821">
        <v>0</v>
      </c>
      <c r="K31" s="442">
        <v>0</v>
      </c>
      <c r="L31" s="442">
        <v>0</v>
      </c>
      <c r="M31" s="434" t="s">
        <v>290</v>
      </c>
      <c r="N31" s="434" t="s">
        <v>290</v>
      </c>
      <c r="O31" s="819"/>
      <c r="P31" s="819"/>
      <c r="Q31" s="819"/>
    </row>
    <row r="32" spans="1:25" s="651" customFormat="1">
      <c r="A32" s="431">
        <v>45230</v>
      </c>
      <c r="B32" s="442">
        <v>21</v>
      </c>
      <c r="C32" s="442">
        <v>0</v>
      </c>
      <c r="D32" s="442">
        <v>0</v>
      </c>
      <c r="E32" s="442">
        <v>0</v>
      </c>
      <c r="F32" s="442">
        <v>0</v>
      </c>
      <c r="G32" s="443">
        <v>127</v>
      </c>
      <c r="H32" s="821">
        <v>9.74</v>
      </c>
      <c r="I32" s="443">
        <v>1</v>
      </c>
      <c r="J32" s="821">
        <v>7.1800000000000003E-2</v>
      </c>
      <c r="K32" s="442">
        <v>128</v>
      </c>
      <c r="L32" s="442">
        <v>9.8117999999999999</v>
      </c>
      <c r="M32" s="434">
        <v>7</v>
      </c>
      <c r="N32" s="434">
        <v>1</v>
      </c>
      <c r="O32" s="819"/>
      <c r="P32" s="819"/>
      <c r="Q32" s="819"/>
    </row>
    <row r="33" spans="1:17" s="50" customFormat="1">
      <c r="A33" s="431">
        <v>45260</v>
      </c>
      <c r="B33" s="442">
        <v>22</v>
      </c>
      <c r="C33" s="442">
        <v>0</v>
      </c>
      <c r="D33" s="442">
        <v>0</v>
      </c>
      <c r="E33" s="1157">
        <v>0</v>
      </c>
      <c r="F33" s="1157">
        <v>0</v>
      </c>
      <c r="G33" s="443">
        <v>0</v>
      </c>
      <c r="H33" s="821">
        <v>0</v>
      </c>
      <c r="I33" s="443">
        <v>1</v>
      </c>
      <c r="J33" s="821">
        <v>7.145E-2</v>
      </c>
      <c r="K33" s="1157">
        <v>1</v>
      </c>
      <c r="L33" s="1157">
        <v>7.145E-2</v>
      </c>
      <c r="M33" s="434" t="s">
        <v>290</v>
      </c>
      <c r="N33" s="434" t="s">
        <v>290</v>
      </c>
      <c r="O33" s="819"/>
      <c r="P33" s="819"/>
      <c r="Q33" s="819"/>
    </row>
    <row r="34" spans="1:17" s="50" customFormat="1">
      <c r="A34" s="422">
        <v>45261</v>
      </c>
      <c r="B34" s="442"/>
      <c r="C34" s="442"/>
      <c r="D34" s="442"/>
      <c r="E34" s="1157"/>
      <c r="F34" s="1157"/>
      <c r="G34" s="443"/>
      <c r="H34" s="821"/>
      <c r="I34" s="443"/>
      <c r="J34" s="821"/>
      <c r="K34" s="1157"/>
      <c r="L34" s="1157"/>
      <c r="M34" s="434"/>
      <c r="N34" s="434"/>
      <c r="O34" s="819"/>
      <c r="P34" s="819"/>
      <c r="Q34" s="819"/>
    </row>
    <row r="35" spans="1:17" s="50" customFormat="1">
      <c r="A35" s="422">
        <v>45292</v>
      </c>
      <c r="B35" s="442"/>
      <c r="C35" s="442"/>
      <c r="D35" s="442"/>
      <c r="E35" s="1157"/>
      <c r="F35" s="1157"/>
      <c r="G35" s="443"/>
      <c r="H35" s="821"/>
      <c r="I35" s="443"/>
      <c r="J35" s="821"/>
      <c r="K35" s="1157"/>
      <c r="L35" s="1157"/>
      <c r="M35" s="434"/>
      <c r="N35" s="434"/>
      <c r="O35" s="819"/>
      <c r="P35" s="819"/>
      <c r="Q35" s="819"/>
    </row>
    <row r="36" spans="1:17" s="50" customFormat="1">
      <c r="A36" s="422">
        <v>45323</v>
      </c>
      <c r="B36" s="442"/>
      <c r="C36" s="442"/>
      <c r="D36" s="442"/>
      <c r="E36" s="1157"/>
      <c r="F36" s="1157"/>
      <c r="G36" s="443"/>
      <c r="H36" s="821"/>
      <c r="I36" s="443"/>
      <c r="J36" s="821"/>
      <c r="K36" s="1157"/>
      <c r="L36" s="1157"/>
      <c r="M36" s="434"/>
      <c r="N36" s="434"/>
      <c r="O36" s="819"/>
      <c r="P36" s="819"/>
      <c r="Q36" s="819"/>
    </row>
    <row r="37" spans="1:17" s="50" customFormat="1">
      <c r="A37" s="422">
        <v>45352</v>
      </c>
      <c r="B37" s="442"/>
      <c r="C37" s="442"/>
      <c r="D37" s="442"/>
      <c r="E37" s="1157"/>
      <c r="F37" s="1157"/>
      <c r="G37" s="443"/>
      <c r="H37" s="821"/>
      <c r="I37" s="443"/>
      <c r="J37" s="821"/>
      <c r="K37" s="1157"/>
      <c r="L37" s="1157"/>
      <c r="M37" s="434"/>
      <c r="N37" s="434"/>
      <c r="O37" s="819"/>
      <c r="P37" s="819"/>
      <c r="Q37" s="819"/>
    </row>
    <row r="38" spans="1:17" s="50" customFormat="1">
      <c r="A38" s="1204"/>
      <c r="B38" s="1205"/>
      <c r="C38" s="1205"/>
      <c r="D38" s="1205"/>
      <c r="E38" s="1206"/>
      <c r="F38" s="1206"/>
      <c r="G38" s="1207"/>
      <c r="H38" s="1208"/>
      <c r="I38" s="1207"/>
      <c r="J38" s="1208"/>
      <c r="K38" s="1206"/>
      <c r="L38" s="1206"/>
      <c r="M38" s="378"/>
      <c r="N38" s="378"/>
      <c r="O38" s="819"/>
      <c r="P38" s="819"/>
      <c r="Q38" s="819"/>
    </row>
    <row r="39" spans="1:17">
      <c r="G39" s="805"/>
      <c r="H39" s="805"/>
      <c r="I39" s="805"/>
      <c r="J39" s="805"/>
      <c r="K39" s="805"/>
      <c r="L39" s="810"/>
      <c r="M39" s="810"/>
      <c r="N39" s="810"/>
      <c r="O39" s="810"/>
      <c r="P39" s="379"/>
      <c r="Q39" s="380"/>
    </row>
    <row r="40" spans="1:17">
      <c r="A40" s="444" t="s">
        <v>1361</v>
      </c>
      <c r="B40" s="374"/>
      <c r="C40" s="374"/>
      <c r="D40" s="374"/>
      <c r="E40" s="374"/>
      <c r="F40" s="374"/>
      <c r="G40" s="805"/>
      <c r="H40" s="805"/>
      <c r="I40" s="805"/>
      <c r="J40" s="805"/>
      <c r="K40" s="805"/>
      <c r="L40" s="807"/>
      <c r="M40" s="810"/>
      <c r="N40" s="805"/>
      <c r="O40" s="805"/>
      <c r="P40" s="805"/>
      <c r="Q40" s="805"/>
    </row>
    <row r="41" spans="1:17">
      <c r="A41" s="822" t="s">
        <v>314</v>
      </c>
      <c r="B41" s="374"/>
      <c r="C41" s="374"/>
      <c r="D41" s="374"/>
      <c r="E41" s="374"/>
      <c r="F41" s="374"/>
      <c r="G41" s="805"/>
      <c r="H41" s="805"/>
      <c r="I41" s="805"/>
      <c r="J41" s="805"/>
      <c r="K41" s="805"/>
      <c r="L41" s="805"/>
      <c r="M41" s="805"/>
      <c r="N41" s="805"/>
      <c r="O41" s="805"/>
      <c r="P41" s="805"/>
      <c r="Q41" s="805"/>
    </row>
  </sheetData>
  <mergeCells count="24">
    <mergeCell ref="A2:N2"/>
    <mergeCell ref="A3:A4"/>
    <mergeCell ref="B3:B4"/>
    <mergeCell ref="C3:D3"/>
    <mergeCell ref="E3:F3"/>
    <mergeCell ref="G3:H3"/>
    <mergeCell ref="I3:J3"/>
    <mergeCell ref="K3:L3"/>
    <mergeCell ref="M3:N3"/>
    <mergeCell ref="K21:L21"/>
    <mergeCell ref="M21:N21"/>
    <mergeCell ref="A20:J20"/>
    <mergeCell ref="A21:A23"/>
    <mergeCell ref="B21:B23"/>
    <mergeCell ref="C21:F21"/>
    <mergeCell ref="G21:J21"/>
    <mergeCell ref="L22:L23"/>
    <mergeCell ref="M22:M23"/>
    <mergeCell ref="N22:N23"/>
    <mergeCell ref="C22:D22"/>
    <mergeCell ref="E22:F22"/>
    <mergeCell ref="G22:H22"/>
    <mergeCell ref="I22:J22"/>
    <mergeCell ref="K22:K23"/>
  </mergeCells>
  <printOptions horizontalCentered="1"/>
  <pageMargins left="0.7" right="0.7" top="0.75" bottom="0.75" header="0.3" footer="0.3"/>
  <pageSetup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sqref="A1:I1"/>
    </sheetView>
  </sheetViews>
  <sheetFormatPr defaultRowHeight="15"/>
  <sheetData>
    <row r="1" spans="1:13">
      <c r="A1" s="1302" t="s">
        <v>168</v>
      </c>
      <c r="B1" s="1302"/>
      <c r="C1" s="1302"/>
      <c r="D1" s="1302"/>
      <c r="E1" s="1302"/>
      <c r="F1" s="1302"/>
      <c r="G1" s="1302"/>
      <c r="H1" s="1302"/>
      <c r="I1" s="1302"/>
    </row>
    <row r="2" spans="1:13">
      <c r="A2" s="1303" t="s">
        <v>169</v>
      </c>
      <c r="B2" s="1279" t="s">
        <v>170</v>
      </c>
      <c r="C2" s="1279"/>
      <c r="D2" s="1279"/>
      <c r="E2" s="1279"/>
      <c r="F2" s="1279" t="s">
        <v>171</v>
      </c>
      <c r="G2" s="1279"/>
      <c r="H2" s="1304" t="s">
        <v>101</v>
      </c>
      <c r="I2" s="1305"/>
    </row>
    <row r="3" spans="1:13">
      <c r="A3" s="1303"/>
      <c r="B3" s="1279" t="s">
        <v>172</v>
      </c>
      <c r="C3" s="1279"/>
      <c r="D3" s="1279" t="s">
        <v>173</v>
      </c>
      <c r="E3" s="1279"/>
      <c r="F3" s="1279"/>
      <c r="G3" s="1279"/>
      <c r="H3" s="1305"/>
      <c r="I3" s="1305"/>
    </row>
    <row r="4" spans="1:13" ht="45">
      <c r="A4" s="1303"/>
      <c r="B4" s="120" t="s">
        <v>163</v>
      </c>
      <c r="C4" s="120" t="s">
        <v>174</v>
      </c>
      <c r="D4" s="120" t="s">
        <v>163</v>
      </c>
      <c r="E4" s="120" t="s">
        <v>174</v>
      </c>
      <c r="F4" s="120" t="s">
        <v>163</v>
      </c>
      <c r="G4" s="120" t="s">
        <v>174</v>
      </c>
      <c r="H4" s="120" t="s">
        <v>163</v>
      </c>
      <c r="I4" s="120" t="s">
        <v>174</v>
      </c>
    </row>
    <row r="5" spans="1:13">
      <c r="A5" s="92" t="s">
        <v>76</v>
      </c>
      <c r="B5" s="93">
        <v>125</v>
      </c>
      <c r="C5" s="95">
        <v>2333.1033799999996</v>
      </c>
      <c r="D5" s="93">
        <v>0</v>
      </c>
      <c r="E5" s="93">
        <v>0</v>
      </c>
      <c r="F5" s="121">
        <v>0</v>
      </c>
      <c r="G5" s="122">
        <v>0</v>
      </c>
      <c r="H5" s="123">
        <v>125</v>
      </c>
      <c r="I5" s="123">
        <v>2333.1033799999996</v>
      </c>
    </row>
    <row r="6" spans="1:13">
      <c r="A6" s="124" t="s">
        <v>77</v>
      </c>
      <c r="B6" s="640">
        <f>SUM(B7:B18)</f>
        <v>122</v>
      </c>
      <c r="C6" s="640">
        <f t="shared" ref="C6:I6" si="0">SUM(C7:C18)</f>
        <v>3551.6277599999999</v>
      </c>
      <c r="D6" s="93">
        <f t="shared" si="0"/>
        <v>0</v>
      </c>
      <c r="E6" s="93">
        <f t="shared" si="0"/>
        <v>0</v>
      </c>
      <c r="F6" s="93">
        <f t="shared" si="0"/>
        <v>0</v>
      </c>
      <c r="G6" s="93">
        <f t="shared" si="0"/>
        <v>0</v>
      </c>
      <c r="H6" s="640">
        <f>SUM(H7:H18)</f>
        <v>122</v>
      </c>
      <c r="I6" s="640">
        <f t="shared" si="0"/>
        <v>3551.6277599999999</v>
      </c>
    </row>
    <row r="7" spans="1:13">
      <c r="A7" s="125">
        <v>45017</v>
      </c>
      <c r="B7" s="126">
        <v>8</v>
      </c>
      <c r="C7" s="127">
        <v>179.41000000000003</v>
      </c>
      <c r="D7" s="128">
        <v>0</v>
      </c>
      <c r="E7" s="128">
        <v>0</v>
      </c>
      <c r="F7" s="128">
        <v>0</v>
      </c>
      <c r="G7" s="128">
        <v>0</v>
      </c>
      <c r="H7" s="639">
        <f t="shared" ref="H7:I12" si="1">SUM(B7,D7,F7)</f>
        <v>8</v>
      </c>
      <c r="I7" s="639">
        <f t="shared" si="1"/>
        <v>179.41000000000003</v>
      </c>
      <c r="K7" s="390"/>
      <c r="L7" s="656"/>
      <c r="M7" s="390"/>
    </row>
    <row r="8" spans="1:13">
      <c r="A8" s="125">
        <v>45047</v>
      </c>
      <c r="B8" s="126">
        <v>7</v>
      </c>
      <c r="C8" s="127">
        <v>157.26999999999998</v>
      </c>
      <c r="D8" s="128">
        <v>0</v>
      </c>
      <c r="E8" s="128">
        <v>0</v>
      </c>
      <c r="F8" s="128">
        <v>0</v>
      </c>
      <c r="G8" s="128">
        <v>0</v>
      </c>
      <c r="H8" s="639">
        <f t="shared" si="1"/>
        <v>7</v>
      </c>
      <c r="I8" s="639">
        <f t="shared" si="1"/>
        <v>157.26999999999998</v>
      </c>
    </row>
    <row r="9" spans="1:13">
      <c r="A9" s="125">
        <v>45078</v>
      </c>
      <c r="B9" s="126">
        <v>17</v>
      </c>
      <c r="C9" s="127">
        <v>680.09</v>
      </c>
      <c r="D9" s="128">
        <v>0</v>
      </c>
      <c r="E9" s="128">
        <v>0</v>
      </c>
      <c r="F9" s="128">
        <v>0</v>
      </c>
      <c r="G9" s="128">
        <v>0</v>
      </c>
      <c r="H9" s="639">
        <f t="shared" si="1"/>
        <v>17</v>
      </c>
      <c r="I9" s="639">
        <f t="shared" si="1"/>
        <v>680.09</v>
      </c>
    </row>
    <row r="10" spans="1:13">
      <c r="A10" s="125">
        <v>45108</v>
      </c>
      <c r="B10" s="126">
        <v>15</v>
      </c>
      <c r="C10" s="127">
        <v>434.72775999999999</v>
      </c>
      <c r="D10" s="128">
        <v>0</v>
      </c>
      <c r="E10" s="128">
        <v>0</v>
      </c>
      <c r="F10" s="128">
        <v>0</v>
      </c>
      <c r="G10" s="128">
        <v>0</v>
      </c>
      <c r="H10" s="639">
        <f t="shared" si="1"/>
        <v>15</v>
      </c>
      <c r="I10" s="639">
        <f t="shared" si="1"/>
        <v>434.72775999999999</v>
      </c>
    </row>
    <row r="11" spans="1:13">
      <c r="A11" s="125">
        <v>45139</v>
      </c>
      <c r="B11" s="126">
        <v>15</v>
      </c>
      <c r="C11" s="127">
        <v>477.96999999999997</v>
      </c>
      <c r="D11" s="128">
        <v>0</v>
      </c>
      <c r="E11" s="128">
        <v>0</v>
      </c>
      <c r="F11" s="128">
        <v>0</v>
      </c>
      <c r="G11" s="128">
        <v>0</v>
      </c>
      <c r="H11" s="639">
        <f t="shared" si="1"/>
        <v>15</v>
      </c>
      <c r="I11" s="639">
        <f t="shared" si="1"/>
        <v>477.96999999999997</v>
      </c>
    </row>
    <row r="12" spans="1:13">
      <c r="A12" s="125">
        <v>45170</v>
      </c>
      <c r="B12" s="127">
        <v>20</v>
      </c>
      <c r="C12" s="127">
        <v>526.76</v>
      </c>
      <c r="D12" s="128">
        <v>0</v>
      </c>
      <c r="E12" s="128">
        <v>0</v>
      </c>
      <c r="F12" s="128">
        <v>0</v>
      </c>
      <c r="G12" s="128">
        <v>0</v>
      </c>
      <c r="H12" s="639">
        <f t="shared" si="1"/>
        <v>20</v>
      </c>
      <c r="I12" s="639">
        <f t="shared" si="1"/>
        <v>526.76</v>
      </c>
    </row>
    <row r="13" spans="1:13">
      <c r="A13" s="125">
        <v>45200</v>
      </c>
      <c r="B13" s="127">
        <v>24</v>
      </c>
      <c r="C13" s="127">
        <v>680.02</v>
      </c>
      <c r="D13" s="128">
        <v>0</v>
      </c>
      <c r="E13" s="128">
        <v>0</v>
      </c>
      <c r="F13" s="128">
        <v>0</v>
      </c>
      <c r="G13" s="128">
        <v>0</v>
      </c>
      <c r="H13" s="639">
        <f>SUM(B13,D13,F13)</f>
        <v>24</v>
      </c>
      <c r="I13" s="127">
        <f>SUM(C13,E13,G13)</f>
        <v>680.02</v>
      </c>
    </row>
    <row r="14" spans="1:13">
      <c r="A14" s="125">
        <v>45231</v>
      </c>
      <c r="B14" s="127">
        <v>16</v>
      </c>
      <c r="C14" s="127">
        <v>415.37999999999994</v>
      </c>
      <c r="D14" s="128">
        <v>0</v>
      </c>
      <c r="E14" s="128">
        <v>0</v>
      </c>
      <c r="F14" s="128">
        <v>0</v>
      </c>
      <c r="G14" s="128">
        <v>0</v>
      </c>
      <c r="H14" s="639">
        <f>SUM(B14,D14,F14)</f>
        <v>16</v>
      </c>
      <c r="I14" s="127">
        <f>SUM(C14,E14,G14)</f>
        <v>415.37999999999994</v>
      </c>
    </row>
    <row r="15" spans="1:13">
      <c r="A15" s="422">
        <v>45261</v>
      </c>
      <c r="B15" s="1190"/>
      <c r="C15" s="1190"/>
      <c r="D15" s="1191"/>
      <c r="E15" s="1191"/>
      <c r="F15" s="1191"/>
      <c r="G15" s="1191"/>
      <c r="H15" s="1192"/>
      <c r="I15" s="1190"/>
    </row>
    <row r="16" spans="1:13">
      <c r="A16" s="422">
        <v>45292</v>
      </c>
      <c r="B16" s="1190"/>
      <c r="C16" s="1190"/>
      <c r="D16" s="1191"/>
      <c r="E16" s="1191"/>
      <c r="F16" s="1191"/>
      <c r="G16" s="1191"/>
      <c r="H16" s="1192"/>
      <c r="I16" s="1190"/>
    </row>
    <row r="17" spans="1:9">
      <c r="A17" s="422">
        <v>45323</v>
      </c>
      <c r="B17" s="1190"/>
      <c r="C17" s="1190"/>
      <c r="D17" s="1191"/>
      <c r="E17" s="1191"/>
      <c r="F17" s="1191"/>
      <c r="G17" s="1191"/>
      <c r="H17" s="1192"/>
      <c r="I17" s="1190"/>
    </row>
    <row r="18" spans="1:9">
      <c r="A18" s="422">
        <v>45352</v>
      </c>
      <c r="B18" s="127"/>
      <c r="C18" s="127"/>
      <c r="D18" s="128"/>
      <c r="E18" s="128"/>
      <c r="F18" s="128"/>
      <c r="G18" s="128"/>
      <c r="H18" s="639"/>
      <c r="I18" s="127"/>
    </row>
    <row r="19" spans="1:9">
      <c r="A19" s="1301" t="s">
        <v>175</v>
      </c>
      <c r="B19" s="1301"/>
      <c r="C19" s="1301"/>
      <c r="D19" s="1301"/>
      <c r="E19" s="1301"/>
      <c r="F19" s="1301"/>
      <c r="G19" s="1301"/>
      <c r="H19" s="1301"/>
      <c r="I19" s="1301"/>
    </row>
    <row r="20" spans="1:9">
      <c r="A20" s="1238" t="s">
        <v>1303</v>
      </c>
      <c r="B20" s="1238"/>
      <c r="C20" s="1238"/>
      <c r="D20" s="1238"/>
      <c r="E20" s="129"/>
      <c r="F20" s="130"/>
      <c r="G20" s="130"/>
      <c r="H20" s="130"/>
      <c r="I20" s="130"/>
    </row>
    <row r="21" spans="1:9">
      <c r="A21" s="1272" t="s">
        <v>176</v>
      </c>
      <c r="B21" s="1272"/>
      <c r="C21" s="107"/>
      <c r="D21" s="107"/>
      <c r="E21" s="107"/>
      <c r="F21" s="103"/>
      <c r="G21" s="103"/>
      <c r="H21" s="103"/>
      <c r="I21" s="103"/>
    </row>
    <row r="22" spans="1:9">
      <c r="A22" s="108"/>
      <c r="B22" s="131"/>
      <c r="C22" s="109"/>
      <c r="D22" s="131"/>
      <c r="E22" s="131"/>
      <c r="F22" s="132"/>
      <c r="G22" s="132"/>
      <c r="H22" s="131"/>
      <c r="I22" s="109"/>
    </row>
    <row r="23" spans="1:9">
      <c r="A23" s="108"/>
      <c r="B23" s="131"/>
      <c r="C23" s="131"/>
      <c r="D23" s="131"/>
      <c r="E23" s="131"/>
      <c r="F23" s="131"/>
      <c r="G23" s="131"/>
      <c r="H23" s="131"/>
      <c r="I23" s="131"/>
    </row>
    <row r="24" spans="1:9">
      <c r="A24" s="108"/>
      <c r="B24" s="131"/>
      <c r="C24" s="133"/>
      <c r="D24" s="134"/>
      <c r="E24" s="134"/>
      <c r="F24" s="134"/>
      <c r="G24" s="134"/>
      <c r="H24" s="131"/>
      <c r="I24" s="133"/>
    </row>
    <row r="25" spans="1:9">
      <c r="A25" s="108"/>
      <c r="B25" s="131"/>
      <c r="C25" s="133"/>
      <c r="D25" s="134"/>
      <c r="E25" s="134"/>
      <c r="F25" s="134"/>
      <c r="G25" s="134"/>
      <c r="H25" s="131"/>
      <c r="I25" s="133"/>
    </row>
    <row r="26" spans="1:9" ht="15.75">
      <c r="A26" s="135"/>
      <c r="B26" s="136"/>
      <c r="C26" s="137"/>
      <c r="D26" s="138"/>
      <c r="E26" s="138"/>
      <c r="F26" s="138"/>
      <c r="G26" s="138"/>
      <c r="H26" s="136"/>
      <c r="I26" s="137"/>
    </row>
    <row r="27" spans="1:9" ht="15.75">
      <c r="A27" s="139"/>
      <c r="B27" s="136"/>
      <c r="C27" s="137"/>
      <c r="D27" s="138"/>
      <c r="E27" s="138"/>
      <c r="F27" s="138"/>
      <c r="G27" s="138"/>
      <c r="H27" s="136"/>
      <c r="I27" s="137"/>
    </row>
    <row r="28" spans="1:9" ht="15.75">
      <c r="A28" s="140"/>
      <c r="B28" s="137"/>
      <c r="C28" s="137"/>
      <c r="D28" s="137"/>
      <c r="E28" s="137"/>
      <c r="F28" s="137"/>
      <c r="G28" s="137"/>
      <c r="H28" s="137"/>
      <c r="I28" s="137"/>
    </row>
    <row r="29" spans="1:9" ht="15.75">
      <c r="A29" s="6"/>
      <c r="B29" s="137"/>
      <c r="C29" s="137"/>
      <c r="D29" s="137"/>
      <c r="E29" s="137"/>
      <c r="F29" s="137"/>
      <c r="G29" s="137"/>
      <c r="H29" s="137"/>
      <c r="I29" s="137"/>
    </row>
  </sheetData>
  <mergeCells count="10">
    <mergeCell ref="A19:I19"/>
    <mergeCell ref="A20:D20"/>
    <mergeCell ref="A21:B21"/>
    <mergeCell ref="A1:I1"/>
    <mergeCell ref="A2:A4"/>
    <mergeCell ref="B2:E2"/>
    <mergeCell ref="F2:G3"/>
    <mergeCell ref="H2:I3"/>
    <mergeCell ref="B3:C3"/>
    <mergeCell ref="D3:E3"/>
  </mergeCells>
  <printOptions horizontalCentered="1"/>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zoomScale="91" zoomScaleNormal="91" workbookViewId="0"/>
  </sheetViews>
  <sheetFormatPr defaultColWidth="9.140625" defaultRowHeight="15.75"/>
  <cols>
    <col min="1" max="1" width="12.28515625" style="649" customWidth="1"/>
    <col min="2" max="2" width="8.7109375" style="649" customWidth="1"/>
    <col min="3" max="3" width="15.140625" style="649" customWidth="1"/>
    <col min="4" max="4" width="10.42578125" style="649" customWidth="1"/>
    <col min="5" max="5" width="12.7109375" style="649" customWidth="1"/>
    <col min="6" max="8" width="11.7109375" style="649" customWidth="1"/>
    <col min="9" max="9" width="11.28515625" style="649" customWidth="1"/>
    <col min="10" max="10" width="11.5703125" style="649" customWidth="1"/>
    <col min="11" max="11" width="10.7109375" style="652" customWidth="1"/>
    <col min="12" max="13" width="10.140625" style="652" customWidth="1"/>
    <col min="14" max="14" width="10.7109375" style="649" customWidth="1"/>
    <col min="15" max="15" width="10.85546875" style="649" customWidth="1"/>
    <col min="16" max="16" width="10.42578125" style="649" bestFit="1" customWidth="1"/>
    <col min="17" max="17" width="9.42578125" style="649" bestFit="1" customWidth="1"/>
    <col min="18" max="16384" width="9.140625" style="649"/>
  </cols>
  <sheetData>
    <row r="1" spans="1:14">
      <c r="A1" s="823" t="s">
        <v>786</v>
      </c>
      <c r="B1" s="824"/>
      <c r="C1" s="824"/>
      <c r="D1" s="824"/>
      <c r="E1" s="824"/>
      <c r="F1" s="824"/>
      <c r="G1" s="824"/>
      <c r="H1" s="824"/>
      <c r="I1" s="824"/>
      <c r="J1" s="824"/>
      <c r="K1" s="824"/>
      <c r="L1" s="824"/>
      <c r="M1" s="824"/>
      <c r="N1" s="825"/>
    </row>
    <row r="2" spans="1:14" ht="18.75">
      <c r="A2" s="1570" t="s">
        <v>720</v>
      </c>
      <c r="B2" s="1570"/>
      <c r="C2" s="1570"/>
      <c r="D2" s="1570"/>
      <c r="E2" s="1570"/>
      <c r="F2" s="1570"/>
      <c r="G2" s="1570"/>
      <c r="H2" s="1570"/>
      <c r="I2" s="1570"/>
      <c r="J2" s="1570"/>
      <c r="K2" s="1570"/>
      <c r="L2" s="1570"/>
      <c r="M2" s="1570"/>
      <c r="N2" s="1570"/>
    </row>
    <row r="3" spans="1:14" ht="69" customHeight="1">
      <c r="A3" s="1571" t="s">
        <v>739</v>
      </c>
      <c r="B3" s="1572" t="s">
        <v>750</v>
      </c>
      <c r="C3" s="1574" t="s">
        <v>779</v>
      </c>
      <c r="D3" s="1575"/>
      <c r="E3" s="1574" t="s">
        <v>780</v>
      </c>
      <c r="F3" s="1575"/>
      <c r="G3" s="1574" t="s">
        <v>787</v>
      </c>
      <c r="H3" s="1575"/>
      <c r="I3" s="1574" t="s">
        <v>788</v>
      </c>
      <c r="J3" s="1575"/>
      <c r="K3" s="1574" t="s">
        <v>101</v>
      </c>
      <c r="L3" s="1575"/>
      <c r="M3" s="1571" t="s">
        <v>758</v>
      </c>
      <c r="N3" s="1571"/>
    </row>
    <row r="4" spans="1:14" ht="47.25">
      <c r="A4" s="1571"/>
      <c r="B4" s="1573"/>
      <c r="C4" s="881" t="s">
        <v>759</v>
      </c>
      <c r="D4" s="881" t="s">
        <v>789</v>
      </c>
      <c r="E4" s="881" t="s">
        <v>759</v>
      </c>
      <c r="F4" s="881" t="s">
        <v>789</v>
      </c>
      <c r="G4" s="881" t="s">
        <v>759</v>
      </c>
      <c r="H4" s="881" t="s">
        <v>789</v>
      </c>
      <c r="I4" s="881" t="s">
        <v>759</v>
      </c>
      <c r="J4" s="881" t="s">
        <v>789</v>
      </c>
      <c r="K4" s="881" t="s">
        <v>759</v>
      </c>
      <c r="L4" s="881" t="s">
        <v>789</v>
      </c>
      <c r="M4" s="881" t="s">
        <v>759</v>
      </c>
      <c r="N4" s="881" t="s">
        <v>790</v>
      </c>
    </row>
    <row r="5" spans="1:14" s="1158" customFormat="1" ht="15" customHeight="1">
      <c r="A5" s="435" t="s">
        <v>76</v>
      </c>
      <c r="B5" s="445">
        <v>258</v>
      </c>
      <c r="C5" s="445">
        <v>0</v>
      </c>
      <c r="D5" s="445">
        <v>0</v>
      </c>
      <c r="E5" s="445">
        <v>267</v>
      </c>
      <c r="F5" s="445">
        <v>14.088789999999999</v>
      </c>
      <c r="G5" s="445">
        <v>0</v>
      </c>
      <c r="H5" s="445">
        <v>0</v>
      </c>
      <c r="I5" s="445">
        <v>0</v>
      </c>
      <c r="J5" s="445">
        <v>0</v>
      </c>
      <c r="K5" s="445">
        <v>267</v>
      </c>
      <c r="L5" s="445">
        <v>14.088789999999999</v>
      </c>
      <c r="M5" s="446">
        <v>1</v>
      </c>
      <c r="N5" s="446">
        <v>5.9928000000000002E-2</v>
      </c>
    </row>
    <row r="6" spans="1:14" s="1159" customFormat="1">
      <c r="A6" s="435" t="s">
        <v>77</v>
      </c>
      <c r="B6" s="446">
        <v>172</v>
      </c>
      <c r="C6" s="446">
        <v>0</v>
      </c>
      <c r="D6" s="446">
        <v>0</v>
      </c>
      <c r="E6" s="446">
        <v>78</v>
      </c>
      <c r="F6" s="446">
        <v>5.0164250000000008</v>
      </c>
      <c r="G6" s="446">
        <v>109301</v>
      </c>
      <c r="H6" s="446">
        <v>5321.8989786000011</v>
      </c>
      <c r="I6" s="446">
        <v>0</v>
      </c>
      <c r="J6" s="446">
        <v>0</v>
      </c>
      <c r="K6" s="446">
        <v>109379</v>
      </c>
      <c r="L6" s="446">
        <v>5326.3917200000005</v>
      </c>
      <c r="M6" s="446">
        <v>91</v>
      </c>
      <c r="N6" s="446">
        <v>4.5146875</v>
      </c>
    </row>
    <row r="7" spans="1:14" s="1159" customFormat="1">
      <c r="A7" s="431">
        <v>45044</v>
      </c>
      <c r="B7" s="447">
        <v>19</v>
      </c>
      <c r="C7" s="447">
        <v>0</v>
      </c>
      <c r="D7" s="447">
        <v>0</v>
      </c>
      <c r="E7" s="447">
        <v>20</v>
      </c>
      <c r="F7" s="447">
        <v>1.2034880000000003</v>
      </c>
      <c r="G7" s="447">
        <v>0</v>
      </c>
      <c r="H7" s="447">
        <v>0</v>
      </c>
      <c r="I7" s="447">
        <v>0</v>
      </c>
      <c r="J7" s="447">
        <v>0</v>
      </c>
      <c r="K7" s="447">
        <v>20</v>
      </c>
      <c r="L7" s="447">
        <v>1.2034880000000003</v>
      </c>
      <c r="M7" s="447">
        <v>1</v>
      </c>
      <c r="N7" s="447">
        <v>6.0336000000000001E-2</v>
      </c>
    </row>
    <row r="8" spans="1:14" s="1159" customFormat="1">
      <c r="A8" s="431">
        <v>45077</v>
      </c>
      <c r="B8" s="447">
        <v>23</v>
      </c>
      <c r="C8" s="447">
        <v>0</v>
      </c>
      <c r="D8" s="447">
        <v>0</v>
      </c>
      <c r="E8" s="447">
        <v>26</v>
      </c>
      <c r="F8" s="447">
        <v>1.5666650000000002</v>
      </c>
      <c r="G8" s="447">
        <v>22276</v>
      </c>
      <c r="H8" s="447">
        <v>1015.9231025000003</v>
      </c>
      <c r="I8" s="447">
        <v>0</v>
      </c>
      <c r="J8" s="447">
        <v>0</v>
      </c>
      <c r="K8" s="447">
        <v>22302</v>
      </c>
      <c r="L8" s="447">
        <v>1017.4897675000002</v>
      </c>
      <c r="M8" s="447">
        <v>311</v>
      </c>
      <c r="N8" s="447">
        <v>11.76</v>
      </c>
    </row>
    <row r="9" spans="1:14" s="1159" customFormat="1">
      <c r="A9" s="431">
        <v>45107</v>
      </c>
      <c r="B9" s="447">
        <v>22</v>
      </c>
      <c r="C9" s="447">
        <v>0</v>
      </c>
      <c r="D9" s="447">
        <v>0</v>
      </c>
      <c r="E9" s="447">
        <v>24</v>
      </c>
      <c r="F9" s="447">
        <v>1.42</v>
      </c>
      <c r="G9" s="447">
        <v>25701</v>
      </c>
      <c r="H9" s="447">
        <v>1217</v>
      </c>
      <c r="I9" s="447">
        <v>0</v>
      </c>
      <c r="J9" s="447">
        <v>0</v>
      </c>
      <c r="K9" s="447">
        <v>25725</v>
      </c>
      <c r="L9" s="447">
        <v>1218.06</v>
      </c>
      <c r="M9" s="447">
        <v>510</v>
      </c>
      <c r="N9" s="447">
        <v>24.18</v>
      </c>
    </row>
    <row r="10" spans="1:14" s="1159" customFormat="1">
      <c r="A10" s="431">
        <v>45138</v>
      </c>
      <c r="B10" s="447">
        <v>21</v>
      </c>
      <c r="C10" s="447">
        <v>0</v>
      </c>
      <c r="D10" s="447">
        <v>0</v>
      </c>
      <c r="E10" s="447">
        <v>1</v>
      </c>
      <c r="F10" s="447">
        <v>5.8314999999999999E-2</v>
      </c>
      <c r="G10" s="447">
        <v>17871</v>
      </c>
      <c r="H10" s="447">
        <v>922.28721000000041</v>
      </c>
      <c r="I10" s="447">
        <v>0</v>
      </c>
      <c r="J10" s="447">
        <v>0</v>
      </c>
      <c r="K10" s="447">
        <v>17872</v>
      </c>
      <c r="L10" s="447">
        <v>922.34552500000041</v>
      </c>
      <c r="M10" s="447">
        <v>84</v>
      </c>
      <c r="N10" s="447">
        <v>3.8268675000000001</v>
      </c>
    </row>
    <row r="11" spans="1:14" s="1159" customFormat="1">
      <c r="A11" s="431">
        <v>45169</v>
      </c>
      <c r="B11" s="447">
        <v>22</v>
      </c>
      <c r="C11" s="447">
        <v>0</v>
      </c>
      <c r="D11" s="447">
        <v>0</v>
      </c>
      <c r="E11" s="447">
        <v>0</v>
      </c>
      <c r="F11" s="447">
        <v>0</v>
      </c>
      <c r="G11" s="447">
        <v>23618</v>
      </c>
      <c r="H11" s="447">
        <v>1159.3288950000001</v>
      </c>
      <c r="I11" s="447">
        <v>0</v>
      </c>
      <c r="J11" s="447">
        <v>0</v>
      </c>
      <c r="K11" s="447">
        <v>23618</v>
      </c>
      <c r="L11" s="447">
        <v>1159.3288950000001</v>
      </c>
      <c r="M11" s="447">
        <v>72</v>
      </c>
      <c r="N11" s="447">
        <v>3.0020950000000006</v>
      </c>
    </row>
    <row r="12" spans="1:14" s="1159" customFormat="1">
      <c r="A12" s="431">
        <v>45199</v>
      </c>
      <c r="B12" s="447">
        <v>21</v>
      </c>
      <c r="C12" s="447">
        <v>0</v>
      </c>
      <c r="D12" s="447">
        <v>0</v>
      </c>
      <c r="E12" s="447">
        <v>0</v>
      </c>
      <c r="F12" s="447">
        <v>0</v>
      </c>
      <c r="G12" s="447">
        <v>13188</v>
      </c>
      <c r="H12" s="447">
        <v>651.25</v>
      </c>
      <c r="I12" s="447">
        <v>0</v>
      </c>
      <c r="J12" s="447">
        <v>0</v>
      </c>
      <c r="K12" s="447">
        <v>13188</v>
      </c>
      <c r="L12" s="447">
        <v>651.25</v>
      </c>
      <c r="M12" s="447">
        <v>52</v>
      </c>
      <c r="N12" s="447">
        <v>2.77</v>
      </c>
    </row>
    <row r="13" spans="1:14" s="1159" customFormat="1">
      <c r="A13" s="431">
        <v>45230</v>
      </c>
      <c r="B13" s="447">
        <v>21</v>
      </c>
      <c r="C13" s="447">
        <v>0</v>
      </c>
      <c r="D13" s="447">
        <v>0</v>
      </c>
      <c r="E13" s="447">
        <v>4</v>
      </c>
      <c r="F13" s="447">
        <v>0.08</v>
      </c>
      <c r="G13" s="447">
        <v>4598</v>
      </c>
      <c r="H13" s="447">
        <v>257.82992609999985</v>
      </c>
      <c r="I13" s="447">
        <v>0</v>
      </c>
      <c r="J13" s="447">
        <v>0</v>
      </c>
      <c r="K13" s="447">
        <v>4602</v>
      </c>
      <c r="L13" s="447">
        <v>257.74624249999988</v>
      </c>
      <c r="M13" s="447">
        <v>35</v>
      </c>
      <c r="N13" s="447">
        <v>2.1902949999999999</v>
      </c>
    </row>
    <row r="14" spans="1:14" s="1160" customFormat="1">
      <c r="A14" s="448">
        <v>45260</v>
      </c>
      <c r="B14" s="447">
        <v>23</v>
      </c>
      <c r="C14" s="447">
        <v>0</v>
      </c>
      <c r="D14" s="447">
        <v>0</v>
      </c>
      <c r="E14" s="447">
        <v>3</v>
      </c>
      <c r="F14" s="447">
        <v>0.68795699999999993</v>
      </c>
      <c r="G14" s="447">
        <v>2049</v>
      </c>
      <c r="H14" s="447">
        <v>98.279845000000051</v>
      </c>
      <c r="I14" s="447">
        <v>0</v>
      </c>
      <c r="J14" s="447">
        <v>0</v>
      </c>
      <c r="K14" s="447">
        <v>2052</v>
      </c>
      <c r="L14" s="447">
        <v>98.967802000000049</v>
      </c>
      <c r="M14" s="447">
        <v>91</v>
      </c>
      <c r="N14" s="447">
        <v>4.5146875</v>
      </c>
    </row>
    <row r="15" spans="1:14" s="1160" customFormat="1">
      <c r="A15" s="448"/>
      <c r="B15" s="447"/>
      <c r="C15" s="447"/>
      <c r="D15" s="447"/>
      <c r="E15" s="447"/>
      <c r="F15" s="447"/>
      <c r="G15" s="447"/>
      <c r="H15" s="447"/>
      <c r="I15" s="447"/>
      <c r="J15" s="447"/>
      <c r="K15" s="447"/>
      <c r="L15" s="447"/>
      <c r="M15" s="447"/>
      <c r="N15" s="447"/>
    </row>
    <row r="16" spans="1:14" s="1160" customFormat="1">
      <c r="A16" s="448"/>
      <c r="B16" s="447"/>
      <c r="C16" s="447"/>
      <c r="D16" s="447"/>
      <c r="E16" s="447"/>
      <c r="F16" s="447"/>
      <c r="G16" s="447"/>
      <c r="H16" s="447"/>
      <c r="I16" s="447"/>
      <c r="J16" s="447"/>
      <c r="K16" s="447"/>
      <c r="L16" s="447"/>
      <c r="M16" s="447"/>
      <c r="N16" s="447"/>
    </row>
    <row r="17" spans="1:15" s="1160" customFormat="1">
      <c r="A17" s="448"/>
      <c r="B17" s="447"/>
      <c r="C17" s="447"/>
      <c r="D17" s="447"/>
      <c r="E17" s="447"/>
      <c r="F17" s="447"/>
      <c r="G17" s="447"/>
      <c r="H17" s="447"/>
      <c r="I17" s="447"/>
      <c r="J17" s="447"/>
      <c r="K17" s="447"/>
      <c r="L17" s="447"/>
      <c r="M17" s="447"/>
      <c r="N17" s="447"/>
    </row>
    <row r="18" spans="1:15" s="1160" customFormat="1">
      <c r="A18" s="448"/>
      <c r="B18" s="447"/>
      <c r="C18" s="447"/>
      <c r="D18" s="447"/>
      <c r="E18" s="447"/>
      <c r="F18" s="447"/>
      <c r="G18" s="447"/>
      <c r="H18" s="447"/>
      <c r="I18" s="447"/>
      <c r="J18" s="447"/>
      <c r="K18" s="447"/>
      <c r="L18" s="447"/>
      <c r="M18" s="447"/>
      <c r="N18" s="447"/>
    </row>
    <row r="19" spans="1:15" s="652" customFormat="1"/>
    <row r="20" spans="1:15" ht="18.75">
      <c r="A20" s="1576" t="s">
        <v>749</v>
      </c>
      <c r="B20" s="1577"/>
      <c r="C20" s="1577"/>
      <c r="D20" s="1577"/>
      <c r="E20" s="1577"/>
      <c r="F20" s="1577"/>
      <c r="G20" s="1577"/>
      <c r="H20" s="1577"/>
      <c r="I20" s="1577"/>
      <c r="J20" s="1577"/>
      <c r="K20" s="1577"/>
      <c r="L20" s="1577"/>
      <c r="M20" s="1577"/>
      <c r="N20" s="1577"/>
    </row>
    <row r="21" spans="1:15" ht="81" customHeight="1">
      <c r="A21" s="1578" t="s">
        <v>739</v>
      </c>
      <c r="B21" s="1578" t="s">
        <v>750</v>
      </c>
      <c r="C21" s="1581" t="s">
        <v>765</v>
      </c>
      <c r="D21" s="1582"/>
      <c r="E21" s="1582"/>
      <c r="F21" s="1583"/>
      <c r="G21" s="1584" t="s">
        <v>787</v>
      </c>
      <c r="H21" s="1584"/>
      <c r="I21" s="1584"/>
      <c r="J21" s="1584"/>
      <c r="K21" s="1581" t="s">
        <v>101</v>
      </c>
      <c r="L21" s="1583"/>
      <c r="M21" s="1581" t="s">
        <v>758</v>
      </c>
      <c r="N21" s="1583"/>
    </row>
    <row r="22" spans="1:15" ht="21" customHeight="1">
      <c r="A22" s="1579"/>
      <c r="B22" s="1579"/>
      <c r="C22" s="1585" t="s">
        <v>767</v>
      </c>
      <c r="D22" s="1586"/>
      <c r="E22" s="1585" t="s">
        <v>768</v>
      </c>
      <c r="F22" s="1586"/>
      <c r="G22" s="1587" t="s">
        <v>767</v>
      </c>
      <c r="H22" s="1587"/>
      <c r="I22" s="1587" t="s">
        <v>768</v>
      </c>
      <c r="J22" s="1587"/>
      <c r="K22" s="1572" t="s">
        <v>759</v>
      </c>
      <c r="L22" s="1572" t="s">
        <v>791</v>
      </c>
      <c r="M22" s="1578" t="s">
        <v>762</v>
      </c>
      <c r="N22" s="1578" t="s">
        <v>792</v>
      </c>
    </row>
    <row r="23" spans="1:15" ht="69.75" customHeight="1">
      <c r="A23" s="1580"/>
      <c r="B23" s="1580"/>
      <c r="C23" s="881" t="s">
        <v>759</v>
      </c>
      <c r="D23" s="881" t="s">
        <v>789</v>
      </c>
      <c r="E23" s="881" t="s">
        <v>759</v>
      </c>
      <c r="F23" s="881" t="s">
        <v>789</v>
      </c>
      <c r="G23" s="881" t="s">
        <v>1261</v>
      </c>
      <c r="H23" s="881" t="s">
        <v>1263</v>
      </c>
      <c r="I23" s="881" t="s">
        <v>1261</v>
      </c>
      <c r="J23" s="881" t="s">
        <v>1263</v>
      </c>
      <c r="K23" s="1573"/>
      <c r="L23" s="1573"/>
      <c r="M23" s="1580"/>
      <c r="N23" s="1580"/>
      <c r="O23" s="649" t="s">
        <v>737</v>
      </c>
    </row>
    <row r="24" spans="1:15">
      <c r="A24" s="435" t="s">
        <v>76</v>
      </c>
      <c r="B24" s="449">
        <v>258</v>
      </c>
      <c r="C24" s="449">
        <v>190221</v>
      </c>
      <c r="D24" s="449">
        <v>10192.341745000002</v>
      </c>
      <c r="E24" s="449">
        <v>144323</v>
      </c>
      <c r="F24" s="449">
        <v>7548.7102944999997</v>
      </c>
      <c r="G24" s="826">
        <v>0</v>
      </c>
      <c r="H24" s="826">
        <v>0</v>
      </c>
      <c r="I24" s="826">
        <v>0</v>
      </c>
      <c r="J24" s="826">
        <v>0</v>
      </c>
      <c r="K24" s="449">
        <v>334544</v>
      </c>
      <c r="L24" s="449">
        <v>17741.052039500002</v>
      </c>
      <c r="M24" s="449">
        <v>2493</v>
      </c>
      <c r="N24" s="449">
        <v>146.19999999999999</v>
      </c>
    </row>
    <row r="25" spans="1:15">
      <c r="A25" s="435" t="s">
        <v>77</v>
      </c>
      <c r="B25" s="449">
        <v>172</v>
      </c>
      <c r="C25" s="449">
        <v>24577</v>
      </c>
      <c r="D25" s="449">
        <v>1509.6157925000002</v>
      </c>
      <c r="E25" s="449">
        <v>23398</v>
      </c>
      <c r="F25" s="449">
        <v>1393.5182174999995</v>
      </c>
      <c r="G25" s="449">
        <v>18323</v>
      </c>
      <c r="H25" s="449">
        <v>1354.5740529999998</v>
      </c>
      <c r="I25" s="449">
        <v>5039</v>
      </c>
      <c r="J25" s="449">
        <v>342.13175974999996</v>
      </c>
      <c r="K25" s="449">
        <v>71337</v>
      </c>
      <c r="L25" s="449">
        <v>4599.8398227499993</v>
      </c>
      <c r="M25" s="449">
        <v>235</v>
      </c>
      <c r="N25" s="449">
        <v>15.525</v>
      </c>
    </row>
    <row r="26" spans="1:15">
      <c r="A26" s="431">
        <v>45044</v>
      </c>
      <c r="B26" s="450">
        <v>19</v>
      </c>
      <c r="C26" s="450">
        <v>11269</v>
      </c>
      <c r="D26" s="450">
        <v>694.83447650000016</v>
      </c>
      <c r="E26" s="450">
        <v>14361</v>
      </c>
      <c r="F26" s="450">
        <v>851.46241399999974</v>
      </c>
      <c r="G26" s="450">
        <v>0</v>
      </c>
      <c r="H26" s="450">
        <v>0</v>
      </c>
      <c r="I26" s="450">
        <v>0</v>
      </c>
      <c r="J26" s="450">
        <v>0</v>
      </c>
      <c r="K26" s="450">
        <v>25630</v>
      </c>
      <c r="L26" s="450">
        <v>1546.2968904999998</v>
      </c>
      <c r="M26" s="450">
        <v>747</v>
      </c>
      <c r="N26" s="450">
        <v>45.113500000000002</v>
      </c>
    </row>
    <row r="27" spans="1:15">
      <c r="A27" s="431">
        <v>45077</v>
      </c>
      <c r="B27" s="450">
        <v>23</v>
      </c>
      <c r="C27" s="450">
        <v>11143</v>
      </c>
      <c r="D27" s="450">
        <v>682.78131599999995</v>
      </c>
      <c r="E27" s="450">
        <v>7623</v>
      </c>
      <c r="F27" s="450">
        <v>457.64991349999991</v>
      </c>
      <c r="G27" s="450">
        <v>0</v>
      </c>
      <c r="H27" s="450">
        <v>0</v>
      </c>
      <c r="I27" s="450">
        <v>0</v>
      </c>
      <c r="J27" s="450">
        <v>0</v>
      </c>
      <c r="K27" s="450">
        <v>18766</v>
      </c>
      <c r="L27" s="450">
        <v>1140.4312295</v>
      </c>
      <c r="M27" s="450">
        <v>637</v>
      </c>
      <c r="N27" s="450">
        <v>38.35</v>
      </c>
    </row>
    <row r="28" spans="1:15">
      <c r="A28" s="431">
        <v>45107</v>
      </c>
      <c r="B28" s="450">
        <v>22</v>
      </c>
      <c r="C28" s="450">
        <v>2165</v>
      </c>
      <c r="D28" s="450">
        <v>132</v>
      </c>
      <c r="E28" s="450">
        <v>1390</v>
      </c>
      <c r="F28" s="450">
        <v>83</v>
      </c>
      <c r="G28" s="450">
        <v>0</v>
      </c>
      <c r="H28" s="450">
        <v>0</v>
      </c>
      <c r="I28" s="450">
        <v>0</v>
      </c>
      <c r="J28" s="450">
        <v>0</v>
      </c>
      <c r="K28" s="450">
        <v>3555</v>
      </c>
      <c r="L28" s="450">
        <v>215</v>
      </c>
      <c r="M28" s="450">
        <v>64</v>
      </c>
      <c r="N28" s="450">
        <v>3.78</v>
      </c>
    </row>
    <row r="29" spans="1:15">
      <c r="A29" s="431">
        <v>45138</v>
      </c>
      <c r="B29" s="450">
        <v>21</v>
      </c>
      <c r="C29" s="450">
        <v>0</v>
      </c>
      <c r="D29" s="450">
        <v>0</v>
      </c>
      <c r="E29" s="450">
        <v>24</v>
      </c>
      <c r="F29" s="450">
        <v>1.4058899999999999</v>
      </c>
      <c r="G29" s="450">
        <v>0</v>
      </c>
      <c r="H29" s="450">
        <v>0</v>
      </c>
      <c r="I29" s="450">
        <v>0</v>
      </c>
      <c r="J29" s="450">
        <v>0</v>
      </c>
      <c r="K29" s="450">
        <v>24</v>
      </c>
      <c r="L29" s="450">
        <v>1.4058899999999999</v>
      </c>
      <c r="M29" s="450">
        <v>0</v>
      </c>
      <c r="N29" s="450">
        <v>0</v>
      </c>
    </row>
    <row r="30" spans="1:15">
      <c r="A30" s="431">
        <v>45169</v>
      </c>
      <c r="B30" s="450">
        <v>22</v>
      </c>
      <c r="C30" s="450">
        <v>0</v>
      </c>
      <c r="D30" s="450">
        <v>0</v>
      </c>
      <c r="E30" s="450">
        <v>0</v>
      </c>
      <c r="F30" s="450">
        <v>0</v>
      </c>
      <c r="G30" s="450">
        <v>0</v>
      </c>
      <c r="H30" s="450">
        <v>0</v>
      </c>
      <c r="I30" s="450">
        <v>0</v>
      </c>
      <c r="J30" s="450">
        <v>0</v>
      </c>
      <c r="K30" s="450">
        <v>0</v>
      </c>
      <c r="L30" s="450">
        <v>0</v>
      </c>
      <c r="M30" s="450">
        <v>0</v>
      </c>
      <c r="N30" s="450">
        <v>0</v>
      </c>
    </row>
    <row r="31" spans="1:15">
      <c r="A31" s="431">
        <v>45199</v>
      </c>
      <c r="B31" s="450">
        <v>21</v>
      </c>
      <c r="C31" s="450">
        <v>0</v>
      </c>
      <c r="D31" s="450">
        <v>0</v>
      </c>
      <c r="E31" s="450">
        <v>0</v>
      </c>
      <c r="F31" s="450">
        <v>0</v>
      </c>
      <c r="G31" s="450">
        <v>0</v>
      </c>
      <c r="H31" s="450">
        <v>0</v>
      </c>
      <c r="I31" s="450">
        <v>0</v>
      </c>
      <c r="J31" s="450">
        <v>0</v>
      </c>
      <c r="K31" s="450">
        <v>0</v>
      </c>
      <c r="L31" s="450">
        <v>0</v>
      </c>
      <c r="M31" s="450">
        <v>0</v>
      </c>
      <c r="N31" s="450">
        <v>0</v>
      </c>
    </row>
    <row r="32" spans="1:15">
      <c r="A32" s="431">
        <v>45230</v>
      </c>
      <c r="B32" s="450">
        <v>21</v>
      </c>
      <c r="C32" s="450">
        <v>0</v>
      </c>
      <c r="D32" s="450">
        <v>0</v>
      </c>
      <c r="E32" s="450">
        <v>0</v>
      </c>
      <c r="F32" s="450">
        <v>0</v>
      </c>
      <c r="G32" s="450">
        <v>7605</v>
      </c>
      <c r="H32" s="450">
        <v>586.54275099999973</v>
      </c>
      <c r="I32" s="450">
        <v>1648</v>
      </c>
      <c r="J32" s="450">
        <v>116.56364000000001</v>
      </c>
      <c r="K32" s="450">
        <v>9253</v>
      </c>
      <c r="L32" s="450">
        <v>703.10639099999969</v>
      </c>
      <c r="M32" s="450">
        <v>220</v>
      </c>
      <c r="N32" s="450">
        <v>16.202000000000002</v>
      </c>
    </row>
    <row r="33" spans="1:16">
      <c r="A33" s="448">
        <v>45260</v>
      </c>
      <c r="B33" s="450">
        <v>23</v>
      </c>
      <c r="C33" s="450">
        <v>0</v>
      </c>
      <c r="D33" s="450">
        <v>0</v>
      </c>
      <c r="E33" s="450">
        <v>0</v>
      </c>
      <c r="F33" s="450">
        <v>0</v>
      </c>
      <c r="G33" s="450">
        <v>10718</v>
      </c>
      <c r="H33" s="450">
        <v>768.03130199999998</v>
      </c>
      <c r="I33" s="450">
        <v>3391</v>
      </c>
      <c r="J33" s="450">
        <v>225.56811974999994</v>
      </c>
      <c r="K33" s="450">
        <v>14109</v>
      </c>
      <c r="L33" s="450">
        <v>993.59942174999992</v>
      </c>
      <c r="M33" s="450">
        <v>235</v>
      </c>
      <c r="N33" s="450">
        <v>15.525</v>
      </c>
    </row>
    <row r="34" spans="1:16">
      <c r="A34" s="422">
        <v>45261</v>
      </c>
      <c r="B34" s="450"/>
      <c r="C34" s="450"/>
      <c r="D34" s="450"/>
      <c r="E34" s="450"/>
      <c r="F34" s="450"/>
      <c r="G34" s="450"/>
      <c r="H34" s="450"/>
      <c r="I34" s="450"/>
      <c r="J34" s="450"/>
      <c r="K34" s="450"/>
      <c r="L34" s="450"/>
      <c r="M34" s="450"/>
      <c r="N34" s="450"/>
    </row>
    <row r="35" spans="1:16">
      <c r="A35" s="422">
        <v>45292</v>
      </c>
      <c r="B35" s="450"/>
      <c r="C35" s="450"/>
      <c r="D35" s="450"/>
      <c r="E35" s="450"/>
      <c r="F35" s="450"/>
      <c r="G35" s="450"/>
      <c r="H35" s="450"/>
      <c r="I35" s="450"/>
      <c r="J35" s="450"/>
      <c r="K35" s="450"/>
      <c r="L35" s="450"/>
      <c r="M35" s="450"/>
      <c r="N35" s="450"/>
    </row>
    <row r="36" spans="1:16">
      <c r="A36" s="422">
        <v>45323</v>
      </c>
      <c r="B36" s="450"/>
      <c r="C36" s="450"/>
      <c r="D36" s="450"/>
      <c r="E36" s="450"/>
      <c r="F36" s="450"/>
      <c r="G36" s="450"/>
      <c r="H36" s="450"/>
      <c r="I36" s="450"/>
      <c r="J36" s="450"/>
      <c r="K36" s="450"/>
      <c r="L36" s="450"/>
      <c r="M36" s="450"/>
      <c r="N36" s="450"/>
    </row>
    <row r="37" spans="1:16">
      <c r="A37" s="422">
        <v>45352</v>
      </c>
      <c r="B37" s="450"/>
      <c r="C37" s="450"/>
      <c r="D37" s="450"/>
      <c r="E37" s="450"/>
      <c r="F37" s="450"/>
      <c r="G37" s="450"/>
      <c r="H37" s="450"/>
      <c r="I37" s="450"/>
      <c r="J37" s="450"/>
      <c r="K37" s="450"/>
      <c r="L37" s="450"/>
      <c r="M37" s="450"/>
      <c r="N37" s="450"/>
    </row>
    <row r="38" spans="1:16">
      <c r="A38" s="451"/>
      <c r="B38" s="381"/>
      <c r="C38" s="1161"/>
      <c r="D38" s="1161"/>
      <c r="E38" s="1161"/>
      <c r="K38" s="649"/>
      <c r="L38" s="649"/>
      <c r="M38" s="827"/>
      <c r="N38" s="827"/>
    </row>
    <row r="39" spans="1:16" s="652" customFormat="1">
      <c r="A39" s="451" t="s">
        <v>1361</v>
      </c>
      <c r="B39" s="382"/>
      <c r="C39" s="382"/>
      <c r="D39" s="382"/>
      <c r="E39" s="1162"/>
      <c r="F39" s="649"/>
      <c r="G39" s="649"/>
      <c r="H39" s="649"/>
      <c r="I39" s="649"/>
      <c r="J39" s="649"/>
      <c r="K39" s="649"/>
      <c r="L39" s="649"/>
      <c r="M39" s="1161"/>
      <c r="N39" s="1161"/>
      <c r="O39" s="1163"/>
      <c r="P39" s="1163"/>
    </row>
    <row r="40" spans="1:16" s="652" customFormat="1">
      <c r="A40" s="828" t="s">
        <v>322</v>
      </c>
      <c r="B40" s="382"/>
      <c r="C40" s="382"/>
      <c r="D40" s="382"/>
      <c r="E40" s="1162"/>
      <c r="F40" s="649"/>
      <c r="G40" s="649"/>
      <c r="H40" s="649"/>
      <c r="I40" s="649"/>
      <c r="J40" s="649"/>
      <c r="K40" s="649"/>
      <c r="L40" s="649"/>
      <c r="M40" s="1161"/>
      <c r="N40" s="1161"/>
      <c r="O40" s="1163"/>
      <c r="P40" s="1163"/>
    </row>
  </sheetData>
  <mergeCells count="24">
    <mergeCell ref="A20:N20"/>
    <mergeCell ref="A21:A23"/>
    <mergeCell ref="B21:B23"/>
    <mergeCell ref="C21:F21"/>
    <mergeCell ref="G21:J21"/>
    <mergeCell ref="K21:L21"/>
    <mergeCell ref="M21:N21"/>
    <mergeCell ref="C22:D22"/>
    <mergeCell ref="E22:F22"/>
    <mergeCell ref="G22:H22"/>
    <mergeCell ref="I22:J22"/>
    <mergeCell ref="K22:K23"/>
    <mergeCell ref="L22:L23"/>
    <mergeCell ref="M22:M23"/>
    <mergeCell ref="N22:N23"/>
    <mergeCell ref="A2:N2"/>
    <mergeCell ref="A3:A4"/>
    <mergeCell ref="B3:B4"/>
    <mergeCell ref="C3:D3"/>
    <mergeCell ref="E3:F3"/>
    <mergeCell ref="G3:H3"/>
    <mergeCell ref="I3:J3"/>
    <mergeCell ref="K3:L3"/>
    <mergeCell ref="M3:N3"/>
  </mergeCells>
  <printOptions horizontalCentered="1"/>
  <pageMargins left="0.7" right="0.7" top="0.75" bottom="0.75" header="0.3" footer="0.3"/>
  <pageSetup scale="70"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8"/>
  <sheetViews>
    <sheetView workbookViewId="0">
      <selection sqref="A1:H1"/>
    </sheetView>
  </sheetViews>
  <sheetFormatPr defaultColWidth="9.140625" defaultRowHeight="15"/>
  <cols>
    <col min="1" max="1" width="13.140625" style="50" customWidth="1"/>
    <col min="2" max="4" width="8.7109375" style="50" customWidth="1"/>
    <col min="5" max="5" width="13.28515625" style="50" customWidth="1"/>
    <col min="6" max="7" width="8.7109375" style="50" customWidth="1"/>
    <col min="8" max="8" width="20.7109375" style="650" bestFit="1" customWidth="1"/>
    <col min="9" max="12" width="9.28515625" style="50" bestFit="1" customWidth="1"/>
    <col min="13" max="13" width="9.7109375" style="50" bestFit="1" customWidth="1"/>
    <col min="14" max="14" width="9.28515625" style="50" bestFit="1" customWidth="1"/>
    <col min="15" max="15" width="9.5703125" style="50" bestFit="1" customWidth="1"/>
    <col min="16" max="16384" width="9.140625" style="50"/>
  </cols>
  <sheetData>
    <row r="1" spans="1:8" ht="15.75">
      <c r="A1" s="1597" t="s">
        <v>793</v>
      </c>
      <c r="B1" s="1598"/>
      <c r="C1" s="1598"/>
      <c r="D1" s="1598"/>
      <c r="E1" s="1598"/>
      <c r="F1" s="1598"/>
      <c r="G1" s="1598"/>
      <c r="H1" s="1598"/>
    </row>
    <row r="2" spans="1:8" ht="96.75" customHeight="1">
      <c r="A2" s="829" t="s">
        <v>794</v>
      </c>
      <c r="B2" s="830" t="s">
        <v>795</v>
      </c>
      <c r="C2" s="830" t="s">
        <v>796</v>
      </c>
      <c r="D2" s="830" t="s">
        <v>797</v>
      </c>
      <c r="E2" s="830" t="s">
        <v>798</v>
      </c>
      <c r="F2" s="830" t="s">
        <v>799</v>
      </c>
      <c r="G2" s="830" t="s">
        <v>358</v>
      </c>
      <c r="H2" s="830" t="s">
        <v>800</v>
      </c>
    </row>
    <row r="3" spans="1:8" ht="15.75">
      <c r="A3" s="1599" t="s">
        <v>81</v>
      </c>
      <c r="B3" s="1600"/>
      <c r="C3" s="1600"/>
      <c r="D3" s="1600"/>
      <c r="E3" s="1600"/>
      <c r="F3" s="1600"/>
      <c r="G3" s="1600"/>
      <c r="H3" s="1600"/>
    </row>
    <row r="4" spans="1:8" ht="15.75">
      <c r="A4" s="435" t="s">
        <v>76</v>
      </c>
      <c r="B4" s="454">
        <v>8.3829898678603485E-4</v>
      </c>
      <c r="C4" s="454">
        <v>2.2849183391735801</v>
      </c>
      <c r="D4" s="454">
        <v>48.145099967260585</v>
      </c>
      <c r="E4" s="454">
        <v>0.14453700135097011</v>
      </c>
      <c r="F4" s="455">
        <v>0</v>
      </c>
      <c r="G4" s="454">
        <v>49.424604648609019</v>
      </c>
      <c r="H4" s="454">
        <v>29561132.909999982</v>
      </c>
    </row>
    <row r="5" spans="1:8" ht="15.75">
      <c r="A5" s="435" t="s">
        <v>77</v>
      </c>
      <c r="B5" s="454">
        <v>1.3750350891398754E-5</v>
      </c>
      <c r="C5" s="454">
        <v>1.9234183537909084</v>
      </c>
      <c r="D5" s="454">
        <v>51.037004552566415</v>
      </c>
      <c r="E5" s="454">
        <v>0.13558713104901524</v>
      </c>
      <c r="F5" s="454">
        <v>0.88529337581788026</v>
      </c>
      <c r="G5" s="454">
        <v>46.018572863061593</v>
      </c>
      <c r="H5" s="456">
        <v>33962774.145135894</v>
      </c>
    </row>
    <row r="6" spans="1:8" ht="15.75">
      <c r="A6" s="431">
        <v>45044</v>
      </c>
      <c r="B6" s="452">
        <v>0</v>
      </c>
      <c r="C6" s="452">
        <v>2.2044915411421324</v>
      </c>
      <c r="D6" s="452">
        <v>49.689400681536853</v>
      </c>
      <c r="E6" s="452">
        <v>0.13870938112498707</v>
      </c>
      <c r="F6" s="452">
        <v>1.4312791329684016E-3</v>
      </c>
      <c r="G6" s="452">
        <v>47.965966394194901</v>
      </c>
      <c r="H6" s="453">
        <v>2632275.5749999983</v>
      </c>
    </row>
    <row r="7" spans="1:8" ht="15.75">
      <c r="A7" s="431">
        <v>45077</v>
      </c>
      <c r="B7" s="452">
        <v>0</v>
      </c>
      <c r="C7" s="452">
        <v>2.1613268859969716</v>
      </c>
      <c r="D7" s="452">
        <v>50.409280384640532</v>
      </c>
      <c r="E7" s="452">
        <v>0.10627570827332147</v>
      </c>
      <c r="F7" s="452">
        <v>0.3541230540609952</v>
      </c>
      <c r="G7" s="452">
        <v>46.968995406193805</v>
      </c>
      <c r="H7" s="453">
        <v>3821658.8399999994</v>
      </c>
    </row>
    <row r="8" spans="1:8" ht="15.75">
      <c r="A8" s="431">
        <v>45107</v>
      </c>
      <c r="B8" s="452">
        <v>0</v>
      </c>
      <c r="C8" s="452">
        <v>1.6685248995300974</v>
      </c>
      <c r="D8" s="452">
        <v>50.967385928397832</v>
      </c>
      <c r="E8" s="452">
        <v>0.11495835710618826</v>
      </c>
      <c r="F8" s="452">
        <v>1.490446880405522</v>
      </c>
      <c r="G8" s="452">
        <v>45.758683815900739</v>
      </c>
      <c r="H8" s="453">
        <v>4213734.6147959996</v>
      </c>
    </row>
    <row r="9" spans="1:8" ht="15.75">
      <c r="A9" s="431">
        <v>45138</v>
      </c>
      <c r="B9" s="452">
        <v>2.9565160950172155E-5</v>
      </c>
      <c r="C9" s="452">
        <v>1.9851255215856904</v>
      </c>
      <c r="D9" s="452">
        <v>49.228241242461785</v>
      </c>
      <c r="E9" s="452">
        <v>0.15562184989096955</v>
      </c>
      <c r="F9" s="452">
        <v>1.1964397936684565</v>
      </c>
      <c r="G9" s="452">
        <v>47.434536271183106</v>
      </c>
      <c r="H9" s="453">
        <v>3822066.0012019998</v>
      </c>
    </row>
    <row r="10" spans="1:8" ht="15.75">
      <c r="A10" s="431">
        <v>45169</v>
      </c>
      <c r="B10" s="452">
        <v>3.3989241500101673E-6</v>
      </c>
      <c r="C10" s="452">
        <v>1.5741434229450704</v>
      </c>
      <c r="D10" s="452">
        <v>51.978628567627339</v>
      </c>
      <c r="E10" s="452">
        <v>0.14186578320244</v>
      </c>
      <c r="F10" s="452">
        <v>1.00129416373772</v>
      </c>
      <c r="G10" s="452">
        <v>45.304065831943454</v>
      </c>
      <c r="H10" s="453">
        <v>4707371.8899999987</v>
      </c>
    </row>
    <row r="11" spans="1:8" ht="15.75">
      <c r="A11" s="431">
        <v>45199</v>
      </c>
      <c r="B11" s="452">
        <v>2.5904852168780146E-5</v>
      </c>
      <c r="C11" s="452">
        <v>1.883446611139987</v>
      </c>
      <c r="D11" s="452">
        <v>52.014940051936833</v>
      </c>
      <c r="E11" s="452">
        <v>0.1384238111282656</v>
      </c>
      <c r="F11" s="452">
        <v>1.0865278312973397</v>
      </c>
      <c r="G11" s="452">
        <v>44.87663393929887</v>
      </c>
      <c r="H11" s="453">
        <v>4863953.6391229993</v>
      </c>
    </row>
    <row r="12" spans="1:8" ht="15.75">
      <c r="A12" s="431">
        <v>45230</v>
      </c>
      <c r="B12" s="452">
        <v>2.6435563237668856E-5</v>
      </c>
      <c r="C12" s="452">
        <v>2.0904872521341926</v>
      </c>
      <c r="D12" s="452">
        <v>50.879162002746071</v>
      </c>
      <c r="E12" s="452">
        <v>0.12061935936348026</v>
      </c>
      <c r="F12" s="452">
        <v>0.75960953536763332</v>
      </c>
      <c r="G12" s="452">
        <v>46.150095414825351</v>
      </c>
      <c r="H12" s="453">
        <v>5068929.2576149004</v>
      </c>
    </row>
    <row r="13" spans="1:8" ht="15.75">
      <c r="A13" s="431">
        <v>45260</v>
      </c>
      <c r="B13" s="457">
        <v>1.6139779462204707E-5</v>
      </c>
      <c r="C13" s="452">
        <v>1.9571721475022945</v>
      </c>
      <c r="D13" s="452">
        <v>52.022009055786064</v>
      </c>
      <c r="E13" s="452">
        <v>0.16623186549122695</v>
      </c>
      <c r="F13" s="458">
        <v>0.82929621752949756</v>
      </c>
      <c r="G13" s="452">
        <v>45.024506485945189</v>
      </c>
      <c r="H13" s="452">
        <v>4832784.327399998</v>
      </c>
    </row>
    <row r="14" spans="1:8" ht="15.75">
      <c r="A14" s="422">
        <v>45261</v>
      </c>
      <c r="B14" s="452"/>
      <c r="C14" s="452"/>
      <c r="D14" s="452"/>
      <c r="E14" s="452"/>
      <c r="F14" s="452"/>
      <c r="G14" s="452"/>
      <c r="H14" s="453"/>
    </row>
    <row r="15" spans="1:8" ht="15.75">
      <c r="A15" s="422">
        <v>45292</v>
      </c>
      <c r="B15" s="452"/>
      <c r="C15" s="452"/>
      <c r="D15" s="452"/>
      <c r="E15" s="452"/>
      <c r="F15" s="452"/>
      <c r="G15" s="452"/>
      <c r="H15" s="453"/>
    </row>
    <row r="16" spans="1:8" ht="15.75">
      <c r="A16" s="422">
        <v>45323</v>
      </c>
      <c r="B16" s="452"/>
      <c r="C16" s="452"/>
      <c r="D16" s="452"/>
      <c r="E16" s="452"/>
      <c r="F16" s="452"/>
      <c r="G16" s="452"/>
      <c r="H16" s="453"/>
    </row>
    <row r="17" spans="1:25" s="650" customFormat="1" ht="15.75">
      <c r="A17" s="422">
        <v>45352</v>
      </c>
      <c r="B17" s="457"/>
      <c r="C17" s="452"/>
      <c r="D17" s="452"/>
      <c r="E17" s="452"/>
      <c r="F17" s="458"/>
      <c r="G17" s="452"/>
      <c r="H17" s="452"/>
    </row>
    <row r="18" spans="1:25" ht="15.75">
      <c r="A18" s="1599" t="s">
        <v>82</v>
      </c>
      <c r="B18" s="1600"/>
      <c r="C18" s="1600"/>
      <c r="D18" s="1600"/>
      <c r="E18" s="1600"/>
      <c r="F18" s="1600"/>
      <c r="G18" s="1600"/>
      <c r="H18" s="1600"/>
      <c r="J18" s="651"/>
      <c r="K18" s="651"/>
      <c r="L18" s="651"/>
      <c r="M18" s="651"/>
      <c r="N18" s="651"/>
      <c r="O18" s="651"/>
      <c r="P18" s="651"/>
    </row>
    <row r="19" spans="1:25" s="651" customFormat="1" ht="15.75">
      <c r="A19" s="435" t="s">
        <v>76</v>
      </c>
      <c r="B19" s="460">
        <v>5.3296214472925513E-2</v>
      </c>
      <c r="C19" s="454">
        <v>3.3938874358459192</v>
      </c>
      <c r="D19" s="456">
        <v>39.432815905726258</v>
      </c>
      <c r="E19" s="460">
        <v>7.1397857348703573E-3</v>
      </c>
      <c r="F19" s="460">
        <v>0</v>
      </c>
      <c r="G19" s="456">
        <v>57.113683887648492</v>
      </c>
      <c r="H19" s="456">
        <v>204932.34280999997</v>
      </c>
    </row>
    <row r="20" spans="1:25" s="651" customFormat="1" ht="15.75">
      <c r="A20" s="435" t="s">
        <v>77</v>
      </c>
      <c r="B20" s="460">
        <v>0.440262285581968</v>
      </c>
      <c r="C20" s="460">
        <v>5.3511890187888529</v>
      </c>
      <c r="D20" s="460">
        <v>39.53301111201516</v>
      </c>
      <c r="E20" s="460">
        <v>4.6250634691305047E-2</v>
      </c>
      <c r="F20" s="460">
        <v>7.4244241206025045E-4</v>
      </c>
      <c r="G20" s="460">
        <v>54.628544506510643</v>
      </c>
      <c r="H20" s="456">
        <v>157043.15845000002</v>
      </c>
    </row>
    <row r="21" spans="1:25" s="651" customFormat="1" ht="15.75">
      <c r="A21" s="431">
        <v>45044</v>
      </c>
      <c r="B21" s="459">
        <v>0.32229999999999998</v>
      </c>
      <c r="C21" s="459">
        <v>5.1140999999999996</v>
      </c>
      <c r="D21" s="459">
        <v>36.222700000000003</v>
      </c>
      <c r="E21" s="459">
        <v>0</v>
      </c>
      <c r="F21" s="459">
        <v>0</v>
      </c>
      <c r="G21" s="459">
        <v>58.340899999999998</v>
      </c>
      <c r="H21" s="453">
        <v>14065.316375000002</v>
      </c>
    </row>
    <row r="22" spans="1:25" s="651" customFormat="1" ht="15.75">
      <c r="A22" s="431">
        <v>45077</v>
      </c>
      <c r="B22" s="459">
        <v>0.03</v>
      </c>
      <c r="C22" s="459">
        <v>2.96</v>
      </c>
      <c r="D22" s="459">
        <v>37.08</v>
      </c>
      <c r="E22" s="459">
        <v>0</v>
      </c>
      <c r="F22" s="459">
        <v>0</v>
      </c>
      <c r="G22" s="459">
        <v>59.927999999999997</v>
      </c>
      <c r="H22" s="453">
        <v>18103.47</v>
      </c>
    </row>
    <row r="23" spans="1:25" s="651" customFormat="1" ht="15.75">
      <c r="A23" s="431">
        <v>45107</v>
      </c>
      <c r="B23" s="459">
        <v>2.5000000000000001E-2</v>
      </c>
      <c r="C23" s="459">
        <v>2.9609999999999999</v>
      </c>
      <c r="D23" s="459">
        <v>37.085999999999999</v>
      </c>
      <c r="E23" s="459">
        <v>0</v>
      </c>
      <c r="F23" s="459">
        <v>0</v>
      </c>
      <c r="G23" s="459">
        <v>59.927999999999997</v>
      </c>
      <c r="H23" s="453">
        <v>17303.09</v>
      </c>
    </row>
    <row r="24" spans="1:25" s="651" customFormat="1" ht="15.75">
      <c r="A24" s="431">
        <v>45138</v>
      </c>
      <c r="B24" s="459">
        <v>0.21</v>
      </c>
      <c r="C24" s="459">
        <v>3.75</v>
      </c>
      <c r="D24" s="459">
        <v>37.4</v>
      </c>
      <c r="E24" s="459">
        <v>0</v>
      </c>
      <c r="F24" s="459">
        <v>0</v>
      </c>
      <c r="G24" s="459">
        <v>58.64</v>
      </c>
      <c r="H24" s="453">
        <v>25023</v>
      </c>
    </row>
    <row r="25" spans="1:25" s="651" customFormat="1" ht="15.75">
      <c r="A25" s="431">
        <v>45169</v>
      </c>
      <c r="B25" s="459">
        <v>0.51164664834427998</v>
      </c>
      <c r="C25" s="459">
        <v>6.1273258922579288</v>
      </c>
      <c r="D25" s="459">
        <v>40.971294155322049</v>
      </c>
      <c r="E25" s="459">
        <v>0</v>
      </c>
      <c r="F25" s="459">
        <v>0</v>
      </c>
      <c r="G25" s="459">
        <v>52.387529090871062</v>
      </c>
      <c r="H25" s="453">
        <v>28846.312075000002</v>
      </c>
    </row>
    <row r="26" spans="1:25" s="651" customFormat="1" ht="15.75">
      <c r="A26" s="431">
        <v>45199</v>
      </c>
      <c r="B26" s="459">
        <v>0.59482301262465587</v>
      </c>
      <c r="C26" s="459">
        <v>6.1613324042361706</v>
      </c>
      <c r="D26" s="459">
        <v>43.421814595684403</v>
      </c>
      <c r="E26" s="459">
        <v>0.11254672489401604</v>
      </c>
      <c r="F26" s="459">
        <v>2.0541385041566752E-3</v>
      </c>
      <c r="G26" s="459">
        <v>49.707429124056588</v>
      </c>
      <c r="H26" s="453">
        <v>20294</v>
      </c>
    </row>
    <row r="27" spans="1:25" s="651" customFormat="1" ht="15.75">
      <c r="A27" s="431">
        <v>45230</v>
      </c>
      <c r="B27" s="459">
        <v>1.3297181874574162</v>
      </c>
      <c r="C27" s="459">
        <v>7.5496774980128123</v>
      </c>
      <c r="D27" s="459">
        <v>41.759274168761586</v>
      </c>
      <c r="E27" s="459">
        <v>0.14707719995629615</v>
      </c>
      <c r="F27" s="459">
        <v>1.6556820169621516E-3</v>
      </c>
      <c r="G27" s="459">
        <v>49.212597263794919</v>
      </c>
      <c r="H27" s="453">
        <v>18412.970000000005</v>
      </c>
    </row>
    <row r="28" spans="1:25" s="1164" customFormat="1" ht="15.75">
      <c r="A28" s="431">
        <v>45260</v>
      </c>
      <c r="B28" s="457">
        <v>0.47092094128961431</v>
      </c>
      <c r="C28" s="457">
        <v>8.6010710152600378</v>
      </c>
      <c r="D28" s="452">
        <v>41.216483755995974</v>
      </c>
      <c r="E28" s="459">
        <v>0.15146037299669646</v>
      </c>
      <c r="F28" s="458">
        <v>2.9624575098358397E-3</v>
      </c>
      <c r="G28" s="452">
        <v>49.557101456947834</v>
      </c>
      <c r="H28" s="452">
        <v>14995</v>
      </c>
      <c r="I28" s="651"/>
      <c r="J28" s="651"/>
      <c r="K28" s="651"/>
      <c r="L28" s="651"/>
      <c r="M28" s="651"/>
      <c r="N28" s="651"/>
      <c r="O28" s="651"/>
      <c r="P28" s="651"/>
      <c r="Q28" s="651"/>
      <c r="R28" s="651"/>
      <c r="S28" s="651"/>
      <c r="T28" s="651"/>
      <c r="U28" s="651"/>
      <c r="V28" s="651"/>
      <c r="W28" s="651"/>
      <c r="X28" s="651"/>
      <c r="Y28" s="651"/>
    </row>
    <row r="29" spans="1:25" s="1164" customFormat="1" ht="15.75">
      <c r="A29" s="422">
        <v>45261</v>
      </c>
      <c r="B29" s="457"/>
      <c r="C29" s="457"/>
      <c r="D29" s="452"/>
      <c r="E29" s="459"/>
      <c r="F29" s="458"/>
      <c r="G29" s="452"/>
      <c r="H29" s="452"/>
      <c r="I29" s="651"/>
      <c r="J29" s="651"/>
      <c r="K29" s="651"/>
      <c r="L29" s="651"/>
      <c r="M29" s="651"/>
      <c r="N29" s="651"/>
      <c r="O29" s="651"/>
      <c r="P29" s="651"/>
      <c r="Q29" s="651"/>
      <c r="R29" s="651"/>
      <c r="S29" s="651"/>
      <c r="T29" s="651"/>
      <c r="U29" s="651"/>
      <c r="V29" s="651"/>
      <c r="W29" s="651"/>
      <c r="X29" s="651"/>
      <c r="Y29" s="651"/>
    </row>
    <row r="30" spans="1:25" s="1164" customFormat="1" ht="15.75">
      <c r="A30" s="422">
        <v>45292</v>
      </c>
      <c r="B30" s="457"/>
      <c r="C30" s="457"/>
      <c r="D30" s="452"/>
      <c r="E30" s="459"/>
      <c r="F30" s="458"/>
      <c r="G30" s="452"/>
      <c r="H30" s="452"/>
      <c r="I30" s="651"/>
      <c r="J30" s="651"/>
      <c r="K30" s="651"/>
      <c r="L30" s="651"/>
      <c r="M30" s="651"/>
      <c r="N30" s="651"/>
      <c r="O30" s="651"/>
      <c r="P30" s="651"/>
      <c r="Q30" s="651"/>
      <c r="R30" s="651"/>
      <c r="S30" s="651"/>
      <c r="T30" s="651"/>
      <c r="U30" s="651"/>
      <c r="V30" s="651"/>
      <c r="W30" s="651"/>
      <c r="X30" s="651"/>
      <c r="Y30" s="651"/>
    </row>
    <row r="31" spans="1:25" s="1164" customFormat="1" ht="15.75">
      <c r="A31" s="422">
        <v>45323</v>
      </c>
      <c r="B31" s="457"/>
      <c r="C31" s="457"/>
      <c r="D31" s="452"/>
      <c r="E31" s="459"/>
      <c r="F31" s="458"/>
      <c r="G31" s="452"/>
      <c r="H31" s="452"/>
      <c r="I31" s="651"/>
      <c r="J31" s="651"/>
      <c r="K31" s="651"/>
      <c r="L31" s="651"/>
      <c r="M31" s="651"/>
      <c r="N31" s="651"/>
      <c r="O31" s="651"/>
      <c r="P31" s="651"/>
      <c r="Q31" s="651"/>
      <c r="R31" s="651"/>
      <c r="S31" s="651"/>
      <c r="T31" s="651"/>
      <c r="U31" s="651"/>
      <c r="V31" s="651"/>
      <c r="W31" s="651"/>
      <c r="X31" s="651"/>
      <c r="Y31" s="651"/>
    </row>
    <row r="32" spans="1:25" s="1164" customFormat="1" ht="15.75">
      <c r="A32" s="422">
        <v>45352</v>
      </c>
      <c r="B32" s="457"/>
      <c r="C32" s="457"/>
      <c r="D32" s="452"/>
      <c r="E32" s="459"/>
      <c r="F32" s="458"/>
      <c r="G32" s="452"/>
      <c r="H32" s="452"/>
      <c r="I32" s="651"/>
      <c r="J32" s="651"/>
      <c r="K32" s="651"/>
      <c r="L32" s="651"/>
      <c r="M32" s="651"/>
      <c r="N32" s="651"/>
      <c r="O32" s="651"/>
      <c r="P32" s="651"/>
      <c r="Q32" s="651"/>
      <c r="R32" s="651"/>
      <c r="S32" s="651"/>
      <c r="T32" s="651"/>
      <c r="U32" s="651"/>
      <c r="V32" s="651"/>
      <c r="W32" s="651"/>
      <c r="X32" s="651"/>
      <c r="Y32" s="651"/>
    </row>
    <row r="33" spans="1:25" ht="15.75">
      <c r="A33" s="1599" t="s">
        <v>78</v>
      </c>
      <c r="B33" s="1600"/>
      <c r="C33" s="1600"/>
      <c r="D33" s="1600"/>
      <c r="E33" s="1600"/>
      <c r="F33" s="1600"/>
      <c r="G33" s="1600"/>
      <c r="H33" s="1600"/>
      <c r="I33" s="651"/>
      <c r="J33" s="651"/>
      <c r="K33" s="651"/>
      <c r="L33" s="651"/>
      <c r="M33" s="651"/>
      <c r="N33" s="651"/>
      <c r="O33" s="651"/>
      <c r="P33" s="651"/>
      <c r="Q33" s="651"/>
      <c r="R33" s="651"/>
      <c r="S33" s="651"/>
      <c r="T33" s="651"/>
      <c r="U33" s="651"/>
      <c r="V33" s="651"/>
      <c r="W33" s="651"/>
      <c r="X33" s="651"/>
      <c r="Y33" s="651"/>
    </row>
    <row r="34" spans="1:25" s="651" customFormat="1" ht="15.75">
      <c r="A34" s="435" t="s">
        <v>76</v>
      </c>
      <c r="B34" s="460">
        <v>0</v>
      </c>
      <c r="C34" s="456">
        <v>0</v>
      </c>
      <c r="D34" s="456">
        <v>7</v>
      </c>
      <c r="E34" s="460">
        <v>0</v>
      </c>
      <c r="F34" s="460">
        <v>0</v>
      </c>
      <c r="G34" s="456">
        <v>92</v>
      </c>
      <c r="H34" s="456">
        <v>16730</v>
      </c>
    </row>
    <row r="35" spans="1:25" s="651" customFormat="1" ht="15.75">
      <c r="A35" s="435" t="s">
        <v>77</v>
      </c>
      <c r="B35" s="460">
        <v>0</v>
      </c>
      <c r="C35" s="460">
        <v>3.7634048760898402</v>
      </c>
      <c r="D35" s="460">
        <v>0</v>
      </c>
      <c r="E35" s="460">
        <v>0</v>
      </c>
      <c r="F35" s="460">
        <v>0</v>
      </c>
      <c r="G35" s="460">
        <v>96.236595123910206</v>
      </c>
      <c r="H35" s="460">
        <v>29.284120000000001</v>
      </c>
    </row>
    <row r="36" spans="1:25" s="651" customFormat="1" ht="15.75">
      <c r="A36" s="431">
        <v>45044</v>
      </c>
      <c r="B36" s="459">
        <v>0</v>
      </c>
      <c r="C36" s="459">
        <v>12.2916043952122</v>
      </c>
      <c r="D36" s="459">
        <v>0</v>
      </c>
      <c r="E36" s="459">
        <v>0</v>
      </c>
      <c r="F36" s="459">
        <v>0</v>
      </c>
      <c r="G36" s="459">
        <v>87.708395604787796</v>
      </c>
      <c r="H36" s="459">
        <v>8.9661200000000001</v>
      </c>
    </row>
    <row r="37" spans="1:25" s="651" customFormat="1" ht="15.75">
      <c r="A37" s="431">
        <v>45077</v>
      </c>
      <c r="B37" s="459">
        <v>0</v>
      </c>
      <c r="C37" s="459">
        <v>0</v>
      </c>
      <c r="D37" s="459">
        <v>0</v>
      </c>
      <c r="E37" s="459">
        <v>0</v>
      </c>
      <c r="F37" s="459">
        <v>0</v>
      </c>
      <c r="G37" s="459">
        <v>100</v>
      </c>
      <c r="H37" s="459">
        <v>0.55200000000000005</v>
      </c>
    </row>
    <row r="38" spans="1:25" s="651" customFormat="1" ht="15.75">
      <c r="A38" s="431">
        <v>45107</v>
      </c>
      <c r="B38" s="459">
        <v>0</v>
      </c>
      <c r="C38" s="459">
        <v>0</v>
      </c>
      <c r="D38" s="459">
        <v>0</v>
      </c>
      <c r="E38" s="459">
        <v>0</v>
      </c>
      <c r="F38" s="459">
        <v>0</v>
      </c>
      <c r="G38" s="459">
        <v>0</v>
      </c>
      <c r="H38" s="459">
        <v>0</v>
      </c>
    </row>
    <row r="39" spans="1:25" s="651" customFormat="1" ht="15.75">
      <c r="A39" s="431">
        <v>45138</v>
      </c>
      <c r="B39" s="459">
        <v>0</v>
      </c>
      <c r="C39" s="459">
        <v>0</v>
      </c>
      <c r="D39" s="459">
        <v>0</v>
      </c>
      <c r="E39" s="459">
        <v>0</v>
      </c>
      <c r="F39" s="459">
        <v>0</v>
      </c>
      <c r="G39" s="459">
        <v>0</v>
      </c>
      <c r="H39" s="459">
        <v>0</v>
      </c>
    </row>
    <row r="40" spans="1:25" s="651" customFormat="1" ht="15.75">
      <c r="A40" s="431">
        <v>45169</v>
      </c>
      <c r="B40" s="459">
        <v>0</v>
      </c>
      <c r="C40" s="459">
        <v>0</v>
      </c>
      <c r="D40" s="459">
        <v>0</v>
      </c>
      <c r="E40" s="459">
        <v>0</v>
      </c>
      <c r="F40" s="459">
        <v>0</v>
      </c>
      <c r="G40" s="459">
        <v>0</v>
      </c>
      <c r="H40" s="459">
        <v>0</v>
      </c>
    </row>
    <row r="41" spans="1:25" s="651" customFormat="1" ht="15.75">
      <c r="A41" s="431">
        <v>45199</v>
      </c>
      <c r="B41" s="459">
        <v>0</v>
      </c>
      <c r="C41" s="459">
        <v>0</v>
      </c>
      <c r="D41" s="459">
        <v>0</v>
      </c>
      <c r="E41" s="459">
        <v>0</v>
      </c>
      <c r="F41" s="459">
        <v>0</v>
      </c>
      <c r="G41" s="459">
        <v>0</v>
      </c>
      <c r="H41" s="459">
        <v>0</v>
      </c>
    </row>
    <row r="42" spans="1:25" s="651" customFormat="1" ht="15.75">
      <c r="A42" s="431">
        <v>45230</v>
      </c>
      <c r="B42" s="459">
        <v>0</v>
      </c>
      <c r="C42" s="459">
        <v>0</v>
      </c>
      <c r="D42" s="459">
        <v>0</v>
      </c>
      <c r="E42" s="459">
        <v>0</v>
      </c>
      <c r="F42" s="459">
        <v>0</v>
      </c>
      <c r="G42" s="459">
        <v>100</v>
      </c>
      <c r="H42" s="459">
        <v>19.623100000000001</v>
      </c>
    </row>
    <row r="43" spans="1:25" s="1164" customFormat="1" ht="15.75">
      <c r="A43" s="431">
        <v>45260</v>
      </c>
      <c r="B43" s="457">
        <v>0</v>
      </c>
      <c r="C43" s="457">
        <v>0</v>
      </c>
      <c r="D43" s="453">
        <v>0</v>
      </c>
      <c r="E43" s="459">
        <v>0</v>
      </c>
      <c r="F43" s="458">
        <v>0</v>
      </c>
      <c r="G43" s="453">
        <v>100</v>
      </c>
      <c r="H43" s="453">
        <v>0.1429</v>
      </c>
      <c r="I43" s="651"/>
      <c r="J43" s="651"/>
      <c r="K43" s="651"/>
      <c r="L43" s="651"/>
      <c r="M43" s="651"/>
      <c r="N43" s="651"/>
      <c r="O43" s="651"/>
      <c r="P43" s="651"/>
      <c r="Q43" s="651"/>
      <c r="R43" s="651"/>
      <c r="S43" s="651"/>
      <c r="T43" s="651"/>
      <c r="U43" s="651"/>
      <c r="V43" s="651"/>
      <c r="W43" s="651"/>
      <c r="X43" s="651"/>
      <c r="Y43" s="651"/>
    </row>
    <row r="44" spans="1:25" s="1164" customFormat="1" ht="15.75">
      <c r="A44" s="422">
        <v>45261</v>
      </c>
      <c r="B44" s="457"/>
      <c r="C44" s="457"/>
      <c r="D44" s="453"/>
      <c r="E44" s="459"/>
      <c r="F44" s="458"/>
      <c r="G44" s="453"/>
      <c r="H44" s="453"/>
      <c r="I44" s="651"/>
      <c r="J44" s="651"/>
      <c r="K44" s="651"/>
      <c r="L44" s="651"/>
      <c r="M44" s="651"/>
      <c r="N44" s="651"/>
      <c r="O44" s="651"/>
      <c r="P44" s="651"/>
      <c r="Q44" s="651"/>
      <c r="R44" s="651"/>
      <c r="S44" s="651"/>
      <c r="T44" s="651"/>
      <c r="U44" s="651"/>
      <c r="V44" s="651"/>
      <c r="W44" s="651"/>
      <c r="X44" s="651"/>
      <c r="Y44" s="651"/>
    </row>
    <row r="45" spans="1:25" s="1164" customFormat="1" ht="15.75">
      <c r="A45" s="422">
        <v>45292</v>
      </c>
      <c r="B45" s="457"/>
      <c r="C45" s="457"/>
      <c r="D45" s="453"/>
      <c r="E45" s="459"/>
      <c r="F45" s="458"/>
      <c r="G45" s="453"/>
      <c r="H45" s="453"/>
      <c r="I45" s="651"/>
      <c r="J45" s="651"/>
      <c r="K45" s="651"/>
      <c r="L45" s="651"/>
      <c r="M45" s="651"/>
      <c r="N45" s="651"/>
      <c r="O45" s="651"/>
      <c r="P45" s="651"/>
      <c r="Q45" s="651"/>
      <c r="R45" s="651"/>
      <c r="S45" s="651"/>
      <c r="T45" s="651"/>
      <c r="U45" s="651"/>
      <c r="V45" s="651"/>
      <c r="W45" s="651"/>
      <c r="X45" s="651"/>
      <c r="Y45" s="651"/>
    </row>
    <row r="46" spans="1:25" s="1164" customFormat="1" ht="15.75">
      <c r="A46" s="422">
        <v>45323</v>
      </c>
      <c r="B46" s="457"/>
      <c r="C46" s="457"/>
      <c r="D46" s="453"/>
      <c r="E46" s="459"/>
      <c r="F46" s="458"/>
      <c r="G46" s="453"/>
      <c r="H46" s="453"/>
      <c r="I46" s="651"/>
      <c r="J46" s="651"/>
      <c r="K46" s="651"/>
      <c r="L46" s="651"/>
      <c r="M46" s="651"/>
      <c r="N46" s="651"/>
      <c r="O46" s="651"/>
      <c r="P46" s="651"/>
      <c r="Q46" s="651"/>
      <c r="R46" s="651"/>
      <c r="S46" s="651"/>
      <c r="T46" s="651"/>
      <c r="U46" s="651"/>
      <c r="V46" s="651"/>
      <c r="W46" s="651"/>
      <c r="X46" s="651"/>
      <c r="Y46" s="651"/>
    </row>
    <row r="47" spans="1:25" s="1164" customFormat="1" ht="15.75">
      <c r="A47" s="422">
        <v>45352</v>
      </c>
      <c r="B47" s="457"/>
      <c r="C47" s="457"/>
      <c r="D47" s="453"/>
      <c r="E47" s="459"/>
      <c r="F47" s="458"/>
      <c r="G47" s="453"/>
      <c r="H47" s="453"/>
      <c r="I47" s="651"/>
      <c r="J47" s="651"/>
      <c r="K47" s="651"/>
      <c r="L47" s="651"/>
      <c r="M47" s="651"/>
      <c r="N47" s="651"/>
      <c r="O47" s="651"/>
      <c r="P47" s="651"/>
      <c r="Q47" s="651"/>
      <c r="R47" s="651"/>
      <c r="S47" s="651"/>
      <c r="T47" s="651"/>
      <c r="U47" s="651"/>
      <c r="V47" s="651"/>
      <c r="W47" s="651"/>
      <c r="X47" s="651"/>
      <c r="Y47" s="651"/>
    </row>
    <row r="48" spans="1:25" ht="15.75">
      <c r="A48" s="1599" t="s">
        <v>79</v>
      </c>
      <c r="B48" s="1600"/>
      <c r="C48" s="1600"/>
      <c r="D48" s="1600"/>
      <c r="E48" s="1600"/>
      <c r="F48" s="1600"/>
      <c r="G48" s="1600"/>
      <c r="H48" s="1600"/>
      <c r="I48" s="651"/>
      <c r="J48" s="651"/>
      <c r="K48" s="651"/>
      <c r="L48" s="651"/>
      <c r="M48" s="651"/>
      <c r="N48" s="651"/>
      <c r="O48" s="651"/>
      <c r="P48" s="651"/>
      <c r="Q48" s="651"/>
      <c r="R48" s="651"/>
      <c r="S48" s="651"/>
      <c r="T48" s="651"/>
      <c r="U48" s="651"/>
      <c r="V48" s="651"/>
      <c r="W48" s="651"/>
      <c r="X48" s="651"/>
      <c r="Y48" s="651"/>
    </row>
    <row r="49" spans="1:25" ht="15.75">
      <c r="A49" s="435" t="s">
        <v>76</v>
      </c>
      <c r="B49" s="460">
        <v>0</v>
      </c>
      <c r="C49" s="456">
        <v>5</v>
      </c>
      <c r="D49" s="456">
        <v>83.12</v>
      </c>
      <c r="E49" s="460">
        <v>0</v>
      </c>
      <c r="F49" s="460">
        <v>0</v>
      </c>
      <c r="G49" s="456">
        <v>12</v>
      </c>
      <c r="H49" s="456">
        <v>17753.904977500002</v>
      </c>
      <c r="I49" s="651"/>
      <c r="J49" s="651" t="s">
        <v>737</v>
      </c>
      <c r="K49" s="651"/>
      <c r="L49" s="651"/>
      <c r="M49" s="651"/>
      <c r="N49" s="651"/>
      <c r="O49" s="651"/>
      <c r="P49" s="651"/>
      <c r="Q49" s="651"/>
      <c r="R49" s="651"/>
      <c r="S49" s="651"/>
      <c r="T49" s="651"/>
      <c r="U49" s="651"/>
      <c r="V49" s="651"/>
      <c r="W49" s="651"/>
      <c r="X49" s="651"/>
      <c r="Y49" s="651"/>
    </row>
    <row r="50" spans="1:25" ht="15.75">
      <c r="A50" s="435" t="s">
        <v>77</v>
      </c>
      <c r="B50" s="455" t="s">
        <v>290</v>
      </c>
      <c r="C50" s="455">
        <v>0.12</v>
      </c>
      <c r="D50" s="455">
        <v>86.63</v>
      </c>
      <c r="E50" s="455" t="s">
        <v>290</v>
      </c>
      <c r="F50" s="455">
        <v>0.15</v>
      </c>
      <c r="G50" s="455">
        <v>13.1</v>
      </c>
      <c r="H50" s="456">
        <v>9926.2572237500008</v>
      </c>
      <c r="I50" s="651"/>
      <c r="J50" s="651" t="s">
        <v>737</v>
      </c>
      <c r="K50" s="651"/>
      <c r="L50" s="651"/>
      <c r="M50" s="651"/>
      <c r="N50" s="651"/>
      <c r="O50" s="651"/>
      <c r="P50" s="651"/>
      <c r="Q50" s="651"/>
      <c r="R50" s="651"/>
      <c r="S50" s="651"/>
      <c r="T50" s="651"/>
      <c r="U50" s="651"/>
      <c r="V50" s="651"/>
      <c r="W50" s="651"/>
      <c r="X50" s="651"/>
      <c r="Y50" s="651"/>
    </row>
    <row r="51" spans="1:25" ht="15.75">
      <c r="A51" s="431">
        <v>45044</v>
      </c>
      <c r="B51" s="458" t="s">
        <v>801</v>
      </c>
      <c r="C51" s="458">
        <v>0.68236886379540218</v>
      </c>
      <c r="D51" s="458">
        <v>92.471836090087265</v>
      </c>
      <c r="E51" s="458" t="s">
        <v>801</v>
      </c>
      <c r="F51" s="458" t="s">
        <v>801</v>
      </c>
      <c r="G51" s="458">
        <v>6.8457950461173329</v>
      </c>
      <c r="H51" s="453">
        <v>1547.5003784999999</v>
      </c>
      <c r="J51" s="651"/>
      <c r="K51" s="651"/>
      <c r="L51" s="651"/>
      <c r="M51" s="651"/>
      <c r="N51" s="651"/>
      <c r="O51" s="651"/>
      <c r="P51" s="651"/>
      <c r="Q51" s="651"/>
      <c r="R51" s="651"/>
      <c r="S51" s="651"/>
    </row>
    <row r="52" spans="1:25" ht="15.75">
      <c r="A52" s="431">
        <v>45077</v>
      </c>
      <c r="B52" s="458" t="s">
        <v>801</v>
      </c>
      <c r="C52" s="458">
        <v>0.40557201872390886</v>
      </c>
      <c r="D52" s="458">
        <v>92.467570686045846</v>
      </c>
      <c r="E52" s="458" t="s">
        <v>801</v>
      </c>
      <c r="F52" s="458">
        <v>5.8749717981450275E-2</v>
      </c>
      <c r="G52" s="458">
        <v>7.0681075772488073</v>
      </c>
      <c r="H52" s="453">
        <v>2157.9209970000002</v>
      </c>
      <c r="J52" s="651"/>
      <c r="K52" s="651"/>
      <c r="L52" s="651"/>
      <c r="M52" s="651"/>
      <c r="N52" s="651"/>
      <c r="O52" s="651"/>
      <c r="P52" s="651"/>
      <c r="Q52" s="651"/>
      <c r="R52" s="651"/>
      <c r="S52" s="651"/>
    </row>
    <row r="53" spans="1:25" ht="15.75">
      <c r="A53" s="431">
        <v>45107</v>
      </c>
      <c r="B53" s="458" t="s">
        <v>801</v>
      </c>
      <c r="C53" s="458">
        <v>1.4729588414900125</v>
      </c>
      <c r="D53" s="458">
        <v>86.463536351740416</v>
      </c>
      <c r="E53" s="458" t="s">
        <v>801</v>
      </c>
      <c r="F53" s="458">
        <v>0.7839499607432614</v>
      </c>
      <c r="G53" s="458">
        <v>11.276397173514791</v>
      </c>
      <c r="H53" s="453">
        <v>1433</v>
      </c>
      <c r="J53" s="651"/>
      <c r="K53" s="651"/>
      <c r="L53" s="651"/>
      <c r="M53" s="651"/>
      <c r="N53" s="651"/>
      <c r="O53" s="651"/>
      <c r="P53" s="651"/>
      <c r="Q53" s="651"/>
      <c r="R53" s="651"/>
      <c r="S53" s="651"/>
    </row>
    <row r="54" spans="1:25" ht="15.75">
      <c r="A54" s="431">
        <v>45138</v>
      </c>
      <c r="B54" s="458" t="s">
        <v>290</v>
      </c>
      <c r="C54" s="458">
        <v>1.1000000000000001</v>
      </c>
      <c r="D54" s="458">
        <v>79.66</v>
      </c>
      <c r="E54" s="458" t="s">
        <v>290</v>
      </c>
      <c r="F54" s="458" t="s">
        <v>290</v>
      </c>
      <c r="G54" s="458">
        <v>19.239999999999998</v>
      </c>
      <c r="H54" s="453">
        <v>923.75141500000041</v>
      </c>
      <c r="J54" s="651"/>
      <c r="K54" s="651"/>
      <c r="L54" s="651"/>
      <c r="M54" s="651"/>
      <c r="N54" s="651"/>
      <c r="O54" s="651"/>
      <c r="P54" s="651"/>
      <c r="Q54" s="651"/>
      <c r="R54" s="651"/>
      <c r="S54" s="651"/>
    </row>
    <row r="55" spans="1:25" ht="15.75">
      <c r="A55" s="431">
        <v>45169</v>
      </c>
      <c r="B55" s="458" t="s">
        <v>290</v>
      </c>
      <c r="C55" s="458" t="s">
        <v>290</v>
      </c>
      <c r="D55" s="458">
        <v>76.821025172282376</v>
      </c>
      <c r="E55" s="458" t="s">
        <v>290</v>
      </c>
      <c r="F55" s="458">
        <v>5.8305357145079029E-3</v>
      </c>
      <c r="G55" s="458">
        <v>23.172982560300099</v>
      </c>
      <c r="H55" s="453">
        <v>1159.3288950000001</v>
      </c>
      <c r="J55" s="651"/>
      <c r="K55" s="651"/>
      <c r="L55" s="651"/>
      <c r="M55" s="651"/>
      <c r="N55" s="651"/>
      <c r="O55" s="651"/>
      <c r="P55" s="651"/>
      <c r="Q55" s="651"/>
      <c r="R55" s="651"/>
      <c r="S55" s="651"/>
    </row>
    <row r="56" spans="1:25" ht="15.75">
      <c r="A56" s="431">
        <v>45199</v>
      </c>
      <c r="B56" s="458" t="s">
        <v>290</v>
      </c>
      <c r="C56" s="458" t="s">
        <v>290</v>
      </c>
      <c r="D56" s="458">
        <v>81.099999999999994</v>
      </c>
      <c r="E56" s="458" t="s">
        <v>290</v>
      </c>
      <c r="F56" s="458">
        <v>0.14000000000000001</v>
      </c>
      <c r="G56" s="458">
        <v>18.760000000000002</v>
      </c>
      <c r="H56" s="453">
        <v>651.25</v>
      </c>
      <c r="J56" s="651"/>
      <c r="K56" s="651"/>
      <c r="L56" s="651"/>
      <c r="M56" s="651"/>
      <c r="N56" s="651"/>
      <c r="O56" s="651"/>
      <c r="P56" s="651"/>
      <c r="Q56" s="651"/>
      <c r="R56" s="651"/>
      <c r="S56" s="651"/>
    </row>
    <row r="57" spans="1:25" ht="15.75">
      <c r="A57" s="431">
        <v>45230</v>
      </c>
      <c r="B57" s="458" t="s">
        <v>290</v>
      </c>
      <c r="C57" s="458" t="s">
        <v>290</v>
      </c>
      <c r="D57" s="458">
        <v>86.64</v>
      </c>
      <c r="E57" s="458" t="s">
        <v>290</v>
      </c>
      <c r="F57" s="458" t="s">
        <v>290</v>
      </c>
      <c r="G57" s="458">
        <v>13.36</v>
      </c>
      <c r="H57" s="453">
        <v>960.94</v>
      </c>
      <c r="J57" s="651"/>
      <c r="K57" s="651"/>
      <c r="L57" s="651"/>
      <c r="M57" s="651"/>
      <c r="N57" s="651"/>
      <c r="O57" s="651"/>
      <c r="P57" s="651"/>
      <c r="Q57" s="651"/>
      <c r="R57" s="651"/>
      <c r="S57" s="651"/>
    </row>
    <row r="58" spans="1:25" s="650" customFormat="1" ht="15.75">
      <c r="A58" s="431">
        <v>45260</v>
      </c>
      <c r="B58" s="459" t="s">
        <v>290</v>
      </c>
      <c r="C58" s="459" t="s">
        <v>290</v>
      </c>
      <c r="D58" s="453">
        <v>89.57</v>
      </c>
      <c r="E58" s="459" t="s">
        <v>290</v>
      </c>
      <c r="F58" s="458" t="s">
        <v>290</v>
      </c>
      <c r="G58" s="453">
        <v>10.43</v>
      </c>
      <c r="H58" s="453">
        <v>1092.56722375</v>
      </c>
      <c r="J58" s="651"/>
      <c r="K58" s="651"/>
      <c r="L58" s="651"/>
      <c r="M58" s="651"/>
      <c r="N58" s="651"/>
      <c r="O58" s="651"/>
      <c r="P58" s="651"/>
      <c r="Q58" s="651"/>
      <c r="R58" s="651"/>
      <c r="S58" s="651"/>
    </row>
    <row r="59" spans="1:25" s="650" customFormat="1" ht="15.75">
      <c r="A59" s="422">
        <v>45261</v>
      </c>
      <c r="B59" s="459"/>
      <c r="C59" s="459"/>
      <c r="D59" s="453"/>
      <c r="E59" s="459"/>
      <c r="F59" s="458"/>
      <c r="G59" s="453"/>
      <c r="H59" s="453"/>
      <c r="J59" s="651"/>
      <c r="K59" s="651"/>
      <c r="L59" s="651"/>
      <c r="M59" s="651"/>
      <c r="N59" s="651"/>
      <c r="O59" s="651"/>
      <c r="P59" s="651"/>
      <c r="Q59" s="651"/>
      <c r="R59" s="651"/>
      <c r="S59" s="651"/>
    </row>
    <row r="60" spans="1:25" s="650" customFormat="1" ht="15.75">
      <c r="A60" s="422">
        <v>45292</v>
      </c>
      <c r="B60" s="459"/>
      <c r="C60" s="459"/>
      <c r="D60" s="453"/>
      <c r="E60" s="459"/>
      <c r="F60" s="458"/>
      <c r="G60" s="453"/>
      <c r="H60" s="453"/>
      <c r="J60" s="651"/>
      <c r="K60" s="651"/>
      <c r="L60" s="651"/>
      <c r="M60" s="651"/>
      <c r="N60" s="651"/>
      <c r="O60" s="651"/>
      <c r="P60" s="651"/>
      <c r="Q60" s="651"/>
      <c r="R60" s="651"/>
      <c r="S60" s="651"/>
    </row>
    <row r="61" spans="1:25" s="650" customFormat="1" ht="15.75">
      <c r="A61" s="422">
        <v>45323</v>
      </c>
      <c r="B61" s="459"/>
      <c r="C61" s="459"/>
      <c r="D61" s="453"/>
      <c r="E61" s="459"/>
      <c r="F61" s="458"/>
      <c r="G61" s="453"/>
      <c r="H61" s="453"/>
      <c r="J61" s="651"/>
      <c r="K61" s="651"/>
      <c r="L61" s="651"/>
      <c r="M61" s="651"/>
      <c r="N61" s="651"/>
      <c r="O61" s="651"/>
      <c r="P61" s="651"/>
      <c r="Q61" s="651"/>
      <c r="R61" s="651"/>
      <c r="S61" s="651"/>
    </row>
    <row r="62" spans="1:25" s="650" customFormat="1" ht="15.75">
      <c r="A62" s="422">
        <v>45352</v>
      </c>
      <c r="B62" s="459"/>
      <c r="C62" s="459"/>
      <c r="D62" s="453"/>
      <c r="E62" s="459"/>
      <c r="F62" s="458"/>
      <c r="G62" s="453"/>
      <c r="H62" s="453"/>
      <c r="J62" s="651"/>
      <c r="K62" s="651"/>
      <c r="L62" s="651"/>
      <c r="M62" s="651"/>
      <c r="N62" s="651"/>
      <c r="O62" s="651"/>
      <c r="P62" s="651"/>
      <c r="Q62" s="651"/>
      <c r="R62" s="651"/>
      <c r="S62" s="651"/>
    </row>
    <row r="63" spans="1:25" ht="15.75">
      <c r="A63" s="1588" t="s">
        <v>1303</v>
      </c>
      <c r="B63" s="1589"/>
      <c r="C63" s="1589"/>
      <c r="D63" s="1589"/>
      <c r="E63" s="1590"/>
      <c r="F63" s="652"/>
      <c r="G63" s="652"/>
      <c r="H63" s="652"/>
    </row>
    <row r="64" spans="1:25" ht="50.25" customHeight="1">
      <c r="A64" s="1591" t="s">
        <v>802</v>
      </c>
      <c r="B64" s="1592"/>
      <c r="C64" s="1592"/>
      <c r="D64" s="1592"/>
      <c r="E64" s="1592"/>
      <c r="F64" s="1592"/>
      <c r="G64" s="1592"/>
      <c r="H64" s="1592"/>
      <c r="I64" s="653"/>
    </row>
    <row r="65" spans="1:9" ht="15.75">
      <c r="A65" s="1593" t="s">
        <v>803</v>
      </c>
      <c r="B65" s="1593"/>
      <c r="C65" s="1593"/>
      <c r="D65" s="1593"/>
      <c r="E65" s="1593"/>
      <c r="F65" s="1593"/>
      <c r="G65" s="1593"/>
      <c r="H65" s="1593"/>
      <c r="I65" s="1594"/>
    </row>
    <row r="66" spans="1:9" ht="15.75">
      <c r="A66" s="1595" t="s">
        <v>1373</v>
      </c>
      <c r="B66" s="1596"/>
      <c r="C66" s="1596"/>
      <c r="D66" s="1596"/>
      <c r="E66" s="1596"/>
      <c r="F66" s="1596"/>
      <c r="G66" s="1596"/>
      <c r="H66" s="1596"/>
      <c r="I66" s="653"/>
    </row>
    <row r="67" spans="1:9" ht="15" customHeight="1"/>
    <row r="68" spans="1:9" ht="15" customHeight="1"/>
  </sheetData>
  <mergeCells count="9">
    <mergeCell ref="A63:E63"/>
    <mergeCell ref="A64:H64"/>
    <mergeCell ref="A65:I65"/>
    <mergeCell ref="A66:H66"/>
    <mergeCell ref="A1:H1"/>
    <mergeCell ref="A3:H3"/>
    <mergeCell ref="A18:H18"/>
    <mergeCell ref="A33:H33"/>
    <mergeCell ref="A48:H48"/>
  </mergeCells>
  <printOptions horizontalCentered="1"/>
  <pageMargins left="0.45" right="0.45" top="0.75" bottom="0.75" header="0.3" footer="0.3"/>
  <pageSetup paperSize="9" fitToHeight="0"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Z66"/>
  <sheetViews>
    <sheetView zoomScale="98" zoomScaleNormal="98" workbookViewId="0">
      <selection sqref="A1:O1"/>
    </sheetView>
  </sheetViews>
  <sheetFormatPr defaultColWidth="9.140625" defaultRowHeight="12.75"/>
  <cols>
    <col min="1" max="1" width="14" style="461" customWidth="1"/>
    <col min="2" max="2" width="13.140625" style="461" customWidth="1"/>
    <col min="3" max="3" width="21.28515625" style="461" customWidth="1"/>
    <col min="4" max="4" width="18.5703125" style="512" customWidth="1"/>
    <col min="5" max="5" width="11.28515625" style="461" customWidth="1"/>
    <col min="6" max="7" width="10.5703125" style="461" bestFit="1" customWidth="1"/>
    <col min="8" max="8" width="10.7109375" style="461" bestFit="1" customWidth="1"/>
    <col min="9" max="9" width="9.7109375" style="461" customWidth="1"/>
    <col min="10" max="10" width="9.28515625" style="461" bestFit="1" customWidth="1"/>
    <col min="11" max="11" width="15.140625" style="461" customWidth="1"/>
    <col min="12" max="13" width="8.7109375" style="461" customWidth="1"/>
    <col min="14" max="14" width="9.5703125" style="461" customWidth="1"/>
    <col min="15" max="15" width="12.7109375" style="461" customWidth="1"/>
    <col min="16" max="16384" width="9.140625" style="461"/>
  </cols>
  <sheetData>
    <row r="1" spans="1:15" ht="15">
      <c r="A1" s="1521" t="s">
        <v>804</v>
      </c>
      <c r="B1" s="1521"/>
      <c r="C1" s="1521"/>
      <c r="D1" s="1521"/>
      <c r="E1" s="1521"/>
      <c r="F1" s="1521"/>
      <c r="G1" s="1521"/>
      <c r="H1" s="1521"/>
      <c r="I1" s="1521"/>
      <c r="J1" s="1521"/>
      <c r="K1" s="1521"/>
      <c r="L1" s="1521"/>
      <c r="M1" s="1521"/>
      <c r="N1" s="1521"/>
      <c r="O1" s="1521"/>
    </row>
    <row r="2" spans="1:15" ht="63.75" customHeight="1">
      <c r="A2" s="1550" t="s">
        <v>805</v>
      </c>
      <c r="B2" s="1550" t="s">
        <v>806</v>
      </c>
      <c r="C2" s="1550" t="s">
        <v>807</v>
      </c>
      <c r="D2" s="1607" t="s">
        <v>808</v>
      </c>
      <c r="E2" s="1555" t="s">
        <v>759</v>
      </c>
      <c r="F2" s="1609"/>
      <c r="G2" s="1556"/>
      <c r="H2" s="1550" t="s">
        <v>809</v>
      </c>
      <c r="I2" s="1550"/>
      <c r="J2" s="1550"/>
      <c r="K2" s="1534" t="s">
        <v>810</v>
      </c>
      <c r="L2" s="1550" t="s">
        <v>811</v>
      </c>
      <c r="M2" s="1550"/>
      <c r="N2" s="1550" t="s">
        <v>1374</v>
      </c>
      <c r="O2" s="1550"/>
    </row>
    <row r="3" spans="1:15" ht="79.5" customHeight="1">
      <c r="A3" s="1550"/>
      <c r="B3" s="1550"/>
      <c r="C3" s="1550"/>
      <c r="D3" s="1608"/>
      <c r="E3" s="462" t="s">
        <v>77</v>
      </c>
      <c r="F3" s="462">
        <v>45200</v>
      </c>
      <c r="G3" s="462">
        <v>45231</v>
      </c>
      <c r="H3" s="462" t="s">
        <v>77</v>
      </c>
      <c r="I3" s="462">
        <v>45200</v>
      </c>
      <c r="J3" s="462">
        <v>45231</v>
      </c>
      <c r="K3" s="1535"/>
      <c r="L3" s="462">
        <v>45200</v>
      </c>
      <c r="M3" s="462">
        <v>45231</v>
      </c>
      <c r="N3" s="879" t="s">
        <v>759</v>
      </c>
      <c r="O3" s="462" t="s">
        <v>812</v>
      </c>
    </row>
    <row r="4" spans="1:15" ht="12.6" customHeight="1">
      <c r="A4" s="1604" t="s">
        <v>813</v>
      </c>
      <c r="B4" s="1604" t="s">
        <v>814</v>
      </c>
      <c r="C4" s="463" t="s">
        <v>815</v>
      </c>
      <c r="D4" s="464" t="s">
        <v>816</v>
      </c>
      <c r="E4" s="465">
        <v>1087187</v>
      </c>
      <c r="F4" s="465">
        <v>141389</v>
      </c>
      <c r="G4" s="465">
        <v>137484</v>
      </c>
      <c r="H4" s="465">
        <v>649132.22416999994</v>
      </c>
      <c r="I4" s="465">
        <v>83829.678400000019</v>
      </c>
      <c r="J4" s="465">
        <v>83818.990669999999</v>
      </c>
      <c r="K4" s="466" t="s">
        <v>817</v>
      </c>
      <c r="L4" s="467">
        <v>60940</v>
      </c>
      <c r="M4" s="467">
        <v>62640</v>
      </c>
      <c r="N4" s="1165">
        <v>17449.136363636364</v>
      </c>
      <c r="O4" s="1165">
        <v>10647.232514545454</v>
      </c>
    </row>
    <row r="5" spans="1:15" ht="12.6" customHeight="1">
      <c r="A5" s="1605"/>
      <c r="B5" s="1605"/>
      <c r="C5" s="463" t="s">
        <v>818</v>
      </c>
      <c r="D5" s="464" t="s">
        <v>819</v>
      </c>
      <c r="E5" s="465">
        <v>2458031</v>
      </c>
      <c r="F5" s="465">
        <v>359306</v>
      </c>
      <c r="G5" s="465">
        <v>286003</v>
      </c>
      <c r="H5" s="465">
        <v>146518.75302499998</v>
      </c>
      <c r="I5" s="465">
        <v>21273.499199999998</v>
      </c>
      <c r="J5" s="465">
        <v>17435.629625000001</v>
      </c>
      <c r="K5" s="466" t="s">
        <v>817</v>
      </c>
      <c r="L5" s="467">
        <v>60946</v>
      </c>
      <c r="M5" s="467">
        <v>62467</v>
      </c>
      <c r="N5" s="1165">
        <v>18799.272727272728</v>
      </c>
      <c r="O5" s="1165">
        <v>1143.2783875909092</v>
      </c>
    </row>
    <row r="6" spans="1:15" ht="12.6" customHeight="1">
      <c r="A6" s="1605"/>
      <c r="B6" s="1605"/>
      <c r="C6" s="463" t="s">
        <v>820</v>
      </c>
      <c r="D6" s="464" t="s">
        <v>821</v>
      </c>
      <c r="E6" s="465">
        <v>303242</v>
      </c>
      <c r="F6" s="465">
        <v>49230</v>
      </c>
      <c r="G6" s="465">
        <v>41169</v>
      </c>
      <c r="H6" s="465">
        <v>1460.6592344000001</v>
      </c>
      <c r="I6" s="465">
        <v>235.1311</v>
      </c>
      <c r="J6" s="465">
        <v>202.93133440000003</v>
      </c>
      <c r="K6" s="466" t="s">
        <v>822</v>
      </c>
      <c r="L6" s="467">
        <v>49229</v>
      </c>
      <c r="M6" s="467">
        <v>50407</v>
      </c>
      <c r="N6" s="1165">
        <v>3531.4545454545455</v>
      </c>
      <c r="O6" s="1165">
        <v>17.393321500000003</v>
      </c>
    </row>
    <row r="7" spans="1:15" ht="12.6" customHeight="1">
      <c r="A7" s="1605"/>
      <c r="B7" s="1605"/>
      <c r="C7" s="463" t="s">
        <v>823</v>
      </c>
      <c r="D7" s="464" t="s">
        <v>824</v>
      </c>
      <c r="E7" s="465">
        <v>3852110</v>
      </c>
      <c r="F7" s="465">
        <v>488004</v>
      </c>
      <c r="G7" s="465">
        <v>406616</v>
      </c>
      <c r="H7" s="465">
        <v>2294.7722515</v>
      </c>
      <c r="I7" s="465">
        <v>288.55419999999992</v>
      </c>
      <c r="J7" s="465">
        <v>245.37945150000007</v>
      </c>
      <c r="K7" s="466" t="s">
        <v>825</v>
      </c>
      <c r="L7" s="467">
        <v>6035</v>
      </c>
      <c r="M7" s="467">
        <v>6141</v>
      </c>
      <c r="N7" s="1165">
        <v>60599.909090909088</v>
      </c>
      <c r="O7" s="1165">
        <v>36.538640863636367</v>
      </c>
    </row>
    <row r="8" spans="1:15" ht="12.6" customHeight="1">
      <c r="A8" s="1605"/>
      <c r="B8" s="1605"/>
      <c r="C8" s="463" t="s">
        <v>826</v>
      </c>
      <c r="D8" s="464" t="s">
        <v>827</v>
      </c>
      <c r="E8" s="465">
        <v>3547039</v>
      </c>
      <c r="F8" s="465">
        <v>500090</v>
      </c>
      <c r="G8" s="465">
        <v>554814</v>
      </c>
      <c r="H8" s="465">
        <v>773183.93091800006</v>
      </c>
      <c r="I8" s="465">
        <v>105654.39539999999</v>
      </c>
      <c r="J8" s="465">
        <v>121190.88481800001</v>
      </c>
      <c r="K8" s="466" t="s">
        <v>828</v>
      </c>
      <c r="L8" s="467">
        <v>71669</v>
      </c>
      <c r="M8" s="467">
        <v>77515</v>
      </c>
      <c r="N8" s="1165">
        <v>24494.454545454544</v>
      </c>
      <c r="O8" s="1165">
        <v>5360.8330940454534</v>
      </c>
    </row>
    <row r="9" spans="1:15" ht="12.6" customHeight="1">
      <c r="A9" s="1605"/>
      <c r="B9" s="1605"/>
      <c r="C9" s="463" t="s">
        <v>829</v>
      </c>
      <c r="D9" s="464" t="s">
        <v>830</v>
      </c>
      <c r="E9" s="465">
        <v>8847873</v>
      </c>
      <c r="F9" s="465">
        <v>1277874</v>
      </c>
      <c r="G9" s="465">
        <v>1255222</v>
      </c>
      <c r="H9" s="465">
        <v>322074.88591050002</v>
      </c>
      <c r="I9" s="465">
        <v>45080.397499999999</v>
      </c>
      <c r="J9" s="465">
        <v>45809.075410500009</v>
      </c>
      <c r="K9" s="466" t="s">
        <v>828</v>
      </c>
      <c r="L9" s="467">
        <v>71742</v>
      </c>
      <c r="M9" s="467">
        <v>77327</v>
      </c>
      <c r="N9" s="1165">
        <v>46490.5</v>
      </c>
      <c r="O9" s="1165">
        <v>1698.7647965454541</v>
      </c>
    </row>
    <row r="10" spans="1:15" ht="12.6" customHeight="1">
      <c r="A10" s="1605"/>
      <c r="B10" s="1605"/>
      <c r="C10" s="463" t="s">
        <v>831</v>
      </c>
      <c r="D10" s="464" t="s">
        <v>832</v>
      </c>
      <c r="E10" s="465">
        <v>32589412</v>
      </c>
      <c r="F10" s="465">
        <v>4683215</v>
      </c>
      <c r="G10" s="465">
        <v>4521229</v>
      </c>
      <c r="H10" s="465">
        <v>237676.47037029997</v>
      </c>
      <c r="I10" s="465">
        <v>33104.030299999999</v>
      </c>
      <c r="J10" s="465">
        <v>33003.419770299988</v>
      </c>
      <c r="K10" s="466" t="s">
        <v>828</v>
      </c>
      <c r="L10" s="467">
        <v>71742</v>
      </c>
      <c r="M10" s="467">
        <v>77310</v>
      </c>
      <c r="N10" s="1165">
        <v>173946.77272727274</v>
      </c>
      <c r="O10" s="1165">
        <v>1269.5237046363636</v>
      </c>
    </row>
    <row r="11" spans="1:15" ht="25.5">
      <c r="A11" s="1605"/>
      <c r="B11" s="1606"/>
      <c r="C11" s="469" t="s">
        <v>833</v>
      </c>
      <c r="D11" s="470"/>
      <c r="E11" s="471">
        <v>52684894</v>
      </c>
      <c r="F11" s="471">
        <v>7499108</v>
      </c>
      <c r="G11" s="471">
        <v>7202537</v>
      </c>
      <c r="H11" s="471">
        <v>2132341.6958797001</v>
      </c>
      <c r="I11" s="471">
        <v>289465.68609999999</v>
      </c>
      <c r="J11" s="471">
        <v>301706.31107970001</v>
      </c>
      <c r="K11" s="472"/>
      <c r="L11" s="473"/>
      <c r="M11" s="473"/>
      <c r="N11" s="1166"/>
      <c r="O11" s="1166"/>
    </row>
    <row r="12" spans="1:15" ht="12.6" customHeight="1">
      <c r="A12" s="1605"/>
      <c r="B12" s="1601" t="s">
        <v>834</v>
      </c>
      <c r="C12" s="481" t="s">
        <v>835</v>
      </c>
      <c r="D12" s="474" t="s">
        <v>836</v>
      </c>
      <c r="E12" s="465">
        <v>347725</v>
      </c>
      <c r="F12" s="465">
        <v>38242</v>
      </c>
      <c r="G12" s="465">
        <v>30039</v>
      </c>
      <c r="H12" s="465">
        <v>35468.803800000002</v>
      </c>
      <c r="I12" s="465">
        <v>3913.4595000000008</v>
      </c>
      <c r="J12" s="465">
        <v>3084.6163999999999</v>
      </c>
      <c r="K12" s="466" t="s">
        <v>828</v>
      </c>
      <c r="L12" s="467">
        <v>206.5</v>
      </c>
      <c r="M12" s="467">
        <v>201.2</v>
      </c>
      <c r="N12" s="1165">
        <v>3497.181818181818</v>
      </c>
      <c r="O12" s="1165">
        <v>358.87985681818174</v>
      </c>
    </row>
    <row r="13" spans="1:15" ht="12.6" customHeight="1">
      <c r="A13" s="1605"/>
      <c r="B13" s="1602"/>
      <c r="C13" s="475" t="s">
        <v>837</v>
      </c>
      <c r="D13" s="474" t="s">
        <v>838</v>
      </c>
      <c r="E13" s="465">
        <v>324479</v>
      </c>
      <c r="F13" s="465">
        <v>30930</v>
      </c>
      <c r="G13" s="465">
        <v>23527</v>
      </c>
      <c r="H13" s="465">
        <v>6623.6839300000001</v>
      </c>
      <c r="I13" s="465">
        <v>637.65950000000009</v>
      </c>
      <c r="J13" s="465">
        <v>484.34073000000001</v>
      </c>
      <c r="K13" s="466" t="s">
        <v>828</v>
      </c>
      <c r="L13" s="467">
        <v>206.95</v>
      </c>
      <c r="M13" s="467">
        <v>201.95</v>
      </c>
      <c r="N13" s="1165">
        <v>1755.4545454545455</v>
      </c>
      <c r="O13" s="1165">
        <v>36.108237045454551</v>
      </c>
    </row>
    <row r="14" spans="1:15" ht="12.6" customHeight="1">
      <c r="A14" s="1605"/>
      <c r="B14" s="1602"/>
      <c r="C14" s="463" t="s">
        <v>839</v>
      </c>
      <c r="D14" s="474" t="s">
        <v>840</v>
      </c>
      <c r="E14" s="465">
        <v>1088511</v>
      </c>
      <c r="F14" s="465">
        <v>146044</v>
      </c>
      <c r="G14" s="465">
        <v>109462</v>
      </c>
      <c r="H14" s="465">
        <v>197765.97747499999</v>
      </c>
      <c r="I14" s="465">
        <v>25664.273099999995</v>
      </c>
      <c r="J14" s="465">
        <v>19481.894075</v>
      </c>
      <c r="K14" s="466" t="s">
        <v>828</v>
      </c>
      <c r="L14" s="467">
        <v>707.25</v>
      </c>
      <c r="M14" s="467">
        <v>722</v>
      </c>
      <c r="N14" s="1165">
        <v>6946.409090909091</v>
      </c>
      <c r="O14" s="1165">
        <v>1236.4122970909091</v>
      </c>
    </row>
    <row r="15" spans="1:15" ht="12.6" customHeight="1">
      <c r="A15" s="1605"/>
      <c r="B15" s="1602"/>
      <c r="C15" s="463" t="s">
        <v>841</v>
      </c>
      <c r="D15" s="474" t="s">
        <v>836</v>
      </c>
      <c r="E15" s="465">
        <v>108347</v>
      </c>
      <c r="F15" s="465">
        <v>11670</v>
      </c>
      <c r="G15" s="465">
        <v>13043</v>
      </c>
      <c r="H15" s="465">
        <v>10013.422325</v>
      </c>
      <c r="I15" s="465">
        <v>1087.1472999999999</v>
      </c>
      <c r="J15" s="465">
        <v>1226.2307249999999</v>
      </c>
      <c r="K15" s="466" t="s">
        <v>828</v>
      </c>
      <c r="L15" s="467">
        <v>185.3</v>
      </c>
      <c r="M15" s="467">
        <v>185.75</v>
      </c>
      <c r="N15" s="1165">
        <v>852.81818181818187</v>
      </c>
      <c r="O15" s="1165">
        <v>80.339862499999995</v>
      </c>
    </row>
    <row r="16" spans="1:15" ht="12.6" customHeight="1">
      <c r="A16" s="1605"/>
      <c r="B16" s="1602"/>
      <c r="C16" s="475" t="s">
        <v>842</v>
      </c>
      <c r="D16" s="474" t="s">
        <v>838</v>
      </c>
      <c r="E16" s="465">
        <v>73813</v>
      </c>
      <c r="F16" s="465">
        <v>8753</v>
      </c>
      <c r="G16" s="465">
        <v>8948</v>
      </c>
      <c r="H16" s="465">
        <v>1366.0795250000001</v>
      </c>
      <c r="I16" s="465">
        <v>163.31619999999998</v>
      </c>
      <c r="J16" s="465">
        <v>168.44552500000003</v>
      </c>
      <c r="K16" s="466" t="s">
        <v>828</v>
      </c>
      <c r="L16" s="467">
        <v>185.65</v>
      </c>
      <c r="M16" s="467">
        <v>186.2</v>
      </c>
      <c r="N16" s="1165">
        <v>473.59090909090907</v>
      </c>
      <c r="O16" s="1165">
        <v>8.9119286363636352</v>
      </c>
    </row>
    <row r="17" spans="1:15" ht="12.6" customHeight="1">
      <c r="A17" s="1605"/>
      <c r="B17" s="1602"/>
      <c r="C17" s="463" t="s">
        <v>843</v>
      </c>
      <c r="D17" s="474" t="s">
        <v>844</v>
      </c>
      <c r="E17" s="465">
        <v>0</v>
      </c>
      <c r="F17" s="465">
        <v>0</v>
      </c>
      <c r="G17" s="465">
        <v>0</v>
      </c>
      <c r="H17" s="465">
        <v>0</v>
      </c>
      <c r="I17" s="465">
        <v>0</v>
      </c>
      <c r="J17" s="465">
        <v>0</v>
      </c>
      <c r="K17" s="466" t="s">
        <v>828</v>
      </c>
      <c r="L17" s="467">
        <v>1573.7</v>
      </c>
      <c r="M17" s="467">
        <v>1428.5</v>
      </c>
      <c r="N17" s="476">
        <v>0</v>
      </c>
      <c r="O17" s="476">
        <v>0</v>
      </c>
    </row>
    <row r="18" spans="1:15" ht="12.6" customHeight="1">
      <c r="A18" s="1605"/>
      <c r="B18" s="1602"/>
      <c r="C18" s="463" t="s">
        <v>845</v>
      </c>
      <c r="D18" s="474" t="s">
        <v>836</v>
      </c>
      <c r="E18" s="465">
        <v>736903</v>
      </c>
      <c r="F18" s="465">
        <v>71711</v>
      </c>
      <c r="G18" s="465">
        <v>87536</v>
      </c>
      <c r="H18" s="465">
        <v>82064.537675</v>
      </c>
      <c r="I18" s="465">
        <v>7941.6091000000015</v>
      </c>
      <c r="J18" s="465">
        <v>9911.6322749999999</v>
      </c>
      <c r="K18" s="466" t="s">
        <v>828</v>
      </c>
      <c r="L18" s="467">
        <v>219.05</v>
      </c>
      <c r="M18" s="467">
        <v>222.9</v>
      </c>
      <c r="N18" s="1165">
        <v>4792.863636363636</v>
      </c>
      <c r="O18" s="1165">
        <v>544.3615636363636</v>
      </c>
    </row>
    <row r="19" spans="1:15" ht="12.6" customHeight="1">
      <c r="A19" s="1605"/>
      <c r="B19" s="1602"/>
      <c r="C19" s="475" t="s">
        <v>846</v>
      </c>
      <c r="D19" s="474" t="s">
        <v>838</v>
      </c>
      <c r="E19" s="465">
        <v>880098</v>
      </c>
      <c r="F19" s="465">
        <v>76576</v>
      </c>
      <c r="G19" s="465">
        <v>87679</v>
      </c>
      <c r="H19" s="465">
        <v>19548.788945</v>
      </c>
      <c r="I19" s="465">
        <v>1696.8427000000001</v>
      </c>
      <c r="J19" s="465">
        <v>1986.3035450000002</v>
      </c>
      <c r="K19" s="466" t="s">
        <v>828</v>
      </c>
      <c r="L19" s="467">
        <v>219.3</v>
      </c>
      <c r="M19" s="467">
        <v>223.15</v>
      </c>
      <c r="N19" s="467">
        <v>3400.7727272727275</v>
      </c>
      <c r="O19" s="467">
        <v>77.213013863636363</v>
      </c>
    </row>
    <row r="20" spans="1:15" ht="25.5">
      <c r="A20" s="1605"/>
      <c r="B20" s="1603"/>
      <c r="C20" s="469" t="s">
        <v>847</v>
      </c>
      <c r="D20" s="477"/>
      <c r="E20" s="471">
        <v>3559876</v>
      </c>
      <c r="F20" s="471">
        <v>383926</v>
      </c>
      <c r="G20" s="471">
        <v>360234</v>
      </c>
      <c r="H20" s="471">
        <v>352851.29367499996</v>
      </c>
      <c r="I20" s="471">
        <v>41104.307399999998</v>
      </c>
      <c r="J20" s="471">
        <v>36343.463275000002</v>
      </c>
      <c r="K20" s="478"/>
      <c r="L20" s="473"/>
      <c r="M20" s="473"/>
      <c r="N20" s="1166"/>
      <c r="O20" s="1166"/>
    </row>
    <row r="21" spans="1:15" ht="12.6" customHeight="1">
      <c r="A21" s="1605"/>
      <c r="B21" s="1601" t="s">
        <v>848</v>
      </c>
      <c r="C21" s="463" t="s">
        <v>849</v>
      </c>
      <c r="D21" s="464" t="s">
        <v>850</v>
      </c>
      <c r="E21" s="479" t="s">
        <v>290</v>
      </c>
      <c r="F21" s="476" t="s">
        <v>290</v>
      </c>
      <c r="G21" s="476" t="s">
        <v>290</v>
      </c>
      <c r="H21" s="476" t="s">
        <v>290</v>
      </c>
      <c r="I21" s="476" t="s">
        <v>290</v>
      </c>
      <c r="J21" s="476" t="s">
        <v>290</v>
      </c>
      <c r="K21" s="466" t="s">
        <v>851</v>
      </c>
      <c r="L21" s="480" t="s">
        <v>277</v>
      </c>
      <c r="M21" s="480" t="s">
        <v>277</v>
      </c>
      <c r="N21" s="476">
        <v>0</v>
      </c>
      <c r="O21" s="476">
        <v>0</v>
      </c>
    </row>
    <row r="22" spans="1:15" ht="12.6" customHeight="1">
      <c r="A22" s="1605"/>
      <c r="B22" s="1602"/>
      <c r="C22" s="481" t="s">
        <v>852</v>
      </c>
      <c r="D22" s="482" t="s">
        <v>853</v>
      </c>
      <c r="E22" s="479">
        <v>6718</v>
      </c>
      <c r="F22" s="476">
        <v>205</v>
      </c>
      <c r="G22" s="476">
        <v>517</v>
      </c>
      <c r="H22" s="476">
        <v>1924.861396</v>
      </c>
      <c r="I22" s="476">
        <v>58.129900000000006</v>
      </c>
      <c r="J22" s="476">
        <v>142.51829599999996</v>
      </c>
      <c r="K22" s="483" t="s">
        <v>854</v>
      </c>
      <c r="L22" s="467">
        <v>58320</v>
      </c>
      <c r="M22" s="467">
        <v>57200</v>
      </c>
      <c r="N22" s="1167">
        <v>167.45454545454547</v>
      </c>
      <c r="O22" s="1167">
        <v>46.217197090909089</v>
      </c>
    </row>
    <row r="23" spans="1:15" ht="12.6" customHeight="1">
      <c r="A23" s="1605"/>
      <c r="B23" s="1602"/>
      <c r="C23" s="463" t="s">
        <v>855</v>
      </c>
      <c r="D23" s="464" t="s">
        <v>856</v>
      </c>
      <c r="E23" s="484" t="s">
        <v>290</v>
      </c>
      <c r="F23" s="484" t="s">
        <v>290</v>
      </c>
      <c r="G23" s="484" t="s">
        <v>290</v>
      </c>
      <c r="H23" s="484" t="s">
        <v>290</v>
      </c>
      <c r="I23" s="484" t="s">
        <v>290</v>
      </c>
      <c r="J23" s="484" t="s">
        <v>290</v>
      </c>
      <c r="K23" s="466" t="s">
        <v>857</v>
      </c>
      <c r="L23" s="480" t="s">
        <v>277</v>
      </c>
      <c r="M23" s="480" t="s">
        <v>277</v>
      </c>
      <c r="N23" s="1165">
        <v>3.2464545454545454E-2</v>
      </c>
      <c r="O23" s="1165">
        <v>3.2464545454545454E-2</v>
      </c>
    </row>
    <row r="24" spans="1:15" ht="12.6" customHeight="1">
      <c r="A24" s="1605"/>
      <c r="B24" s="1602"/>
      <c r="C24" s="485" t="s">
        <v>858</v>
      </c>
      <c r="D24" s="464" t="s">
        <v>859</v>
      </c>
      <c r="E24" s="476">
        <v>54302</v>
      </c>
      <c r="F24" s="476">
        <v>7482</v>
      </c>
      <c r="G24" s="476">
        <v>7151</v>
      </c>
      <c r="H24" s="476">
        <v>1844.7833352</v>
      </c>
      <c r="I24" s="476">
        <v>247.6446</v>
      </c>
      <c r="J24" s="476">
        <v>238.5878352</v>
      </c>
      <c r="K24" s="466" t="s">
        <v>828</v>
      </c>
      <c r="L24" s="467">
        <v>918.7</v>
      </c>
      <c r="M24" s="467">
        <v>928.5</v>
      </c>
      <c r="N24" s="1165">
        <v>1632.7727272727273</v>
      </c>
      <c r="O24" s="1165">
        <v>54.612914499999995</v>
      </c>
    </row>
    <row r="25" spans="1:15" ht="12.6" customHeight="1">
      <c r="A25" s="1605"/>
      <c r="B25" s="1602"/>
      <c r="C25" s="463" t="s">
        <v>860</v>
      </c>
      <c r="D25" s="464" t="s">
        <v>861</v>
      </c>
      <c r="E25" s="476">
        <v>26</v>
      </c>
      <c r="F25" s="484">
        <v>6</v>
      </c>
      <c r="G25" s="484">
        <v>13</v>
      </c>
      <c r="H25" s="476">
        <v>0.81554000000000004</v>
      </c>
      <c r="I25" s="484">
        <v>0.1875</v>
      </c>
      <c r="J25" s="484">
        <v>0.40884000000000004</v>
      </c>
      <c r="K25" s="466" t="s">
        <v>862</v>
      </c>
      <c r="L25" s="467">
        <v>1583</v>
      </c>
      <c r="M25" s="467">
        <v>1577.5</v>
      </c>
      <c r="N25" s="476">
        <v>4.5454545454545459</v>
      </c>
      <c r="O25" s="476">
        <v>0.14249590909090906</v>
      </c>
    </row>
    <row r="26" spans="1:15" ht="12.6" customHeight="1">
      <c r="A26" s="1605"/>
      <c r="B26" s="1602"/>
      <c r="C26" s="463" t="s">
        <v>863</v>
      </c>
      <c r="D26" s="464" t="s">
        <v>838</v>
      </c>
      <c r="E26" s="476" t="s">
        <v>290</v>
      </c>
      <c r="F26" s="484" t="s">
        <v>290</v>
      </c>
      <c r="G26" s="484" t="s">
        <v>290</v>
      </c>
      <c r="H26" s="476" t="s">
        <v>290</v>
      </c>
      <c r="I26" s="484" t="s">
        <v>290</v>
      </c>
      <c r="J26" s="484" t="s">
        <v>290</v>
      </c>
      <c r="K26" s="466" t="s">
        <v>864</v>
      </c>
      <c r="L26" s="480" t="s">
        <v>277</v>
      </c>
      <c r="M26" s="480" t="s">
        <v>277</v>
      </c>
      <c r="N26" s="476">
        <v>0</v>
      </c>
      <c r="O26" s="476">
        <v>0</v>
      </c>
    </row>
    <row r="27" spans="1:15" ht="15" customHeight="1">
      <c r="A27" s="1605"/>
      <c r="B27" s="1603"/>
      <c r="C27" s="472" t="s">
        <v>865</v>
      </c>
      <c r="D27" s="477"/>
      <c r="E27" s="471">
        <v>61046</v>
      </c>
      <c r="F27" s="471">
        <v>7693</v>
      </c>
      <c r="G27" s="471">
        <v>7681</v>
      </c>
      <c r="H27" s="471">
        <v>3770.4602712000001</v>
      </c>
      <c r="I27" s="471">
        <v>305.96199999999999</v>
      </c>
      <c r="J27" s="471">
        <v>381.51497119999993</v>
      </c>
      <c r="K27" s="478"/>
      <c r="L27" s="473"/>
      <c r="M27" s="473"/>
      <c r="N27" s="1166"/>
      <c r="O27" s="1166"/>
    </row>
    <row r="28" spans="1:15" ht="12.6" customHeight="1">
      <c r="A28" s="1605"/>
      <c r="B28" s="1601" t="s">
        <v>753</v>
      </c>
      <c r="C28" s="481" t="s">
        <v>866</v>
      </c>
      <c r="D28" s="474" t="s">
        <v>867</v>
      </c>
      <c r="E28" s="465">
        <v>5673668</v>
      </c>
      <c r="F28" s="465">
        <v>682598</v>
      </c>
      <c r="G28" s="465">
        <v>601907</v>
      </c>
      <c r="H28" s="465">
        <v>363749.21354000003</v>
      </c>
      <c r="I28" s="465">
        <v>48506.085300000006</v>
      </c>
      <c r="J28" s="465">
        <v>39128.700240000013</v>
      </c>
      <c r="K28" s="466" t="s">
        <v>868</v>
      </c>
      <c r="L28" s="467">
        <v>6782</v>
      </c>
      <c r="M28" s="467">
        <v>6407</v>
      </c>
      <c r="N28" s="1165">
        <v>12482.40909090909</v>
      </c>
      <c r="O28" s="1165">
        <v>803.48977500000001</v>
      </c>
    </row>
    <row r="29" spans="1:15" ht="12.6" customHeight="1">
      <c r="A29" s="1605"/>
      <c r="B29" s="1602"/>
      <c r="C29" s="481" t="s">
        <v>869</v>
      </c>
      <c r="D29" s="486" t="s">
        <v>870</v>
      </c>
      <c r="E29" s="465">
        <v>5749169</v>
      </c>
      <c r="F29" s="465">
        <v>716106</v>
      </c>
      <c r="G29" s="465">
        <v>754046</v>
      </c>
      <c r="H29" s="465">
        <v>36936.435312999994</v>
      </c>
      <c r="I29" s="465">
        <v>5077.4749000000002</v>
      </c>
      <c r="J29" s="465">
        <v>4905.8775129999995</v>
      </c>
      <c r="K29" s="466" t="s">
        <v>868</v>
      </c>
      <c r="L29" s="467">
        <v>6791</v>
      </c>
      <c r="M29" s="467">
        <v>6411</v>
      </c>
      <c r="N29" s="1165">
        <v>16282.818181818182</v>
      </c>
      <c r="O29" s="1165">
        <v>104.98582522727274</v>
      </c>
    </row>
    <row r="30" spans="1:15" ht="12.6" customHeight="1">
      <c r="A30" s="1605"/>
      <c r="B30" s="1602"/>
      <c r="C30" s="463" t="s">
        <v>871</v>
      </c>
      <c r="D30" s="474" t="s">
        <v>872</v>
      </c>
      <c r="E30" s="465">
        <v>20771805</v>
      </c>
      <c r="F30" s="465">
        <v>2398414</v>
      </c>
      <c r="G30" s="465">
        <v>2192551</v>
      </c>
      <c r="H30" s="465">
        <v>574488.35340000002</v>
      </c>
      <c r="I30" s="465">
        <v>80968.29439999997</v>
      </c>
      <c r="J30" s="465">
        <v>71262.518299999996</v>
      </c>
      <c r="K30" s="466" t="s">
        <v>873</v>
      </c>
      <c r="L30" s="467">
        <v>301.2</v>
      </c>
      <c r="M30" s="467">
        <v>234.9</v>
      </c>
      <c r="N30" s="1165">
        <v>43886.181818181816</v>
      </c>
      <c r="O30" s="1165">
        <v>1395.8916159545458</v>
      </c>
    </row>
    <row r="31" spans="1:15" ht="12.6" customHeight="1">
      <c r="A31" s="1605"/>
      <c r="B31" s="1602"/>
      <c r="C31" s="481" t="s">
        <v>874</v>
      </c>
      <c r="D31" s="486" t="s">
        <v>875</v>
      </c>
      <c r="E31" s="465">
        <v>5582375</v>
      </c>
      <c r="F31" s="465">
        <v>880788</v>
      </c>
      <c r="G31" s="465">
        <v>858308</v>
      </c>
      <c r="H31" s="465">
        <v>32200.694935</v>
      </c>
      <c r="I31" s="465">
        <v>6005.1264999999994</v>
      </c>
      <c r="J31" s="465">
        <v>5619.1998350000003</v>
      </c>
      <c r="K31" s="466" t="s">
        <v>873</v>
      </c>
      <c r="L31" s="467">
        <v>301</v>
      </c>
      <c r="M31" s="467">
        <v>235.2</v>
      </c>
      <c r="N31" s="1165">
        <v>25011.045454545456</v>
      </c>
      <c r="O31" s="1165">
        <v>159.91514359090908</v>
      </c>
    </row>
    <row r="32" spans="1:15" ht="15" customHeight="1">
      <c r="A32" s="1605"/>
      <c r="B32" s="1603"/>
      <c r="C32" s="472" t="s">
        <v>876</v>
      </c>
      <c r="D32" s="477"/>
      <c r="E32" s="471">
        <v>37777017</v>
      </c>
      <c r="F32" s="471">
        <v>4677906</v>
      </c>
      <c r="G32" s="471">
        <v>4406812</v>
      </c>
      <c r="H32" s="471">
        <v>1007374.6971880001</v>
      </c>
      <c r="I32" s="471">
        <v>140556.98109999998</v>
      </c>
      <c r="J32" s="471">
        <v>120916.29588800002</v>
      </c>
      <c r="K32" s="478"/>
      <c r="L32" s="473"/>
      <c r="M32" s="473"/>
      <c r="N32" s="1166"/>
      <c r="O32" s="1166"/>
    </row>
    <row r="33" spans="1:15" ht="25.5">
      <c r="A33" s="1605"/>
      <c r="B33" s="1601" t="s">
        <v>877</v>
      </c>
      <c r="C33" s="485" t="s">
        <v>878</v>
      </c>
      <c r="D33" s="487">
        <v>50</v>
      </c>
      <c r="E33" s="488">
        <v>83410</v>
      </c>
      <c r="F33" s="465">
        <v>7446</v>
      </c>
      <c r="G33" s="465">
        <v>5233</v>
      </c>
      <c r="H33" s="465">
        <v>6700.0781299999999</v>
      </c>
      <c r="I33" s="465">
        <v>581.64480000000003</v>
      </c>
      <c r="J33" s="465">
        <v>419.21663000000001</v>
      </c>
      <c r="K33" s="466" t="s">
        <v>879</v>
      </c>
      <c r="L33" s="467">
        <v>16007</v>
      </c>
      <c r="M33" s="467">
        <v>16464</v>
      </c>
      <c r="N33" s="1165">
        <v>373.09090909090907</v>
      </c>
      <c r="O33" s="1165">
        <v>29.808168636363632</v>
      </c>
    </row>
    <row r="34" spans="1:15" ht="25.5">
      <c r="A34" s="1605"/>
      <c r="B34" s="1602"/>
      <c r="C34" s="485" t="s">
        <v>755</v>
      </c>
      <c r="D34" s="487">
        <v>125</v>
      </c>
      <c r="E34" s="465">
        <v>0</v>
      </c>
      <c r="F34" s="465">
        <v>0</v>
      </c>
      <c r="G34" s="465">
        <v>0</v>
      </c>
      <c r="H34" s="465">
        <v>0</v>
      </c>
      <c r="I34" s="465">
        <v>0</v>
      </c>
      <c r="J34" s="465">
        <v>0</v>
      </c>
      <c r="K34" s="466" t="s">
        <v>879</v>
      </c>
      <c r="L34" s="467">
        <v>6558</v>
      </c>
      <c r="M34" s="480" t="s">
        <v>277</v>
      </c>
      <c r="N34" s="1167">
        <v>0</v>
      </c>
      <c r="O34" s="1167">
        <v>0</v>
      </c>
    </row>
    <row r="35" spans="1:15" ht="25.5" customHeight="1">
      <c r="A35" s="1605"/>
      <c r="B35" s="1602"/>
      <c r="C35" s="485" t="s">
        <v>756</v>
      </c>
      <c r="D35" s="487">
        <v>50</v>
      </c>
      <c r="E35" s="465">
        <v>0</v>
      </c>
      <c r="F35" s="465">
        <v>0</v>
      </c>
      <c r="G35" s="465">
        <v>0</v>
      </c>
      <c r="H35" s="465">
        <v>0</v>
      </c>
      <c r="I35" s="465">
        <v>0</v>
      </c>
      <c r="J35" s="465">
        <v>0</v>
      </c>
      <c r="K35" s="466" t="s">
        <v>879</v>
      </c>
      <c r="L35" s="467">
        <v>15737</v>
      </c>
      <c r="M35" s="467">
        <v>15622</v>
      </c>
      <c r="N35" s="1167">
        <v>0</v>
      </c>
      <c r="O35" s="1167">
        <v>0</v>
      </c>
    </row>
    <row r="36" spans="1:15" ht="29.25" customHeight="1">
      <c r="A36" s="1605"/>
      <c r="B36" s="1603"/>
      <c r="C36" s="469" t="s">
        <v>880</v>
      </c>
      <c r="D36" s="478"/>
      <c r="E36" s="471">
        <v>83410</v>
      </c>
      <c r="F36" s="471">
        <v>7446</v>
      </c>
      <c r="G36" s="471">
        <v>5233</v>
      </c>
      <c r="H36" s="471">
        <v>6700.0781299999999</v>
      </c>
      <c r="I36" s="471">
        <v>581.64480000000003</v>
      </c>
      <c r="J36" s="471">
        <v>419.21663000000001</v>
      </c>
      <c r="K36" s="478"/>
      <c r="L36" s="473"/>
      <c r="M36" s="473"/>
      <c r="N36" s="1166"/>
      <c r="O36" s="1166"/>
    </row>
    <row r="37" spans="1:15" ht="50.25" customHeight="1">
      <c r="A37" s="1606"/>
      <c r="B37" s="489" t="s">
        <v>881</v>
      </c>
      <c r="C37" s="490" t="s">
        <v>881</v>
      </c>
      <c r="D37" s="491"/>
      <c r="E37" s="492">
        <v>94166243</v>
      </c>
      <c r="F37" s="492">
        <v>12576079</v>
      </c>
      <c r="G37" s="492">
        <v>11982497</v>
      </c>
      <c r="H37" s="492">
        <v>3503038.2251439001</v>
      </c>
      <c r="I37" s="492">
        <v>472014.58139999997</v>
      </c>
      <c r="J37" s="492">
        <v>459766.80184390006</v>
      </c>
      <c r="K37" s="493"/>
      <c r="L37" s="494"/>
      <c r="M37" s="494"/>
      <c r="N37" s="1168"/>
      <c r="O37" s="1168"/>
    </row>
    <row r="38" spans="1:15" ht="12.6" customHeight="1">
      <c r="A38" s="1601" t="s">
        <v>882</v>
      </c>
      <c r="B38" s="1604" t="s">
        <v>751</v>
      </c>
      <c r="C38" s="463" t="s">
        <v>815</v>
      </c>
      <c r="D38" s="464" t="s">
        <v>816</v>
      </c>
      <c r="E38" s="495">
        <v>1367860</v>
      </c>
      <c r="F38" s="496">
        <v>143462</v>
      </c>
      <c r="G38" s="496">
        <v>217839</v>
      </c>
      <c r="H38" s="496">
        <v>820579.7657450001</v>
      </c>
      <c r="I38" s="496">
        <v>85921.852400000003</v>
      </c>
      <c r="J38" s="496">
        <v>132701.37494500002</v>
      </c>
      <c r="K38" s="466" t="s">
        <v>817</v>
      </c>
      <c r="L38" s="497" t="s">
        <v>277</v>
      </c>
      <c r="M38" s="497" t="s">
        <v>277</v>
      </c>
      <c r="N38" s="1165">
        <v>7774.090909090909</v>
      </c>
      <c r="O38" s="1165">
        <v>4466.3009213636369</v>
      </c>
    </row>
    <row r="39" spans="1:15" ht="12.6" customHeight="1">
      <c r="A39" s="1602"/>
      <c r="B39" s="1605"/>
      <c r="C39" s="463" t="s">
        <v>818</v>
      </c>
      <c r="D39" s="464" t="s">
        <v>819</v>
      </c>
      <c r="E39" s="496">
        <v>1515137</v>
      </c>
      <c r="F39" s="496">
        <v>284345</v>
      </c>
      <c r="G39" s="496">
        <v>210258</v>
      </c>
      <c r="H39" s="496">
        <v>90765.9448405</v>
      </c>
      <c r="I39" s="496">
        <v>16961.195800000001</v>
      </c>
      <c r="J39" s="496">
        <v>12781.506740499999</v>
      </c>
      <c r="K39" s="466" t="s">
        <v>817</v>
      </c>
      <c r="L39" s="497" t="s">
        <v>277</v>
      </c>
      <c r="M39" s="497" t="s">
        <v>277</v>
      </c>
      <c r="N39" s="1165">
        <v>6587.545454545455</v>
      </c>
      <c r="O39" s="1165">
        <v>387.19886095454535</v>
      </c>
    </row>
    <row r="40" spans="1:15" ht="12.6" customHeight="1">
      <c r="A40" s="1602"/>
      <c r="B40" s="1605"/>
      <c r="C40" s="463" t="s">
        <v>883</v>
      </c>
      <c r="D40" s="464" t="s">
        <v>827</v>
      </c>
      <c r="E40" s="496">
        <v>1917294</v>
      </c>
      <c r="F40" s="496">
        <v>164040</v>
      </c>
      <c r="G40" s="496">
        <v>434437</v>
      </c>
      <c r="H40" s="496">
        <v>421954.52234750002</v>
      </c>
      <c r="I40" s="496">
        <v>35843.815699999992</v>
      </c>
      <c r="J40" s="496">
        <v>95323.390647500011</v>
      </c>
      <c r="K40" s="466" t="s">
        <v>884</v>
      </c>
      <c r="L40" s="497" t="s">
        <v>277</v>
      </c>
      <c r="M40" s="497" t="s">
        <v>277</v>
      </c>
      <c r="N40" s="1165">
        <v>13584.772727272728</v>
      </c>
      <c r="O40" s="1165">
        <v>2873.973606545454</v>
      </c>
    </row>
    <row r="41" spans="1:15" ht="12.6" customHeight="1">
      <c r="A41" s="1602"/>
      <c r="B41" s="1605"/>
      <c r="C41" s="463" t="s">
        <v>829</v>
      </c>
      <c r="D41" s="464" t="s">
        <v>830</v>
      </c>
      <c r="E41" s="496">
        <v>1924250</v>
      </c>
      <c r="F41" s="496">
        <v>222530</v>
      </c>
      <c r="G41" s="496">
        <v>387743</v>
      </c>
      <c r="H41" s="496">
        <v>70856.814845250017</v>
      </c>
      <c r="I41" s="496">
        <v>8070.7072999999982</v>
      </c>
      <c r="J41" s="496">
        <v>14186.351645250013</v>
      </c>
      <c r="K41" s="466" t="s">
        <v>884</v>
      </c>
      <c r="L41" s="497" t="s">
        <v>277</v>
      </c>
      <c r="M41" s="497" t="s">
        <v>277</v>
      </c>
      <c r="N41" s="1165">
        <v>14879</v>
      </c>
      <c r="O41" s="1165">
        <v>520.36493577272734</v>
      </c>
    </row>
    <row r="42" spans="1:15" ht="27.75" customHeight="1">
      <c r="A42" s="1602"/>
      <c r="B42" s="1606"/>
      <c r="C42" s="469" t="s">
        <v>833</v>
      </c>
      <c r="D42" s="477"/>
      <c r="E42" s="471">
        <v>6724541</v>
      </c>
      <c r="F42" s="471">
        <v>814377</v>
      </c>
      <c r="G42" s="471">
        <v>1250277</v>
      </c>
      <c r="H42" s="471">
        <v>1404157.0477782502</v>
      </c>
      <c r="I42" s="471">
        <v>146797.57120000001</v>
      </c>
      <c r="J42" s="471">
        <v>254992.62397825005</v>
      </c>
      <c r="K42" s="478"/>
      <c r="L42" s="473"/>
      <c r="M42" s="473"/>
      <c r="N42" s="1166"/>
      <c r="O42" s="1166"/>
    </row>
    <row r="43" spans="1:15" ht="12.6" customHeight="1">
      <c r="A43" s="1602"/>
      <c r="B43" s="1601" t="s">
        <v>834</v>
      </c>
      <c r="C43" s="498" t="s">
        <v>839</v>
      </c>
      <c r="D43" s="474" t="s">
        <v>840</v>
      </c>
      <c r="E43" s="465">
        <v>14818</v>
      </c>
      <c r="F43" s="465">
        <v>4089</v>
      </c>
      <c r="G43" s="465">
        <v>2801</v>
      </c>
      <c r="H43" s="465">
        <v>2691.8219625000002</v>
      </c>
      <c r="I43" s="465">
        <v>732.33710000000008</v>
      </c>
      <c r="J43" s="465">
        <v>501.16566249999988</v>
      </c>
      <c r="K43" s="466" t="s">
        <v>884</v>
      </c>
      <c r="L43" s="497" t="s">
        <v>277</v>
      </c>
      <c r="M43" s="497" t="s">
        <v>277</v>
      </c>
      <c r="N43" s="1165">
        <v>186.18181818181819</v>
      </c>
      <c r="O43" s="1165">
        <v>31.687193999999998</v>
      </c>
    </row>
    <row r="44" spans="1:15" ht="12.6" customHeight="1">
      <c r="A44" s="1602"/>
      <c r="B44" s="1602"/>
      <c r="C44" s="463" t="s">
        <v>843</v>
      </c>
      <c r="D44" s="474" t="s">
        <v>844</v>
      </c>
      <c r="E44" s="484">
        <v>0</v>
      </c>
      <c r="F44" s="484">
        <v>0</v>
      </c>
      <c r="G44" s="484">
        <v>0</v>
      </c>
      <c r="H44" s="484">
        <v>0</v>
      </c>
      <c r="I44" s="484">
        <v>0</v>
      </c>
      <c r="J44" s="484">
        <v>0</v>
      </c>
      <c r="K44" s="466" t="s">
        <v>884</v>
      </c>
      <c r="L44" s="497" t="s">
        <v>277</v>
      </c>
      <c r="M44" s="497" t="s">
        <v>277</v>
      </c>
      <c r="N44" s="1167">
        <v>0</v>
      </c>
      <c r="O44" s="1167">
        <v>0</v>
      </c>
    </row>
    <row r="45" spans="1:15" ht="12.6" customHeight="1">
      <c r="A45" s="1602"/>
      <c r="B45" s="1602"/>
      <c r="C45" s="498" t="s">
        <v>845</v>
      </c>
      <c r="D45" s="474" t="s">
        <v>836</v>
      </c>
      <c r="E45" s="465">
        <v>614</v>
      </c>
      <c r="F45" s="465">
        <v>75</v>
      </c>
      <c r="G45" s="465">
        <v>105</v>
      </c>
      <c r="H45" s="465">
        <v>68.925394999999995</v>
      </c>
      <c r="I45" s="465">
        <v>8.4718999999999998</v>
      </c>
      <c r="J45" s="465">
        <v>11.958195</v>
      </c>
      <c r="K45" s="466" t="s">
        <v>884</v>
      </c>
      <c r="L45" s="497" t="s">
        <v>277</v>
      </c>
      <c r="M45" s="497" t="s">
        <v>277</v>
      </c>
      <c r="N45" s="1165">
        <v>6.1363636363636367</v>
      </c>
      <c r="O45" s="1165">
        <v>0.67722818181818178</v>
      </c>
    </row>
    <row r="46" spans="1:15" ht="27" customHeight="1">
      <c r="A46" s="1602"/>
      <c r="B46" s="1603"/>
      <c r="C46" s="469" t="s">
        <v>885</v>
      </c>
      <c r="D46" s="477"/>
      <c r="E46" s="471">
        <v>15432</v>
      </c>
      <c r="F46" s="471">
        <v>4164</v>
      </c>
      <c r="G46" s="471">
        <v>2906</v>
      </c>
      <c r="H46" s="471">
        <v>2760.7473575000004</v>
      </c>
      <c r="I46" s="471">
        <v>740.80900000000008</v>
      </c>
      <c r="J46" s="471">
        <v>513.12385749999987</v>
      </c>
      <c r="K46" s="478"/>
      <c r="L46" s="473"/>
      <c r="M46" s="473"/>
      <c r="N46" s="1166"/>
      <c r="O46" s="1166"/>
    </row>
    <row r="47" spans="1:15" ht="12.6" customHeight="1">
      <c r="A47" s="1602"/>
      <c r="B47" s="1601" t="s">
        <v>753</v>
      </c>
      <c r="C47" s="498" t="s">
        <v>866</v>
      </c>
      <c r="D47" s="474" t="s">
        <v>867</v>
      </c>
      <c r="E47" s="496">
        <v>154809856</v>
      </c>
      <c r="F47" s="496">
        <v>22669205</v>
      </c>
      <c r="G47" s="496">
        <v>21176509</v>
      </c>
      <c r="H47" s="496">
        <v>10341269.868551001</v>
      </c>
      <c r="I47" s="496">
        <v>1651672.2990999999</v>
      </c>
      <c r="J47" s="496">
        <v>1414887.8823510024</v>
      </c>
      <c r="K47" s="466" t="s">
        <v>868</v>
      </c>
      <c r="L47" s="497" t="s">
        <v>277</v>
      </c>
      <c r="M47" s="497" t="s">
        <v>277</v>
      </c>
      <c r="N47" s="1169">
        <v>89897.5</v>
      </c>
      <c r="O47" s="1169">
        <v>5842.1634879090898</v>
      </c>
    </row>
    <row r="48" spans="1:15" ht="12.6" customHeight="1">
      <c r="A48" s="1602"/>
      <c r="B48" s="1602"/>
      <c r="C48" s="463" t="s">
        <v>871</v>
      </c>
      <c r="D48" s="474" t="s">
        <v>872</v>
      </c>
      <c r="E48" s="496">
        <v>59142018</v>
      </c>
      <c r="F48" s="496">
        <v>7707448</v>
      </c>
      <c r="G48" s="496">
        <v>8529180</v>
      </c>
      <c r="H48" s="496">
        <v>1730161.1439375002</v>
      </c>
      <c r="I48" s="496">
        <v>263239.37079999998</v>
      </c>
      <c r="J48" s="496">
        <v>286231.71293749998</v>
      </c>
      <c r="K48" s="466" t="s">
        <v>873</v>
      </c>
      <c r="L48" s="497" t="s">
        <v>277</v>
      </c>
      <c r="M48" s="497" t="s">
        <v>277</v>
      </c>
      <c r="N48" s="1169">
        <v>106544.22727272728</v>
      </c>
      <c r="O48" s="1169">
        <v>3646.3942609999995</v>
      </c>
    </row>
    <row r="49" spans="1:702" s="500" customFormat="1" ht="25.5">
      <c r="A49" s="1602"/>
      <c r="B49" s="1603"/>
      <c r="C49" s="469" t="s">
        <v>886</v>
      </c>
      <c r="D49" s="477"/>
      <c r="E49" s="471">
        <v>213951874</v>
      </c>
      <c r="F49" s="471">
        <v>30376653</v>
      </c>
      <c r="G49" s="471">
        <v>29705689</v>
      </c>
      <c r="H49" s="471">
        <v>12071431.012488501</v>
      </c>
      <c r="I49" s="471">
        <v>1914911.6698999999</v>
      </c>
      <c r="J49" s="471">
        <v>1701119.5952885025</v>
      </c>
      <c r="K49" s="478"/>
      <c r="L49" s="499"/>
      <c r="M49" s="499"/>
      <c r="N49" s="499"/>
      <c r="O49" s="499"/>
      <c r="P49" s="461"/>
      <c r="Q49" s="461"/>
      <c r="R49" s="461"/>
      <c r="S49" s="461"/>
    </row>
    <row r="50" spans="1:702" ht="53.25" customHeight="1">
      <c r="A50" s="1603"/>
      <c r="B50" s="490" t="s">
        <v>887</v>
      </c>
      <c r="C50" s="490" t="s">
        <v>887</v>
      </c>
      <c r="D50" s="501"/>
      <c r="E50" s="492">
        <v>220691847</v>
      </c>
      <c r="F50" s="492">
        <v>31195194</v>
      </c>
      <c r="G50" s="492">
        <v>30958872</v>
      </c>
      <c r="H50" s="492">
        <v>13478348.807624251</v>
      </c>
      <c r="I50" s="492">
        <v>2062450.0500999999</v>
      </c>
      <c r="J50" s="492">
        <v>1956625.3431242525</v>
      </c>
      <c r="K50" s="493"/>
      <c r="L50" s="502"/>
      <c r="M50" s="502"/>
      <c r="N50" s="502"/>
      <c r="O50" s="502"/>
    </row>
    <row r="51" spans="1:702" s="506" customFormat="1">
      <c r="A51" s="503" t="s">
        <v>1361</v>
      </c>
      <c r="B51" s="503"/>
      <c r="C51" s="504"/>
      <c r="D51" s="505"/>
      <c r="E51" s="504"/>
      <c r="F51" s="504"/>
      <c r="G51" s="504"/>
      <c r="H51" s="504"/>
      <c r="I51" s="504"/>
      <c r="J51" s="504"/>
      <c r="K51" s="504"/>
      <c r="L51" s="504"/>
      <c r="M51" s="504"/>
      <c r="N51" s="504"/>
      <c r="O51" s="504"/>
      <c r="P51" s="461"/>
      <c r="Q51" s="461"/>
      <c r="R51" s="461"/>
      <c r="S51" s="461"/>
    </row>
    <row r="52" spans="1:702" s="506" customFormat="1">
      <c r="A52" s="507" t="s">
        <v>589</v>
      </c>
      <c r="B52" s="508"/>
      <c r="C52" s="508"/>
      <c r="D52" s="509"/>
      <c r="E52" s="508"/>
      <c r="F52" s="508"/>
      <c r="G52" s="508"/>
      <c r="H52" s="508"/>
      <c r="I52" s="508"/>
      <c r="J52" s="508"/>
      <c r="K52" s="508"/>
      <c r="L52" s="508"/>
      <c r="M52" s="508"/>
      <c r="N52" s="508"/>
      <c r="O52" s="508"/>
      <c r="P52" s="461"/>
      <c r="Q52" s="461"/>
      <c r="R52" s="461"/>
      <c r="S52" s="461"/>
    </row>
    <row r="53" spans="1:702" s="506" customFormat="1">
      <c r="A53" s="508" t="s">
        <v>888</v>
      </c>
      <c r="B53" s="508"/>
      <c r="C53" s="508"/>
      <c r="D53" s="509"/>
      <c r="E53" s="508"/>
      <c r="F53" s="508"/>
      <c r="G53" s="508"/>
      <c r="H53" s="508"/>
      <c r="I53" s="508"/>
      <c r="J53" s="383"/>
      <c r="K53" s="508"/>
      <c r="L53" s="508"/>
      <c r="M53" s="508"/>
      <c r="N53" s="508"/>
      <c r="O53" s="508"/>
      <c r="P53" s="461"/>
      <c r="Q53" s="461"/>
      <c r="R53" s="461"/>
      <c r="S53" s="461"/>
    </row>
    <row r="54" spans="1:702" s="506" customFormat="1">
      <c r="A54" s="508" t="s">
        <v>889</v>
      </c>
      <c r="B54" s="508"/>
      <c r="C54" s="508"/>
      <c r="D54" s="509"/>
      <c r="E54" s="508"/>
      <c r="F54" s="508"/>
      <c r="G54" s="508"/>
      <c r="H54" s="508"/>
      <c r="I54" s="508"/>
      <c r="J54" s="508"/>
      <c r="K54" s="508"/>
      <c r="L54" s="508"/>
      <c r="M54" s="508"/>
      <c r="N54" s="508"/>
      <c r="O54" s="508"/>
      <c r="P54" s="461"/>
      <c r="Q54" s="461"/>
      <c r="R54" s="461"/>
      <c r="S54" s="461"/>
    </row>
    <row r="55" spans="1:702" s="506" customFormat="1">
      <c r="A55" s="508" t="s">
        <v>890</v>
      </c>
      <c r="B55" s="508"/>
      <c r="C55" s="508"/>
      <c r="D55" s="509"/>
      <c r="E55" s="508"/>
      <c r="F55" s="508"/>
      <c r="G55" s="508"/>
      <c r="H55" s="508"/>
      <c r="I55" s="508"/>
      <c r="J55" s="508"/>
      <c r="K55" s="508"/>
      <c r="L55" s="508"/>
      <c r="M55" s="508"/>
      <c r="N55" s="508"/>
      <c r="O55" s="508"/>
      <c r="P55" s="468"/>
      <c r="Q55" s="468"/>
    </row>
    <row r="56" spans="1:702" s="506" customFormat="1">
      <c r="A56" s="510" t="s">
        <v>891</v>
      </c>
      <c r="B56" s="510"/>
      <c r="D56" s="511"/>
      <c r="P56" s="468"/>
      <c r="Q56" s="468"/>
    </row>
    <row r="57" spans="1:702" s="513" customFormat="1">
      <c r="A57" s="461"/>
      <c r="B57" s="461"/>
      <c r="C57" s="461"/>
      <c r="D57" s="512"/>
      <c r="E57" s="461"/>
      <c r="F57" s="461"/>
      <c r="G57" s="461"/>
      <c r="H57" s="461"/>
      <c r="I57" s="461"/>
      <c r="J57" s="461"/>
      <c r="K57" s="461"/>
      <c r="L57" s="461"/>
      <c r="M57" s="461"/>
      <c r="N57" s="461"/>
      <c r="O57" s="461"/>
      <c r="P57" s="461"/>
      <c r="Q57" s="461"/>
      <c r="R57" s="461"/>
      <c r="S57" s="461"/>
      <c r="T57" s="461"/>
      <c r="U57" s="461"/>
      <c r="V57" s="461"/>
      <c r="W57" s="461"/>
      <c r="X57" s="461"/>
      <c r="Y57" s="461"/>
      <c r="Z57" s="461"/>
      <c r="AA57" s="461"/>
      <c r="AB57" s="461"/>
      <c r="AC57" s="461"/>
      <c r="AD57" s="461"/>
      <c r="AE57" s="461"/>
      <c r="AF57" s="461"/>
      <c r="AG57" s="461"/>
      <c r="AH57" s="461"/>
      <c r="AI57" s="461"/>
      <c r="AJ57" s="461"/>
      <c r="AK57" s="461"/>
      <c r="AL57" s="461"/>
      <c r="AM57" s="461"/>
      <c r="AN57" s="461"/>
      <c r="AO57" s="461"/>
      <c r="AP57" s="461"/>
      <c r="AQ57" s="461"/>
      <c r="AR57" s="461"/>
      <c r="AS57" s="461"/>
      <c r="AT57" s="461"/>
      <c r="AU57" s="461"/>
      <c r="AV57" s="461"/>
      <c r="AW57" s="461"/>
      <c r="AX57" s="461"/>
      <c r="AY57" s="461"/>
      <c r="AZ57" s="461"/>
      <c r="BA57" s="461"/>
      <c r="BB57" s="461"/>
      <c r="BC57" s="461"/>
      <c r="BD57" s="461"/>
      <c r="BE57" s="461"/>
      <c r="BF57" s="461"/>
      <c r="BG57" s="461"/>
      <c r="BH57" s="461"/>
      <c r="BI57" s="461"/>
      <c r="BJ57" s="461"/>
      <c r="BK57" s="461"/>
      <c r="BL57" s="461"/>
      <c r="BM57" s="461"/>
      <c r="BN57" s="461"/>
      <c r="BO57" s="461"/>
      <c r="BP57" s="461"/>
      <c r="BQ57" s="461"/>
      <c r="BR57" s="461"/>
      <c r="BS57" s="461"/>
      <c r="BT57" s="461"/>
      <c r="BU57" s="461"/>
      <c r="BV57" s="461"/>
      <c r="BW57" s="461"/>
      <c r="BX57" s="461"/>
      <c r="BY57" s="461"/>
      <c r="BZ57" s="461"/>
      <c r="CA57" s="461"/>
      <c r="CB57" s="461"/>
      <c r="CC57" s="461"/>
      <c r="CD57" s="461"/>
      <c r="CE57" s="461"/>
      <c r="CF57" s="461"/>
      <c r="CG57" s="461"/>
      <c r="CH57" s="461"/>
      <c r="CI57" s="461"/>
      <c r="CJ57" s="461"/>
      <c r="CK57" s="461"/>
      <c r="CL57" s="461"/>
      <c r="CM57" s="461"/>
      <c r="CN57" s="461"/>
      <c r="CO57" s="461"/>
      <c r="CP57" s="461"/>
      <c r="CQ57" s="461"/>
      <c r="CR57" s="461"/>
      <c r="CS57" s="461"/>
      <c r="CT57" s="461"/>
      <c r="CU57" s="461"/>
      <c r="CV57" s="461"/>
      <c r="CW57" s="461"/>
      <c r="CX57" s="461"/>
      <c r="CY57" s="461"/>
      <c r="CZ57" s="461"/>
      <c r="DA57" s="461"/>
      <c r="DB57" s="461"/>
      <c r="DC57" s="461"/>
      <c r="DD57" s="461"/>
      <c r="DE57" s="461"/>
      <c r="DF57" s="461"/>
      <c r="DG57" s="461"/>
      <c r="DH57" s="461"/>
      <c r="DI57" s="461"/>
      <c r="DJ57" s="461"/>
      <c r="DK57" s="461"/>
      <c r="DL57" s="461"/>
      <c r="DM57" s="461"/>
      <c r="DN57" s="461"/>
      <c r="DO57" s="461"/>
      <c r="DP57" s="461"/>
      <c r="DQ57" s="461"/>
      <c r="DR57" s="461"/>
      <c r="DS57" s="461"/>
      <c r="DT57" s="461"/>
      <c r="DU57" s="461"/>
      <c r="DV57" s="461"/>
      <c r="DW57" s="461"/>
      <c r="DX57" s="461"/>
      <c r="DY57" s="461"/>
      <c r="DZ57" s="461"/>
      <c r="EA57" s="461"/>
      <c r="EB57" s="461"/>
      <c r="EC57" s="461"/>
      <c r="ED57" s="461"/>
      <c r="EE57" s="461"/>
      <c r="EF57" s="461"/>
      <c r="EG57" s="461"/>
      <c r="EH57" s="461"/>
      <c r="EI57" s="461"/>
      <c r="EJ57" s="461"/>
      <c r="EK57" s="461"/>
      <c r="EL57" s="461"/>
      <c r="EM57" s="461"/>
      <c r="EN57" s="461"/>
      <c r="EO57" s="461"/>
      <c r="EP57" s="461"/>
      <c r="EQ57" s="461"/>
      <c r="ER57" s="461"/>
      <c r="ES57" s="461"/>
      <c r="ET57" s="461"/>
      <c r="EU57" s="461"/>
      <c r="EV57" s="461"/>
      <c r="EW57" s="461"/>
      <c r="EX57" s="461"/>
      <c r="EY57" s="461"/>
      <c r="EZ57" s="461"/>
      <c r="FA57" s="461"/>
      <c r="FB57" s="461"/>
      <c r="FC57" s="461"/>
      <c r="FD57" s="461"/>
      <c r="FE57" s="461"/>
      <c r="FF57" s="461"/>
      <c r="FG57" s="461"/>
      <c r="FH57" s="461"/>
      <c r="FI57" s="461"/>
      <c r="FJ57" s="461"/>
      <c r="FK57" s="461"/>
      <c r="FL57" s="461"/>
      <c r="FM57" s="461"/>
      <c r="FN57" s="461"/>
      <c r="FO57" s="461"/>
      <c r="FP57" s="461"/>
      <c r="FQ57" s="461"/>
      <c r="FR57" s="461"/>
      <c r="FS57" s="461"/>
      <c r="FT57" s="461"/>
      <c r="FU57" s="461"/>
      <c r="FV57" s="461"/>
      <c r="FW57" s="461"/>
      <c r="FX57" s="461"/>
      <c r="FY57" s="461"/>
      <c r="FZ57" s="461"/>
      <c r="GA57" s="461"/>
      <c r="GB57" s="461"/>
      <c r="GC57" s="461"/>
      <c r="GD57" s="461"/>
      <c r="GE57" s="461"/>
      <c r="GF57" s="461"/>
      <c r="GG57" s="461"/>
      <c r="GH57" s="461"/>
      <c r="GI57" s="461"/>
      <c r="GJ57" s="461"/>
      <c r="GK57" s="461"/>
      <c r="GL57" s="461"/>
      <c r="GM57" s="461"/>
      <c r="GN57" s="461"/>
      <c r="GO57" s="461"/>
      <c r="GP57" s="461"/>
      <c r="GQ57" s="461"/>
      <c r="GR57" s="461"/>
      <c r="GS57" s="461"/>
      <c r="GT57" s="461"/>
      <c r="GU57" s="461"/>
      <c r="GV57" s="461"/>
      <c r="GW57" s="461"/>
      <c r="GX57" s="461"/>
      <c r="GY57" s="461"/>
      <c r="GZ57" s="461"/>
      <c r="HA57" s="461"/>
      <c r="HB57" s="461"/>
      <c r="HC57" s="461"/>
      <c r="HD57" s="461"/>
      <c r="HE57" s="461"/>
      <c r="HF57" s="461"/>
      <c r="HG57" s="461"/>
      <c r="HH57" s="461"/>
      <c r="HI57" s="461"/>
      <c r="HJ57" s="461"/>
      <c r="HK57" s="461"/>
      <c r="HL57" s="461"/>
      <c r="HM57" s="461"/>
      <c r="HN57" s="461"/>
      <c r="HO57" s="461"/>
      <c r="HP57" s="461"/>
      <c r="HQ57" s="461"/>
      <c r="HR57" s="461"/>
      <c r="HS57" s="461"/>
      <c r="HT57" s="461"/>
      <c r="HU57" s="461"/>
      <c r="HV57" s="461"/>
      <c r="HW57" s="461"/>
      <c r="HX57" s="461"/>
      <c r="HY57" s="461"/>
      <c r="HZ57" s="461"/>
      <c r="IA57" s="461"/>
      <c r="IB57" s="461"/>
      <c r="IC57" s="461"/>
      <c r="ID57" s="461"/>
      <c r="IE57" s="461"/>
      <c r="IF57" s="461"/>
      <c r="IG57" s="461"/>
      <c r="IH57" s="461"/>
      <c r="II57" s="461"/>
      <c r="IJ57" s="461"/>
      <c r="IK57" s="461"/>
      <c r="IL57" s="461"/>
      <c r="IM57" s="461"/>
      <c r="IN57" s="461"/>
      <c r="IO57" s="461"/>
      <c r="IP57" s="461"/>
      <c r="IQ57" s="461"/>
      <c r="IR57" s="461"/>
      <c r="IS57" s="461"/>
      <c r="IT57" s="461"/>
      <c r="IU57" s="461"/>
      <c r="IV57" s="461"/>
      <c r="IW57" s="461"/>
      <c r="IX57" s="461"/>
      <c r="IY57" s="461"/>
      <c r="IZ57" s="461"/>
      <c r="JA57" s="461"/>
      <c r="JB57" s="461"/>
      <c r="JC57" s="461"/>
      <c r="JD57" s="461"/>
      <c r="JE57" s="461"/>
      <c r="JF57" s="461"/>
      <c r="JG57" s="461"/>
      <c r="JH57" s="461"/>
      <c r="JI57" s="461"/>
      <c r="JJ57" s="461"/>
      <c r="JK57" s="461"/>
      <c r="JL57" s="461"/>
      <c r="JM57" s="461"/>
      <c r="JN57" s="461"/>
      <c r="JO57" s="461"/>
      <c r="JP57" s="461"/>
      <c r="JQ57" s="461"/>
      <c r="JR57" s="461"/>
      <c r="JS57" s="461"/>
      <c r="JT57" s="461"/>
      <c r="JU57" s="461"/>
      <c r="JV57" s="461"/>
      <c r="JW57" s="461"/>
      <c r="JX57" s="461"/>
      <c r="JY57" s="461"/>
      <c r="JZ57" s="461"/>
      <c r="KA57" s="461"/>
      <c r="KB57" s="461"/>
      <c r="KC57" s="461"/>
      <c r="KD57" s="461"/>
      <c r="KE57" s="461"/>
      <c r="KF57" s="461"/>
      <c r="KG57" s="461"/>
      <c r="KH57" s="461"/>
      <c r="KI57" s="461"/>
      <c r="KJ57" s="461"/>
      <c r="KK57" s="461"/>
      <c r="KL57" s="461"/>
      <c r="KM57" s="461"/>
      <c r="KN57" s="461"/>
      <c r="KO57" s="461"/>
      <c r="KP57" s="461"/>
      <c r="KQ57" s="461"/>
      <c r="KR57" s="461"/>
      <c r="KS57" s="461"/>
      <c r="KT57" s="461"/>
      <c r="KU57" s="461"/>
      <c r="KV57" s="461"/>
      <c r="KW57" s="461"/>
      <c r="KX57" s="461"/>
      <c r="KY57" s="461"/>
      <c r="KZ57" s="461"/>
      <c r="LA57" s="461"/>
      <c r="LB57" s="461"/>
      <c r="LC57" s="461"/>
      <c r="LD57" s="461"/>
      <c r="LE57" s="461"/>
      <c r="LF57" s="461"/>
      <c r="LG57" s="461"/>
      <c r="LH57" s="461"/>
      <c r="LI57" s="461"/>
      <c r="LJ57" s="461"/>
      <c r="LK57" s="461"/>
      <c r="LL57" s="461"/>
      <c r="LM57" s="461"/>
      <c r="LN57" s="461"/>
      <c r="LO57" s="461"/>
      <c r="LP57" s="461"/>
      <c r="LQ57" s="461"/>
      <c r="LR57" s="461"/>
      <c r="LS57" s="461"/>
      <c r="LT57" s="461"/>
      <c r="LU57" s="461"/>
      <c r="LV57" s="461"/>
      <c r="LW57" s="461"/>
      <c r="LX57" s="461"/>
      <c r="LY57" s="461"/>
      <c r="LZ57" s="461"/>
      <c r="MA57" s="461"/>
      <c r="MB57" s="461"/>
      <c r="MC57" s="461"/>
      <c r="MD57" s="461"/>
      <c r="ME57" s="461"/>
      <c r="MF57" s="461"/>
      <c r="MG57" s="461"/>
      <c r="MH57" s="461"/>
      <c r="MI57" s="461"/>
      <c r="MJ57" s="461"/>
      <c r="MK57" s="461"/>
      <c r="ML57" s="461"/>
      <c r="MM57" s="461"/>
      <c r="MN57" s="461"/>
      <c r="MO57" s="461"/>
      <c r="MP57" s="461"/>
      <c r="MQ57" s="461"/>
      <c r="MR57" s="461"/>
      <c r="MS57" s="461"/>
      <c r="MT57" s="461"/>
      <c r="MU57" s="461"/>
      <c r="MV57" s="461"/>
      <c r="MW57" s="461"/>
      <c r="MX57" s="461"/>
      <c r="MY57" s="461"/>
      <c r="MZ57" s="461"/>
      <c r="NA57" s="461"/>
      <c r="NB57" s="461"/>
      <c r="NC57" s="461"/>
      <c r="ND57" s="461"/>
      <c r="NE57" s="461"/>
      <c r="NF57" s="461"/>
      <c r="NG57" s="461"/>
      <c r="NH57" s="461"/>
      <c r="NI57" s="461"/>
      <c r="NJ57" s="461"/>
      <c r="NK57" s="461"/>
      <c r="NL57" s="461"/>
      <c r="NM57" s="461"/>
      <c r="NN57" s="461"/>
      <c r="NO57" s="461"/>
      <c r="NP57" s="461"/>
      <c r="NQ57" s="461"/>
      <c r="NR57" s="461"/>
      <c r="NS57" s="461"/>
      <c r="NT57" s="461"/>
      <c r="NU57" s="461"/>
      <c r="NV57" s="461"/>
      <c r="NW57" s="461"/>
      <c r="NX57" s="461"/>
      <c r="NY57" s="461"/>
      <c r="NZ57" s="461"/>
      <c r="OA57" s="461"/>
      <c r="OB57" s="461"/>
      <c r="OC57" s="461"/>
      <c r="OD57" s="461"/>
      <c r="OE57" s="461"/>
      <c r="OF57" s="461"/>
      <c r="OG57" s="461"/>
      <c r="OH57" s="461"/>
      <c r="OI57" s="461"/>
      <c r="OJ57" s="461"/>
      <c r="OK57" s="461"/>
      <c r="OL57" s="461"/>
      <c r="OM57" s="461"/>
      <c r="ON57" s="461"/>
      <c r="OO57" s="461"/>
      <c r="OP57" s="461"/>
      <c r="OQ57" s="461"/>
      <c r="OR57" s="461"/>
      <c r="OS57" s="461"/>
      <c r="OT57" s="461"/>
      <c r="OU57" s="461"/>
      <c r="OV57" s="461"/>
      <c r="OW57" s="461"/>
      <c r="OX57" s="461"/>
      <c r="OY57" s="461"/>
      <c r="OZ57" s="461"/>
      <c r="PA57" s="461"/>
      <c r="PB57" s="461"/>
      <c r="PC57" s="461"/>
      <c r="PD57" s="461"/>
      <c r="PE57" s="461"/>
      <c r="PF57" s="461"/>
      <c r="PG57" s="461"/>
      <c r="PH57" s="461"/>
      <c r="PI57" s="461"/>
      <c r="PJ57" s="461"/>
      <c r="PK57" s="461"/>
      <c r="PL57" s="461"/>
      <c r="PM57" s="461"/>
      <c r="PN57" s="461"/>
      <c r="PO57" s="461"/>
      <c r="PP57" s="461"/>
      <c r="PQ57" s="461"/>
      <c r="PR57" s="461"/>
      <c r="PS57" s="461"/>
      <c r="PT57" s="461"/>
      <c r="PU57" s="461"/>
      <c r="PV57" s="461"/>
      <c r="PW57" s="461"/>
      <c r="PX57" s="461"/>
      <c r="PY57" s="461"/>
      <c r="PZ57" s="461"/>
      <c r="QA57" s="461"/>
      <c r="QB57" s="461"/>
      <c r="QC57" s="461"/>
      <c r="QD57" s="461"/>
      <c r="QE57" s="461"/>
      <c r="QF57" s="461"/>
      <c r="QG57" s="461"/>
      <c r="QH57" s="461"/>
      <c r="QI57" s="461"/>
      <c r="QJ57" s="461"/>
      <c r="QK57" s="461"/>
      <c r="QL57" s="461"/>
      <c r="QM57" s="461"/>
      <c r="QN57" s="461"/>
      <c r="QO57" s="461"/>
      <c r="QP57" s="461"/>
      <c r="QQ57" s="461"/>
      <c r="QR57" s="461"/>
      <c r="QS57" s="461"/>
      <c r="QT57" s="461"/>
      <c r="QU57" s="461"/>
      <c r="QV57" s="461"/>
      <c r="QW57" s="461"/>
      <c r="QX57" s="461"/>
      <c r="QY57" s="461"/>
      <c r="QZ57" s="461"/>
      <c r="RA57" s="461"/>
      <c r="RB57" s="461"/>
      <c r="RC57" s="461"/>
      <c r="RD57" s="461"/>
      <c r="RE57" s="461"/>
      <c r="RF57" s="461"/>
      <c r="RG57" s="461"/>
      <c r="RH57" s="461"/>
      <c r="RI57" s="461"/>
      <c r="RJ57" s="461"/>
      <c r="RK57" s="461"/>
      <c r="RL57" s="461"/>
      <c r="RM57" s="461"/>
      <c r="RN57" s="461"/>
      <c r="RO57" s="461"/>
      <c r="RP57" s="461"/>
      <c r="RQ57" s="461"/>
      <c r="RR57" s="461"/>
      <c r="RS57" s="461"/>
      <c r="RT57" s="461"/>
      <c r="RU57" s="461"/>
      <c r="RV57" s="461"/>
      <c r="RW57" s="461"/>
      <c r="RX57" s="461"/>
      <c r="RY57" s="461"/>
      <c r="RZ57" s="461"/>
      <c r="SA57" s="461"/>
      <c r="SB57" s="461"/>
      <c r="SC57" s="461"/>
      <c r="SD57" s="461"/>
      <c r="SE57" s="461"/>
      <c r="SF57" s="461"/>
      <c r="SG57" s="461"/>
      <c r="SH57" s="461"/>
      <c r="SI57" s="461"/>
      <c r="SJ57" s="461"/>
      <c r="SK57" s="461"/>
      <c r="SL57" s="461"/>
      <c r="SM57" s="461"/>
      <c r="SN57" s="461"/>
      <c r="SO57" s="461"/>
      <c r="SP57" s="461"/>
      <c r="SQ57" s="461"/>
      <c r="SR57" s="461"/>
      <c r="SS57" s="461"/>
      <c r="ST57" s="461"/>
      <c r="SU57" s="461"/>
      <c r="SV57" s="461"/>
      <c r="SW57" s="461"/>
      <c r="SX57" s="461"/>
      <c r="SY57" s="461"/>
      <c r="SZ57" s="461"/>
      <c r="TA57" s="461"/>
      <c r="TB57" s="461"/>
      <c r="TC57" s="461"/>
      <c r="TD57" s="461"/>
      <c r="TE57" s="461"/>
      <c r="TF57" s="461"/>
      <c r="TG57" s="461"/>
      <c r="TH57" s="461"/>
      <c r="TI57" s="461"/>
      <c r="TJ57" s="461"/>
      <c r="TK57" s="461"/>
      <c r="TL57" s="461"/>
      <c r="TM57" s="461"/>
      <c r="TN57" s="461"/>
      <c r="TO57" s="461"/>
      <c r="TP57" s="461"/>
      <c r="TQ57" s="461"/>
      <c r="TR57" s="461"/>
      <c r="TS57" s="461"/>
      <c r="TT57" s="461"/>
      <c r="TU57" s="461"/>
      <c r="TV57" s="461"/>
      <c r="TW57" s="461"/>
      <c r="TX57" s="461"/>
      <c r="TY57" s="461"/>
      <c r="TZ57" s="461"/>
      <c r="UA57" s="461"/>
      <c r="UB57" s="461"/>
      <c r="UC57" s="461"/>
      <c r="UD57" s="461"/>
      <c r="UE57" s="461"/>
      <c r="UF57" s="461"/>
      <c r="UG57" s="461"/>
      <c r="UH57" s="461"/>
      <c r="UI57" s="461"/>
      <c r="UJ57" s="461"/>
      <c r="UK57" s="461"/>
      <c r="UL57" s="461"/>
      <c r="UM57" s="461"/>
      <c r="UN57" s="461"/>
      <c r="UO57" s="461"/>
      <c r="UP57" s="461"/>
      <c r="UQ57" s="461"/>
      <c r="UR57" s="461"/>
      <c r="US57" s="461"/>
      <c r="UT57" s="461"/>
      <c r="UU57" s="461"/>
      <c r="UV57" s="461"/>
      <c r="UW57" s="461"/>
      <c r="UX57" s="461"/>
      <c r="UY57" s="461"/>
      <c r="UZ57" s="461"/>
      <c r="VA57" s="461"/>
      <c r="VB57" s="461"/>
      <c r="VC57" s="461"/>
      <c r="VD57" s="461"/>
      <c r="VE57" s="461"/>
      <c r="VF57" s="461"/>
      <c r="VG57" s="461"/>
      <c r="VH57" s="461"/>
      <c r="VI57" s="461"/>
      <c r="VJ57" s="461"/>
      <c r="VK57" s="461"/>
      <c r="VL57" s="461"/>
      <c r="VM57" s="461"/>
      <c r="VN57" s="461"/>
      <c r="VO57" s="461"/>
      <c r="VP57" s="461"/>
      <c r="VQ57" s="461"/>
      <c r="VR57" s="461"/>
      <c r="VS57" s="461"/>
      <c r="VT57" s="461"/>
      <c r="VU57" s="461"/>
      <c r="VV57" s="461"/>
      <c r="VW57" s="461"/>
      <c r="VX57" s="461"/>
      <c r="VY57" s="461"/>
      <c r="VZ57" s="461"/>
      <c r="WA57" s="461"/>
      <c r="WB57" s="461"/>
      <c r="WC57" s="461"/>
      <c r="WD57" s="461"/>
      <c r="WE57" s="461"/>
      <c r="WF57" s="461"/>
      <c r="WG57" s="461"/>
      <c r="WH57" s="461"/>
      <c r="WI57" s="461"/>
      <c r="WJ57" s="461"/>
      <c r="WK57" s="461"/>
      <c r="WL57" s="461"/>
      <c r="WM57" s="461"/>
      <c r="WN57" s="461"/>
      <c r="WO57" s="461"/>
      <c r="WP57" s="461"/>
      <c r="WQ57" s="461"/>
      <c r="WR57" s="461"/>
      <c r="WS57" s="461"/>
      <c r="WT57" s="461"/>
      <c r="WU57" s="461"/>
      <c r="WV57" s="461"/>
      <c r="WW57" s="461"/>
      <c r="WX57" s="461"/>
      <c r="WY57" s="461"/>
      <c r="WZ57" s="461"/>
      <c r="XA57" s="461"/>
      <c r="XB57" s="461"/>
      <c r="XC57" s="461"/>
      <c r="XD57" s="461"/>
      <c r="XE57" s="461"/>
      <c r="XF57" s="461"/>
      <c r="XG57" s="461"/>
      <c r="XH57" s="461"/>
      <c r="XI57" s="461"/>
      <c r="XJ57" s="461"/>
      <c r="XK57" s="461"/>
      <c r="XL57" s="461"/>
      <c r="XM57" s="461"/>
      <c r="XN57" s="461"/>
      <c r="XO57" s="461"/>
      <c r="XP57" s="461"/>
      <c r="XQ57" s="461"/>
      <c r="XR57" s="461"/>
      <c r="XS57" s="461"/>
      <c r="XT57" s="461"/>
      <c r="XU57" s="461"/>
      <c r="XV57" s="461"/>
      <c r="XW57" s="461"/>
      <c r="XX57" s="461"/>
      <c r="XY57" s="461"/>
      <c r="XZ57" s="461"/>
      <c r="YA57" s="461"/>
      <c r="YB57" s="461"/>
      <c r="YC57" s="461"/>
      <c r="YD57" s="461"/>
      <c r="YE57" s="461"/>
      <c r="YF57" s="461"/>
      <c r="YG57" s="461"/>
      <c r="YH57" s="461"/>
      <c r="YI57" s="461"/>
      <c r="YJ57" s="461"/>
      <c r="YK57" s="461"/>
      <c r="YL57" s="461"/>
      <c r="YM57" s="461"/>
      <c r="YN57" s="461"/>
      <c r="YO57" s="461"/>
      <c r="YP57" s="461"/>
      <c r="YQ57" s="461"/>
      <c r="YR57" s="461"/>
      <c r="YS57" s="461"/>
      <c r="YT57" s="461"/>
      <c r="YU57" s="461"/>
      <c r="YV57" s="461"/>
      <c r="YW57" s="461"/>
      <c r="YX57" s="461"/>
      <c r="YY57" s="461"/>
      <c r="YZ57" s="461"/>
      <c r="ZA57" s="461"/>
      <c r="ZB57" s="461"/>
      <c r="ZC57" s="461"/>
      <c r="ZD57" s="461"/>
      <c r="ZE57" s="461"/>
      <c r="ZF57" s="461"/>
      <c r="ZG57" s="461"/>
      <c r="ZH57" s="461"/>
      <c r="ZI57" s="461"/>
      <c r="ZJ57" s="461"/>
      <c r="ZK57" s="461"/>
      <c r="ZL57" s="461"/>
      <c r="ZM57" s="461"/>
      <c r="ZN57" s="461"/>
      <c r="ZO57" s="461"/>
      <c r="ZP57" s="461"/>
      <c r="ZQ57" s="461"/>
      <c r="ZR57" s="461"/>
      <c r="ZS57" s="461"/>
      <c r="ZT57" s="461"/>
      <c r="ZU57" s="461"/>
      <c r="ZV57" s="461"/>
      <c r="ZW57" s="461"/>
      <c r="ZX57" s="461"/>
      <c r="ZY57" s="461"/>
      <c r="ZZ57" s="461"/>
    </row>
    <row r="58" spans="1:702" s="513" customFormat="1">
      <c r="A58" s="461"/>
      <c r="B58" s="461"/>
      <c r="C58" s="461"/>
      <c r="D58" s="512"/>
      <c r="E58" s="461"/>
      <c r="F58" s="461"/>
      <c r="G58" s="461"/>
      <c r="H58" s="461"/>
      <c r="I58" s="461"/>
      <c r="J58" s="461"/>
      <c r="K58" s="461"/>
      <c r="L58" s="461"/>
      <c r="M58" s="461"/>
      <c r="N58" s="461"/>
      <c r="O58" s="461"/>
      <c r="P58" s="461"/>
      <c r="Q58" s="461"/>
      <c r="R58" s="461"/>
      <c r="S58" s="461"/>
      <c r="T58" s="461"/>
      <c r="U58" s="461"/>
      <c r="V58" s="461"/>
      <c r="W58" s="461"/>
      <c r="X58" s="461"/>
      <c r="Y58" s="461"/>
      <c r="Z58" s="461"/>
      <c r="AA58" s="461"/>
      <c r="AB58" s="461"/>
      <c r="AC58" s="461"/>
      <c r="AD58" s="461"/>
      <c r="AE58" s="461"/>
      <c r="AF58" s="461"/>
      <c r="AG58" s="461"/>
      <c r="AH58" s="461"/>
      <c r="AI58" s="461"/>
      <c r="AJ58" s="461"/>
      <c r="AK58" s="461"/>
      <c r="AL58" s="461"/>
      <c r="AM58" s="461"/>
      <c r="AN58" s="461"/>
      <c r="AO58" s="461"/>
      <c r="AP58" s="461"/>
      <c r="AQ58" s="461"/>
      <c r="AR58" s="461"/>
      <c r="AS58" s="461"/>
      <c r="AT58" s="461"/>
      <c r="AU58" s="461"/>
      <c r="AV58" s="461"/>
      <c r="AW58" s="461"/>
      <c r="AX58" s="461"/>
      <c r="AY58" s="461"/>
      <c r="AZ58" s="461"/>
      <c r="BA58" s="461"/>
      <c r="BB58" s="461"/>
      <c r="BC58" s="461"/>
      <c r="BD58" s="461"/>
      <c r="BE58" s="461"/>
      <c r="BF58" s="461"/>
      <c r="BG58" s="461"/>
      <c r="BH58" s="461"/>
      <c r="BI58" s="461"/>
      <c r="BJ58" s="461"/>
      <c r="BK58" s="461"/>
      <c r="BL58" s="461"/>
      <c r="BM58" s="461"/>
      <c r="BN58" s="461"/>
      <c r="BO58" s="461"/>
      <c r="BP58" s="461"/>
      <c r="BQ58" s="461"/>
      <c r="BR58" s="461"/>
      <c r="BS58" s="461"/>
      <c r="BT58" s="461"/>
      <c r="BU58" s="461"/>
      <c r="BV58" s="461"/>
      <c r="BW58" s="461"/>
      <c r="BX58" s="461"/>
      <c r="BY58" s="461"/>
      <c r="BZ58" s="461"/>
      <c r="CA58" s="461"/>
      <c r="CB58" s="461"/>
      <c r="CC58" s="461"/>
      <c r="CD58" s="461"/>
      <c r="CE58" s="461"/>
      <c r="CF58" s="461"/>
      <c r="CG58" s="461"/>
      <c r="CH58" s="461"/>
      <c r="CI58" s="461"/>
      <c r="CJ58" s="461"/>
      <c r="CK58" s="461"/>
      <c r="CL58" s="461"/>
      <c r="CM58" s="461"/>
      <c r="CN58" s="461"/>
      <c r="CO58" s="461"/>
      <c r="CP58" s="461"/>
      <c r="CQ58" s="461"/>
      <c r="CR58" s="461"/>
      <c r="CS58" s="461"/>
      <c r="CT58" s="461"/>
      <c r="CU58" s="461"/>
      <c r="CV58" s="461"/>
      <c r="CW58" s="461"/>
      <c r="CX58" s="461"/>
      <c r="CY58" s="461"/>
      <c r="CZ58" s="461"/>
      <c r="DA58" s="461"/>
      <c r="DB58" s="461"/>
      <c r="DC58" s="461"/>
      <c r="DD58" s="461"/>
      <c r="DE58" s="461"/>
      <c r="DF58" s="461"/>
      <c r="DG58" s="461"/>
      <c r="DH58" s="461"/>
      <c r="DI58" s="461"/>
      <c r="DJ58" s="461"/>
      <c r="DK58" s="461"/>
      <c r="DL58" s="461"/>
      <c r="DM58" s="461"/>
      <c r="DN58" s="461"/>
      <c r="DO58" s="461"/>
      <c r="DP58" s="461"/>
      <c r="DQ58" s="461"/>
      <c r="DR58" s="461"/>
      <c r="DS58" s="461"/>
      <c r="DT58" s="461"/>
      <c r="DU58" s="461"/>
      <c r="DV58" s="461"/>
      <c r="DW58" s="461"/>
      <c r="DX58" s="461"/>
      <c r="DY58" s="461"/>
      <c r="DZ58" s="461"/>
      <c r="EA58" s="461"/>
      <c r="EB58" s="461"/>
      <c r="EC58" s="461"/>
      <c r="ED58" s="461"/>
      <c r="EE58" s="461"/>
      <c r="EF58" s="461"/>
      <c r="EG58" s="461"/>
      <c r="EH58" s="461"/>
      <c r="EI58" s="461"/>
      <c r="EJ58" s="461"/>
      <c r="EK58" s="461"/>
      <c r="EL58" s="461"/>
      <c r="EM58" s="461"/>
      <c r="EN58" s="461"/>
      <c r="EO58" s="461"/>
      <c r="EP58" s="461"/>
      <c r="EQ58" s="461"/>
      <c r="ER58" s="461"/>
      <c r="ES58" s="461"/>
      <c r="ET58" s="461"/>
      <c r="EU58" s="461"/>
      <c r="EV58" s="461"/>
      <c r="EW58" s="461"/>
      <c r="EX58" s="461"/>
      <c r="EY58" s="461"/>
      <c r="EZ58" s="461"/>
      <c r="FA58" s="461"/>
      <c r="FB58" s="461"/>
      <c r="FC58" s="461"/>
      <c r="FD58" s="461"/>
      <c r="FE58" s="461"/>
      <c r="FF58" s="461"/>
      <c r="FG58" s="461"/>
      <c r="FH58" s="461"/>
      <c r="FI58" s="461"/>
      <c r="FJ58" s="461"/>
      <c r="FK58" s="461"/>
      <c r="FL58" s="461"/>
      <c r="FM58" s="461"/>
      <c r="FN58" s="461"/>
      <c r="FO58" s="461"/>
      <c r="FP58" s="461"/>
      <c r="FQ58" s="461"/>
      <c r="FR58" s="461"/>
      <c r="FS58" s="461"/>
      <c r="FT58" s="461"/>
      <c r="FU58" s="461"/>
      <c r="FV58" s="461"/>
      <c r="FW58" s="461"/>
      <c r="FX58" s="461"/>
      <c r="FY58" s="461"/>
      <c r="FZ58" s="461"/>
      <c r="GA58" s="461"/>
      <c r="GB58" s="461"/>
      <c r="GC58" s="461"/>
      <c r="GD58" s="461"/>
      <c r="GE58" s="461"/>
      <c r="GF58" s="461"/>
      <c r="GG58" s="461"/>
      <c r="GH58" s="461"/>
      <c r="GI58" s="461"/>
      <c r="GJ58" s="461"/>
      <c r="GK58" s="461"/>
      <c r="GL58" s="461"/>
      <c r="GM58" s="461"/>
      <c r="GN58" s="461"/>
      <c r="GO58" s="461"/>
      <c r="GP58" s="461"/>
      <c r="GQ58" s="461"/>
      <c r="GR58" s="461"/>
      <c r="GS58" s="461"/>
      <c r="GT58" s="461"/>
      <c r="GU58" s="461"/>
      <c r="GV58" s="461"/>
      <c r="GW58" s="461"/>
      <c r="GX58" s="461"/>
      <c r="GY58" s="461"/>
      <c r="GZ58" s="461"/>
      <c r="HA58" s="461"/>
      <c r="HB58" s="461"/>
      <c r="HC58" s="461"/>
      <c r="HD58" s="461"/>
      <c r="HE58" s="461"/>
      <c r="HF58" s="461"/>
      <c r="HG58" s="461"/>
      <c r="HH58" s="461"/>
      <c r="HI58" s="461"/>
      <c r="HJ58" s="461"/>
      <c r="HK58" s="461"/>
      <c r="HL58" s="461"/>
      <c r="HM58" s="461"/>
      <c r="HN58" s="461"/>
      <c r="HO58" s="461"/>
      <c r="HP58" s="461"/>
      <c r="HQ58" s="461"/>
      <c r="HR58" s="461"/>
      <c r="HS58" s="461"/>
      <c r="HT58" s="461"/>
      <c r="HU58" s="461"/>
      <c r="HV58" s="461"/>
      <c r="HW58" s="461"/>
      <c r="HX58" s="461"/>
      <c r="HY58" s="461"/>
      <c r="HZ58" s="461"/>
      <c r="IA58" s="461"/>
      <c r="IB58" s="461"/>
      <c r="IC58" s="461"/>
      <c r="ID58" s="461"/>
      <c r="IE58" s="461"/>
      <c r="IF58" s="461"/>
      <c r="IG58" s="461"/>
      <c r="IH58" s="461"/>
      <c r="II58" s="461"/>
      <c r="IJ58" s="461"/>
      <c r="IK58" s="461"/>
      <c r="IL58" s="461"/>
      <c r="IM58" s="461"/>
      <c r="IN58" s="461"/>
      <c r="IO58" s="461"/>
      <c r="IP58" s="461"/>
      <c r="IQ58" s="461"/>
      <c r="IR58" s="461"/>
      <c r="IS58" s="461"/>
      <c r="IT58" s="461"/>
      <c r="IU58" s="461"/>
      <c r="IV58" s="461"/>
      <c r="IW58" s="461"/>
      <c r="IX58" s="461"/>
      <c r="IY58" s="461"/>
      <c r="IZ58" s="461"/>
      <c r="JA58" s="461"/>
      <c r="JB58" s="461"/>
      <c r="JC58" s="461"/>
      <c r="JD58" s="461"/>
      <c r="JE58" s="461"/>
      <c r="JF58" s="461"/>
      <c r="JG58" s="461"/>
      <c r="JH58" s="461"/>
      <c r="JI58" s="461"/>
      <c r="JJ58" s="461"/>
      <c r="JK58" s="461"/>
      <c r="JL58" s="461"/>
      <c r="JM58" s="461"/>
      <c r="JN58" s="461"/>
      <c r="JO58" s="461"/>
      <c r="JP58" s="461"/>
      <c r="JQ58" s="461"/>
      <c r="JR58" s="461"/>
      <c r="JS58" s="461"/>
      <c r="JT58" s="461"/>
      <c r="JU58" s="461"/>
      <c r="JV58" s="461"/>
      <c r="JW58" s="461"/>
      <c r="JX58" s="461"/>
      <c r="JY58" s="461"/>
      <c r="JZ58" s="461"/>
      <c r="KA58" s="461"/>
      <c r="KB58" s="461"/>
      <c r="KC58" s="461"/>
      <c r="KD58" s="461"/>
      <c r="KE58" s="461"/>
      <c r="KF58" s="461"/>
      <c r="KG58" s="461"/>
      <c r="KH58" s="461"/>
      <c r="KI58" s="461"/>
      <c r="KJ58" s="461"/>
      <c r="KK58" s="461"/>
      <c r="KL58" s="461"/>
      <c r="KM58" s="461"/>
      <c r="KN58" s="461"/>
      <c r="KO58" s="461"/>
      <c r="KP58" s="461"/>
      <c r="KQ58" s="461"/>
      <c r="KR58" s="461"/>
      <c r="KS58" s="461"/>
      <c r="KT58" s="461"/>
      <c r="KU58" s="461"/>
      <c r="KV58" s="461"/>
      <c r="KW58" s="461"/>
      <c r="KX58" s="461"/>
      <c r="KY58" s="461"/>
      <c r="KZ58" s="461"/>
      <c r="LA58" s="461"/>
      <c r="LB58" s="461"/>
      <c r="LC58" s="461"/>
      <c r="LD58" s="461"/>
      <c r="LE58" s="461"/>
      <c r="LF58" s="461"/>
      <c r="LG58" s="461"/>
      <c r="LH58" s="461"/>
      <c r="LI58" s="461"/>
      <c r="LJ58" s="461"/>
      <c r="LK58" s="461"/>
      <c r="LL58" s="461"/>
      <c r="LM58" s="461"/>
      <c r="LN58" s="461"/>
      <c r="LO58" s="461"/>
      <c r="LP58" s="461"/>
      <c r="LQ58" s="461"/>
      <c r="LR58" s="461"/>
      <c r="LS58" s="461"/>
      <c r="LT58" s="461"/>
      <c r="LU58" s="461"/>
      <c r="LV58" s="461"/>
      <c r="LW58" s="461"/>
      <c r="LX58" s="461"/>
      <c r="LY58" s="461"/>
      <c r="LZ58" s="461"/>
      <c r="MA58" s="461"/>
      <c r="MB58" s="461"/>
      <c r="MC58" s="461"/>
      <c r="MD58" s="461"/>
      <c r="ME58" s="461"/>
      <c r="MF58" s="461"/>
      <c r="MG58" s="461"/>
      <c r="MH58" s="461"/>
      <c r="MI58" s="461"/>
      <c r="MJ58" s="461"/>
      <c r="MK58" s="461"/>
      <c r="ML58" s="461"/>
      <c r="MM58" s="461"/>
      <c r="MN58" s="461"/>
      <c r="MO58" s="461"/>
      <c r="MP58" s="461"/>
      <c r="MQ58" s="461"/>
      <c r="MR58" s="461"/>
      <c r="MS58" s="461"/>
      <c r="MT58" s="461"/>
      <c r="MU58" s="461"/>
      <c r="MV58" s="461"/>
      <c r="MW58" s="461"/>
      <c r="MX58" s="461"/>
      <c r="MY58" s="461"/>
      <c r="MZ58" s="461"/>
      <c r="NA58" s="461"/>
      <c r="NB58" s="461"/>
      <c r="NC58" s="461"/>
      <c r="ND58" s="461"/>
      <c r="NE58" s="461"/>
      <c r="NF58" s="461"/>
      <c r="NG58" s="461"/>
      <c r="NH58" s="461"/>
      <c r="NI58" s="461"/>
      <c r="NJ58" s="461"/>
      <c r="NK58" s="461"/>
      <c r="NL58" s="461"/>
      <c r="NM58" s="461"/>
      <c r="NN58" s="461"/>
      <c r="NO58" s="461"/>
      <c r="NP58" s="461"/>
      <c r="NQ58" s="461"/>
      <c r="NR58" s="461"/>
      <c r="NS58" s="461"/>
      <c r="NT58" s="461"/>
      <c r="NU58" s="461"/>
      <c r="NV58" s="461"/>
      <c r="NW58" s="461"/>
      <c r="NX58" s="461"/>
      <c r="NY58" s="461"/>
      <c r="NZ58" s="461"/>
      <c r="OA58" s="461"/>
      <c r="OB58" s="461"/>
      <c r="OC58" s="461"/>
      <c r="OD58" s="461"/>
      <c r="OE58" s="461"/>
      <c r="OF58" s="461"/>
      <c r="OG58" s="461"/>
      <c r="OH58" s="461"/>
      <c r="OI58" s="461"/>
      <c r="OJ58" s="461"/>
      <c r="OK58" s="461"/>
      <c r="OL58" s="461"/>
      <c r="OM58" s="461"/>
      <c r="ON58" s="461"/>
      <c r="OO58" s="461"/>
      <c r="OP58" s="461"/>
      <c r="OQ58" s="461"/>
      <c r="OR58" s="461"/>
      <c r="OS58" s="461"/>
      <c r="OT58" s="461"/>
      <c r="OU58" s="461"/>
      <c r="OV58" s="461"/>
      <c r="OW58" s="461"/>
      <c r="OX58" s="461"/>
      <c r="OY58" s="461"/>
      <c r="OZ58" s="461"/>
      <c r="PA58" s="461"/>
      <c r="PB58" s="461"/>
      <c r="PC58" s="461"/>
      <c r="PD58" s="461"/>
      <c r="PE58" s="461"/>
      <c r="PF58" s="461"/>
      <c r="PG58" s="461"/>
      <c r="PH58" s="461"/>
      <c r="PI58" s="461"/>
      <c r="PJ58" s="461"/>
      <c r="PK58" s="461"/>
      <c r="PL58" s="461"/>
      <c r="PM58" s="461"/>
      <c r="PN58" s="461"/>
      <c r="PO58" s="461"/>
      <c r="PP58" s="461"/>
      <c r="PQ58" s="461"/>
      <c r="PR58" s="461"/>
      <c r="PS58" s="461"/>
      <c r="PT58" s="461"/>
      <c r="PU58" s="461"/>
      <c r="PV58" s="461"/>
      <c r="PW58" s="461"/>
      <c r="PX58" s="461"/>
      <c r="PY58" s="461"/>
      <c r="PZ58" s="461"/>
      <c r="QA58" s="461"/>
      <c r="QB58" s="461"/>
      <c r="QC58" s="461"/>
      <c r="QD58" s="461"/>
      <c r="QE58" s="461"/>
      <c r="QF58" s="461"/>
      <c r="QG58" s="461"/>
      <c r="QH58" s="461"/>
      <c r="QI58" s="461"/>
      <c r="QJ58" s="461"/>
      <c r="QK58" s="461"/>
      <c r="QL58" s="461"/>
      <c r="QM58" s="461"/>
      <c r="QN58" s="461"/>
      <c r="QO58" s="461"/>
      <c r="QP58" s="461"/>
      <c r="QQ58" s="461"/>
      <c r="QR58" s="461"/>
      <c r="QS58" s="461"/>
      <c r="QT58" s="461"/>
      <c r="QU58" s="461"/>
      <c r="QV58" s="461"/>
      <c r="QW58" s="461"/>
      <c r="QX58" s="461"/>
      <c r="QY58" s="461"/>
      <c r="QZ58" s="461"/>
      <c r="RA58" s="461"/>
      <c r="RB58" s="461"/>
      <c r="RC58" s="461"/>
      <c r="RD58" s="461"/>
      <c r="RE58" s="461"/>
      <c r="RF58" s="461"/>
      <c r="RG58" s="461"/>
      <c r="RH58" s="461"/>
      <c r="RI58" s="461"/>
      <c r="RJ58" s="461"/>
      <c r="RK58" s="461"/>
      <c r="RL58" s="461"/>
      <c r="RM58" s="461"/>
      <c r="RN58" s="461"/>
      <c r="RO58" s="461"/>
      <c r="RP58" s="461"/>
      <c r="RQ58" s="461"/>
      <c r="RR58" s="461"/>
      <c r="RS58" s="461"/>
      <c r="RT58" s="461"/>
      <c r="RU58" s="461"/>
      <c r="RV58" s="461"/>
      <c r="RW58" s="461"/>
      <c r="RX58" s="461"/>
      <c r="RY58" s="461"/>
      <c r="RZ58" s="461"/>
      <c r="SA58" s="461"/>
      <c r="SB58" s="461"/>
      <c r="SC58" s="461"/>
      <c r="SD58" s="461"/>
      <c r="SE58" s="461"/>
      <c r="SF58" s="461"/>
      <c r="SG58" s="461"/>
      <c r="SH58" s="461"/>
      <c r="SI58" s="461"/>
      <c r="SJ58" s="461"/>
      <c r="SK58" s="461"/>
      <c r="SL58" s="461"/>
      <c r="SM58" s="461"/>
      <c r="SN58" s="461"/>
      <c r="SO58" s="461"/>
      <c r="SP58" s="461"/>
      <c r="SQ58" s="461"/>
      <c r="SR58" s="461"/>
      <c r="SS58" s="461"/>
      <c r="ST58" s="461"/>
      <c r="SU58" s="461"/>
      <c r="SV58" s="461"/>
      <c r="SW58" s="461"/>
      <c r="SX58" s="461"/>
      <c r="SY58" s="461"/>
      <c r="SZ58" s="461"/>
      <c r="TA58" s="461"/>
      <c r="TB58" s="461"/>
      <c r="TC58" s="461"/>
      <c r="TD58" s="461"/>
      <c r="TE58" s="461"/>
      <c r="TF58" s="461"/>
      <c r="TG58" s="461"/>
      <c r="TH58" s="461"/>
      <c r="TI58" s="461"/>
      <c r="TJ58" s="461"/>
      <c r="TK58" s="461"/>
      <c r="TL58" s="461"/>
      <c r="TM58" s="461"/>
      <c r="TN58" s="461"/>
      <c r="TO58" s="461"/>
      <c r="TP58" s="461"/>
      <c r="TQ58" s="461"/>
      <c r="TR58" s="461"/>
      <c r="TS58" s="461"/>
      <c r="TT58" s="461"/>
      <c r="TU58" s="461"/>
      <c r="TV58" s="461"/>
      <c r="TW58" s="461"/>
      <c r="TX58" s="461"/>
      <c r="TY58" s="461"/>
      <c r="TZ58" s="461"/>
      <c r="UA58" s="461"/>
      <c r="UB58" s="461"/>
      <c r="UC58" s="461"/>
      <c r="UD58" s="461"/>
      <c r="UE58" s="461"/>
      <c r="UF58" s="461"/>
      <c r="UG58" s="461"/>
      <c r="UH58" s="461"/>
      <c r="UI58" s="461"/>
      <c r="UJ58" s="461"/>
      <c r="UK58" s="461"/>
      <c r="UL58" s="461"/>
      <c r="UM58" s="461"/>
      <c r="UN58" s="461"/>
      <c r="UO58" s="461"/>
      <c r="UP58" s="461"/>
      <c r="UQ58" s="461"/>
      <c r="UR58" s="461"/>
      <c r="US58" s="461"/>
      <c r="UT58" s="461"/>
      <c r="UU58" s="461"/>
      <c r="UV58" s="461"/>
      <c r="UW58" s="461"/>
      <c r="UX58" s="461"/>
      <c r="UY58" s="461"/>
      <c r="UZ58" s="461"/>
      <c r="VA58" s="461"/>
      <c r="VB58" s="461"/>
      <c r="VC58" s="461"/>
      <c r="VD58" s="461"/>
      <c r="VE58" s="461"/>
      <c r="VF58" s="461"/>
      <c r="VG58" s="461"/>
      <c r="VH58" s="461"/>
      <c r="VI58" s="461"/>
      <c r="VJ58" s="461"/>
      <c r="VK58" s="461"/>
      <c r="VL58" s="461"/>
      <c r="VM58" s="461"/>
      <c r="VN58" s="461"/>
      <c r="VO58" s="461"/>
      <c r="VP58" s="461"/>
      <c r="VQ58" s="461"/>
      <c r="VR58" s="461"/>
      <c r="VS58" s="461"/>
      <c r="VT58" s="461"/>
      <c r="VU58" s="461"/>
      <c r="VV58" s="461"/>
      <c r="VW58" s="461"/>
      <c r="VX58" s="461"/>
      <c r="VY58" s="461"/>
      <c r="VZ58" s="461"/>
      <c r="WA58" s="461"/>
      <c r="WB58" s="461"/>
      <c r="WC58" s="461"/>
      <c r="WD58" s="461"/>
      <c r="WE58" s="461"/>
      <c r="WF58" s="461"/>
      <c r="WG58" s="461"/>
      <c r="WH58" s="461"/>
      <c r="WI58" s="461"/>
      <c r="WJ58" s="461"/>
      <c r="WK58" s="461"/>
      <c r="WL58" s="461"/>
      <c r="WM58" s="461"/>
      <c r="WN58" s="461"/>
      <c r="WO58" s="461"/>
      <c r="WP58" s="461"/>
      <c r="WQ58" s="461"/>
      <c r="WR58" s="461"/>
      <c r="WS58" s="461"/>
      <c r="WT58" s="461"/>
      <c r="WU58" s="461"/>
      <c r="WV58" s="461"/>
      <c r="WW58" s="461"/>
      <c r="WX58" s="461"/>
      <c r="WY58" s="461"/>
      <c r="WZ58" s="461"/>
      <c r="XA58" s="461"/>
      <c r="XB58" s="461"/>
      <c r="XC58" s="461"/>
      <c r="XD58" s="461"/>
      <c r="XE58" s="461"/>
      <c r="XF58" s="461"/>
      <c r="XG58" s="461"/>
      <c r="XH58" s="461"/>
      <c r="XI58" s="461"/>
      <c r="XJ58" s="461"/>
      <c r="XK58" s="461"/>
      <c r="XL58" s="461"/>
      <c r="XM58" s="461"/>
      <c r="XN58" s="461"/>
      <c r="XO58" s="461"/>
      <c r="XP58" s="461"/>
      <c r="XQ58" s="461"/>
      <c r="XR58" s="461"/>
      <c r="XS58" s="461"/>
      <c r="XT58" s="461"/>
      <c r="XU58" s="461"/>
      <c r="XV58" s="461"/>
      <c r="XW58" s="461"/>
      <c r="XX58" s="461"/>
      <c r="XY58" s="461"/>
      <c r="XZ58" s="461"/>
      <c r="YA58" s="461"/>
      <c r="YB58" s="461"/>
      <c r="YC58" s="461"/>
      <c r="YD58" s="461"/>
      <c r="YE58" s="461"/>
      <c r="YF58" s="461"/>
      <c r="YG58" s="461"/>
      <c r="YH58" s="461"/>
      <c r="YI58" s="461"/>
      <c r="YJ58" s="461"/>
      <c r="YK58" s="461"/>
      <c r="YL58" s="461"/>
      <c r="YM58" s="461"/>
      <c r="YN58" s="461"/>
      <c r="YO58" s="461"/>
      <c r="YP58" s="461"/>
      <c r="YQ58" s="461"/>
      <c r="YR58" s="461"/>
      <c r="YS58" s="461"/>
      <c r="YT58" s="461"/>
      <c r="YU58" s="461"/>
      <c r="YV58" s="461"/>
      <c r="YW58" s="461"/>
      <c r="YX58" s="461"/>
      <c r="YY58" s="461"/>
      <c r="YZ58" s="461"/>
      <c r="ZA58" s="461"/>
      <c r="ZB58" s="461"/>
      <c r="ZC58" s="461"/>
      <c r="ZD58" s="461"/>
      <c r="ZE58" s="461"/>
      <c r="ZF58" s="461"/>
      <c r="ZG58" s="461"/>
      <c r="ZH58" s="461"/>
      <c r="ZI58" s="461"/>
      <c r="ZJ58" s="461"/>
      <c r="ZK58" s="461"/>
      <c r="ZL58" s="461"/>
      <c r="ZM58" s="461"/>
      <c r="ZN58" s="461"/>
      <c r="ZO58" s="461"/>
      <c r="ZP58" s="461"/>
      <c r="ZQ58" s="461"/>
      <c r="ZR58" s="461"/>
      <c r="ZS58" s="461"/>
      <c r="ZT58" s="461"/>
      <c r="ZU58" s="461"/>
      <c r="ZV58" s="461"/>
      <c r="ZW58" s="461"/>
      <c r="ZX58" s="461"/>
      <c r="ZY58" s="461"/>
      <c r="ZZ58" s="461"/>
    </row>
    <row r="59" spans="1:702" s="513" customFormat="1">
      <c r="A59" s="461"/>
      <c r="B59" s="461"/>
      <c r="C59" s="461"/>
      <c r="D59" s="512"/>
      <c r="E59" s="461"/>
      <c r="F59" s="461"/>
      <c r="G59" s="461"/>
      <c r="H59" s="461"/>
      <c r="I59" s="461"/>
      <c r="J59" s="461"/>
      <c r="K59" s="461"/>
      <c r="L59" s="461"/>
      <c r="M59" s="461"/>
      <c r="N59" s="461"/>
      <c r="O59" s="461"/>
      <c r="P59" s="461"/>
      <c r="Q59" s="461"/>
      <c r="R59" s="461"/>
      <c r="S59" s="461"/>
      <c r="T59" s="461"/>
      <c r="U59" s="461"/>
      <c r="V59" s="461"/>
      <c r="W59" s="461"/>
      <c r="X59" s="461"/>
      <c r="Y59" s="461"/>
      <c r="Z59" s="461"/>
      <c r="AA59" s="461"/>
      <c r="AB59" s="461"/>
      <c r="AC59" s="461"/>
      <c r="AD59" s="461"/>
      <c r="AE59" s="461"/>
      <c r="AF59" s="461"/>
      <c r="AG59" s="461"/>
      <c r="AH59" s="461"/>
      <c r="AI59" s="461"/>
      <c r="AJ59" s="461"/>
      <c r="AK59" s="461"/>
      <c r="AL59" s="461"/>
      <c r="AM59" s="461"/>
      <c r="AN59" s="461"/>
      <c r="AO59" s="461"/>
      <c r="AP59" s="461"/>
      <c r="AQ59" s="461"/>
      <c r="AR59" s="461"/>
      <c r="AS59" s="461"/>
      <c r="AT59" s="461"/>
      <c r="AU59" s="461"/>
      <c r="AV59" s="461"/>
      <c r="AW59" s="461"/>
      <c r="AX59" s="461"/>
      <c r="AY59" s="461"/>
      <c r="AZ59" s="461"/>
      <c r="BA59" s="461"/>
      <c r="BB59" s="461"/>
      <c r="BC59" s="461"/>
      <c r="BD59" s="461"/>
      <c r="BE59" s="461"/>
      <c r="BF59" s="461"/>
      <c r="BG59" s="461"/>
      <c r="BH59" s="461"/>
      <c r="BI59" s="461"/>
      <c r="BJ59" s="461"/>
      <c r="BK59" s="461"/>
      <c r="BL59" s="461"/>
      <c r="BM59" s="461"/>
      <c r="BN59" s="461"/>
      <c r="BO59" s="461"/>
      <c r="BP59" s="461"/>
      <c r="BQ59" s="461"/>
      <c r="BR59" s="461"/>
      <c r="BS59" s="461"/>
      <c r="BT59" s="461"/>
      <c r="BU59" s="461"/>
      <c r="BV59" s="461"/>
      <c r="BW59" s="461"/>
      <c r="BX59" s="461"/>
      <c r="BY59" s="461"/>
      <c r="BZ59" s="461"/>
      <c r="CA59" s="461"/>
      <c r="CB59" s="461"/>
      <c r="CC59" s="461"/>
      <c r="CD59" s="461"/>
      <c r="CE59" s="461"/>
      <c r="CF59" s="461"/>
      <c r="CG59" s="461"/>
      <c r="CH59" s="461"/>
      <c r="CI59" s="461"/>
      <c r="CJ59" s="461"/>
      <c r="CK59" s="461"/>
      <c r="CL59" s="461"/>
      <c r="CM59" s="461"/>
      <c r="CN59" s="461"/>
      <c r="CO59" s="461"/>
      <c r="CP59" s="461"/>
      <c r="CQ59" s="461"/>
      <c r="CR59" s="461"/>
      <c r="CS59" s="461"/>
      <c r="CT59" s="461"/>
      <c r="CU59" s="461"/>
      <c r="CV59" s="461"/>
      <c r="CW59" s="461"/>
      <c r="CX59" s="461"/>
      <c r="CY59" s="461"/>
      <c r="CZ59" s="461"/>
      <c r="DA59" s="461"/>
      <c r="DB59" s="461"/>
      <c r="DC59" s="461"/>
      <c r="DD59" s="461"/>
      <c r="DE59" s="461"/>
      <c r="DF59" s="461"/>
      <c r="DG59" s="461"/>
      <c r="DH59" s="461"/>
      <c r="DI59" s="461"/>
      <c r="DJ59" s="461"/>
      <c r="DK59" s="461"/>
      <c r="DL59" s="461"/>
      <c r="DM59" s="461"/>
      <c r="DN59" s="461"/>
      <c r="DO59" s="461"/>
      <c r="DP59" s="461"/>
      <c r="DQ59" s="461"/>
      <c r="DR59" s="461"/>
      <c r="DS59" s="461"/>
      <c r="DT59" s="461"/>
      <c r="DU59" s="461"/>
      <c r="DV59" s="461"/>
      <c r="DW59" s="461"/>
      <c r="DX59" s="461"/>
      <c r="DY59" s="461"/>
      <c r="DZ59" s="461"/>
      <c r="EA59" s="461"/>
      <c r="EB59" s="461"/>
      <c r="EC59" s="461"/>
      <c r="ED59" s="461"/>
      <c r="EE59" s="461"/>
      <c r="EF59" s="461"/>
      <c r="EG59" s="461"/>
      <c r="EH59" s="461"/>
      <c r="EI59" s="461"/>
      <c r="EJ59" s="461"/>
      <c r="EK59" s="461"/>
      <c r="EL59" s="461"/>
      <c r="EM59" s="461"/>
      <c r="EN59" s="461"/>
      <c r="EO59" s="461"/>
      <c r="EP59" s="461"/>
      <c r="EQ59" s="461"/>
      <c r="ER59" s="461"/>
      <c r="ES59" s="461"/>
      <c r="ET59" s="461"/>
      <c r="EU59" s="461"/>
      <c r="EV59" s="461"/>
      <c r="EW59" s="461"/>
      <c r="EX59" s="461"/>
      <c r="EY59" s="461"/>
      <c r="EZ59" s="461"/>
      <c r="FA59" s="461"/>
      <c r="FB59" s="461"/>
      <c r="FC59" s="461"/>
      <c r="FD59" s="461"/>
      <c r="FE59" s="461"/>
      <c r="FF59" s="461"/>
      <c r="FG59" s="461"/>
      <c r="FH59" s="461"/>
      <c r="FI59" s="461"/>
      <c r="FJ59" s="461"/>
      <c r="FK59" s="461"/>
      <c r="FL59" s="461"/>
      <c r="FM59" s="461"/>
      <c r="FN59" s="461"/>
      <c r="FO59" s="461"/>
      <c r="FP59" s="461"/>
      <c r="FQ59" s="461"/>
      <c r="FR59" s="461"/>
      <c r="FS59" s="461"/>
      <c r="FT59" s="461"/>
      <c r="FU59" s="461"/>
      <c r="FV59" s="461"/>
      <c r="FW59" s="461"/>
      <c r="FX59" s="461"/>
      <c r="FY59" s="461"/>
      <c r="FZ59" s="461"/>
      <c r="GA59" s="461"/>
      <c r="GB59" s="461"/>
      <c r="GC59" s="461"/>
      <c r="GD59" s="461"/>
      <c r="GE59" s="461"/>
      <c r="GF59" s="461"/>
      <c r="GG59" s="461"/>
      <c r="GH59" s="461"/>
      <c r="GI59" s="461"/>
      <c r="GJ59" s="461"/>
      <c r="GK59" s="461"/>
      <c r="GL59" s="461"/>
      <c r="GM59" s="461"/>
      <c r="GN59" s="461"/>
      <c r="GO59" s="461"/>
      <c r="GP59" s="461"/>
      <c r="GQ59" s="461"/>
      <c r="GR59" s="461"/>
      <c r="GS59" s="461"/>
      <c r="GT59" s="461"/>
      <c r="GU59" s="461"/>
      <c r="GV59" s="461"/>
      <c r="GW59" s="461"/>
      <c r="GX59" s="461"/>
      <c r="GY59" s="461"/>
      <c r="GZ59" s="461"/>
      <c r="HA59" s="461"/>
      <c r="HB59" s="461"/>
      <c r="HC59" s="461"/>
      <c r="HD59" s="461"/>
      <c r="HE59" s="461"/>
      <c r="HF59" s="461"/>
      <c r="HG59" s="461"/>
      <c r="HH59" s="461"/>
      <c r="HI59" s="461"/>
      <c r="HJ59" s="461"/>
      <c r="HK59" s="461"/>
      <c r="HL59" s="461"/>
      <c r="HM59" s="461"/>
      <c r="HN59" s="461"/>
      <c r="HO59" s="461"/>
      <c r="HP59" s="461"/>
      <c r="HQ59" s="461"/>
      <c r="HR59" s="461"/>
      <c r="HS59" s="461"/>
      <c r="HT59" s="461"/>
      <c r="HU59" s="461"/>
      <c r="HV59" s="461"/>
      <c r="HW59" s="461"/>
      <c r="HX59" s="461"/>
      <c r="HY59" s="461"/>
      <c r="HZ59" s="461"/>
      <c r="IA59" s="461"/>
      <c r="IB59" s="461"/>
      <c r="IC59" s="461"/>
      <c r="ID59" s="461"/>
      <c r="IE59" s="461"/>
      <c r="IF59" s="461"/>
      <c r="IG59" s="461"/>
      <c r="IH59" s="461"/>
      <c r="II59" s="461"/>
      <c r="IJ59" s="461"/>
      <c r="IK59" s="461"/>
      <c r="IL59" s="461"/>
      <c r="IM59" s="461"/>
      <c r="IN59" s="461"/>
      <c r="IO59" s="461"/>
      <c r="IP59" s="461"/>
      <c r="IQ59" s="461"/>
      <c r="IR59" s="461"/>
      <c r="IS59" s="461"/>
      <c r="IT59" s="461"/>
      <c r="IU59" s="461"/>
      <c r="IV59" s="461"/>
      <c r="IW59" s="461"/>
      <c r="IX59" s="461"/>
      <c r="IY59" s="461"/>
      <c r="IZ59" s="461"/>
      <c r="JA59" s="461"/>
      <c r="JB59" s="461"/>
      <c r="JC59" s="461"/>
      <c r="JD59" s="461"/>
      <c r="JE59" s="461"/>
      <c r="JF59" s="461"/>
      <c r="JG59" s="461"/>
      <c r="JH59" s="461"/>
      <c r="JI59" s="461"/>
      <c r="JJ59" s="461"/>
      <c r="JK59" s="461"/>
      <c r="JL59" s="461"/>
      <c r="JM59" s="461"/>
      <c r="JN59" s="461"/>
      <c r="JO59" s="461"/>
      <c r="JP59" s="461"/>
      <c r="JQ59" s="461"/>
      <c r="JR59" s="461"/>
      <c r="JS59" s="461"/>
      <c r="JT59" s="461"/>
      <c r="JU59" s="461"/>
      <c r="JV59" s="461"/>
      <c r="JW59" s="461"/>
      <c r="JX59" s="461"/>
      <c r="JY59" s="461"/>
      <c r="JZ59" s="461"/>
      <c r="KA59" s="461"/>
      <c r="KB59" s="461"/>
      <c r="KC59" s="461"/>
      <c r="KD59" s="461"/>
      <c r="KE59" s="461"/>
      <c r="KF59" s="461"/>
      <c r="KG59" s="461"/>
      <c r="KH59" s="461"/>
      <c r="KI59" s="461"/>
      <c r="KJ59" s="461"/>
      <c r="KK59" s="461"/>
      <c r="KL59" s="461"/>
      <c r="KM59" s="461"/>
      <c r="KN59" s="461"/>
      <c r="KO59" s="461"/>
      <c r="KP59" s="461"/>
      <c r="KQ59" s="461"/>
      <c r="KR59" s="461"/>
      <c r="KS59" s="461"/>
      <c r="KT59" s="461"/>
      <c r="KU59" s="461"/>
      <c r="KV59" s="461"/>
      <c r="KW59" s="461"/>
      <c r="KX59" s="461"/>
      <c r="KY59" s="461"/>
      <c r="KZ59" s="461"/>
      <c r="LA59" s="461"/>
      <c r="LB59" s="461"/>
      <c r="LC59" s="461"/>
      <c r="LD59" s="461"/>
      <c r="LE59" s="461"/>
      <c r="LF59" s="461"/>
      <c r="LG59" s="461"/>
      <c r="LH59" s="461"/>
      <c r="LI59" s="461"/>
      <c r="LJ59" s="461"/>
      <c r="LK59" s="461"/>
      <c r="LL59" s="461"/>
      <c r="LM59" s="461"/>
      <c r="LN59" s="461"/>
      <c r="LO59" s="461"/>
      <c r="LP59" s="461"/>
      <c r="LQ59" s="461"/>
      <c r="LR59" s="461"/>
      <c r="LS59" s="461"/>
      <c r="LT59" s="461"/>
      <c r="LU59" s="461"/>
      <c r="LV59" s="461"/>
      <c r="LW59" s="461"/>
      <c r="LX59" s="461"/>
      <c r="LY59" s="461"/>
      <c r="LZ59" s="461"/>
      <c r="MA59" s="461"/>
      <c r="MB59" s="461"/>
      <c r="MC59" s="461"/>
      <c r="MD59" s="461"/>
      <c r="ME59" s="461"/>
      <c r="MF59" s="461"/>
      <c r="MG59" s="461"/>
      <c r="MH59" s="461"/>
      <c r="MI59" s="461"/>
      <c r="MJ59" s="461"/>
      <c r="MK59" s="461"/>
      <c r="ML59" s="461"/>
      <c r="MM59" s="461"/>
      <c r="MN59" s="461"/>
      <c r="MO59" s="461"/>
      <c r="MP59" s="461"/>
      <c r="MQ59" s="461"/>
      <c r="MR59" s="461"/>
      <c r="MS59" s="461"/>
      <c r="MT59" s="461"/>
      <c r="MU59" s="461"/>
      <c r="MV59" s="461"/>
      <c r="MW59" s="461"/>
      <c r="MX59" s="461"/>
      <c r="MY59" s="461"/>
      <c r="MZ59" s="461"/>
      <c r="NA59" s="461"/>
      <c r="NB59" s="461"/>
      <c r="NC59" s="461"/>
      <c r="ND59" s="461"/>
      <c r="NE59" s="461"/>
      <c r="NF59" s="461"/>
      <c r="NG59" s="461"/>
      <c r="NH59" s="461"/>
      <c r="NI59" s="461"/>
      <c r="NJ59" s="461"/>
      <c r="NK59" s="461"/>
      <c r="NL59" s="461"/>
      <c r="NM59" s="461"/>
      <c r="NN59" s="461"/>
      <c r="NO59" s="461"/>
      <c r="NP59" s="461"/>
      <c r="NQ59" s="461"/>
      <c r="NR59" s="461"/>
      <c r="NS59" s="461"/>
      <c r="NT59" s="461"/>
      <c r="NU59" s="461"/>
      <c r="NV59" s="461"/>
      <c r="NW59" s="461"/>
      <c r="NX59" s="461"/>
      <c r="NY59" s="461"/>
      <c r="NZ59" s="461"/>
      <c r="OA59" s="461"/>
      <c r="OB59" s="461"/>
      <c r="OC59" s="461"/>
      <c r="OD59" s="461"/>
      <c r="OE59" s="461"/>
      <c r="OF59" s="461"/>
      <c r="OG59" s="461"/>
      <c r="OH59" s="461"/>
      <c r="OI59" s="461"/>
      <c r="OJ59" s="461"/>
      <c r="OK59" s="461"/>
      <c r="OL59" s="461"/>
      <c r="OM59" s="461"/>
      <c r="ON59" s="461"/>
      <c r="OO59" s="461"/>
      <c r="OP59" s="461"/>
      <c r="OQ59" s="461"/>
      <c r="OR59" s="461"/>
      <c r="OS59" s="461"/>
      <c r="OT59" s="461"/>
      <c r="OU59" s="461"/>
      <c r="OV59" s="461"/>
      <c r="OW59" s="461"/>
      <c r="OX59" s="461"/>
      <c r="OY59" s="461"/>
      <c r="OZ59" s="461"/>
      <c r="PA59" s="461"/>
      <c r="PB59" s="461"/>
      <c r="PC59" s="461"/>
      <c r="PD59" s="461"/>
      <c r="PE59" s="461"/>
      <c r="PF59" s="461"/>
      <c r="PG59" s="461"/>
      <c r="PH59" s="461"/>
      <c r="PI59" s="461"/>
      <c r="PJ59" s="461"/>
      <c r="PK59" s="461"/>
      <c r="PL59" s="461"/>
      <c r="PM59" s="461"/>
      <c r="PN59" s="461"/>
      <c r="PO59" s="461"/>
      <c r="PP59" s="461"/>
      <c r="PQ59" s="461"/>
      <c r="PR59" s="461"/>
      <c r="PS59" s="461"/>
      <c r="PT59" s="461"/>
      <c r="PU59" s="461"/>
      <c r="PV59" s="461"/>
      <c r="PW59" s="461"/>
      <c r="PX59" s="461"/>
      <c r="PY59" s="461"/>
      <c r="PZ59" s="461"/>
      <c r="QA59" s="461"/>
      <c r="QB59" s="461"/>
      <c r="QC59" s="461"/>
      <c r="QD59" s="461"/>
      <c r="QE59" s="461"/>
      <c r="QF59" s="461"/>
      <c r="QG59" s="461"/>
      <c r="QH59" s="461"/>
      <c r="QI59" s="461"/>
      <c r="QJ59" s="461"/>
      <c r="QK59" s="461"/>
      <c r="QL59" s="461"/>
      <c r="QM59" s="461"/>
      <c r="QN59" s="461"/>
      <c r="QO59" s="461"/>
      <c r="QP59" s="461"/>
      <c r="QQ59" s="461"/>
      <c r="QR59" s="461"/>
      <c r="QS59" s="461"/>
      <c r="QT59" s="461"/>
      <c r="QU59" s="461"/>
      <c r="QV59" s="461"/>
      <c r="QW59" s="461"/>
      <c r="QX59" s="461"/>
      <c r="QY59" s="461"/>
      <c r="QZ59" s="461"/>
      <c r="RA59" s="461"/>
      <c r="RB59" s="461"/>
      <c r="RC59" s="461"/>
      <c r="RD59" s="461"/>
      <c r="RE59" s="461"/>
      <c r="RF59" s="461"/>
      <c r="RG59" s="461"/>
      <c r="RH59" s="461"/>
      <c r="RI59" s="461"/>
      <c r="RJ59" s="461"/>
      <c r="RK59" s="461"/>
      <c r="RL59" s="461"/>
      <c r="RM59" s="461"/>
      <c r="RN59" s="461"/>
      <c r="RO59" s="461"/>
      <c r="RP59" s="461"/>
      <c r="RQ59" s="461"/>
      <c r="RR59" s="461"/>
      <c r="RS59" s="461"/>
      <c r="RT59" s="461"/>
      <c r="RU59" s="461"/>
      <c r="RV59" s="461"/>
      <c r="RW59" s="461"/>
      <c r="RX59" s="461"/>
      <c r="RY59" s="461"/>
      <c r="RZ59" s="461"/>
      <c r="SA59" s="461"/>
      <c r="SB59" s="461"/>
      <c r="SC59" s="461"/>
      <c r="SD59" s="461"/>
      <c r="SE59" s="461"/>
      <c r="SF59" s="461"/>
      <c r="SG59" s="461"/>
      <c r="SH59" s="461"/>
      <c r="SI59" s="461"/>
      <c r="SJ59" s="461"/>
      <c r="SK59" s="461"/>
      <c r="SL59" s="461"/>
      <c r="SM59" s="461"/>
      <c r="SN59" s="461"/>
      <c r="SO59" s="461"/>
      <c r="SP59" s="461"/>
      <c r="SQ59" s="461"/>
      <c r="SR59" s="461"/>
      <c r="SS59" s="461"/>
      <c r="ST59" s="461"/>
      <c r="SU59" s="461"/>
      <c r="SV59" s="461"/>
      <c r="SW59" s="461"/>
      <c r="SX59" s="461"/>
      <c r="SY59" s="461"/>
      <c r="SZ59" s="461"/>
      <c r="TA59" s="461"/>
      <c r="TB59" s="461"/>
      <c r="TC59" s="461"/>
      <c r="TD59" s="461"/>
      <c r="TE59" s="461"/>
      <c r="TF59" s="461"/>
      <c r="TG59" s="461"/>
      <c r="TH59" s="461"/>
      <c r="TI59" s="461"/>
      <c r="TJ59" s="461"/>
      <c r="TK59" s="461"/>
      <c r="TL59" s="461"/>
      <c r="TM59" s="461"/>
      <c r="TN59" s="461"/>
      <c r="TO59" s="461"/>
      <c r="TP59" s="461"/>
      <c r="TQ59" s="461"/>
      <c r="TR59" s="461"/>
      <c r="TS59" s="461"/>
      <c r="TT59" s="461"/>
      <c r="TU59" s="461"/>
      <c r="TV59" s="461"/>
      <c r="TW59" s="461"/>
      <c r="TX59" s="461"/>
      <c r="TY59" s="461"/>
      <c r="TZ59" s="461"/>
      <c r="UA59" s="461"/>
      <c r="UB59" s="461"/>
      <c r="UC59" s="461"/>
      <c r="UD59" s="461"/>
      <c r="UE59" s="461"/>
      <c r="UF59" s="461"/>
      <c r="UG59" s="461"/>
      <c r="UH59" s="461"/>
      <c r="UI59" s="461"/>
      <c r="UJ59" s="461"/>
      <c r="UK59" s="461"/>
      <c r="UL59" s="461"/>
      <c r="UM59" s="461"/>
      <c r="UN59" s="461"/>
      <c r="UO59" s="461"/>
      <c r="UP59" s="461"/>
      <c r="UQ59" s="461"/>
      <c r="UR59" s="461"/>
      <c r="US59" s="461"/>
      <c r="UT59" s="461"/>
      <c r="UU59" s="461"/>
      <c r="UV59" s="461"/>
      <c r="UW59" s="461"/>
      <c r="UX59" s="461"/>
      <c r="UY59" s="461"/>
      <c r="UZ59" s="461"/>
      <c r="VA59" s="461"/>
      <c r="VB59" s="461"/>
      <c r="VC59" s="461"/>
      <c r="VD59" s="461"/>
      <c r="VE59" s="461"/>
      <c r="VF59" s="461"/>
      <c r="VG59" s="461"/>
      <c r="VH59" s="461"/>
      <c r="VI59" s="461"/>
      <c r="VJ59" s="461"/>
      <c r="VK59" s="461"/>
      <c r="VL59" s="461"/>
      <c r="VM59" s="461"/>
      <c r="VN59" s="461"/>
      <c r="VO59" s="461"/>
      <c r="VP59" s="461"/>
      <c r="VQ59" s="461"/>
      <c r="VR59" s="461"/>
      <c r="VS59" s="461"/>
      <c r="VT59" s="461"/>
      <c r="VU59" s="461"/>
      <c r="VV59" s="461"/>
      <c r="VW59" s="461"/>
      <c r="VX59" s="461"/>
      <c r="VY59" s="461"/>
      <c r="VZ59" s="461"/>
      <c r="WA59" s="461"/>
      <c r="WB59" s="461"/>
      <c r="WC59" s="461"/>
      <c r="WD59" s="461"/>
      <c r="WE59" s="461"/>
      <c r="WF59" s="461"/>
      <c r="WG59" s="461"/>
      <c r="WH59" s="461"/>
      <c r="WI59" s="461"/>
      <c r="WJ59" s="461"/>
      <c r="WK59" s="461"/>
      <c r="WL59" s="461"/>
      <c r="WM59" s="461"/>
      <c r="WN59" s="461"/>
      <c r="WO59" s="461"/>
      <c r="WP59" s="461"/>
      <c r="WQ59" s="461"/>
      <c r="WR59" s="461"/>
      <c r="WS59" s="461"/>
      <c r="WT59" s="461"/>
      <c r="WU59" s="461"/>
      <c r="WV59" s="461"/>
      <c r="WW59" s="461"/>
      <c r="WX59" s="461"/>
      <c r="WY59" s="461"/>
      <c r="WZ59" s="461"/>
      <c r="XA59" s="461"/>
      <c r="XB59" s="461"/>
      <c r="XC59" s="461"/>
      <c r="XD59" s="461"/>
      <c r="XE59" s="461"/>
      <c r="XF59" s="461"/>
      <c r="XG59" s="461"/>
      <c r="XH59" s="461"/>
      <c r="XI59" s="461"/>
      <c r="XJ59" s="461"/>
      <c r="XK59" s="461"/>
      <c r="XL59" s="461"/>
      <c r="XM59" s="461"/>
      <c r="XN59" s="461"/>
      <c r="XO59" s="461"/>
      <c r="XP59" s="461"/>
      <c r="XQ59" s="461"/>
      <c r="XR59" s="461"/>
      <c r="XS59" s="461"/>
      <c r="XT59" s="461"/>
      <c r="XU59" s="461"/>
      <c r="XV59" s="461"/>
      <c r="XW59" s="461"/>
      <c r="XX59" s="461"/>
      <c r="XY59" s="461"/>
      <c r="XZ59" s="461"/>
      <c r="YA59" s="461"/>
      <c r="YB59" s="461"/>
      <c r="YC59" s="461"/>
      <c r="YD59" s="461"/>
      <c r="YE59" s="461"/>
      <c r="YF59" s="461"/>
      <c r="YG59" s="461"/>
      <c r="YH59" s="461"/>
      <c r="YI59" s="461"/>
      <c r="YJ59" s="461"/>
      <c r="YK59" s="461"/>
      <c r="YL59" s="461"/>
      <c r="YM59" s="461"/>
      <c r="YN59" s="461"/>
      <c r="YO59" s="461"/>
      <c r="YP59" s="461"/>
      <c r="YQ59" s="461"/>
      <c r="YR59" s="461"/>
      <c r="YS59" s="461"/>
      <c r="YT59" s="461"/>
      <c r="YU59" s="461"/>
      <c r="YV59" s="461"/>
      <c r="YW59" s="461"/>
      <c r="YX59" s="461"/>
      <c r="YY59" s="461"/>
      <c r="YZ59" s="461"/>
      <c r="ZA59" s="461"/>
      <c r="ZB59" s="461"/>
      <c r="ZC59" s="461"/>
      <c r="ZD59" s="461"/>
      <c r="ZE59" s="461"/>
      <c r="ZF59" s="461"/>
      <c r="ZG59" s="461"/>
      <c r="ZH59" s="461"/>
      <c r="ZI59" s="461"/>
      <c r="ZJ59" s="461"/>
      <c r="ZK59" s="461"/>
      <c r="ZL59" s="461"/>
      <c r="ZM59" s="461"/>
      <c r="ZN59" s="461"/>
      <c r="ZO59" s="461"/>
      <c r="ZP59" s="461"/>
      <c r="ZQ59" s="461"/>
      <c r="ZR59" s="461"/>
      <c r="ZS59" s="461"/>
      <c r="ZT59" s="461"/>
      <c r="ZU59" s="461"/>
      <c r="ZV59" s="461"/>
      <c r="ZW59" s="461"/>
      <c r="ZX59" s="461"/>
      <c r="ZY59" s="461"/>
      <c r="ZZ59" s="461"/>
    </row>
    <row r="60" spans="1:702" s="513" customFormat="1">
      <c r="A60" s="461"/>
      <c r="B60" s="461"/>
      <c r="C60" s="461"/>
      <c r="D60" s="512"/>
      <c r="E60" s="461"/>
      <c r="F60" s="461"/>
      <c r="G60" s="461"/>
      <c r="H60" s="461"/>
      <c r="I60" s="461"/>
      <c r="J60" s="461"/>
      <c r="K60" s="461"/>
      <c r="L60" s="461"/>
      <c r="M60" s="461"/>
      <c r="N60" s="461"/>
      <c r="O60" s="461"/>
      <c r="P60" s="461"/>
      <c r="Q60" s="461"/>
      <c r="R60" s="461"/>
      <c r="S60" s="461"/>
      <c r="T60" s="461"/>
      <c r="U60" s="461"/>
      <c r="V60" s="461"/>
      <c r="W60" s="461"/>
      <c r="X60" s="461"/>
      <c r="Y60" s="461"/>
      <c r="Z60" s="461"/>
      <c r="AA60" s="461"/>
      <c r="AB60" s="461"/>
      <c r="AC60" s="461"/>
      <c r="AD60" s="461"/>
      <c r="AE60" s="461"/>
      <c r="AF60" s="461"/>
      <c r="AG60" s="461"/>
      <c r="AH60" s="461"/>
      <c r="AI60" s="461"/>
      <c r="AJ60" s="461"/>
      <c r="AK60" s="461"/>
      <c r="AL60" s="461"/>
      <c r="AM60" s="461"/>
      <c r="AN60" s="461"/>
      <c r="AO60" s="461"/>
      <c r="AP60" s="461"/>
      <c r="AQ60" s="461"/>
      <c r="AR60" s="461"/>
      <c r="AS60" s="461"/>
      <c r="AT60" s="461"/>
      <c r="AU60" s="461"/>
      <c r="AV60" s="461"/>
      <c r="AW60" s="461"/>
      <c r="AX60" s="461"/>
      <c r="AY60" s="461"/>
      <c r="AZ60" s="461"/>
      <c r="BA60" s="461"/>
      <c r="BB60" s="461"/>
      <c r="BC60" s="461"/>
      <c r="BD60" s="461"/>
      <c r="BE60" s="461"/>
      <c r="BF60" s="461"/>
      <c r="BG60" s="461"/>
      <c r="BH60" s="461"/>
      <c r="BI60" s="461"/>
      <c r="BJ60" s="461"/>
      <c r="BK60" s="461"/>
      <c r="BL60" s="461"/>
      <c r="BM60" s="461"/>
      <c r="BN60" s="461"/>
      <c r="BO60" s="461"/>
      <c r="BP60" s="461"/>
      <c r="BQ60" s="461"/>
      <c r="BR60" s="461"/>
      <c r="BS60" s="461"/>
      <c r="BT60" s="461"/>
      <c r="BU60" s="461"/>
      <c r="BV60" s="461"/>
      <c r="BW60" s="461"/>
      <c r="BX60" s="461"/>
      <c r="BY60" s="461"/>
      <c r="BZ60" s="461"/>
      <c r="CA60" s="461"/>
      <c r="CB60" s="461"/>
      <c r="CC60" s="461"/>
      <c r="CD60" s="461"/>
      <c r="CE60" s="461"/>
      <c r="CF60" s="461"/>
      <c r="CG60" s="461"/>
      <c r="CH60" s="461"/>
      <c r="CI60" s="461"/>
      <c r="CJ60" s="461"/>
      <c r="CK60" s="461"/>
      <c r="CL60" s="461"/>
      <c r="CM60" s="461"/>
      <c r="CN60" s="461"/>
      <c r="CO60" s="461"/>
      <c r="CP60" s="461"/>
      <c r="CQ60" s="461"/>
      <c r="CR60" s="461"/>
      <c r="CS60" s="461"/>
      <c r="CT60" s="461"/>
      <c r="CU60" s="461"/>
      <c r="CV60" s="461"/>
      <c r="CW60" s="461"/>
      <c r="CX60" s="461"/>
      <c r="CY60" s="461"/>
      <c r="CZ60" s="461"/>
      <c r="DA60" s="461"/>
      <c r="DB60" s="461"/>
      <c r="DC60" s="461"/>
      <c r="DD60" s="461"/>
      <c r="DE60" s="461"/>
      <c r="DF60" s="461"/>
      <c r="DG60" s="461"/>
      <c r="DH60" s="461"/>
      <c r="DI60" s="461"/>
      <c r="DJ60" s="461"/>
      <c r="DK60" s="461"/>
      <c r="DL60" s="461"/>
      <c r="DM60" s="461"/>
      <c r="DN60" s="461"/>
      <c r="DO60" s="461"/>
      <c r="DP60" s="461"/>
      <c r="DQ60" s="461"/>
      <c r="DR60" s="461"/>
      <c r="DS60" s="461"/>
      <c r="DT60" s="461"/>
      <c r="DU60" s="461"/>
      <c r="DV60" s="461"/>
      <c r="DW60" s="461"/>
      <c r="DX60" s="461"/>
      <c r="DY60" s="461"/>
      <c r="DZ60" s="461"/>
      <c r="EA60" s="461"/>
      <c r="EB60" s="461"/>
      <c r="EC60" s="461"/>
      <c r="ED60" s="461"/>
      <c r="EE60" s="461"/>
      <c r="EF60" s="461"/>
      <c r="EG60" s="461"/>
      <c r="EH60" s="461"/>
      <c r="EI60" s="461"/>
      <c r="EJ60" s="461"/>
      <c r="EK60" s="461"/>
      <c r="EL60" s="461"/>
      <c r="EM60" s="461"/>
      <c r="EN60" s="461"/>
      <c r="EO60" s="461"/>
      <c r="EP60" s="461"/>
      <c r="EQ60" s="461"/>
      <c r="ER60" s="461"/>
      <c r="ES60" s="461"/>
      <c r="ET60" s="461"/>
      <c r="EU60" s="461"/>
      <c r="EV60" s="461"/>
      <c r="EW60" s="461"/>
      <c r="EX60" s="461"/>
      <c r="EY60" s="461"/>
      <c r="EZ60" s="461"/>
      <c r="FA60" s="461"/>
      <c r="FB60" s="461"/>
      <c r="FC60" s="461"/>
      <c r="FD60" s="461"/>
      <c r="FE60" s="461"/>
      <c r="FF60" s="461"/>
      <c r="FG60" s="461"/>
      <c r="FH60" s="461"/>
      <c r="FI60" s="461"/>
      <c r="FJ60" s="461"/>
      <c r="FK60" s="461"/>
      <c r="FL60" s="461"/>
      <c r="FM60" s="461"/>
      <c r="FN60" s="461"/>
      <c r="FO60" s="461"/>
      <c r="FP60" s="461"/>
      <c r="FQ60" s="461"/>
      <c r="FR60" s="461"/>
      <c r="FS60" s="461"/>
      <c r="FT60" s="461"/>
      <c r="FU60" s="461"/>
      <c r="FV60" s="461"/>
      <c r="FW60" s="461"/>
      <c r="FX60" s="461"/>
      <c r="FY60" s="461"/>
      <c r="FZ60" s="461"/>
      <c r="GA60" s="461"/>
      <c r="GB60" s="461"/>
      <c r="GC60" s="461"/>
      <c r="GD60" s="461"/>
      <c r="GE60" s="461"/>
      <c r="GF60" s="461"/>
      <c r="GG60" s="461"/>
      <c r="GH60" s="461"/>
      <c r="GI60" s="461"/>
      <c r="GJ60" s="461"/>
      <c r="GK60" s="461"/>
      <c r="GL60" s="461"/>
      <c r="GM60" s="461"/>
      <c r="GN60" s="461"/>
      <c r="GO60" s="461"/>
      <c r="GP60" s="461"/>
      <c r="GQ60" s="461"/>
      <c r="GR60" s="461"/>
      <c r="GS60" s="461"/>
      <c r="GT60" s="461"/>
      <c r="GU60" s="461"/>
      <c r="GV60" s="461"/>
      <c r="GW60" s="461"/>
      <c r="GX60" s="461"/>
      <c r="GY60" s="461"/>
      <c r="GZ60" s="461"/>
      <c r="HA60" s="461"/>
      <c r="HB60" s="461"/>
      <c r="HC60" s="461"/>
      <c r="HD60" s="461"/>
      <c r="HE60" s="461"/>
      <c r="HF60" s="461"/>
      <c r="HG60" s="461"/>
      <c r="HH60" s="461"/>
      <c r="HI60" s="461"/>
      <c r="HJ60" s="461"/>
      <c r="HK60" s="461"/>
      <c r="HL60" s="461"/>
      <c r="HM60" s="461"/>
      <c r="HN60" s="461"/>
      <c r="HO60" s="461"/>
      <c r="HP60" s="461"/>
      <c r="HQ60" s="461"/>
      <c r="HR60" s="461"/>
      <c r="HS60" s="461"/>
      <c r="HT60" s="461"/>
      <c r="HU60" s="461"/>
      <c r="HV60" s="461"/>
      <c r="HW60" s="461"/>
      <c r="HX60" s="461"/>
      <c r="HY60" s="461"/>
      <c r="HZ60" s="461"/>
      <c r="IA60" s="461"/>
      <c r="IB60" s="461"/>
      <c r="IC60" s="461"/>
      <c r="ID60" s="461"/>
      <c r="IE60" s="461"/>
      <c r="IF60" s="461"/>
      <c r="IG60" s="461"/>
      <c r="IH60" s="461"/>
      <c r="II60" s="461"/>
      <c r="IJ60" s="461"/>
      <c r="IK60" s="461"/>
      <c r="IL60" s="461"/>
      <c r="IM60" s="461"/>
      <c r="IN60" s="461"/>
      <c r="IO60" s="461"/>
      <c r="IP60" s="461"/>
      <c r="IQ60" s="461"/>
      <c r="IR60" s="461"/>
      <c r="IS60" s="461"/>
      <c r="IT60" s="461"/>
      <c r="IU60" s="461"/>
      <c r="IV60" s="461"/>
      <c r="IW60" s="461"/>
      <c r="IX60" s="461"/>
      <c r="IY60" s="461"/>
      <c r="IZ60" s="461"/>
      <c r="JA60" s="461"/>
      <c r="JB60" s="461"/>
      <c r="JC60" s="461"/>
      <c r="JD60" s="461"/>
      <c r="JE60" s="461"/>
      <c r="JF60" s="461"/>
      <c r="JG60" s="461"/>
      <c r="JH60" s="461"/>
      <c r="JI60" s="461"/>
      <c r="JJ60" s="461"/>
      <c r="JK60" s="461"/>
      <c r="JL60" s="461"/>
      <c r="JM60" s="461"/>
      <c r="JN60" s="461"/>
      <c r="JO60" s="461"/>
      <c r="JP60" s="461"/>
      <c r="JQ60" s="461"/>
      <c r="JR60" s="461"/>
      <c r="JS60" s="461"/>
      <c r="JT60" s="461"/>
      <c r="JU60" s="461"/>
      <c r="JV60" s="461"/>
      <c r="JW60" s="461"/>
      <c r="JX60" s="461"/>
      <c r="JY60" s="461"/>
      <c r="JZ60" s="461"/>
      <c r="KA60" s="461"/>
      <c r="KB60" s="461"/>
      <c r="KC60" s="461"/>
      <c r="KD60" s="461"/>
      <c r="KE60" s="461"/>
      <c r="KF60" s="461"/>
      <c r="KG60" s="461"/>
      <c r="KH60" s="461"/>
      <c r="KI60" s="461"/>
      <c r="KJ60" s="461"/>
      <c r="KK60" s="461"/>
      <c r="KL60" s="461"/>
      <c r="KM60" s="461"/>
      <c r="KN60" s="461"/>
      <c r="KO60" s="461"/>
      <c r="KP60" s="461"/>
      <c r="KQ60" s="461"/>
      <c r="KR60" s="461"/>
      <c r="KS60" s="461"/>
      <c r="KT60" s="461"/>
      <c r="KU60" s="461"/>
      <c r="KV60" s="461"/>
      <c r="KW60" s="461"/>
      <c r="KX60" s="461"/>
      <c r="KY60" s="461"/>
      <c r="KZ60" s="461"/>
      <c r="LA60" s="461"/>
      <c r="LB60" s="461"/>
      <c r="LC60" s="461"/>
      <c r="LD60" s="461"/>
      <c r="LE60" s="461"/>
      <c r="LF60" s="461"/>
      <c r="LG60" s="461"/>
      <c r="LH60" s="461"/>
      <c r="LI60" s="461"/>
      <c r="LJ60" s="461"/>
      <c r="LK60" s="461"/>
      <c r="LL60" s="461"/>
      <c r="LM60" s="461"/>
      <c r="LN60" s="461"/>
      <c r="LO60" s="461"/>
      <c r="LP60" s="461"/>
      <c r="LQ60" s="461"/>
      <c r="LR60" s="461"/>
      <c r="LS60" s="461"/>
      <c r="LT60" s="461"/>
      <c r="LU60" s="461"/>
      <c r="LV60" s="461"/>
      <c r="LW60" s="461"/>
      <c r="LX60" s="461"/>
      <c r="LY60" s="461"/>
      <c r="LZ60" s="461"/>
      <c r="MA60" s="461"/>
      <c r="MB60" s="461"/>
      <c r="MC60" s="461"/>
      <c r="MD60" s="461"/>
      <c r="ME60" s="461"/>
      <c r="MF60" s="461"/>
      <c r="MG60" s="461"/>
      <c r="MH60" s="461"/>
      <c r="MI60" s="461"/>
      <c r="MJ60" s="461"/>
      <c r="MK60" s="461"/>
      <c r="ML60" s="461"/>
      <c r="MM60" s="461"/>
      <c r="MN60" s="461"/>
      <c r="MO60" s="461"/>
      <c r="MP60" s="461"/>
      <c r="MQ60" s="461"/>
      <c r="MR60" s="461"/>
      <c r="MS60" s="461"/>
      <c r="MT60" s="461"/>
      <c r="MU60" s="461"/>
      <c r="MV60" s="461"/>
      <c r="MW60" s="461"/>
      <c r="MX60" s="461"/>
      <c r="MY60" s="461"/>
      <c r="MZ60" s="461"/>
      <c r="NA60" s="461"/>
      <c r="NB60" s="461"/>
      <c r="NC60" s="461"/>
      <c r="ND60" s="461"/>
      <c r="NE60" s="461"/>
      <c r="NF60" s="461"/>
      <c r="NG60" s="461"/>
      <c r="NH60" s="461"/>
      <c r="NI60" s="461"/>
      <c r="NJ60" s="461"/>
      <c r="NK60" s="461"/>
      <c r="NL60" s="461"/>
      <c r="NM60" s="461"/>
      <c r="NN60" s="461"/>
      <c r="NO60" s="461"/>
      <c r="NP60" s="461"/>
      <c r="NQ60" s="461"/>
      <c r="NR60" s="461"/>
      <c r="NS60" s="461"/>
      <c r="NT60" s="461"/>
      <c r="NU60" s="461"/>
      <c r="NV60" s="461"/>
      <c r="NW60" s="461"/>
      <c r="NX60" s="461"/>
      <c r="NY60" s="461"/>
      <c r="NZ60" s="461"/>
      <c r="OA60" s="461"/>
      <c r="OB60" s="461"/>
      <c r="OC60" s="461"/>
      <c r="OD60" s="461"/>
      <c r="OE60" s="461"/>
      <c r="OF60" s="461"/>
      <c r="OG60" s="461"/>
      <c r="OH60" s="461"/>
      <c r="OI60" s="461"/>
      <c r="OJ60" s="461"/>
      <c r="OK60" s="461"/>
      <c r="OL60" s="461"/>
      <c r="OM60" s="461"/>
      <c r="ON60" s="461"/>
      <c r="OO60" s="461"/>
      <c r="OP60" s="461"/>
      <c r="OQ60" s="461"/>
      <c r="OR60" s="461"/>
      <c r="OS60" s="461"/>
      <c r="OT60" s="461"/>
      <c r="OU60" s="461"/>
      <c r="OV60" s="461"/>
      <c r="OW60" s="461"/>
      <c r="OX60" s="461"/>
      <c r="OY60" s="461"/>
      <c r="OZ60" s="461"/>
      <c r="PA60" s="461"/>
      <c r="PB60" s="461"/>
      <c r="PC60" s="461"/>
      <c r="PD60" s="461"/>
      <c r="PE60" s="461"/>
      <c r="PF60" s="461"/>
      <c r="PG60" s="461"/>
      <c r="PH60" s="461"/>
      <c r="PI60" s="461"/>
      <c r="PJ60" s="461"/>
      <c r="PK60" s="461"/>
      <c r="PL60" s="461"/>
      <c r="PM60" s="461"/>
      <c r="PN60" s="461"/>
      <c r="PO60" s="461"/>
      <c r="PP60" s="461"/>
      <c r="PQ60" s="461"/>
      <c r="PR60" s="461"/>
      <c r="PS60" s="461"/>
      <c r="PT60" s="461"/>
      <c r="PU60" s="461"/>
      <c r="PV60" s="461"/>
      <c r="PW60" s="461"/>
      <c r="PX60" s="461"/>
      <c r="PY60" s="461"/>
      <c r="PZ60" s="461"/>
      <c r="QA60" s="461"/>
      <c r="QB60" s="461"/>
      <c r="QC60" s="461"/>
      <c r="QD60" s="461"/>
      <c r="QE60" s="461"/>
      <c r="QF60" s="461"/>
      <c r="QG60" s="461"/>
      <c r="QH60" s="461"/>
      <c r="QI60" s="461"/>
      <c r="QJ60" s="461"/>
      <c r="QK60" s="461"/>
      <c r="QL60" s="461"/>
      <c r="QM60" s="461"/>
      <c r="QN60" s="461"/>
      <c r="QO60" s="461"/>
      <c r="QP60" s="461"/>
      <c r="QQ60" s="461"/>
      <c r="QR60" s="461"/>
      <c r="QS60" s="461"/>
      <c r="QT60" s="461"/>
      <c r="QU60" s="461"/>
      <c r="QV60" s="461"/>
      <c r="QW60" s="461"/>
      <c r="QX60" s="461"/>
      <c r="QY60" s="461"/>
      <c r="QZ60" s="461"/>
      <c r="RA60" s="461"/>
      <c r="RB60" s="461"/>
      <c r="RC60" s="461"/>
      <c r="RD60" s="461"/>
      <c r="RE60" s="461"/>
      <c r="RF60" s="461"/>
      <c r="RG60" s="461"/>
      <c r="RH60" s="461"/>
      <c r="RI60" s="461"/>
      <c r="RJ60" s="461"/>
      <c r="RK60" s="461"/>
      <c r="RL60" s="461"/>
      <c r="RM60" s="461"/>
      <c r="RN60" s="461"/>
      <c r="RO60" s="461"/>
      <c r="RP60" s="461"/>
      <c r="RQ60" s="461"/>
      <c r="RR60" s="461"/>
      <c r="RS60" s="461"/>
      <c r="RT60" s="461"/>
      <c r="RU60" s="461"/>
      <c r="RV60" s="461"/>
      <c r="RW60" s="461"/>
      <c r="RX60" s="461"/>
      <c r="RY60" s="461"/>
      <c r="RZ60" s="461"/>
      <c r="SA60" s="461"/>
      <c r="SB60" s="461"/>
      <c r="SC60" s="461"/>
      <c r="SD60" s="461"/>
      <c r="SE60" s="461"/>
      <c r="SF60" s="461"/>
      <c r="SG60" s="461"/>
      <c r="SH60" s="461"/>
      <c r="SI60" s="461"/>
      <c r="SJ60" s="461"/>
      <c r="SK60" s="461"/>
      <c r="SL60" s="461"/>
      <c r="SM60" s="461"/>
      <c r="SN60" s="461"/>
      <c r="SO60" s="461"/>
      <c r="SP60" s="461"/>
      <c r="SQ60" s="461"/>
      <c r="SR60" s="461"/>
      <c r="SS60" s="461"/>
      <c r="ST60" s="461"/>
      <c r="SU60" s="461"/>
      <c r="SV60" s="461"/>
      <c r="SW60" s="461"/>
      <c r="SX60" s="461"/>
      <c r="SY60" s="461"/>
      <c r="SZ60" s="461"/>
      <c r="TA60" s="461"/>
      <c r="TB60" s="461"/>
      <c r="TC60" s="461"/>
      <c r="TD60" s="461"/>
      <c r="TE60" s="461"/>
      <c r="TF60" s="461"/>
      <c r="TG60" s="461"/>
      <c r="TH60" s="461"/>
      <c r="TI60" s="461"/>
      <c r="TJ60" s="461"/>
      <c r="TK60" s="461"/>
      <c r="TL60" s="461"/>
      <c r="TM60" s="461"/>
      <c r="TN60" s="461"/>
      <c r="TO60" s="461"/>
      <c r="TP60" s="461"/>
      <c r="TQ60" s="461"/>
      <c r="TR60" s="461"/>
      <c r="TS60" s="461"/>
      <c r="TT60" s="461"/>
      <c r="TU60" s="461"/>
      <c r="TV60" s="461"/>
      <c r="TW60" s="461"/>
      <c r="TX60" s="461"/>
      <c r="TY60" s="461"/>
      <c r="TZ60" s="461"/>
      <c r="UA60" s="461"/>
      <c r="UB60" s="461"/>
      <c r="UC60" s="461"/>
      <c r="UD60" s="461"/>
      <c r="UE60" s="461"/>
      <c r="UF60" s="461"/>
      <c r="UG60" s="461"/>
      <c r="UH60" s="461"/>
      <c r="UI60" s="461"/>
      <c r="UJ60" s="461"/>
      <c r="UK60" s="461"/>
      <c r="UL60" s="461"/>
      <c r="UM60" s="461"/>
      <c r="UN60" s="461"/>
      <c r="UO60" s="461"/>
      <c r="UP60" s="461"/>
      <c r="UQ60" s="461"/>
      <c r="UR60" s="461"/>
      <c r="US60" s="461"/>
      <c r="UT60" s="461"/>
      <c r="UU60" s="461"/>
      <c r="UV60" s="461"/>
      <c r="UW60" s="461"/>
      <c r="UX60" s="461"/>
      <c r="UY60" s="461"/>
      <c r="UZ60" s="461"/>
      <c r="VA60" s="461"/>
      <c r="VB60" s="461"/>
      <c r="VC60" s="461"/>
      <c r="VD60" s="461"/>
      <c r="VE60" s="461"/>
      <c r="VF60" s="461"/>
      <c r="VG60" s="461"/>
      <c r="VH60" s="461"/>
      <c r="VI60" s="461"/>
      <c r="VJ60" s="461"/>
      <c r="VK60" s="461"/>
      <c r="VL60" s="461"/>
      <c r="VM60" s="461"/>
      <c r="VN60" s="461"/>
      <c r="VO60" s="461"/>
      <c r="VP60" s="461"/>
      <c r="VQ60" s="461"/>
      <c r="VR60" s="461"/>
      <c r="VS60" s="461"/>
      <c r="VT60" s="461"/>
      <c r="VU60" s="461"/>
      <c r="VV60" s="461"/>
      <c r="VW60" s="461"/>
      <c r="VX60" s="461"/>
      <c r="VY60" s="461"/>
      <c r="VZ60" s="461"/>
      <c r="WA60" s="461"/>
      <c r="WB60" s="461"/>
      <c r="WC60" s="461"/>
      <c r="WD60" s="461"/>
      <c r="WE60" s="461"/>
      <c r="WF60" s="461"/>
      <c r="WG60" s="461"/>
      <c r="WH60" s="461"/>
      <c r="WI60" s="461"/>
      <c r="WJ60" s="461"/>
      <c r="WK60" s="461"/>
      <c r="WL60" s="461"/>
      <c r="WM60" s="461"/>
      <c r="WN60" s="461"/>
      <c r="WO60" s="461"/>
      <c r="WP60" s="461"/>
      <c r="WQ60" s="461"/>
      <c r="WR60" s="461"/>
      <c r="WS60" s="461"/>
      <c r="WT60" s="461"/>
      <c r="WU60" s="461"/>
      <c r="WV60" s="461"/>
      <c r="WW60" s="461"/>
      <c r="WX60" s="461"/>
      <c r="WY60" s="461"/>
      <c r="WZ60" s="461"/>
      <c r="XA60" s="461"/>
      <c r="XB60" s="461"/>
      <c r="XC60" s="461"/>
      <c r="XD60" s="461"/>
      <c r="XE60" s="461"/>
      <c r="XF60" s="461"/>
      <c r="XG60" s="461"/>
      <c r="XH60" s="461"/>
      <c r="XI60" s="461"/>
      <c r="XJ60" s="461"/>
      <c r="XK60" s="461"/>
      <c r="XL60" s="461"/>
      <c r="XM60" s="461"/>
      <c r="XN60" s="461"/>
      <c r="XO60" s="461"/>
      <c r="XP60" s="461"/>
      <c r="XQ60" s="461"/>
      <c r="XR60" s="461"/>
      <c r="XS60" s="461"/>
      <c r="XT60" s="461"/>
      <c r="XU60" s="461"/>
      <c r="XV60" s="461"/>
      <c r="XW60" s="461"/>
      <c r="XX60" s="461"/>
      <c r="XY60" s="461"/>
      <c r="XZ60" s="461"/>
      <c r="YA60" s="461"/>
      <c r="YB60" s="461"/>
      <c r="YC60" s="461"/>
      <c r="YD60" s="461"/>
      <c r="YE60" s="461"/>
      <c r="YF60" s="461"/>
      <c r="YG60" s="461"/>
      <c r="YH60" s="461"/>
      <c r="YI60" s="461"/>
      <c r="YJ60" s="461"/>
      <c r="YK60" s="461"/>
      <c r="YL60" s="461"/>
      <c r="YM60" s="461"/>
      <c r="YN60" s="461"/>
      <c r="YO60" s="461"/>
      <c r="YP60" s="461"/>
      <c r="YQ60" s="461"/>
      <c r="YR60" s="461"/>
      <c r="YS60" s="461"/>
      <c r="YT60" s="461"/>
      <c r="YU60" s="461"/>
      <c r="YV60" s="461"/>
      <c r="YW60" s="461"/>
      <c r="YX60" s="461"/>
      <c r="YY60" s="461"/>
      <c r="YZ60" s="461"/>
      <c r="ZA60" s="461"/>
      <c r="ZB60" s="461"/>
      <c r="ZC60" s="461"/>
      <c r="ZD60" s="461"/>
      <c r="ZE60" s="461"/>
      <c r="ZF60" s="461"/>
      <c r="ZG60" s="461"/>
      <c r="ZH60" s="461"/>
      <c r="ZI60" s="461"/>
      <c r="ZJ60" s="461"/>
      <c r="ZK60" s="461"/>
      <c r="ZL60" s="461"/>
      <c r="ZM60" s="461"/>
      <c r="ZN60" s="461"/>
      <c r="ZO60" s="461"/>
      <c r="ZP60" s="461"/>
      <c r="ZQ60" s="461"/>
      <c r="ZR60" s="461"/>
      <c r="ZS60" s="461"/>
      <c r="ZT60" s="461"/>
      <c r="ZU60" s="461"/>
      <c r="ZV60" s="461"/>
      <c r="ZW60" s="461"/>
      <c r="ZX60" s="461"/>
      <c r="ZY60" s="461"/>
      <c r="ZZ60" s="461"/>
    </row>
    <row r="61" spans="1:702" s="513" customFormat="1">
      <c r="A61" s="461"/>
      <c r="B61" s="461"/>
      <c r="C61" s="461"/>
      <c r="D61" s="512"/>
      <c r="E61" s="461"/>
      <c r="F61" s="461"/>
      <c r="G61" s="461"/>
      <c r="H61" s="461"/>
      <c r="I61" s="461"/>
      <c r="J61" s="461"/>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1"/>
      <c r="AI61" s="461"/>
      <c r="AJ61" s="461"/>
      <c r="AK61" s="461"/>
      <c r="AL61" s="461"/>
      <c r="AM61" s="461"/>
      <c r="AN61" s="461"/>
      <c r="AO61" s="461"/>
      <c r="AP61" s="461"/>
      <c r="AQ61" s="461"/>
      <c r="AR61" s="461"/>
      <c r="AS61" s="461"/>
      <c r="AT61" s="461"/>
      <c r="AU61" s="461"/>
      <c r="AV61" s="461"/>
      <c r="AW61" s="461"/>
      <c r="AX61" s="461"/>
      <c r="AY61" s="461"/>
      <c r="AZ61" s="461"/>
      <c r="BA61" s="461"/>
      <c r="BB61" s="461"/>
      <c r="BC61" s="461"/>
      <c r="BD61" s="461"/>
      <c r="BE61" s="461"/>
      <c r="BF61" s="461"/>
      <c r="BG61" s="461"/>
      <c r="BH61" s="461"/>
      <c r="BI61" s="461"/>
      <c r="BJ61" s="461"/>
      <c r="BK61" s="461"/>
      <c r="BL61" s="461"/>
      <c r="BM61" s="461"/>
      <c r="BN61" s="461"/>
      <c r="BO61" s="461"/>
      <c r="BP61" s="461"/>
      <c r="BQ61" s="461"/>
      <c r="BR61" s="461"/>
      <c r="BS61" s="461"/>
      <c r="BT61" s="461"/>
      <c r="BU61" s="461"/>
      <c r="BV61" s="461"/>
      <c r="BW61" s="461"/>
      <c r="BX61" s="461"/>
      <c r="BY61" s="461"/>
      <c r="BZ61" s="461"/>
      <c r="CA61" s="461"/>
      <c r="CB61" s="461"/>
      <c r="CC61" s="461"/>
      <c r="CD61" s="461"/>
      <c r="CE61" s="461"/>
      <c r="CF61" s="461"/>
      <c r="CG61" s="461"/>
      <c r="CH61" s="461"/>
      <c r="CI61" s="461"/>
      <c r="CJ61" s="461"/>
      <c r="CK61" s="461"/>
      <c r="CL61" s="461"/>
      <c r="CM61" s="461"/>
      <c r="CN61" s="461"/>
      <c r="CO61" s="461"/>
      <c r="CP61" s="461"/>
      <c r="CQ61" s="461"/>
      <c r="CR61" s="461"/>
      <c r="CS61" s="461"/>
      <c r="CT61" s="461"/>
      <c r="CU61" s="461"/>
      <c r="CV61" s="461"/>
      <c r="CW61" s="461"/>
      <c r="CX61" s="461"/>
      <c r="CY61" s="461"/>
      <c r="CZ61" s="461"/>
      <c r="DA61" s="461"/>
      <c r="DB61" s="461"/>
      <c r="DC61" s="461"/>
      <c r="DD61" s="461"/>
      <c r="DE61" s="461"/>
      <c r="DF61" s="461"/>
      <c r="DG61" s="461"/>
      <c r="DH61" s="461"/>
      <c r="DI61" s="461"/>
      <c r="DJ61" s="461"/>
      <c r="DK61" s="461"/>
      <c r="DL61" s="461"/>
      <c r="DM61" s="461"/>
      <c r="DN61" s="461"/>
      <c r="DO61" s="461"/>
      <c r="DP61" s="461"/>
      <c r="DQ61" s="461"/>
      <c r="DR61" s="461"/>
      <c r="DS61" s="461"/>
      <c r="DT61" s="461"/>
      <c r="DU61" s="461"/>
      <c r="DV61" s="461"/>
      <c r="DW61" s="461"/>
      <c r="DX61" s="461"/>
      <c r="DY61" s="461"/>
      <c r="DZ61" s="461"/>
      <c r="EA61" s="461"/>
      <c r="EB61" s="461"/>
      <c r="EC61" s="461"/>
      <c r="ED61" s="461"/>
      <c r="EE61" s="461"/>
      <c r="EF61" s="461"/>
      <c r="EG61" s="461"/>
      <c r="EH61" s="461"/>
      <c r="EI61" s="461"/>
      <c r="EJ61" s="461"/>
      <c r="EK61" s="461"/>
      <c r="EL61" s="461"/>
      <c r="EM61" s="461"/>
      <c r="EN61" s="461"/>
      <c r="EO61" s="461"/>
      <c r="EP61" s="461"/>
      <c r="EQ61" s="461"/>
      <c r="ER61" s="461"/>
      <c r="ES61" s="461"/>
      <c r="ET61" s="461"/>
      <c r="EU61" s="461"/>
      <c r="EV61" s="461"/>
      <c r="EW61" s="461"/>
      <c r="EX61" s="461"/>
      <c r="EY61" s="461"/>
      <c r="EZ61" s="461"/>
      <c r="FA61" s="461"/>
      <c r="FB61" s="461"/>
      <c r="FC61" s="461"/>
      <c r="FD61" s="461"/>
      <c r="FE61" s="461"/>
      <c r="FF61" s="461"/>
      <c r="FG61" s="461"/>
      <c r="FH61" s="461"/>
      <c r="FI61" s="461"/>
      <c r="FJ61" s="461"/>
      <c r="FK61" s="461"/>
      <c r="FL61" s="461"/>
      <c r="FM61" s="461"/>
      <c r="FN61" s="461"/>
      <c r="FO61" s="461"/>
      <c r="FP61" s="461"/>
      <c r="FQ61" s="461"/>
      <c r="FR61" s="461"/>
      <c r="FS61" s="461"/>
      <c r="FT61" s="461"/>
      <c r="FU61" s="461"/>
      <c r="FV61" s="461"/>
      <c r="FW61" s="461"/>
      <c r="FX61" s="461"/>
      <c r="FY61" s="461"/>
      <c r="FZ61" s="461"/>
      <c r="GA61" s="461"/>
      <c r="GB61" s="461"/>
      <c r="GC61" s="461"/>
      <c r="GD61" s="461"/>
      <c r="GE61" s="461"/>
      <c r="GF61" s="461"/>
      <c r="GG61" s="461"/>
      <c r="GH61" s="461"/>
      <c r="GI61" s="461"/>
      <c r="GJ61" s="461"/>
      <c r="GK61" s="461"/>
      <c r="GL61" s="461"/>
      <c r="GM61" s="461"/>
      <c r="GN61" s="461"/>
      <c r="GO61" s="461"/>
      <c r="GP61" s="461"/>
      <c r="GQ61" s="461"/>
      <c r="GR61" s="461"/>
      <c r="GS61" s="461"/>
      <c r="GT61" s="461"/>
      <c r="GU61" s="461"/>
      <c r="GV61" s="461"/>
      <c r="GW61" s="461"/>
      <c r="GX61" s="461"/>
      <c r="GY61" s="461"/>
      <c r="GZ61" s="461"/>
      <c r="HA61" s="461"/>
      <c r="HB61" s="461"/>
      <c r="HC61" s="461"/>
      <c r="HD61" s="461"/>
      <c r="HE61" s="461"/>
      <c r="HF61" s="461"/>
      <c r="HG61" s="461"/>
      <c r="HH61" s="461"/>
      <c r="HI61" s="461"/>
      <c r="HJ61" s="461"/>
      <c r="HK61" s="461"/>
      <c r="HL61" s="461"/>
      <c r="HM61" s="461"/>
      <c r="HN61" s="461"/>
      <c r="HO61" s="461"/>
      <c r="HP61" s="461"/>
      <c r="HQ61" s="461"/>
      <c r="HR61" s="461"/>
      <c r="HS61" s="461"/>
      <c r="HT61" s="461"/>
      <c r="HU61" s="461"/>
      <c r="HV61" s="461"/>
      <c r="HW61" s="461"/>
      <c r="HX61" s="461"/>
      <c r="HY61" s="461"/>
      <c r="HZ61" s="461"/>
      <c r="IA61" s="461"/>
      <c r="IB61" s="461"/>
      <c r="IC61" s="461"/>
      <c r="ID61" s="461"/>
      <c r="IE61" s="461"/>
      <c r="IF61" s="461"/>
      <c r="IG61" s="461"/>
      <c r="IH61" s="461"/>
      <c r="II61" s="461"/>
      <c r="IJ61" s="461"/>
      <c r="IK61" s="461"/>
      <c r="IL61" s="461"/>
      <c r="IM61" s="461"/>
      <c r="IN61" s="461"/>
      <c r="IO61" s="461"/>
      <c r="IP61" s="461"/>
      <c r="IQ61" s="461"/>
      <c r="IR61" s="461"/>
      <c r="IS61" s="461"/>
      <c r="IT61" s="461"/>
      <c r="IU61" s="461"/>
      <c r="IV61" s="461"/>
      <c r="IW61" s="461"/>
      <c r="IX61" s="461"/>
      <c r="IY61" s="461"/>
      <c r="IZ61" s="461"/>
      <c r="JA61" s="461"/>
      <c r="JB61" s="461"/>
      <c r="JC61" s="461"/>
      <c r="JD61" s="461"/>
      <c r="JE61" s="461"/>
      <c r="JF61" s="461"/>
      <c r="JG61" s="461"/>
      <c r="JH61" s="461"/>
      <c r="JI61" s="461"/>
      <c r="JJ61" s="461"/>
      <c r="JK61" s="461"/>
      <c r="JL61" s="461"/>
      <c r="JM61" s="461"/>
      <c r="JN61" s="461"/>
      <c r="JO61" s="461"/>
      <c r="JP61" s="461"/>
      <c r="JQ61" s="461"/>
      <c r="JR61" s="461"/>
      <c r="JS61" s="461"/>
      <c r="JT61" s="461"/>
      <c r="JU61" s="461"/>
      <c r="JV61" s="461"/>
      <c r="JW61" s="461"/>
      <c r="JX61" s="461"/>
      <c r="JY61" s="461"/>
      <c r="JZ61" s="461"/>
      <c r="KA61" s="461"/>
      <c r="KB61" s="461"/>
      <c r="KC61" s="461"/>
      <c r="KD61" s="461"/>
      <c r="KE61" s="461"/>
      <c r="KF61" s="461"/>
      <c r="KG61" s="461"/>
      <c r="KH61" s="461"/>
      <c r="KI61" s="461"/>
      <c r="KJ61" s="461"/>
      <c r="KK61" s="461"/>
      <c r="KL61" s="461"/>
      <c r="KM61" s="461"/>
      <c r="KN61" s="461"/>
      <c r="KO61" s="461"/>
      <c r="KP61" s="461"/>
      <c r="KQ61" s="461"/>
      <c r="KR61" s="461"/>
      <c r="KS61" s="461"/>
      <c r="KT61" s="461"/>
      <c r="KU61" s="461"/>
      <c r="KV61" s="461"/>
      <c r="KW61" s="461"/>
      <c r="KX61" s="461"/>
      <c r="KY61" s="461"/>
      <c r="KZ61" s="461"/>
      <c r="LA61" s="461"/>
      <c r="LB61" s="461"/>
      <c r="LC61" s="461"/>
      <c r="LD61" s="461"/>
      <c r="LE61" s="461"/>
      <c r="LF61" s="461"/>
      <c r="LG61" s="461"/>
      <c r="LH61" s="461"/>
      <c r="LI61" s="461"/>
      <c r="LJ61" s="461"/>
      <c r="LK61" s="461"/>
      <c r="LL61" s="461"/>
      <c r="LM61" s="461"/>
      <c r="LN61" s="461"/>
      <c r="LO61" s="461"/>
      <c r="LP61" s="461"/>
      <c r="LQ61" s="461"/>
      <c r="LR61" s="461"/>
      <c r="LS61" s="461"/>
      <c r="LT61" s="461"/>
      <c r="LU61" s="461"/>
      <c r="LV61" s="461"/>
      <c r="LW61" s="461"/>
      <c r="LX61" s="461"/>
      <c r="LY61" s="461"/>
      <c r="LZ61" s="461"/>
      <c r="MA61" s="461"/>
      <c r="MB61" s="461"/>
      <c r="MC61" s="461"/>
      <c r="MD61" s="461"/>
      <c r="ME61" s="461"/>
      <c r="MF61" s="461"/>
      <c r="MG61" s="461"/>
      <c r="MH61" s="461"/>
      <c r="MI61" s="461"/>
      <c r="MJ61" s="461"/>
      <c r="MK61" s="461"/>
      <c r="ML61" s="461"/>
      <c r="MM61" s="461"/>
      <c r="MN61" s="461"/>
      <c r="MO61" s="461"/>
      <c r="MP61" s="461"/>
      <c r="MQ61" s="461"/>
      <c r="MR61" s="461"/>
      <c r="MS61" s="461"/>
      <c r="MT61" s="461"/>
      <c r="MU61" s="461"/>
      <c r="MV61" s="461"/>
      <c r="MW61" s="461"/>
      <c r="MX61" s="461"/>
      <c r="MY61" s="461"/>
      <c r="MZ61" s="461"/>
      <c r="NA61" s="461"/>
      <c r="NB61" s="461"/>
      <c r="NC61" s="461"/>
      <c r="ND61" s="461"/>
      <c r="NE61" s="461"/>
      <c r="NF61" s="461"/>
      <c r="NG61" s="461"/>
      <c r="NH61" s="461"/>
      <c r="NI61" s="461"/>
      <c r="NJ61" s="461"/>
      <c r="NK61" s="461"/>
      <c r="NL61" s="461"/>
      <c r="NM61" s="461"/>
      <c r="NN61" s="461"/>
      <c r="NO61" s="461"/>
      <c r="NP61" s="461"/>
      <c r="NQ61" s="461"/>
      <c r="NR61" s="461"/>
      <c r="NS61" s="461"/>
      <c r="NT61" s="461"/>
      <c r="NU61" s="461"/>
      <c r="NV61" s="461"/>
      <c r="NW61" s="461"/>
      <c r="NX61" s="461"/>
      <c r="NY61" s="461"/>
      <c r="NZ61" s="461"/>
      <c r="OA61" s="461"/>
      <c r="OB61" s="461"/>
      <c r="OC61" s="461"/>
      <c r="OD61" s="461"/>
      <c r="OE61" s="461"/>
      <c r="OF61" s="461"/>
      <c r="OG61" s="461"/>
      <c r="OH61" s="461"/>
      <c r="OI61" s="461"/>
      <c r="OJ61" s="461"/>
      <c r="OK61" s="461"/>
      <c r="OL61" s="461"/>
      <c r="OM61" s="461"/>
      <c r="ON61" s="461"/>
      <c r="OO61" s="461"/>
      <c r="OP61" s="461"/>
      <c r="OQ61" s="461"/>
      <c r="OR61" s="461"/>
      <c r="OS61" s="461"/>
      <c r="OT61" s="461"/>
      <c r="OU61" s="461"/>
      <c r="OV61" s="461"/>
      <c r="OW61" s="461"/>
      <c r="OX61" s="461"/>
      <c r="OY61" s="461"/>
      <c r="OZ61" s="461"/>
      <c r="PA61" s="461"/>
      <c r="PB61" s="461"/>
      <c r="PC61" s="461"/>
      <c r="PD61" s="461"/>
      <c r="PE61" s="461"/>
      <c r="PF61" s="461"/>
      <c r="PG61" s="461"/>
      <c r="PH61" s="461"/>
      <c r="PI61" s="461"/>
      <c r="PJ61" s="461"/>
      <c r="PK61" s="461"/>
      <c r="PL61" s="461"/>
      <c r="PM61" s="461"/>
      <c r="PN61" s="461"/>
      <c r="PO61" s="461"/>
      <c r="PP61" s="461"/>
      <c r="PQ61" s="461"/>
      <c r="PR61" s="461"/>
      <c r="PS61" s="461"/>
      <c r="PT61" s="461"/>
      <c r="PU61" s="461"/>
      <c r="PV61" s="461"/>
      <c r="PW61" s="461"/>
      <c r="PX61" s="461"/>
      <c r="PY61" s="461"/>
      <c r="PZ61" s="461"/>
      <c r="QA61" s="461"/>
      <c r="QB61" s="461"/>
      <c r="QC61" s="461"/>
      <c r="QD61" s="461"/>
      <c r="QE61" s="461"/>
      <c r="QF61" s="461"/>
      <c r="QG61" s="461"/>
      <c r="QH61" s="461"/>
      <c r="QI61" s="461"/>
      <c r="QJ61" s="461"/>
      <c r="QK61" s="461"/>
      <c r="QL61" s="461"/>
      <c r="QM61" s="461"/>
      <c r="QN61" s="461"/>
      <c r="QO61" s="461"/>
      <c r="QP61" s="461"/>
      <c r="QQ61" s="461"/>
      <c r="QR61" s="461"/>
      <c r="QS61" s="461"/>
      <c r="QT61" s="461"/>
      <c r="QU61" s="461"/>
      <c r="QV61" s="461"/>
      <c r="QW61" s="461"/>
      <c r="QX61" s="461"/>
      <c r="QY61" s="461"/>
      <c r="QZ61" s="461"/>
      <c r="RA61" s="461"/>
      <c r="RB61" s="461"/>
      <c r="RC61" s="461"/>
      <c r="RD61" s="461"/>
      <c r="RE61" s="461"/>
      <c r="RF61" s="461"/>
      <c r="RG61" s="461"/>
      <c r="RH61" s="461"/>
      <c r="RI61" s="461"/>
      <c r="RJ61" s="461"/>
      <c r="RK61" s="461"/>
      <c r="RL61" s="461"/>
      <c r="RM61" s="461"/>
      <c r="RN61" s="461"/>
      <c r="RO61" s="461"/>
      <c r="RP61" s="461"/>
      <c r="RQ61" s="461"/>
      <c r="RR61" s="461"/>
      <c r="RS61" s="461"/>
      <c r="RT61" s="461"/>
      <c r="RU61" s="461"/>
      <c r="RV61" s="461"/>
      <c r="RW61" s="461"/>
      <c r="RX61" s="461"/>
      <c r="RY61" s="461"/>
      <c r="RZ61" s="461"/>
      <c r="SA61" s="461"/>
      <c r="SB61" s="461"/>
      <c r="SC61" s="461"/>
      <c r="SD61" s="461"/>
      <c r="SE61" s="461"/>
      <c r="SF61" s="461"/>
      <c r="SG61" s="461"/>
      <c r="SH61" s="461"/>
      <c r="SI61" s="461"/>
      <c r="SJ61" s="461"/>
      <c r="SK61" s="461"/>
      <c r="SL61" s="461"/>
      <c r="SM61" s="461"/>
      <c r="SN61" s="461"/>
      <c r="SO61" s="461"/>
      <c r="SP61" s="461"/>
      <c r="SQ61" s="461"/>
      <c r="SR61" s="461"/>
      <c r="SS61" s="461"/>
      <c r="ST61" s="461"/>
      <c r="SU61" s="461"/>
      <c r="SV61" s="461"/>
      <c r="SW61" s="461"/>
      <c r="SX61" s="461"/>
      <c r="SY61" s="461"/>
      <c r="SZ61" s="461"/>
      <c r="TA61" s="461"/>
      <c r="TB61" s="461"/>
      <c r="TC61" s="461"/>
      <c r="TD61" s="461"/>
      <c r="TE61" s="461"/>
      <c r="TF61" s="461"/>
      <c r="TG61" s="461"/>
      <c r="TH61" s="461"/>
      <c r="TI61" s="461"/>
      <c r="TJ61" s="461"/>
      <c r="TK61" s="461"/>
      <c r="TL61" s="461"/>
      <c r="TM61" s="461"/>
      <c r="TN61" s="461"/>
      <c r="TO61" s="461"/>
      <c r="TP61" s="461"/>
      <c r="TQ61" s="461"/>
      <c r="TR61" s="461"/>
      <c r="TS61" s="461"/>
      <c r="TT61" s="461"/>
      <c r="TU61" s="461"/>
      <c r="TV61" s="461"/>
      <c r="TW61" s="461"/>
      <c r="TX61" s="461"/>
      <c r="TY61" s="461"/>
      <c r="TZ61" s="461"/>
      <c r="UA61" s="461"/>
      <c r="UB61" s="461"/>
      <c r="UC61" s="461"/>
      <c r="UD61" s="461"/>
      <c r="UE61" s="461"/>
      <c r="UF61" s="461"/>
      <c r="UG61" s="461"/>
      <c r="UH61" s="461"/>
      <c r="UI61" s="461"/>
      <c r="UJ61" s="461"/>
      <c r="UK61" s="461"/>
      <c r="UL61" s="461"/>
      <c r="UM61" s="461"/>
      <c r="UN61" s="461"/>
      <c r="UO61" s="461"/>
      <c r="UP61" s="461"/>
      <c r="UQ61" s="461"/>
      <c r="UR61" s="461"/>
      <c r="US61" s="461"/>
      <c r="UT61" s="461"/>
      <c r="UU61" s="461"/>
      <c r="UV61" s="461"/>
      <c r="UW61" s="461"/>
      <c r="UX61" s="461"/>
      <c r="UY61" s="461"/>
      <c r="UZ61" s="461"/>
      <c r="VA61" s="461"/>
      <c r="VB61" s="461"/>
      <c r="VC61" s="461"/>
      <c r="VD61" s="461"/>
      <c r="VE61" s="461"/>
      <c r="VF61" s="461"/>
      <c r="VG61" s="461"/>
      <c r="VH61" s="461"/>
      <c r="VI61" s="461"/>
      <c r="VJ61" s="461"/>
      <c r="VK61" s="461"/>
      <c r="VL61" s="461"/>
      <c r="VM61" s="461"/>
      <c r="VN61" s="461"/>
      <c r="VO61" s="461"/>
      <c r="VP61" s="461"/>
      <c r="VQ61" s="461"/>
      <c r="VR61" s="461"/>
      <c r="VS61" s="461"/>
      <c r="VT61" s="461"/>
      <c r="VU61" s="461"/>
      <c r="VV61" s="461"/>
      <c r="VW61" s="461"/>
      <c r="VX61" s="461"/>
      <c r="VY61" s="461"/>
      <c r="VZ61" s="461"/>
      <c r="WA61" s="461"/>
      <c r="WB61" s="461"/>
      <c r="WC61" s="461"/>
      <c r="WD61" s="461"/>
      <c r="WE61" s="461"/>
      <c r="WF61" s="461"/>
      <c r="WG61" s="461"/>
      <c r="WH61" s="461"/>
      <c r="WI61" s="461"/>
      <c r="WJ61" s="461"/>
      <c r="WK61" s="461"/>
      <c r="WL61" s="461"/>
      <c r="WM61" s="461"/>
      <c r="WN61" s="461"/>
      <c r="WO61" s="461"/>
      <c r="WP61" s="461"/>
      <c r="WQ61" s="461"/>
      <c r="WR61" s="461"/>
      <c r="WS61" s="461"/>
      <c r="WT61" s="461"/>
      <c r="WU61" s="461"/>
      <c r="WV61" s="461"/>
      <c r="WW61" s="461"/>
      <c r="WX61" s="461"/>
      <c r="WY61" s="461"/>
      <c r="WZ61" s="461"/>
      <c r="XA61" s="461"/>
      <c r="XB61" s="461"/>
      <c r="XC61" s="461"/>
      <c r="XD61" s="461"/>
      <c r="XE61" s="461"/>
      <c r="XF61" s="461"/>
      <c r="XG61" s="461"/>
      <c r="XH61" s="461"/>
      <c r="XI61" s="461"/>
      <c r="XJ61" s="461"/>
      <c r="XK61" s="461"/>
      <c r="XL61" s="461"/>
      <c r="XM61" s="461"/>
      <c r="XN61" s="461"/>
      <c r="XO61" s="461"/>
      <c r="XP61" s="461"/>
      <c r="XQ61" s="461"/>
      <c r="XR61" s="461"/>
      <c r="XS61" s="461"/>
      <c r="XT61" s="461"/>
      <c r="XU61" s="461"/>
      <c r="XV61" s="461"/>
      <c r="XW61" s="461"/>
      <c r="XX61" s="461"/>
      <c r="XY61" s="461"/>
      <c r="XZ61" s="461"/>
      <c r="YA61" s="461"/>
      <c r="YB61" s="461"/>
      <c r="YC61" s="461"/>
      <c r="YD61" s="461"/>
      <c r="YE61" s="461"/>
      <c r="YF61" s="461"/>
      <c r="YG61" s="461"/>
      <c r="YH61" s="461"/>
      <c r="YI61" s="461"/>
      <c r="YJ61" s="461"/>
      <c r="YK61" s="461"/>
      <c r="YL61" s="461"/>
      <c r="YM61" s="461"/>
      <c r="YN61" s="461"/>
      <c r="YO61" s="461"/>
      <c r="YP61" s="461"/>
      <c r="YQ61" s="461"/>
      <c r="YR61" s="461"/>
      <c r="YS61" s="461"/>
      <c r="YT61" s="461"/>
      <c r="YU61" s="461"/>
      <c r="YV61" s="461"/>
      <c r="YW61" s="461"/>
      <c r="YX61" s="461"/>
      <c r="YY61" s="461"/>
      <c r="YZ61" s="461"/>
      <c r="ZA61" s="461"/>
      <c r="ZB61" s="461"/>
      <c r="ZC61" s="461"/>
      <c r="ZD61" s="461"/>
      <c r="ZE61" s="461"/>
      <c r="ZF61" s="461"/>
      <c r="ZG61" s="461"/>
      <c r="ZH61" s="461"/>
      <c r="ZI61" s="461"/>
      <c r="ZJ61" s="461"/>
      <c r="ZK61" s="461"/>
      <c r="ZL61" s="461"/>
      <c r="ZM61" s="461"/>
      <c r="ZN61" s="461"/>
      <c r="ZO61" s="461"/>
      <c r="ZP61" s="461"/>
      <c r="ZQ61" s="461"/>
      <c r="ZR61" s="461"/>
      <c r="ZS61" s="461"/>
      <c r="ZT61" s="461"/>
      <c r="ZU61" s="461"/>
      <c r="ZV61" s="461"/>
      <c r="ZW61" s="461"/>
      <c r="ZX61" s="461"/>
      <c r="ZY61" s="461"/>
      <c r="ZZ61" s="461"/>
    </row>
    <row r="62" spans="1:702" s="513" customFormat="1">
      <c r="A62" s="461"/>
      <c r="B62" s="461"/>
      <c r="C62" s="461"/>
      <c r="D62" s="512"/>
      <c r="E62" s="461"/>
      <c r="F62" s="461"/>
      <c r="G62" s="461"/>
      <c r="H62" s="461"/>
      <c r="I62" s="461"/>
      <c r="J62" s="461"/>
      <c r="K62" s="461"/>
      <c r="L62" s="461"/>
      <c r="M62" s="461"/>
      <c r="N62" s="461"/>
      <c r="O62" s="461"/>
      <c r="P62" s="461"/>
      <c r="Q62" s="461"/>
      <c r="R62" s="461"/>
      <c r="S62" s="461"/>
      <c r="T62" s="461"/>
      <c r="U62" s="461"/>
      <c r="V62" s="461"/>
      <c r="W62" s="461"/>
      <c r="X62" s="461"/>
      <c r="Y62" s="461"/>
      <c r="Z62" s="461"/>
      <c r="AA62" s="461"/>
      <c r="AB62" s="461"/>
      <c r="AC62" s="461"/>
      <c r="AD62" s="461"/>
      <c r="AE62" s="461"/>
      <c r="AF62" s="461"/>
      <c r="AG62" s="461"/>
      <c r="AH62" s="461"/>
      <c r="AI62" s="461"/>
      <c r="AJ62" s="461"/>
      <c r="AK62" s="461"/>
      <c r="AL62" s="461"/>
      <c r="AM62" s="461"/>
      <c r="AN62" s="461"/>
      <c r="AO62" s="461"/>
      <c r="AP62" s="461"/>
      <c r="AQ62" s="461"/>
      <c r="AR62" s="461"/>
      <c r="AS62" s="461"/>
      <c r="AT62" s="461"/>
      <c r="AU62" s="461"/>
      <c r="AV62" s="461"/>
      <c r="AW62" s="461"/>
      <c r="AX62" s="461"/>
      <c r="AY62" s="461"/>
      <c r="AZ62" s="461"/>
      <c r="BA62" s="461"/>
      <c r="BB62" s="461"/>
      <c r="BC62" s="461"/>
      <c r="BD62" s="461"/>
      <c r="BE62" s="461"/>
      <c r="BF62" s="461"/>
      <c r="BG62" s="461"/>
      <c r="BH62" s="461"/>
      <c r="BI62" s="461"/>
      <c r="BJ62" s="461"/>
      <c r="BK62" s="461"/>
      <c r="BL62" s="461"/>
      <c r="BM62" s="461"/>
      <c r="BN62" s="461"/>
      <c r="BO62" s="461"/>
      <c r="BP62" s="461"/>
      <c r="BQ62" s="461"/>
      <c r="BR62" s="461"/>
      <c r="BS62" s="461"/>
      <c r="BT62" s="461"/>
      <c r="BU62" s="461"/>
      <c r="BV62" s="461"/>
      <c r="BW62" s="461"/>
      <c r="BX62" s="461"/>
      <c r="BY62" s="461"/>
      <c r="BZ62" s="461"/>
      <c r="CA62" s="461"/>
      <c r="CB62" s="461"/>
      <c r="CC62" s="461"/>
      <c r="CD62" s="461"/>
      <c r="CE62" s="461"/>
      <c r="CF62" s="461"/>
      <c r="CG62" s="461"/>
      <c r="CH62" s="461"/>
      <c r="CI62" s="461"/>
      <c r="CJ62" s="461"/>
      <c r="CK62" s="461"/>
      <c r="CL62" s="461"/>
      <c r="CM62" s="461"/>
      <c r="CN62" s="461"/>
      <c r="CO62" s="461"/>
      <c r="CP62" s="461"/>
      <c r="CQ62" s="461"/>
      <c r="CR62" s="461"/>
      <c r="CS62" s="461"/>
      <c r="CT62" s="461"/>
      <c r="CU62" s="461"/>
      <c r="CV62" s="461"/>
      <c r="CW62" s="461"/>
      <c r="CX62" s="461"/>
      <c r="CY62" s="461"/>
      <c r="CZ62" s="461"/>
      <c r="DA62" s="461"/>
      <c r="DB62" s="461"/>
      <c r="DC62" s="461"/>
      <c r="DD62" s="461"/>
      <c r="DE62" s="461"/>
      <c r="DF62" s="461"/>
      <c r="DG62" s="461"/>
      <c r="DH62" s="461"/>
      <c r="DI62" s="461"/>
      <c r="DJ62" s="461"/>
      <c r="DK62" s="461"/>
      <c r="DL62" s="461"/>
      <c r="DM62" s="461"/>
      <c r="DN62" s="461"/>
      <c r="DO62" s="461"/>
      <c r="DP62" s="461"/>
      <c r="DQ62" s="461"/>
      <c r="DR62" s="461"/>
      <c r="DS62" s="461"/>
      <c r="DT62" s="461"/>
      <c r="DU62" s="461"/>
      <c r="DV62" s="461"/>
      <c r="DW62" s="461"/>
      <c r="DX62" s="461"/>
      <c r="DY62" s="461"/>
      <c r="DZ62" s="461"/>
      <c r="EA62" s="461"/>
      <c r="EB62" s="461"/>
      <c r="EC62" s="461"/>
      <c r="ED62" s="461"/>
      <c r="EE62" s="461"/>
      <c r="EF62" s="461"/>
      <c r="EG62" s="461"/>
      <c r="EH62" s="461"/>
      <c r="EI62" s="461"/>
      <c r="EJ62" s="461"/>
      <c r="EK62" s="461"/>
      <c r="EL62" s="461"/>
      <c r="EM62" s="461"/>
      <c r="EN62" s="461"/>
      <c r="EO62" s="461"/>
      <c r="EP62" s="461"/>
      <c r="EQ62" s="461"/>
      <c r="ER62" s="461"/>
      <c r="ES62" s="461"/>
      <c r="ET62" s="461"/>
      <c r="EU62" s="461"/>
      <c r="EV62" s="461"/>
      <c r="EW62" s="461"/>
      <c r="EX62" s="461"/>
      <c r="EY62" s="461"/>
      <c r="EZ62" s="461"/>
      <c r="FA62" s="461"/>
      <c r="FB62" s="461"/>
      <c r="FC62" s="461"/>
      <c r="FD62" s="461"/>
      <c r="FE62" s="461"/>
      <c r="FF62" s="461"/>
      <c r="FG62" s="461"/>
      <c r="FH62" s="461"/>
      <c r="FI62" s="461"/>
      <c r="FJ62" s="461"/>
      <c r="FK62" s="461"/>
      <c r="FL62" s="461"/>
      <c r="FM62" s="461"/>
      <c r="FN62" s="461"/>
      <c r="FO62" s="461"/>
      <c r="FP62" s="461"/>
      <c r="FQ62" s="461"/>
      <c r="FR62" s="461"/>
      <c r="FS62" s="461"/>
      <c r="FT62" s="461"/>
      <c r="FU62" s="461"/>
      <c r="FV62" s="461"/>
      <c r="FW62" s="461"/>
      <c r="FX62" s="461"/>
      <c r="FY62" s="461"/>
      <c r="FZ62" s="461"/>
      <c r="GA62" s="461"/>
      <c r="GB62" s="461"/>
      <c r="GC62" s="461"/>
      <c r="GD62" s="461"/>
      <c r="GE62" s="461"/>
      <c r="GF62" s="461"/>
      <c r="GG62" s="461"/>
      <c r="GH62" s="461"/>
      <c r="GI62" s="461"/>
      <c r="GJ62" s="461"/>
      <c r="GK62" s="461"/>
      <c r="GL62" s="461"/>
      <c r="GM62" s="461"/>
      <c r="GN62" s="461"/>
      <c r="GO62" s="461"/>
      <c r="GP62" s="461"/>
      <c r="GQ62" s="461"/>
      <c r="GR62" s="461"/>
      <c r="GS62" s="461"/>
      <c r="GT62" s="461"/>
      <c r="GU62" s="461"/>
      <c r="GV62" s="461"/>
      <c r="GW62" s="461"/>
      <c r="GX62" s="461"/>
      <c r="GY62" s="461"/>
      <c r="GZ62" s="461"/>
      <c r="HA62" s="461"/>
      <c r="HB62" s="461"/>
      <c r="HC62" s="461"/>
      <c r="HD62" s="461"/>
      <c r="HE62" s="461"/>
      <c r="HF62" s="461"/>
      <c r="HG62" s="461"/>
      <c r="HH62" s="461"/>
      <c r="HI62" s="461"/>
      <c r="HJ62" s="461"/>
      <c r="HK62" s="461"/>
      <c r="HL62" s="461"/>
      <c r="HM62" s="461"/>
      <c r="HN62" s="461"/>
      <c r="HO62" s="461"/>
      <c r="HP62" s="461"/>
      <c r="HQ62" s="461"/>
      <c r="HR62" s="461"/>
      <c r="HS62" s="461"/>
      <c r="HT62" s="461"/>
      <c r="HU62" s="461"/>
      <c r="HV62" s="461"/>
      <c r="HW62" s="461"/>
      <c r="HX62" s="461"/>
      <c r="HY62" s="461"/>
      <c r="HZ62" s="461"/>
      <c r="IA62" s="461"/>
      <c r="IB62" s="461"/>
      <c r="IC62" s="461"/>
      <c r="ID62" s="461"/>
      <c r="IE62" s="461"/>
      <c r="IF62" s="461"/>
      <c r="IG62" s="461"/>
      <c r="IH62" s="461"/>
      <c r="II62" s="461"/>
      <c r="IJ62" s="461"/>
      <c r="IK62" s="461"/>
      <c r="IL62" s="461"/>
      <c r="IM62" s="461"/>
      <c r="IN62" s="461"/>
      <c r="IO62" s="461"/>
      <c r="IP62" s="461"/>
      <c r="IQ62" s="461"/>
      <c r="IR62" s="461"/>
      <c r="IS62" s="461"/>
      <c r="IT62" s="461"/>
      <c r="IU62" s="461"/>
      <c r="IV62" s="461"/>
      <c r="IW62" s="461"/>
      <c r="IX62" s="461"/>
      <c r="IY62" s="461"/>
      <c r="IZ62" s="461"/>
      <c r="JA62" s="461"/>
      <c r="JB62" s="461"/>
      <c r="JC62" s="461"/>
      <c r="JD62" s="461"/>
      <c r="JE62" s="461"/>
      <c r="JF62" s="461"/>
      <c r="JG62" s="461"/>
      <c r="JH62" s="461"/>
      <c r="JI62" s="461"/>
      <c r="JJ62" s="461"/>
      <c r="JK62" s="461"/>
      <c r="JL62" s="461"/>
      <c r="JM62" s="461"/>
      <c r="JN62" s="461"/>
      <c r="JO62" s="461"/>
      <c r="JP62" s="461"/>
      <c r="JQ62" s="461"/>
      <c r="JR62" s="461"/>
      <c r="JS62" s="461"/>
      <c r="JT62" s="461"/>
      <c r="JU62" s="461"/>
      <c r="JV62" s="461"/>
      <c r="JW62" s="461"/>
      <c r="JX62" s="461"/>
      <c r="JY62" s="461"/>
      <c r="JZ62" s="461"/>
      <c r="KA62" s="461"/>
      <c r="KB62" s="461"/>
      <c r="KC62" s="461"/>
      <c r="KD62" s="461"/>
      <c r="KE62" s="461"/>
      <c r="KF62" s="461"/>
      <c r="KG62" s="461"/>
      <c r="KH62" s="461"/>
      <c r="KI62" s="461"/>
      <c r="KJ62" s="461"/>
      <c r="KK62" s="461"/>
      <c r="KL62" s="461"/>
      <c r="KM62" s="461"/>
      <c r="KN62" s="461"/>
      <c r="KO62" s="461"/>
      <c r="KP62" s="461"/>
      <c r="KQ62" s="461"/>
      <c r="KR62" s="461"/>
      <c r="KS62" s="461"/>
      <c r="KT62" s="461"/>
      <c r="KU62" s="461"/>
      <c r="KV62" s="461"/>
      <c r="KW62" s="461"/>
      <c r="KX62" s="461"/>
      <c r="KY62" s="461"/>
      <c r="KZ62" s="461"/>
      <c r="LA62" s="461"/>
      <c r="LB62" s="461"/>
      <c r="LC62" s="461"/>
      <c r="LD62" s="461"/>
      <c r="LE62" s="461"/>
      <c r="LF62" s="461"/>
      <c r="LG62" s="461"/>
      <c r="LH62" s="461"/>
      <c r="LI62" s="461"/>
      <c r="LJ62" s="461"/>
      <c r="LK62" s="461"/>
      <c r="LL62" s="461"/>
      <c r="LM62" s="461"/>
      <c r="LN62" s="461"/>
      <c r="LO62" s="461"/>
      <c r="LP62" s="461"/>
      <c r="LQ62" s="461"/>
      <c r="LR62" s="461"/>
      <c r="LS62" s="461"/>
      <c r="LT62" s="461"/>
      <c r="LU62" s="461"/>
      <c r="LV62" s="461"/>
      <c r="LW62" s="461"/>
      <c r="LX62" s="461"/>
      <c r="LY62" s="461"/>
      <c r="LZ62" s="461"/>
      <c r="MA62" s="461"/>
      <c r="MB62" s="461"/>
      <c r="MC62" s="461"/>
      <c r="MD62" s="461"/>
      <c r="ME62" s="461"/>
      <c r="MF62" s="461"/>
      <c r="MG62" s="461"/>
      <c r="MH62" s="461"/>
      <c r="MI62" s="461"/>
      <c r="MJ62" s="461"/>
      <c r="MK62" s="461"/>
      <c r="ML62" s="461"/>
      <c r="MM62" s="461"/>
      <c r="MN62" s="461"/>
      <c r="MO62" s="461"/>
      <c r="MP62" s="461"/>
      <c r="MQ62" s="461"/>
      <c r="MR62" s="461"/>
      <c r="MS62" s="461"/>
      <c r="MT62" s="461"/>
      <c r="MU62" s="461"/>
      <c r="MV62" s="461"/>
      <c r="MW62" s="461"/>
      <c r="MX62" s="461"/>
      <c r="MY62" s="461"/>
      <c r="MZ62" s="461"/>
      <c r="NA62" s="461"/>
      <c r="NB62" s="461"/>
      <c r="NC62" s="461"/>
      <c r="ND62" s="461"/>
      <c r="NE62" s="461"/>
      <c r="NF62" s="461"/>
      <c r="NG62" s="461"/>
      <c r="NH62" s="461"/>
      <c r="NI62" s="461"/>
      <c r="NJ62" s="461"/>
      <c r="NK62" s="461"/>
      <c r="NL62" s="461"/>
      <c r="NM62" s="461"/>
      <c r="NN62" s="461"/>
      <c r="NO62" s="461"/>
      <c r="NP62" s="461"/>
      <c r="NQ62" s="461"/>
      <c r="NR62" s="461"/>
      <c r="NS62" s="461"/>
      <c r="NT62" s="461"/>
      <c r="NU62" s="461"/>
      <c r="NV62" s="461"/>
      <c r="NW62" s="461"/>
      <c r="NX62" s="461"/>
      <c r="NY62" s="461"/>
      <c r="NZ62" s="461"/>
      <c r="OA62" s="461"/>
      <c r="OB62" s="461"/>
      <c r="OC62" s="461"/>
      <c r="OD62" s="461"/>
      <c r="OE62" s="461"/>
      <c r="OF62" s="461"/>
      <c r="OG62" s="461"/>
      <c r="OH62" s="461"/>
      <c r="OI62" s="461"/>
      <c r="OJ62" s="461"/>
      <c r="OK62" s="461"/>
      <c r="OL62" s="461"/>
      <c r="OM62" s="461"/>
      <c r="ON62" s="461"/>
      <c r="OO62" s="461"/>
      <c r="OP62" s="461"/>
      <c r="OQ62" s="461"/>
      <c r="OR62" s="461"/>
      <c r="OS62" s="461"/>
      <c r="OT62" s="461"/>
      <c r="OU62" s="461"/>
      <c r="OV62" s="461"/>
      <c r="OW62" s="461"/>
      <c r="OX62" s="461"/>
      <c r="OY62" s="461"/>
      <c r="OZ62" s="461"/>
      <c r="PA62" s="461"/>
      <c r="PB62" s="461"/>
      <c r="PC62" s="461"/>
      <c r="PD62" s="461"/>
      <c r="PE62" s="461"/>
      <c r="PF62" s="461"/>
      <c r="PG62" s="461"/>
      <c r="PH62" s="461"/>
      <c r="PI62" s="461"/>
      <c r="PJ62" s="461"/>
      <c r="PK62" s="461"/>
      <c r="PL62" s="461"/>
      <c r="PM62" s="461"/>
      <c r="PN62" s="461"/>
      <c r="PO62" s="461"/>
      <c r="PP62" s="461"/>
      <c r="PQ62" s="461"/>
      <c r="PR62" s="461"/>
      <c r="PS62" s="461"/>
      <c r="PT62" s="461"/>
      <c r="PU62" s="461"/>
      <c r="PV62" s="461"/>
      <c r="PW62" s="461"/>
      <c r="PX62" s="461"/>
      <c r="PY62" s="461"/>
      <c r="PZ62" s="461"/>
      <c r="QA62" s="461"/>
      <c r="QB62" s="461"/>
      <c r="QC62" s="461"/>
      <c r="QD62" s="461"/>
      <c r="QE62" s="461"/>
      <c r="QF62" s="461"/>
      <c r="QG62" s="461"/>
      <c r="QH62" s="461"/>
      <c r="QI62" s="461"/>
      <c r="QJ62" s="461"/>
      <c r="QK62" s="461"/>
      <c r="QL62" s="461"/>
      <c r="QM62" s="461"/>
      <c r="QN62" s="461"/>
      <c r="QO62" s="461"/>
      <c r="QP62" s="461"/>
      <c r="QQ62" s="461"/>
      <c r="QR62" s="461"/>
      <c r="QS62" s="461"/>
      <c r="QT62" s="461"/>
      <c r="QU62" s="461"/>
      <c r="QV62" s="461"/>
      <c r="QW62" s="461"/>
      <c r="QX62" s="461"/>
      <c r="QY62" s="461"/>
      <c r="QZ62" s="461"/>
      <c r="RA62" s="461"/>
      <c r="RB62" s="461"/>
      <c r="RC62" s="461"/>
      <c r="RD62" s="461"/>
      <c r="RE62" s="461"/>
      <c r="RF62" s="461"/>
      <c r="RG62" s="461"/>
      <c r="RH62" s="461"/>
      <c r="RI62" s="461"/>
      <c r="RJ62" s="461"/>
      <c r="RK62" s="461"/>
      <c r="RL62" s="461"/>
      <c r="RM62" s="461"/>
      <c r="RN62" s="461"/>
      <c r="RO62" s="461"/>
      <c r="RP62" s="461"/>
      <c r="RQ62" s="461"/>
      <c r="RR62" s="461"/>
      <c r="RS62" s="461"/>
      <c r="RT62" s="461"/>
      <c r="RU62" s="461"/>
      <c r="RV62" s="461"/>
      <c r="RW62" s="461"/>
      <c r="RX62" s="461"/>
      <c r="RY62" s="461"/>
      <c r="RZ62" s="461"/>
      <c r="SA62" s="461"/>
      <c r="SB62" s="461"/>
      <c r="SC62" s="461"/>
      <c r="SD62" s="461"/>
      <c r="SE62" s="461"/>
      <c r="SF62" s="461"/>
      <c r="SG62" s="461"/>
      <c r="SH62" s="461"/>
      <c r="SI62" s="461"/>
      <c r="SJ62" s="461"/>
      <c r="SK62" s="461"/>
      <c r="SL62" s="461"/>
      <c r="SM62" s="461"/>
      <c r="SN62" s="461"/>
      <c r="SO62" s="461"/>
      <c r="SP62" s="461"/>
      <c r="SQ62" s="461"/>
      <c r="SR62" s="461"/>
      <c r="SS62" s="461"/>
      <c r="ST62" s="461"/>
      <c r="SU62" s="461"/>
      <c r="SV62" s="461"/>
      <c r="SW62" s="461"/>
      <c r="SX62" s="461"/>
      <c r="SY62" s="461"/>
      <c r="SZ62" s="461"/>
      <c r="TA62" s="461"/>
      <c r="TB62" s="461"/>
      <c r="TC62" s="461"/>
      <c r="TD62" s="461"/>
      <c r="TE62" s="461"/>
      <c r="TF62" s="461"/>
      <c r="TG62" s="461"/>
      <c r="TH62" s="461"/>
      <c r="TI62" s="461"/>
      <c r="TJ62" s="461"/>
      <c r="TK62" s="461"/>
      <c r="TL62" s="461"/>
      <c r="TM62" s="461"/>
      <c r="TN62" s="461"/>
      <c r="TO62" s="461"/>
      <c r="TP62" s="461"/>
      <c r="TQ62" s="461"/>
      <c r="TR62" s="461"/>
      <c r="TS62" s="461"/>
      <c r="TT62" s="461"/>
      <c r="TU62" s="461"/>
      <c r="TV62" s="461"/>
      <c r="TW62" s="461"/>
      <c r="TX62" s="461"/>
      <c r="TY62" s="461"/>
      <c r="TZ62" s="461"/>
      <c r="UA62" s="461"/>
      <c r="UB62" s="461"/>
      <c r="UC62" s="461"/>
      <c r="UD62" s="461"/>
      <c r="UE62" s="461"/>
      <c r="UF62" s="461"/>
      <c r="UG62" s="461"/>
      <c r="UH62" s="461"/>
      <c r="UI62" s="461"/>
      <c r="UJ62" s="461"/>
      <c r="UK62" s="461"/>
      <c r="UL62" s="461"/>
      <c r="UM62" s="461"/>
      <c r="UN62" s="461"/>
      <c r="UO62" s="461"/>
      <c r="UP62" s="461"/>
      <c r="UQ62" s="461"/>
      <c r="UR62" s="461"/>
      <c r="US62" s="461"/>
      <c r="UT62" s="461"/>
      <c r="UU62" s="461"/>
      <c r="UV62" s="461"/>
      <c r="UW62" s="461"/>
      <c r="UX62" s="461"/>
      <c r="UY62" s="461"/>
      <c r="UZ62" s="461"/>
      <c r="VA62" s="461"/>
      <c r="VB62" s="461"/>
      <c r="VC62" s="461"/>
      <c r="VD62" s="461"/>
      <c r="VE62" s="461"/>
      <c r="VF62" s="461"/>
      <c r="VG62" s="461"/>
      <c r="VH62" s="461"/>
      <c r="VI62" s="461"/>
      <c r="VJ62" s="461"/>
      <c r="VK62" s="461"/>
      <c r="VL62" s="461"/>
      <c r="VM62" s="461"/>
      <c r="VN62" s="461"/>
      <c r="VO62" s="461"/>
      <c r="VP62" s="461"/>
      <c r="VQ62" s="461"/>
      <c r="VR62" s="461"/>
      <c r="VS62" s="461"/>
      <c r="VT62" s="461"/>
      <c r="VU62" s="461"/>
      <c r="VV62" s="461"/>
      <c r="VW62" s="461"/>
      <c r="VX62" s="461"/>
      <c r="VY62" s="461"/>
      <c r="VZ62" s="461"/>
      <c r="WA62" s="461"/>
      <c r="WB62" s="461"/>
      <c r="WC62" s="461"/>
      <c r="WD62" s="461"/>
      <c r="WE62" s="461"/>
      <c r="WF62" s="461"/>
      <c r="WG62" s="461"/>
      <c r="WH62" s="461"/>
      <c r="WI62" s="461"/>
      <c r="WJ62" s="461"/>
      <c r="WK62" s="461"/>
      <c r="WL62" s="461"/>
      <c r="WM62" s="461"/>
      <c r="WN62" s="461"/>
      <c r="WO62" s="461"/>
      <c r="WP62" s="461"/>
      <c r="WQ62" s="461"/>
      <c r="WR62" s="461"/>
      <c r="WS62" s="461"/>
      <c r="WT62" s="461"/>
      <c r="WU62" s="461"/>
      <c r="WV62" s="461"/>
      <c r="WW62" s="461"/>
      <c r="WX62" s="461"/>
      <c r="WY62" s="461"/>
      <c r="WZ62" s="461"/>
      <c r="XA62" s="461"/>
      <c r="XB62" s="461"/>
      <c r="XC62" s="461"/>
      <c r="XD62" s="461"/>
      <c r="XE62" s="461"/>
      <c r="XF62" s="461"/>
      <c r="XG62" s="461"/>
      <c r="XH62" s="461"/>
      <c r="XI62" s="461"/>
      <c r="XJ62" s="461"/>
      <c r="XK62" s="461"/>
      <c r="XL62" s="461"/>
      <c r="XM62" s="461"/>
      <c r="XN62" s="461"/>
      <c r="XO62" s="461"/>
      <c r="XP62" s="461"/>
      <c r="XQ62" s="461"/>
      <c r="XR62" s="461"/>
      <c r="XS62" s="461"/>
      <c r="XT62" s="461"/>
      <c r="XU62" s="461"/>
      <c r="XV62" s="461"/>
      <c r="XW62" s="461"/>
      <c r="XX62" s="461"/>
      <c r="XY62" s="461"/>
      <c r="XZ62" s="461"/>
      <c r="YA62" s="461"/>
      <c r="YB62" s="461"/>
      <c r="YC62" s="461"/>
      <c r="YD62" s="461"/>
      <c r="YE62" s="461"/>
      <c r="YF62" s="461"/>
      <c r="YG62" s="461"/>
      <c r="YH62" s="461"/>
      <c r="YI62" s="461"/>
      <c r="YJ62" s="461"/>
      <c r="YK62" s="461"/>
      <c r="YL62" s="461"/>
      <c r="YM62" s="461"/>
      <c r="YN62" s="461"/>
      <c r="YO62" s="461"/>
      <c r="YP62" s="461"/>
      <c r="YQ62" s="461"/>
      <c r="YR62" s="461"/>
      <c r="YS62" s="461"/>
      <c r="YT62" s="461"/>
      <c r="YU62" s="461"/>
      <c r="YV62" s="461"/>
      <c r="YW62" s="461"/>
      <c r="YX62" s="461"/>
      <c r="YY62" s="461"/>
      <c r="YZ62" s="461"/>
      <c r="ZA62" s="461"/>
      <c r="ZB62" s="461"/>
      <c r="ZC62" s="461"/>
      <c r="ZD62" s="461"/>
      <c r="ZE62" s="461"/>
      <c r="ZF62" s="461"/>
      <c r="ZG62" s="461"/>
      <c r="ZH62" s="461"/>
      <c r="ZI62" s="461"/>
      <c r="ZJ62" s="461"/>
      <c r="ZK62" s="461"/>
      <c r="ZL62" s="461"/>
      <c r="ZM62" s="461"/>
      <c r="ZN62" s="461"/>
      <c r="ZO62" s="461"/>
      <c r="ZP62" s="461"/>
      <c r="ZQ62" s="461"/>
      <c r="ZR62" s="461"/>
      <c r="ZS62" s="461"/>
      <c r="ZT62" s="461"/>
      <c r="ZU62" s="461"/>
      <c r="ZV62" s="461"/>
      <c r="ZW62" s="461"/>
      <c r="ZX62" s="461"/>
      <c r="ZY62" s="461"/>
      <c r="ZZ62" s="461"/>
    </row>
    <row r="63" spans="1:702" s="513" customFormat="1">
      <c r="A63" s="461"/>
      <c r="B63" s="461"/>
      <c r="C63" s="461"/>
      <c r="D63" s="512"/>
      <c r="E63" s="461"/>
      <c r="F63" s="461"/>
      <c r="G63" s="461"/>
      <c r="H63" s="461"/>
      <c r="I63" s="461"/>
      <c r="J63" s="461"/>
      <c r="K63" s="461"/>
      <c r="L63" s="461"/>
      <c r="M63" s="461"/>
      <c r="N63" s="461"/>
      <c r="O63" s="461"/>
      <c r="P63" s="461"/>
      <c r="Q63" s="461"/>
      <c r="R63" s="461"/>
      <c r="S63" s="461"/>
      <c r="T63" s="461"/>
      <c r="U63" s="461"/>
      <c r="V63" s="461"/>
      <c r="W63" s="461"/>
      <c r="X63" s="461"/>
      <c r="Y63" s="461"/>
      <c r="Z63" s="461"/>
      <c r="AA63" s="461"/>
      <c r="AB63" s="461"/>
      <c r="AC63" s="461"/>
      <c r="AD63" s="461"/>
      <c r="AE63" s="461"/>
      <c r="AF63" s="461"/>
      <c r="AG63" s="461"/>
      <c r="AH63" s="461"/>
      <c r="AI63" s="461"/>
      <c r="AJ63" s="461"/>
      <c r="AK63" s="461"/>
      <c r="AL63" s="461"/>
      <c r="AM63" s="461"/>
      <c r="AN63" s="461"/>
      <c r="AO63" s="461"/>
      <c r="AP63" s="461"/>
      <c r="AQ63" s="461"/>
      <c r="AR63" s="461"/>
      <c r="AS63" s="461"/>
      <c r="AT63" s="461"/>
      <c r="AU63" s="461"/>
      <c r="AV63" s="461"/>
      <c r="AW63" s="461"/>
      <c r="AX63" s="461"/>
      <c r="AY63" s="461"/>
      <c r="AZ63" s="461"/>
      <c r="BA63" s="461"/>
      <c r="BB63" s="461"/>
      <c r="BC63" s="461"/>
      <c r="BD63" s="461"/>
      <c r="BE63" s="461"/>
      <c r="BF63" s="461"/>
      <c r="BG63" s="461"/>
      <c r="BH63" s="461"/>
      <c r="BI63" s="461"/>
      <c r="BJ63" s="461"/>
      <c r="BK63" s="461"/>
      <c r="BL63" s="461"/>
      <c r="BM63" s="461"/>
      <c r="BN63" s="461"/>
      <c r="BO63" s="461"/>
      <c r="BP63" s="461"/>
      <c r="BQ63" s="461"/>
      <c r="BR63" s="461"/>
      <c r="BS63" s="461"/>
      <c r="BT63" s="461"/>
      <c r="BU63" s="461"/>
      <c r="BV63" s="461"/>
      <c r="BW63" s="461"/>
      <c r="BX63" s="461"/>
      <c r="BY63" s="461"/>
      <c r="BZ63" s="461"/>
      <c r="CA63" s="461"/>
      <c r="CB63" s="461"/>
      <c r="CC63" s="461"/>
      <c r="CD63" s="461"/>
      <c r="CE63" s="461"/>
      <c r="CF63" s="461"/>
      <c r="CG63" s="461"/>
      <c r="CH63" s="461"/>
      <c r="CI63" s="461"/>
      <c r="CJ63" s="461"/>
      <c r="CK63" s="461"/>
      <c r="CL63" s="461"/>
      <c r="CM63" s="461"/>
      <c r="CN63" s="461"/>
      <c r="CO63" s="461"/>
      <c r="CP63" s="461"/>
      <c r="CQ63" s="461"/>
      <c r="CR63" s="461"/>
      <c r="CS63" s="461"/>
      <c r="CT63" s="461"/>
      <c r="CU63" s="461"/>
      <c r="CV63" s="461"/>
      <c r="CW63" s="461"/>
      <c r="CX63" s="461"/>
      <c r="CY63" s="461"/>
      <c r="CZ63" s="461"/>
      <c r="DA63" s="461"/>
      <c r="DB63" s="461"/>
      <c r="DC63" s="461"/>
      <c r="DD63" s="461"/>
      <c r="DE63" s="461"/>
      <c r="DF63" s="461"/>
      <c r="DG63" s="461"/>
      <c r="DH63" s="461"/>
      <c r="DI63" s="461"/>
      <c r="DJ63" s="461"/>
      <c r="DK63" s="461"/>
      <c r="DL63" s="461"/>
      <c r="DM63" s="461"/>
      <c r="DN63" s="461"/>
      <c r="DO63" s="461"/>
      <c r="DP63" s="461"/>
      <c r="DQ63" s="461"/>
      <c r="DR63" s="461"/>
      <c r="DS63" s="461"/>
      <c r="DT63" s="461"/>
      <c r="DU63" s="461"/>
      <c r="DV63" s="461"/>
      <c r="DW63" s="461"/>
      <c r="DX63" s="461"/>
      <c r="DY63" s="461"/>
      <c r="DZ63" s="461"/>
      <c r="EA63" s="461"/>
      <c r="EB63" s="461"/>
      <c r="EC63" s="461"/>
      <c r="ED63" s="461"/>
      <c r="EE63" s="461"/>
      <c r="EF63" s="461"/>
      <c r="EG63" s="461"/>
      <c r="EH63" s="461"/>
      <c r="EI63" s="461"/>
      <c r="EJ63" s="461"/>
      <c r="EK63" s="461"/>
      <c r="EL63" s="461"/>
      <c r="EM63" s="461"/>
      <c r="EN63" s="461"/>
      <c r="EO63" s="461"/>
      <c r="EP63" s="461"/>
      <c r="EQ63" s="461"/>
      <c r="ER63" s="461"/>
      <c r="ES63" s="461"/>
      <c r="ET63" s="461"/>
      <c r="EU63" s="461"/>
      <c r="EV63" s="461"/>
      <c r="EW63" s="461"/>
      <c r="EX63" s="461"/>
      <c r="EY63" s="461"/>
      <c r="EZ63" s="461"/>
      <c r="FA63" s="461"/>
      <c r="FB63" s="461"/>
      <c r="FC63" s="461"/>
      <c r="FD63" s="461"/>
      <c r="FE63" s="461"/>
      <c r="FF63" s="461"/>
      <c r="FG63" s="461"/>
      <c r="FH63" s="461"/>
      <c r="FI63" s="461"/>
      <c r="FJ63" s="461"/>
      <c r="FK63" s="461"/>
      <c r="FL63" s="461"/>
      <c r="FM63" s="461"/>
      <c r="FN63" s="461"/>
      <c r="FO63" s="461"/>
      <c r="FP63" s="461"/>
      <c r="FQ63" s="461"/>
      <c r="FR63" s="461"/>
      <c r="FS63" s="461"/>
      <c r="FT63" s="461"/>
      <c r="FU63" s="461"/>
      <c r="FV63" s="461"/>
      <c r="FW63" s="461"/>
      <c r="FX63" s="461"/>
      <c r="FY63" s="461"/>
      <c r="FZ63" s="461"/>
      <c r="GA63" s="461"/>
      <c r="GB63" s="461"/>
      <c r="GC63" s="461"/>
      <c r="GD63" s="461"/>
      <c r="GE63" s="461"/>
      <c r="GF63" s="461"/>
      <c r="GG63" s="461"/>
      <c r="GH63" s="461"/>
      <c r="GI63" s="461"/>
      <c r="GJ63" s="461"/>
      <c r="GK63" s="461"/>
      <c r="GL63" s="461"/>
      <c r="GM63" s="461"/>
      <c r="GN63" s="461"/>
      <c r="GO63" s="461"/>
      <c r="GP63" s="461"/>
      <c r="GQ63" s="461"/>
      <c r="GR63" s="461"/>
      <c r="GS63" s="461"/>
      <c r="GT63" s="461"/>
      <c r="GU63" s="461"/>
      <c r="GV63" s="461"/>
      <c r="GW63" s="461"/>
      <c r="GX63" s="461"/>
      <c r="GY63" s="461"/>
      <c r="GZ63" s="461"/>
      <c r="HA63" s="461"/>
      <c r="HB63" s="461"/>
      <c r="HC63" s="461"/>
      <c r="HD63" s="461"/>
      <c r="HE63" s="461"/>
      <c r="HF63" s="461"/>
      <c r="HG63" s="461"/>
      <c r="HH63" s="461"/>
      <c r="HI63" s="461"/>
      <c r="HJ63" s="461"/>
      <c r="HK63" s="461"/>
      <c r="HL63" s="461"/>
      <c r="HM63" s="461"/>
      <c r="HN63" s="461"/>
      <c r="HO63" s="461"/>
      <c r="HP63" s="461"/>
      <c r="HQ63" s="461"/>
      <c r="HR63" s="461"/>
      <c r="HS63" s="461"/>
      <c r="HT63" s="461"/>
      <c r="HU63" s="461"/>
      <c r="HV63" s="461"/>
      <c r="HW63" s="461"/>
      <c r="HX63" s="461"/>
      <c r="HY63" s="461"/>
      <c r="HZ63" s="461"/>
      <c r="IA63" s="461"/>
      <c r="IB63" s="461"/>
      <c r="IC63" s="461"/>
      <c r="ID63" s="461"/>
      <c r="IE63" s="461"/>
      <c r="IF63" s="461"/>
      <c r="IG63" s="461"/>
      <c r="IH63" s="461"/>
      <c r="II63" s="461"/>
      <c r="IJ63" s="461"/>
      <c r="IK63" s="461"/>
      <c r="IL63" s="461"/>
      <c r="IM63" s="461"/>
      <c r="IN63" s="461"/>
      <c r="IO63" s="461"/>
      <c r="IP63" s="461"/>
      <c r="IQ63" s="461"/>
      <c r="IR63" s="461"/>
      <c r="IS63" s="461"/>
      <c r="IT63" s="461"/>
      <c r="IU63" s="461"/>
      <c r="IV63" s="461"/>
      <c r="IW63" s="461"/>
      <c r="IX63" s="461"/>
      <c r="IY63" s="461"/>
      <c r="IZ63" s="461"/>
      <c r="JA63" s="461"/>
      <c r="JB63" s="461"/>
      <c r="JC63" s="461"/>
      <c r="JD63" s="461"/>
      <c r="JE63" s="461"/>
      <c r="JF63" s="461"/>
      <c r="JG63" s="461"/>
      <c r="JH63" s="461"/>
      <c r="JI63" s="461"/>
      <c r="JJ63" s="461"/>
      <c r="JK63" s="461"/>
      <c r="JL63" s="461"/>
      <c r="JM63" s="461"/>
      <c r="JN63" s="461"/>
      <c r="JO63" s="461"/>
      <c r="JP63" s="461"/>
      <c r="JQ63" s="461"/>
      <c r="JR63" s="461"/>
      <c r="JS63" s="461"/>
      <c r="JT63" s="461"/>
      <c r="JU63" s="461"/>
      <c r="JV63" s="461"/>
      <c r="JW63" s="461"/>
      <c r="JX63" s="461"/>
      <c r="JY63" s="461"/>
      <c r="JZ63" s="461"/>
      <c r="KA63" s="461"/>
      <c r="KB63" s="461"/>
      <c r="KC63" s="461"/>
      <c r="KD63" s="461"/>
      <c r="KE63" s="461"/>
      <c r="KF63" s="461"/>
      <c r="KG63" s="461"/>
      <c r="KH63" s="461"/>
      <c r="KI63" s="461"/>
      <c r="KJ63" s="461"/>
      <c r="KK63" s="461"/>
      <c r="KL63" s="461"/>
      <c r="KM63" s="461"/>
      <c r="KN63" s="461"/>
      <c r="KO63" s="461"/>
      <c r="KP63" s="461"/>
      <c r="KQ63" s="461"/>
      <c r="KR63" s="461"/>
      <c r="KS63" s="461"/>
      <c r="KT63" s="461"/>
      <c r="KU63" s="461"/>
      <c r="KV63" s="461"/>
      <c r="KW63" s="461"/>
      <c r="KX63" s="461"/>
      <c r="KY63" s="461"/>
      <c r="KZ63" s="461"/>
      <c r="LA63" s="461"/>
      <c r="LB63" s="461"/>
      <c r="LC63" s="461"/>
      <c r="LD63" s="461"/>
      <c r="LE63" s="461"/>
      <c r="LF63" s="461"/>
      <c r="LG63" s="461"/>
      <c r="LH63" s="461"/>
      <c r="LI63" s="461"/>
      <c r="LJ63" s="461"/>
      <c r="LK63" s="461"/>
      <c r="LL63" s="461"/>
      <c r="LM63" s="461"/>
      <c r="LN63" s="461"/>
      <c r="LO63" s="461"/>
      <c r="LP63" s="461"/>
      <c r="LQ63" s="461"/>
      <c r="LR63" s="461"/>
      <c r="LS63" s="461"/>
      <c r="LT63" s="461"/>
      <c r="LU63" s="461"/>
      <c r="LV63" s="461"/>
      <c r="LW63" s="461"/>
      <c r="LX63" s="461"/>
      <c r="LY63" s="461"/>
      <c r="LZ63" s="461"/>
      <c r="MA63" s="461"/>
      <c r="MB63" s="461"/>
      <c r="MC63" s="461"/>
      <c r="MD63" s="461"/>
      <c r="ME63" s="461"/>
      <c r="MF63" s="461"/>
      <c r="MG63" s="461"/>
      <c r="MH63" s="461"/>
      <c r="MI63" s="461"/>
      <c r="MJ63" s="461"/>
      <c r="MK63" s="461"/>
      <c r="ML63" s="461"/>
      <c r="MM63" s="461"/>
      <c r="MN63" s="461"/>
      <c r="MO63" s="461"/>
      <c r="MP63" s="461"/>
      <c r="MQ63" s="461"/>
      <c r="MR63" s="461"/>
      <c r="MS63" s="461"/>
      <c r="MT63" s="461"/>
      <c r="MU63" s="461"/>
      <c r="MV63" s="461"/>
      <c r="MW63" s="461"/>
      <c r="MX63" s="461"/>
      <c r="MY63" s="461"/>
      <c r="MZ63" s="461"/>
      <c r="NA63" s="461"/>
      <c r="NB63" s="461"/>
      <c r="NC63" s="461"/>
      <c r="ND63" s="461"/>
      <c r="NE63" s="461"/>
      <c r="NF63" s="461"/>
      <c r="NG63" s="461"/>
      <c r="NH63" s="461"/>
      <c r="NI63" s="461"/>
      <c r="NJ63" s="461"/>
      <c r="NK63" s="461"/>
      <c r="NL63" s="461"/>
      <c r="NM63" s="461"/>
      <c r="NN63" s="461"/>
      <c r="NO63" s="461"/>
      <c r="NP63" s="461"/>
      <c r="NQ63" s="461"/>
      <c r="NR63" s="461"/>
      <c r="NS63" s="461"/>
      <c r="NT63" s="461"/>
      <c r="NU63" s="461"/>
      <c r="NV63" s="461"/>
      <c r="NW63" s="461"/>
      <c r="NX63" s="461"/>
      <c r="NY63" s="461"/>
      <c r="NZ63" s="461"/>
      <c r="OA63" s="461"/>
      <c r="OB63" s="461"/>
      <c r="OC63" s="461"/>
      <c r="OD63" s="461"/>
      <c r="OE63" s="461"/>
      <c r="OF63" s="461"/>
      <c r="OG63" s="461"/>
      <c r="OH63" s="461"/>
      <c r="OI63" s="461"/>
      <c r="OJ63" s="461"/>
      <c r="OK63" s="461"/>
      <c r="OL63" s="461"/>
      <c r="OM63" s="461"/>
      <c r="ON63" s="461"/>
      <c r="OO63" s="461"/>
      <c r="OP63" s="461"/>
      <c r="OQ63" s="461"/>
      <c r="OR63" s="461"/>
      <c r="OS63" s="461"/>
      <c r="OT63" s="461"/>
      <c r="OU63" s="461"/>
      <c r="OV63" s="461"/>
      <c r="OW63" s="461"/>
      <c r="OX63" s="461"/>
      <c r="OY63" s="461"/>
      <c r="OZ63" s="461"/>
      <c r="PA63" s="461"/>
      <c r="PB63" s="461"/>
      <c r="PC63" s="461"/>
      <c r="PD63" s="461"/>
      <c r="PE63" s="461"/>
      <c r="PF63" s="461"/>
      <c r="PG63" s="461"/>
      <c r="PH63" s="461"/>
      <c r="PI63" s="461"/>
      <c r="PJ63" s="461"/>
      <c r="PK63" s="461"/>
      <c r="PL63" s="461"/>
      <c r="PM63" s="461"/>
      <c r="PN63" s="461"/>
      <c r="PO63" s="461"/>
      <c r="PP63" s="461"/>
      <c r="PQ63" s="461"/>
      <c r="PR63" s="461"/>
      <c r="PS63" s="461"/>
      <c r="PT63" s="461"/>
      <c r="PU63" s="461"/>
      <c r="PV63" s="461"/>
      <c r="PW63" s="461"/>
      <c r="PX63" s="461"/>
      <c r="PY63" s="461"/>
      <c r="PZ63" s="461"/>
      <c r="QA63" s="461"/>
      <c r="QB63" s="461"/>
      <c r="QC63" s="461"/>
      <c r="QD63" s="461"/>
      <c r="QE63" s="461"/>
      <c r="QF63" s="461"/>
      <c r="QG63" s="461"/>
      <c r="QH63" s="461"/>
      <c r="QI63" s="461"/>
      <c r="QJ63" s="461"/>
      <c r="QK63" s="461"/>
      <c r="QL63" s="461"/>
      <c r="QM63" s="461"/>
      <c r="QN63" s="461"/>
      <c r="QO63" s="461"/>
      <c r="QP63" s="461"/>
      <c r="QQ63" s="461"/>
      <c r="QR63" s="461"/>
      <c r="QS63" s="461"/>
      <c r="QT63" s="461"/>
      <c r="QU63" s="461"/>
      <c r="QV63" s="461"/>
      <c r="QW63" s="461"/>
      <c r="QX63" s="461"/>
      <c r="QY63" s="461"/>
      <c r="QZ63" s="461"/>
      <c r="RA63" s="461"/>
      <c r="RB63" s="461"/>
      <c r="RC63" s="461"/>
      <c r="RD63" s="461"/>
      <c r="RE63" s="461"/>
      <c r="RF63" s="461"/>
      <c r="RG63" s="461"/>
      <c r="RH63" s="461"/>
      <c r="RI63" s="461"/>
      <c r="RJ63" s="461"/>
      <c r="RK63" s="461"/>
      <c r="RL63" s="461"/>
      <c r="RM63" s="461"/>
      <c r="RN63" s="461"/>
      <c r="RO63" s="461"/>
      <c r="RP63" s="461"/>
      <c r="RQ63" s="461"/>
      <c r="RR63" s="461"/>
      <c r="RS63" s="461"/>
      <c r="RT63" s="461"/>
      <c r="RU63" s="461"/>
      <c r="RV63" s="461"/>
      <c r="RW63" s="461"/>
      <c r="RX63" s="461"/>
      <c r="RY63" s="461"/>
      <c r="RZ63" s="461"/>
      <c r="SA63" s="461"/>
      <c r="SB63" s="461"/>
      <c r="SC63" s="461"/>
      <c r="SD63" s="461"/>
      <c r="SE63" s="461"/>
      <c r="SF63" s="461"/>
      <c r="SG63" s="461"/>
      <c r="SH63" s="461"/>
      <c r="SI63" s="461"/>
      <c r="SJ63" s="461"/>
      <c r="SK63" s="461"/>
      <c r="SL63" s="461"/>
      <c r="SM63" s="461"/>
      <c r="SN63" s="461"/>
      <c r="SO63" s="461"/>
      <c r="SP63" s="461"/>
      <c r="SQ63" s="461"/>
      <c r="SR63" s="461"/>
      <c r="SS63" s="461"/>
      <c r="ST63" s="461"/>
      <c r="SU63" s="461"/>
      <c r="SV63" s="461"/>
      <c r="SW63" s="461"/>
      <c r="SX63" s="461"/>
      <c r="SY63" s="461"/>
      <c r="SZ63" s="461"/>
      <c r="TA63" s="461"/>
      <c r="TB63" s="461"/>
      <c r="TC63" s="461"/>
      <c r="TD63" s="461"/>
      <c r="TE63" s="461"/>
      <c r="TF63" s="461"/>
      <c r="TG63" s="461"/>
      <c r="TH63" s="461"/>
      <c r="TI63" s="461"/>
      <c r="TJ63" s="461"/>
      <c r="TK63" s="461"/>
      <c r="TL63" s="461"/>
      <c r="TM63" s="461"/>
      <c r="TN63" s="461"/>
      <c r="TO63" s="461"/>
      <c r="TP63" s="461"/>
      <c r="TQ63" s="461"/>
      <c r="TR63" s="461"/>
      <c r="TS63" s="461"/>
      <c r="TT63" s="461"/>
      <c r="TU63" s="461"/>
      <c r="TV63" s="461"/>
      <c r="TW63" s="461"/>
      <c r="TX63" s="461"/>
      <c r="TY63" s="461"/>
      <c r="TZ63" s="461"/>
      <c r="UA63" s="461"/>
      <c r="UB63" s="461"/>
      <c r="UC63" s="461"/>
      <c r="UD63" s="461"/>
      <c r="UE63" s="461"/>
      <c r="UF63" s="461"/>
      <c r="UG63" s="461"/>
      <c r="UH63" s="461"/>
      <c r="UI63" s="461"/>
      <c r="UJ63" s="461"/>
      <c r="UK63" s="461"/>
      <c r="UL63" s="461"/>
      <c r="UM63" s="461"/>
      <c r="UN63" s="461"/>
      <c r="UO63" s="461"/>
      <c r="UP63" s="461"/>
      <c r="UQ63" s="461"/>
      <c r="UR63" s="461"/>
      <c r="US63" s="461"/>
      <c r="UT63" s="461"/>
      <c r="UU63" s="461"/>
      <c r="UV63" s="461"/>
      <c r="UW63" s="461"/>
      <c r="UX63" s="461"/>
      <c r="UY63" s="461"/>
      <c r="UZ63" s="461"/>
      <c r="VA63" s="461"/>
      <c r="VB63" s="461"/>
      <c r="VC63" s="461"/>
      <c r="VD63" s="461"/>
      <c r="VE63" s="461"/>
      <c r="VF63" s="461"/>
      <c r="VG63" s="461"/>
      <c r="VH63" s="461"/>
      <c r="VI63" s="461"/>
      <c r="VJ63" s="461"/>
      <c r="VK63" s="461"/>
      <c r="VL63" s="461"/>
      <c r="VM63" s="461"/>
      <c r="VN63" s="461"/>
      <c r="VO63" s="461"/>
      <c r="VP63" s="461"/>
      <c r="VQ63" s="461"/>
      <c r="VR63" s="461"/>
      <c r="VS63" s="461"/>
      <c r="VT63" s="461"/>
      <c r="VU63" s="461"/>
      <c r="VV63" s="461"/>
      <c r="VW63" s="461"/>
      <c r="VX63" s="461"/>
      <c r="VY63" s="461"/>
      <c r="VZ63" s="461"/>
      <c r="WA63" s="461"/>
      <c r="WB63" s="461"/>
      <c r="WC63" s="461"/>
      <c r="WD63" s="461"/>
      <c r="WE63" s="461"/>
      <c r="WF63" s="461"/>
      <c r="WG63" s="461"/>
      <c r="WH63" s="461"/>
      <c r="WI63" s="461"/>
      <c r="WJ63" s="461"/>
      <c r="WK63" s="461"/>
      <c r="WL63" s="461"/>
      <c r="WM63" s="461"/>
      <c r="WN63" s="461"/>
      <c r="WO63" s="461"/>
      <c r="WP63" s="461"/>
      <c r="WQ63" s="461"/>
      <c r="WR63" s="461"/>
      <c r="WS63" s="461"/>
      <c r="WT63" s="461"/>
      <c r="WU63" s="461"/>
      <c r="WV63" s="461"/>
      <c r="WW63" s="461"/>
      <c r="WX63" s="461"/>
      <c r="WY63" s="461"/>
      <c r="WZ63" s="461"/>
      <c r="XA63" s="461"/>
      <c r="XB63" s="461"/>
      <c r="XC63" s="461"/>
      <c r="XD63" s="461"/>
      <c r="XE63" s="461"/>
      <c r="XF63" s="461"/>
      <c r="XG63" s="461"/>
      <c r="XH63" s="461"/>
      <c r="XI63" s="461"/>
      <c r="XJ63" s="461"/>
      <c r="XK63" s="461"/>
      <c r="XL63" s="461"/>
      <c r="XM63" s="461"/>
      <c r="XN63" s="461"/>
      <c r="XO63" s="461"/>
      <c r="XP63" s="461"/>
      <c r="XQ63" s="461"/>
      <c r="XR63" s="461"/>
      <c r="XS63" s="461"/>
      <c r="XT63" s="461"/>
      <c r="XU63" s="461"/>
      <c r="XV63" s="461"/>
      <c r="XW63" s="461"/>
      <c r="XX63" s="461"/>
      <c r="XY63" s="461"/>
      <c r="XZ63" s="461"/>
      <c r="YA63" s="461"/>
      <c r="YB63" s="461"/>
      <c r="YC63" s="461"/>
      <c r="YD63" s="461"/>
      <c r="YE63" s="461"/>
      <c r="YF63" s="461"/>
      <c r="YG63" s="461"/>
      <c r="YH63" s="461"/>
      <c r="YI63" s="461"/>
      <c r="YJ63" s="461"/>
      <c r="YK63" s="461"/>
      <c r="YL63" s="461"/>
      <c r="YM63" s="461"/>
      <c r="YN63" s="461"/>
      <c r="YO63" s="461"/>
      <c r="YP63" s="461"/>
      <c r="YQ63" s="461"/>
      <c r="YR63" s="461"/>
      <c r="YS63" s="461"/>
      <c r="YT63" s="461"/>
      <c r="YU63" s="461"/>
      <c r="YV63" s="461"/>
      <c r="YW63" s="461"/>
      <c r="YX63" s="461"/>
      <c r="YY63" s="461"/>
      <c r="YZ63" s="461"/>
      <c r="ZA63" s="461"/>
      <c r="ZB63" s="461"/>
      <c r="ZC63" s="461"/>
      <c r="ZD63" s="461"/>
      <c r="ZE63" s="461"/>
      <c r="ZF63" s="461"/>
      <c r="ZG63" s="461"/>
      <c r="ZH63" s="461"/>
      <c r="ZI63" s="461"/>
      <c r="ZJ63" s="461"/>
      <c r="ZK63" s="461"/>
      <c r="ZL63" s="461"/>
      <c r="ZM63" s="461"/>
      <c r="ZN63" s="461"/>
      <c r="ZO63" s="461"/>
      <c r="ZP63" s="461"/>
      <c r="ZQ63" s="461"/>
      <c r="ZR63" s="461"/>
      <c r="ZS63" s="461"/>
      <c r="ZT63" s="461"/>
      <c r="ZU63" s="461"/>
      <c r="ZV63" s="461"/>
      <c r="ZW63" s="461"/>
      <c r="ZX63" s="461"/>
      <c r="ZY63" s="461"/>
      <c r="ZZ63" s="461"/>
    </row>
    <row r="64" spans="1:702" s="513" customFormat="1">
      <c r="A64" s="461"/>
      <c r="B64" s="461"/>
      <c r="C64" s="461"/>
      <c r="D64" s="512"/>
      <c r="E64" s="461"/>
      <c r="F64" s="461"/>
      <c r="G64" s="461"/>
      <c r="H64" s="461"/>
      <c r="I64" s="461"/>
      <c r="J64" s="461"/>
      <c r="K64" s="461"/>
      <c r="L64" s="461"/>
      <c r="M64" s="461"/>
      <c r="N64" s="461"/>
      <c r="O64" s="461"/>
      <c r="P64" s="461"/>
      <c r="Q64" s="461"/>
      <c r="R64" s="461"/>
      <c r="S64" s="461"/>
      <c r="T64" s="461"/>
      <c r="U64" s="461"/>
      <c r="V64" s="461"/>
      <c r="W64" s="461"/>
      <c r="X64" s="461"/>
      <c r="Y64" s="461"/>
      <c r="Z64" s="461"/>
      <c r="AA64" s="461"/>
      <c r="AB64" s="461"/>
      <c r="AC64" s="461"/>
      <c r="AD64" s="461"/>
      <c r="AE64" s="461"/>
      <c r="AF64" s="461"/>
      <c r="AG64" s="461"/>
      <c r="AH64" s="461"/>
      <c r="AI64" s="461"/>
      <c r="AJ64" s="461"/>
      <c r="AK64" s="461"/>
      <c r="AL64" s="461"/>
      <c r="AM64" s="461"/>
      <c r="AN64" s="461"/>
      <c r="AO64" s="461"/>
      <c r="AP64" s="461"/>
      <c r="AQ64" s="461"/>
      <c r="AR64" s="461"/>
      <c r="AS64" s="461"/>
      <c r="AT64" s="461"/>
      <c r="AU64" s="461"/>
      <c r="AV64" s="461"/>
      <c r="AW64" s="461"/>
      <c r="AX64" s="461"/>
      <c r="AY64" s="461"/>
      <c r="AZ64" s="461"/>
      <c r="BA64" s="461"/>
      <c r="BB64" s="461"/>
      <c r="BC64" s="461"/>
      <c r="BD64" s="461"/>
      <c r="BE64" s="461"/>
      <c r="BF64" s="461"/>
      <c r="BG64" s="461"/>
      <c r="BH64" s="461"/>
      <c r="BI64" s="461"/>
      <c r="BJ64" s="461"/>
      <c r="BK64" s="461"/>
      <c r="BL64" s="461"/>
      <c r="BM64" s="461"/>
      <c r="BN64" s="461"/>
      <c r="BO64" s="461"/>
      <c r="BP64" s="461"/>
      <c r="BQ64" s="461"/>
      <c r="BR64" s="461"/>
      <c r="BS64" s="461"/>
      <c r="BT64" s="461"/>
      <c r="BU64" s="461"/>
      <c r="BV64" s="461"/>
      <c r="BW64" s="461"/>
      <c r="BX64" s="461"/>
      <c r="BY64" s="461"/>
      <c r="BZ64" s="461"/>
      <c r="CA64" s="461"/>
      <c r="CB64" s="461"/>
      <c r="CC64" s="461"/>
      <c r="CD64" s="461"/>
      <c r="CE64" s="461"/>
      <c r="CF64" s="461"/>
      <c r="CG64" s="461"/>
      <c r="CH64" s="461"/>
      <c r="CI64" s="461"/>
      <c r="CJ64" s="461"/>
      <c r="CK64" s="461"/>
      <c r="CL64" s="461"/>
      <c r="CM64" s="461"/>
      <c r="CN64" s="461"/>
      <c r="CO64" s="461"/>
      <c r="CP64" s="461"/>
      <c r="CQ64" s="461"/>
      <c r="CR64" s="461"/>
      <c r="CS64" s="461"/>
      <c r="CT64" s="461"/>
      <c r="CU64" s="461"/>
      <c r="CV64" s="461"/>
      <c r="CW64" s="461"/>
      <c r="CX64" s="461"/>
      <c r="CY64" s="461"/>
      <c r="CZ64" s="461"/>
      <c r="DA64" s="461"/>
      <c r="DB64" s="461"/>
      <c r="DC64" s="461"/>
      <c r="DD64" s="461"/>
      <c r="DE64" s="461"/>
      <c r="DF64" s="461"/>
      <c r="DG64" s="461"/>
      <c r="DH64" s="461"/>
      <c r="DI64" s="461"/>
      <c r="DJ64" s="461"/>
      <c r="DK64" s="461"/>
      <c r="DL64" s="461"/>
      <c r="DM64" s="461"/>
      <c r="DN64" s="461"/>
      <c r="DO64" s="461"/>
      <c r="DP64" s="461"/>
      <c r="DQ64" s="461"/>
      <c r="DR64" s="461"/>
      <c r="DS64" s="461"/>
      <c r="DT64" s="461"/>
      <c r="DU64" s="461"/>
      <c r="DV64" s="461"/>
      <c r="DW64" s="461"/>
      <c r="DX64" s="461"/>
      <c r="DY64" s="461"/>
      <c r="DZ64" s="461"/>
      <c r="EA64" s="461"/>
      <c r="EB64" s="461"/>
      <c r="EC64" s="461"/>
      <c r="ED64" s="461"/>
      <c r="EE64" s="461"/>
      <c r="EF64" s="461"/>
      <c r="EG64" s="461"/>
      <c r="EH64" s="461"/>
      <c r="EI64" s="461"/>
      <c r="EJ64" s="461"/>
      <c r="EK64" s="461"/>
      <c r="EL64" s="461"/>
      <c r="EM64" s="461"/>
      <c r="EN64" s="461"/>
      <c r="EO64" s="461"/>
      <c r="EP64" s="461"/>
      <c r="EQ64" s="461"/>
      <c r="ER64" s="461"/>
      <c r="ES64" s="461"/>
      <c r="ET64" s="461"/>
      <c r="EU64" s="461"/>
      <c r="EV64" s="461"/>
      <c r="EW64" s="461"/>
      <c r="EX64" s="461"/>
      <c r="EY64" s="461"/>
      <c r="EZ64" s="461"/>
      <c r="FA64" s="461"/>
      <c r="FB64" s="461"/>
      <c r="FC64" s="461"/>
      <c r="FD64" s="461"/>
      <c r="FE64" s="461"/>
      <c r="FF64" s="461"/>
      <c r="FG64" s="461"/>
      <c r="FH64" s="461"/>
      <c r="FI64" s="461"/>
      <c r="FJ64" s="461"/>
      <c r="FK64" s="461"/>
      <c r="FL64" s="461"/>
      <c r="FM64" s="461"/>
      <c r="FN64" s="461"/>
      <c r="FO64" s="461"/>
      <c r="FP64" s="461"/>
      <c r="FQ64" s="461"/>
      <c r="FR64" s="461"/>
      <c r="FS64" s="461"/>
      <c r="FT64" s="461"/>
      <c r="FU64" s="461"/>
      <c r="FV64" s="461"/>
      <c r="FW64" s="461"/>
      <c r="FX64" s="461"/>
      <c r="FY64" s="461"/>
      <c r="FZ64" s="461"/>
      <c r="GA64" s="461"/>
      <c r="GB64" s="461"/>
      <c r="GC64" s="461"/>
      <c r="GD64" s="461"/>
      <c r="GE64" s="461"/>
      <c r="GF64" s="461"/>
      <c r="GG64" s="461"/>
      <c r="GH64" s="461"/>
      <c r="GI64" s="461"/>
      <c r="GJ64" s="461"/>
      <c r="GK64" s="461"/>
      <c r="GL64" s="461"/>
      <c r="GM64" s="461"/>
      <c r="GN64" s="461"/>
      <c r="GO64" s="461"/>
      <c r="GP64" s="461"/>
      <c r="GQ64" s="461"/>
      <c r="GR64" s="461"/>
      <c r="GS64" s="461"/>
      <c r="GT64" s="461"/>
      <c r="GU64" s="461"/>
      <c r="GV64" s="461"/>
      <c r="GW64" s="461"/>
      <c r="GX64" s="461"/>
      <c r="GY64" s="461"/>
      <c r="GZ64" s="461"/>
      <c r="HA64" s="461"/>
      <c r="HB64" s="461"/>
      <c r="HC64" s="461"/>
      <c r="HD64" s="461"/>
      <c r="HE64" s="461"/>
      <c r="HF64" s="461"/>
      <c r="HG64" s="461"/>
      <c r="HH64" s="461"/>
      <c r="HI64" s="461"/>
      <c r="HJ64" s="461"/>
      <c r="HK64" s="461"/>
      <c r="HL64" s="461"/>
      <c r="HM64" s="461"/>
      <c r="HN64" s="461"/>
      <c r="HO64" s="461"/>
      <c r="HP64" s="461"/>
      <c r="HQ64" s="461"/>
      <c r="HR64" s="461"/>
      <c r="HS64" s="461"/>
      <c r="HT64" s="461"/>
      <c r="HU64" s="461"/>
      <c r="HV64" s="461"/>
      <c r="HW64" s="461"/>
      <c r="HX64" s="461"/>
      <c r="HY64" s="461"/>
      <c r="HZ64" s="461"/>
      <c r="IA64" s="461"/>
      <c r="IB64" s="461"/>
      <c r="IC64" s="461"/>
      <c r="ID64" s="461"/>
      <c r="IE64" s="461"/>
      <c r="IF64" s="461"/>
      <c r="IG64" s="461"/>
      <c r="IH64" s="461"/>
      <c r="II64" s="461"/>
      <c r="IJ64" s="461"/>
      <c r="IK64" s="461"/>
      <c r="IL64" s="461"/>
      <c r="IM64" s="461"/>
      <c r="IN64" s="461"/>
      <c r="IO64" s="461"/>
      <c r="IP64" s="461"/>
      <c r="IQ64" s="461"/>
      <c r="IR64" s="461"/>
      <c r="IS64" s="461"/>
      <c r="IT64" s="461"/>
      <c r="IU64" s="461"/>
      <c r="IV64" s="461"/>
      <c r="IW64" s="461"/>
      <c r="IX64" s="461"/>
      <c r="IY64" s="461"/>
      <c r="IZ64" s="461"/>
      <c r="JA64" s="461"/>
      <c r="JB64" s="461"/>
      <c r="JC64" s="461"/>
      <c r="JD64" s="461"/>
      <c r="JE64" s="461"/>
      <c r="JF64" s="461"/>
      <c r="JG64" s="461"/>
      <c r="JH64" s="461"/>
      <c r="JI64" s="461"/>
      <c r="JJ64" s="461"/>
      <c r="JK64" s="461"/>
      <c r="JL64" s="461"/>
      <c r="JM64" s="461"/>
      <c r="JN64" s="461"/>
      <c r="JO64" s="461"/>
      <c r="JP64" s="461"/>
      <c r="JQ64" s="461"/>
      <c r="JR64" s="461"/>
      <c r="JS64" s="461"/>
      <c r="JT64" s="461"/>
      <c r="JU64" s="461"/>
      <c r="JV64" s="461"/>
      <c r="JW64" s="461"/>
      <c r="JX64" s="461"/>
      <c r="JY64" s="461"/>
      <c r="JZ64" s="461"/>
      <c r="KA64" s="461"/>
      <c r="KB64" s="461"/>
      <c r="KC64" s="461"/>
      <c r="KD64" s="461"/>
      <c r="KE64" s="461"/>
      <c r="KF64" s="461"/>
      <c r="KG64" s="461"/>
      <c r="KH64" s="461"/>
      <c r="KI64" s="461"/>
      <c r="KJ64" s="461"/>
      <c r="KK64" s="461"/>
      <c r="KL64" s="461"/>
      <c r="KM64" s="461"/>
      <c r="KN64" s="461"/>
      <c r="KO64" s="461"/>
      <c r="KP64" s="461"/>
      <c r="KQ64" s="461"/>
      <c r="KR64" s="461"/>
      <c r="KS64" s="461"/>
      <c r="KT64" s="461"/>
      <c r="KU64" s="461"/>
      <c r="KV64" s="461"/>
      <c r="KW64" s="461"/>
      <c r="KX64" s="461"/>
      <c r="KY64" s="461"/>
      <c r="KZ64" s="461"/>
      <c r="LA64" s="461"/>
      <c r="LB64" s="461"/>
      <c r="LC64" s="461"/>
      <c r="LD64" s="461"/>
      <c r="LE64" s="461"/>
      <c r="LF64" s="461"/>
      <c r="LG64" s="461"/>
      <c r="LH64" s="461"/>
      <c r="LI64" s="461"/>
      <c r="LJ64" s="461"/>
      <c r="LK64" s="461"/>
      <c r="LL64" s="461"/>
      <c r="LM64" s="461"/>
      <c r="LN64" s="461"/>
      <c r="LO64" s="461"/>
      <c r="LP64" s="461"/>
      <c r="LQ64" s="461"/>
      <c r="LR64" s="461"/>
      <c r="LS64" s="461"/>
      <c r="LT64" s="461"/>
      <c r="LU64" s="461"/>
      <c r="LV64" s="461"/>
      <c r="LW64" s="461"/>
      <c r="LX64" s="461"/>
      <c r="LY64" s="461"/>
      <c r="LZ64" s="461"/>
      <c r="MA64" s="461"/>
      <c r="MB64" s="461"/>
      <c r="MC64" s="461"/>
      <c r="MD64" s="461"/>
      <c r="ME64" s="461"/>
      <c r="MF64" s="461"/>
      <c r="MG64" s="461"/>
      <c r="MH64" s="461"/>
      <c r="MI64" s="461"/>
      <c r="MJ64" s="461"/>
      <c r="MK64" s="461"/>
      <c r="ML64" s="461"/>
      <c r="MM64" s="461"/>
      <c r="MN64" s="461"/>
      <c r="MO64" s="461"/>
      <c r="MP64" s="461"/>
      <c r="MQ64" s="461"/>
      <c r="MR64" s="461"/>
      <c r="MS64" s="461"/>
      <c r="MT64" s="461"/>
      <c r="MU64" s="461"/>
      <c r="MV64" s="461"/>
      <c r="MW64" s="461"/>
      <c r="MX64" s="461"/>
      <c r="MY64" s="461"/>
      <c r="MZ64" s="461"/>
      <c r="NA64" s="461"/>
      <c r="NB64" s="461"/>
      <c r="NC64" s="461"/>
      <c r="ND64" s="461"/>
      <c r="NE64" s="461"/>
      <c r="NF64" s="461"/>
      <c r="NG64" s="461"/>
      <c r="NH64" s="461"/>
      <c r="NI64" s="461"/>
      <c r="NJ64" s="461"/>
      <c r="NK64" s="461"/>
      <c r="NL64" s="461"/>
      <c r="NM64" s="461"/>
      <c r="NN64" s="461"/>
      <c r="NO64" s="461"/>
      <c r="NP64" s="461"/>
      <c r="NQ64" s="461"/>
      <c r="NR64" s="461"/>
      <c r="NS64" s="461"/>
      <c r="NT64" s="461"/>
      <c r="NU64" s="461"/>
      <c r="NV64" s="461"/>
      <c r="NW64" s="461"/>
      <c r="NX64" s="461"/>
      <c r="NY64" s="461"/>
      <c r="NZ64" s="461"/>
      <c r="OA64" s="461"/>
      <c r="OB64" s="461"/>
      <c r="OC64" s="461"/>
      <c r="OD64" s="461"/>
      <c r="OE64" s="461"/>
      <c r="OF64" s="461"/>
      <c r="OG64" s="461"/>
      <c r="OH64" s="461"/>
      <c r="OI64" s="461"/>
      <c r="OJ64" s="461"/>
      <c r="OK64" s="461"/>
      <c r="OL64" s="461"/>
      <c r="OM64" s="461"/>
      <c r="ON64" s="461"/>
      <c r="OO64" s="461"/>
      <c r="OP64" s="461"/>
      <c r="OQ64" s="461"/>
      <c r="OR64" s="461"/>
      <c r="OS64" s="461"/>
      <c r="OT64" s="461"/>
      <c r="OU64" s="461"/>
      <c r="OV64" s="461"/>
      <c r="OW64" s="461"/>
      <c r="OX64" s="461"/>
      <c r="OY64" s="461"/>
      <c r="OZ64" s="461"/>
      <c r="PA64" s="461"/>
      <c r="PB64" s="461"/>
      <c r="PC64" s="461"/>
      <c r="PD64" s="461"/>
      <c r="PE64" s="461"/>
      <c r="PF64" s="461"/>
      <c r="PG64" s="461"/>
      <c r="PH64" s="461"/>
      <c r="PI64" s="461"/>
      <c r="PJ64" s="461"/>
      <c r="PK64" s="461"/>
      <c r="PL64" s="461"/>
      <c r="PM64" s="461"/>
      <c r="PN64" s="461"/>
      <c r="PO64" s="461"/>
      <c r="PP64" s="461"/>
      <c r="PQ64" s="461"/>
      <c r="PR64" s="461"/>
      <c r="PS64" s="461"/>
      <c r="PT64" s="461"/>
      <c r="PU64" s="461"/>
      <c r="PV64" s="461"/>
      <c r="PW64" s="461"/>
      <c r="PX64" s="461"/>
      <c r="PY64" s="461"/>
      <c r="PZ64" s="461"/>
      <c r="QA64" s="461"/>
      <c r="QB64" s="461"/>
      <c r="QC64" s="461"/>
      <c r="QD64" s="461"/>
      <c r="QE64" s="461"/>
      <c r="QF64" s="461"/>
      <c r="QG64" s="461"/>
      <c r="QH64" s="461"/>
      <c r="QI64" s="461"/>
      <c r="QJ64" s="461"/>
      <c r="QK64" s="461"/>
      <c r="QL64" s="461"/>
      <c r="QM64" s="461"/>
      <c r="QN64" s="461"/>
      <c r="QO64" s="461"/>
      <c r="QP64" s="461"/>
      <c r="QQ64" s="461"/>
      <c r="QR64" s="461"/>
      <c r="QS64" s="461"/>
      <c r="QT64" s="461"/>
      <c r="QU64" s="461"/>
      <c r="QV64" s="461"/>
      <c r="QW64" s="461"/>
      <c r="QX64" s="461"/>
      <c r="QY64" s="461"/>
      <c r="QZ64" s="461"/>
      <c r="RA64" s="461"/>
      <c r="RB64" s="461"/>
      <c r="RC64" s="461"/>
      <c r="RD64" s="461"/>
      <c r="RE64" s="461"/>
      <c r="RF64" s="461"/>
      <c r="RG64" s="461"/>
      <c r="RH64" s="461"/>
      <c r="RI64" s="461"/>
      <c r="RJ64" s="461"/>
      <c r="RK64" s="461"/>
      <c r="RL64" s="461"/>
      <c r="RM64" s="461"/>
      <c r="RN64" s="461"/>
      <c r="RO64" s="461"/>
      <c r="RP64" s="461"/>
      <c r="RQ64" s="461"/>
      <c r="RR64" s="461"/>
      <c r="RS64" s="461"/>
      <c r="RT64" s="461"/>
      <c r="RU64" s="461"/>
      <c r="RV64" s="461"/>
      <c r="RW64" s="461"/>
      <c r="RX64" s="461"/>
      <c r="RY64" s="461"/>
      <c r="RZ64" s="461"/>
      <c r="SA64" s="461"/>
      <c r="SB64" s="461"/>
      <c r="SC64" s="461"/>
      <c r="SD64" s="461"/>
      <c r="SE64" s="461"/>
      <c r="SF64" s="461"/>
      <c r="SG64" s="461"/>
      <c r="SH64" s="461"/>
      <c r="SI64" s="461"/>
      <c r="SJ64" s="461"/>
      <c r="SK64" s="461"/>
      <c r="SL64" s="461"/>
      <c r="SM64" s="461"/>
      <c r="SN64" s="461"/>
      <c r="SO64" s="461"/>
      <c r="SP64" s="461"/>
      <c r="SQ64" s="461"/>
      <c r="SR64" s="461"/>
      <c r="SS64" s="461"/>
      <c r="ST64" s="461"/>
      <c r="SU64" s="461"/>
      <c r="SV64" s="461"/>
      <c r="SW64" s="461"/>
      <c r="SX64" s="461"/>
      <c r="SY64" s="461"/>
      <c r="SZ64" s="461"/>
      <c r="TA64" s="461"/>
      <c r="TB64" s="461"/>
      <c r="TC64" s="461"/>
      <c r="TD64" s="461"/>
      <c r="TE64" s="461"/>
      <c r="TF64" s="461"/>
      <c r="TG64" s="461"/>
      <c r="TH64" s="461"/>
      <c r="TI64" s="461"/>
      <c r="TJ64" s="461"/>
      <c r="TK64" s="461"/>
      <c r="TL64" s="461"/>
      <c r="TM64" s="461"/>
      <c r="TN64" s="461"/>
      <c r="TO64" s="461"/>
      <c r="TP64" s="461"/>
      <c r="TQ64" s="461"/>
      <c r="TR64" s="461"/>
      <c r="TS64" s="461"/>
      <c r="TT64" s="461"/>
      <c r="TU64" s="461"/>
      <c r="TV64" s="461"/>
      <c r="TW64" s="461"/>
      <c r="TX64" s="461"/>
      <c r="TY64" s="461"/>
      <c r="TZ64" s="461"/>
      <c r="UA64" s="461"/>
      <c r="UB64" s="461"/>
      <c r="UC64" s="461"/>
      <c r="UD64" s="461"/>
      <c r="UE64" s="461"/>
      <c r="UF64" s="461"/>
      <c r="UG64" s="461"/>
      <c r="UH64" s="461"/>
      <c r="UI64" s="461"/>
      <c r="UJ64" s="461"/>
      <c r="UK64" s="461"/>
      <c r="UL64" s="461"/>
      <c r="UM64" s="461"/>
      <c r="UN64" s="461"/>
      <c r="UO64" s="461"/>
      <c r="UP64" s="461"/>
      <c r="UQ64" s="461"/>
      <c r="UR64" s="461"/>
      <c r="US64" s="461"/>
      <c r="UT64" s="461"/>
      <c r="UU64" s="461"/>
      <c r="UV64" s="461"/>
      <c r="UW64" s="461"/>
      <c r="UX64" s="461"/>
      <c r="UY64" s="461"/>
      <c r="UZ64" s="461"/>
      <c r="VA64" s="461"/>
      <c r="VB64" s="461"/>
      <c r="VC64" s="461"/>
      <c r="VD64" s="461"/>
      <c r="VE64" s="461"/>
      <c r="VF64" s="461"/>
      <c r="VG64" s="461"/>
      <c r="VH64" s="461"/>
      <c r="VI64" s="461"/>
      <c r="VJ64" s="461"/>
      <c r="VK64" s="461"/>
      <c r="VL64" s="461"/>
      <c r="VM64" s="461"/>
      <c r="VN64" s="461"/>
      <c r="VO64" s="461"/>
      <c r="VP64" s="461"/>
      <c r="VQ64" s="461"/>
      <c r="VR64" s="461"/>
      <c r="VS64" s="461"/>
      <c r="VT64" s="461"/>
      <c r="VU64" s="461"/>
      <c r="VV64" s="461"/>
      <c r="VW64" s="461"/>
      <c r="VX64" s="461"/>
      <c r="VY64" s="461"/>
      <c r="VZ64" s="461"/>
      <c r="WA64" s="461"/>
      <c r="WB64" s="461"/>
      <c r="WC64" s="461"/>
      <c r="WD64" s="461"/>
      <c r="WE64" s="461"/>
      <c r="WF64" s="461"/>
      <c r="WG64" s="461"/>
      <c r="WH64" s="461"/>
      <c r="WI64" s="461"/>
      <c r="WJ64" s="461"/>
      <c r="WK64" s="461"/>
      <c r="WL64" s="461"/>
      <c r="WM64" s="461"/>
      <c r="WN64" s="461"/>
      <c r="WO64" s="461"/>
      <c r="WP64" s="461"/>
      <c r="WQ64" s="461"/>
      <c r="WR64" s="461"/>
      <c r="WS64" s="461"/>
      <c r="WT64" s="461"/>
      <c r="WU64" s="461"/>
      <c r="WV64" s="461"/>
      <c r="WW64" s="461"/>
      <c r="WX64" s="461"/>
      <c r="WY64" s="461"/>
      <c r="WZ64" s="461"/>
      <c r="XA64" s="461"/>
      <c r="XB64" s="461"/>
      <c r="XC64" s="461"/>
      <c r="XD64" s="461"/>
      <c r="XE64" s="461"/>
      <c r="XF64" s="461"/>
      <c r="XG64" s="461"/>
      <c r="XH64" s="461"/>
      <c r="XI64" s="461"/>
      <c r="XJ64" s="461"/>
      <c r="XK64" s="461"/>
      <c r="XL64" s="461"/>
      <c r="XM64" s="461"/>
      <c r="XN64" s="461"/>
      <c r="XO64" s="461"/>
      <c r="XP64" s="461"/>
      <c r="XQ64" s="461"/>
      <c r="XR64" s="461"/>
      <c r="XS64" s="461"/>
      <c r="XT64" s="461"/>
      <c r="XU64" s="461"/>
      <c r="XV64" s="461"/>
      <c r="XW64" s="461"/>
      <c r="XX64" s="461"/>
      <c r="XY64" s="461"/>
      <c r="XZ64" s="461"/>
      <c r="YA64" s="461"/>
      <c r="YB64" s="461"/>
      <c r="YC64" s="461"/>
      <c r="YD64" s="461"/>
      <c r="YE64" s="461"/>
      <c r="YF64" s="461"/>
      <c r="YG64" s="461"/>
      <c r="YH64" s="461"/>
      <c r="YI64" s="461"/>
      <c r="YJ64" s="461"/>
      <c r="YK64" s="461"/>
      <c r="YL64" s="461"/>
      <c r="YM64" s="461"/>
      <c r="YN64" s="461"/>
      <c r="YO64" s="461"/>
      <c r="YP64" s="461"/>
      <c r="YQ64" s="461"/>
      <c r="YR64" s="461"/>
      <c r="YS64" s="461"/>
      <c r="YT64" s="461"/>
      <c r="YU64" s="461"/>
      <c r="YV64" s="461"/>
      <c r="YW64" s="461"/>
      <c r="YX64" s="461"/>
      <c r="YY64" s="461"/>
      <c r="YZ64" s="461"/>
      <c r="ZA64" s="461"/>
      <c r="ZB64" s="461"/>
      <c r="ZC64" s="461"/>
      <c r="ZD64" s="461"/>
      <c r="ZE64" s="461"/>
      <c r="ZF64" s="461"/>
      <c r="ZG64" s="461"/>
      <c r="ZH64" s="461"/>
      <c r="ZI64" s="461"/>
      <c r="ZJ64" s="461"/>
      <c r="ZK64" s="461"/>
      <c r="ZL64" s="461"/>
      <c r="ZM64" s="461"/>
      <c r="ZN64" s="461"/>
      <c r="ZO64" s="461"/>
      <c r="ZP64" s="461"/>
      <c r="ZQ64" s="461"/>
      <c r="ZR64" s="461"/>
      <c r="ZS64" s="461"/>
      <c r="ZT64" s="461"/>
      <c r="ZU64" s="461"/>
      <c r="ZV64" s="461"/>
      <c r="ZW64" s="461"/>
      <c r="ZX64" s="461"/>
      <c r="ZY64" s="461"/>
      <c r="ZZ64" s="461"/>
    </row>
    <row r="65" spans="1:702" s="513" customFormat="1">
      <c r="A65" s="461"/>
      <c r="B65" s="461"/>
      <c r="C65" s="461"/>
      <c r="D65" s="512"/>
      <c r="E65" s="461"/>
      <c r="F65" s="461"/>
      <c r="G65" s="461"/>
      <c r="H65" s="461"/>
      <c r="I65" s="461"/>
      <c r="J65" s="461"/>
      <c r="K65" s="461"/>
      <c r="L65" s="461"/>
      <c r="M65" s="461"/>
      <c r="N65" s="461"/>
      <c r="O65" s="461"/>
      <c r="P65" s="461"/>
      <c r="Q65" s="461"/>
      <c r="R65" s="461"/>
      <c r="S65" s="461"/>
      <c r="T65" s="461"/>
      <c r="U65" s="461"/>
      <c r="V65" s="461"/>
      <c r="W65" s="461"/>
      <c r="X65" s="461"/>
      <c r="Y65" s="461"/>
      <c r="Z65" s="461"/>
      <c r="AA65" s="461"/>
      <c r="AB65" s="461"/>
      <c r="AC65" s="461"/>
      <c r="AD65" s="461"/>
      <c r="AE65" s="461"/>
      <c r="AF65" s="461"/>
      <c r="AG65" s="461"/>
      <c r="AH65" s="461"/>
      <c r="AI65" s="461"/>
      <c r="AJ65" s="461"/>
      <c r="AK65" s="461"/>
      <c r="AL65" s="461"/>
      <c r="AM65" s="461"/>
      <c r="AN65" s="461"/>
      <c r="AO65" s="461"/>
      <c r="AP65" s="461"/>
      <c r="AQ65" s="461"/>
      <c r="AR65" s="461"/>
      <c r="AS65" s="461"/>
      <c r="AT65" s="461"/>
      <c r="AU65" s="461"/>
      <c r="AV65" s="461"/>
      <c r="AW65" s="461"/>
      <c r="AX65" s="461"/>
      <c r="AY65" s="461"/>
      <c r="AZ65" s="461"/>
      <c r="BA65" s="461"/>
      <c r="BB65" s="461"/>
      <c r="BC65" s="461"/>
      <c r="BD65" s="461"/>
      <c r="BE65" s="461"/>
      <c r="BF65" s="461"/>
      <c r="BG65" s="461"/>
      <c r="BH65" s="461"/>
      <c r="BI65" s="461"/>
      <c r="BJ65" s="461"/>
      <c r="BK65" s="461"/>
      <c r="BL65" s="461"/>
      <c r="BM65" s="461"/>
      <c r="BN65" s="461"/>
      <c r="BO65" s="461"/>
      <c r="BP65" s="461"/>
      <c r="BQ65" s="461"/>
      <c r="BR65" s="461"/>
      <c r="BS65" s="461"/>
      <c r="BT65" s="461"/>
      <c r="BU65" s="461"/>
      <c r="BV65" s="461"/>
      <c r="BW65" s="461"/>
      <c r="BX65" s="461"/>
      <c r="BY65" s="461"/>
      <c r="BZ65" s="461"/>
      <c r="CA65" s="461"/>
      <c r="CB65" s="461"/>
      <c r="CC65" s="461"/>
      <c r="CD65" s="461"/>
      <c r="CE65" s="461"/>
      <c r="CF65" s="461"/>
      <c r="CG65" s="461"/>
      <c r="CH65" s="461"/>
      <c r="CI65" s="461"/>
      <c r="CJ65" s="461"/>
      <c r="CK65" s="461"/>
      <c r="CL65" s="461"/>
      <c r="CM65" s="461"/>
      <c r="CN65" s="461"/>
      <c r="CO65" s="461"/>
      <c r="CP65" s="461"/>
      <c r="CQ65" s="461"/>
      <c r="CR65" s="461"/>
      <c r="CS65" s="461"/>
      <c r="CT65" s="461"/>
      <c r="CU65" s="461"/>
      <c r="CV65" s="461"/>
      <c r="CW65" s="461"/>
      <c r="CX65" s="461"/>
      <c r="CY65" s="461"/>
      <c r="CZ65" s="461"/>
      <c r="DA65" s="461"/>
      <c r="DB65" s="461"/>
      <c r="DC65" s="461"/>
      <c r="DD65" s="461"/>
      <c r="DE65" s="461"/>
      <c r="DF65" s="461"/>
      <c r="DG65" s="461"/>
      <c r="DH65" s="461"/>
      <c r="DI65" s="461"/>
      <c r="DJ65" s="461"/>
      <c r="DK65" s="461"/>
      <c r="DL65" s="461"/>
      <c r="DM65" s="461"/>
      <c r="DN65" s="461"/>
      <c r="DO65" s="461"/>
      <c r="DP65" s="461"/>
      <c r="DQ65" s="461"/>
      <c r="DR65" s="461"/>
      <c r="DS65" s="461"/>
      <c r="DT65" s="461"/>
      <c r="DU65" s="461"/>
      <c r="DV65" s="461"/>
      <c r="DW65" s="461"/>
      <c r="DX65" s="461"/>
      <c r="DY65" s="461"/>
      <c r="DZ65" s="461"/>
      <c r="EA65" s="461"/>
      <c r="EB65" s="461"/>
      <c r="EC65" s="461"/>
      <c r="ED65" s="461"/>
      <c r="EE65" s="461"/>
      <c r="EF65" s="461"/>
      <c r="EG65" s="461"/>
      <c r="EH65" s="461"/>
      <c r="EI65" s="461"/>
      <c r="EJ65" s="461"/>
      <c r="EK65" s="461"/>
      <c r="EL65" s="461"/>
      <c r="EM65" s="461"/>
      <c r="EN65" s="461"/>
      <c r="EO65" s="461"/>
      <c r="EP65" s="461"/>
      <c r="EQ65" s="461"/>
      <c r="ER65" s="461"/>
      <c r="ES65" s="461"/>
      <c r="ET65" s="461"/>
      <c r="EU65" s="461"/>
      <c r="EV65" s="461"/>
      <c r="EW65" s="461"/>
      <c r="EX65" s="461"/>
      <c r="EY65" s="461"/>
      <c r="EZ65" s="461"/>
      <c r="FA65" s="461"/>
      <c r="FB65" s="461"/>
      <c r="FC65" s="461"/>
      <c r="FD65" s="461"/>
      <c r="FE65" s="461"/>
      <c r="FF65" s="461"/>
      <c r="FG65" s="461"/>
      <c r="FH65" s="461"/>
      <c r="FI65" s="461"/>
      <c r="FJ65" s="461"/>
      <c r="FK65" s="461"/>
      <c r="FL65" s="461"/>
      <c r="FM65" s="461"/>
      <c r="FN65" s="461"/>
      <c r="FO65" s="461"/>
      <c r="FP65" s="461"/>
      <c r="FQ65" s="461"/>
      <c r="FR65" s="461"/>
      <c r="FS65" s="461"/>
      <c r="FT65" s="461"/>
      <c r="FU65" s="461"/>
      <c r="FV65" s="461"/>
      <c r="FW65" s="461"/>
      <c r="FX65" s="461"/>
      <c r="FY65" s="461"/>
      <c r="FZ65" s="461"/>
      <c r="GA65" s="461"/>
      <c r="GB65" s="461"/>
      <c r="GC65" s="461"/>
      <c r="GD65" s="461"/>
      <c r="GE65" s="461"/>
      <c r="GF65" s="461"/>
      <c r="GG65" s="461"/>
      <c r="GH65" s="461"/>
      <c r="GI65" s="461"/>
      <c r="GJ65" s="461"/>
      <c r="GK65" s="461"/>
      <c r="GL65" s="461"/>
      <c r="GM65" s="461"/>
      <c r="GN65" s="461"/>
      <c r="GO65" s="461"/>
      <c r="GP65" s="461"/>
      <c r="GQ65" s="461"/>
      <c r="GR65" s="461"/>
      <c r="GS65" s="461"/>
      <c r="GT65" s="461"/>
      <c r="GU65" s="461"/>
      <c r="GV65" s="461"/>
      <c r="GW65" s="461"/>
      <c r="GX65" s="461"/>
      <c r="GY65" s="461"/>
      <c r="GZ65" s="461"/>
      <c r="HA65" s="461"/>
      <c r="HB65" s="461"/>
      <c r="HC65" s="461"/>
      <c r="HD65" s="461"/>
      <c r="HE65" s="461"/>
      <c r="HF65" s="461"/>
      <c r="HG65" s="461"/>
      <c r="HH65" s="461"/>
      <c r="HI65" s="461"/>
      <c r="HJ65" s="461"/>
      <c r="HK65" s="461"/>
      <c r="HL65" s="461"/>
      <c r="HM65" s="461"/>
      <c r="HN65" s="461"/>
      <c r="HO65" s="461"/>
      <c r="HP65" s="461"/>
      <c r="HQ65" s="461"/>
      <c r="HR65" s="461"/>
      <c r="HS65" s="461"/>
      <c r="HT65" s="461"/>
      <c r="HU65" s="461"/>
      <c r="HV65" s="461"/>
      <c r="HW65" s="461"/>
      <c r="HX65" s="461"/>
      <c r="HY65" s="461"/>
      <c r="HZ65" s="461"/>
      <c r="IA65" s="461"/>
      <c r="IB65" s="461"/>
      <c r="IC65" s="461"/>
      <c r="ID65" s="461"/>
      <c r="IE65" s="461"/>
      <c r="IF65" s="461"/>
      <c r="IG65" s="461"/>
      <c r="IH65" s="461"/>
      <c r="II65" s="461"/>
      <c r="IJ65" s="461"/>
      <c r="IK65" s="461"/>
      <c r="IL65" s="461"/>
      <c r="IM65" s="461"/>
      <c r="IN65" s="461"/>
      <c r="IO65" s="461"/>
      <c r="IP65" s="461"/>
      <c r="IQ65" s="461"/>
      <c r="IR65" s="461"/>
      <c r="IS65" s="461"/>
      <c r="IT65" s="461"/>
      <c r="IU65" s="461"/>
      <c r="IV65" s="461"/>
      <c r="IW65" s="461"/>
      <c r="IX65" s="461"/>
      <c r="IY65" s="461"/>
      <c r="IZ65" s="461"/>
      <c r="JA65" s="461"/>
      <c r="JB65" s="461"/>
      <c r="JC65" s="461"/>
      <c r="JD65" s="461"/>
      <c r="JE65" s="461"/>
      <c r="JF65" s="461"/>
      <c r="JG65" s="461"/>
      <c r="JH65" s="461"/>
      <c r="JI65" s="461"/>
      <c r="JJ65" s="461"/>
      <c r="JK65" s="461"/>
      <c r="JL65" s="461"/>
      <c r="JM65" s="461"/>
      <c r="JN65" s="461"/>
      <c r="JO65" s="461"/>
      <c r="JP65" s="461"/>
      <c r="JQ65" s="461"/>
      <c r="JR65" s="461"/>
      <c r="JS65" s="461"/>
      <c r="JT65" s="461"/>
      <c r="JU65" s="461"/>
      <c r="JV65" s="461"/>
      <c r="JW65" s="461"/>
      <c r="JX65" s="461"/>
      <c r="JY65" s="461"/>
      <c r="JZ65" s="461"/>
      <c r="KA65" s="461"/>
      <c r="KB65" s="461"/>
      <c r="KC65" s="461"/>
      <c r="KD65" s="461"/>
      <c r="KE65" s="461"/>
      <c r="KF65" s="461"/>
      <c r="KG65" s="461"/>
      <c r="KH65" s="461"/>
      <c r="KI65" s="461"/>
      <c r="KJ65" s="461"/>
      <c r="KK65" s="461"/>
      <c r="KL65" s="461"/>
      <c r="KM65" s="461"/>
      <c r="KN65" s="461"/>
      <c r="KO65" s="461"/>
      <c r="KP65" s="461"/>
      <c r="KQ65" s="461"/>
      <c r="KR65" s="461"/>
      <c r="KS65" s="461"/>
      <c r="KT65" s="461"/>
      <c r="KU65" s="461"/>
      <c r="KV65" s="461"/>
      <c r="KW65" s="461"/>
      <c r="KX65" s="461"/>
      <c r="KY65" s="461"/>
      <c r="KZ65" s="461"/>
      <c r="LA65" s="461"/>
      <c r="LB65" s="461"/>
      <c r="LC65" s="461"/>
      <c r="LD65" s="461"/>
      <c r="LE65" s="461"/>
      <c r="LF65" s="461"/>
      <c r="LG65" s="461"/>
      <c r="LH65" s="461"/>
      <c r="LI65" s="461"/>
      <c r="LJ65" s="461"/>
      <c r="LK65" s="461"/>
      <c r="LL65" s="461"/>
      <c r="LM65" s="461"/>
      <c r="LN65" s="461"/>
      <c r="LO65" s="461"/>
      <c r="LP65" s="461"/>
      <c r="LQ65" s="461"/>
      <c r="LR65" s="461"/>
      <c r="LS65" s="461"/>
      <c r="LT65" s="461"/>
      <c r="LU65" s="461"/>
      <c r="LV65" s="461"/>
      <c r="LW65" s="461"/>
      <c r="LX65" s="461"/>
      <c r="LY65" s="461"/>
      <c r="LZ65" s="461"/>
      <c r="MA65" s="461"/>
      <c r="MB65" s="461"/>
      <c r="MC65" s="461"/>
      <c r="MD65" s="461"/>
      <c r="ME65" s="461"/>
      <c r="MF65" s="461"/>
      <c r="MG65" s="461"/>
      <c r="MH65" s="461"/>
      <c r="MI65" s="461"/>
      <c r="MJ65" s="461"/>
      <c r="MK65" s="461"/>
      <c r="ML65" s="461"/>
      <c r="MM65" s="461"/>
      <c r="MN65" s="461"/>
      <c r="MO65" s="461"/>
      <c r="MP65" s="461"/>
      <c r="MQ65" s="461"/>
      <c r="MR65" s="461"/>
      <c r="MS65" s="461"/>
      <c r="MT65" s="461"/>
      <c r="MU65" s="461"/>
      <c r="MV65" s="461"/>
      <c r="MW65" s="461"/>
      <c r="MX65" s="461"/>
      <c r="MY65" s="461"/>
      <c r="MZ65" s="461"/>
      <c r="NA65" s="461"/>
      <c r="NB65" s="461"/>
      <c r="NC65" s="461"/>
      <c r="ND65" s="461"/>
      <c r="NE65" s="461"/>
      <c r="NF65" s="461"/>
      <c r="NG65" s="461"/>
      <c r="NH65" s="461"/>
      <c r="NI65" s="461"/>
      <c r="NJ65" s="461"/>
      <c r="NK65" s="461"/>
      <c r="NL65" s="461"/>
      <c r="NM65" s="461"/>
      <c r="NN65" s="461"/>
      <c r="NO65" s="461"/>
      <c r="NP65" s="461"/>
      <c r="NQ65" s="461"/>
      <c r="NR65" s="461"/>
      <c r="NS65" s="461"/>
      <c r="NT65" s="461"/>
      <c r="NU65" s="461"/>
      <c r="NV65" s="461"/>
      <c r="NW65" s="461"/>
      <c r="NX65" s="461"/>
      <c r="NY65" s="461"/>
      <c r="NZ65" s="461"/>
      <c r="OA65" s="461"/>
      <c r="OB65" s="461"/>
      <c r="OC65" s="461"/>
      <c r="OD65" s="461"/>
      <c r="OE65" s="461"/>
      <c r="OF65" s="461"/>
      <c r="OG65" s="461"/>
      <c r="OH65" s="461"/>
      <c r="OI65" s="461"/>
      <c r="OJ65" s="461"/>
      <c r="OK65" s="461"/>
      <c r="OL65" s="461"/>
      <c r="OM65" s="461"/>
      <c r="ON65" s="461"/>
      <c r="OO65" s="461"/>
      <c r="OP65" s="461"/>
      <c r="OQ65" s="461"/>
      <c r="OR65" s="461"/>
      <c r="OS65" s="461"/>
      <c r="OT65" s="461"/>
      <c r="OU65" s="461"/>
      <c r="OV65" s="461"/>
      <c r="OW65" s="461"/>
      <c r="OX65" s="461"/>
      <c r="OY65" s="461"/>
      <c r="OZ65" s="461"/>
      <c r="PA65" s="461"/>
      <c r="PB65" s="461"/>
      <c r="PC65" s="461"/>
      <c r="PD65" s="461"/>
      <c r="PE65" s="461"/>
      <c r="PF65" s="461"/>
      <c r="PG65" s="461"/>
      <c r="PH65" s="461"/>
      <c r="PI65" s="461"/>
      <c r="PJ65" s="461"/>
      <c r="PK65" s="461"/>
      <c r="PL65" s="461"/>
      <c r="PM65" s="461"/>
      <c r="PN65" s="461"/>
      <c r="PO65" s="461"/>
      <c r="PP65" s="461"/>
      <c r="PQ65" s="461"/>
      <c r="PR65" s="461"/>
      <c r="PS65" s="461"/>
      <c r="PT65" s="461"/>
      <c r="PU65" s="461"/>
      <c r="PV65" s="461"/>
      <c r="PW65" s="461"/>
      <c r="PX65" s="461"/>
      <c r="PY65" s="461"/>
      <c r="PZ65" s="461"/>
      <c r="QA65" s="461"/>
      <c r="QB65" s="461"/>
      <c r="QC65" s="461"/>
      <c r="QD65" s="461"/>
      <c r="QE65" s="461"/>
      <c r="QF65" s="461"/>
      <c r="QG65" s="461"/>
      <c r="QH65" s="461"/>
      <c r="QI65" s="461"/>
      <c r="QJ65" s="461"/>
      <c r="QK65" s="461"/>
      <c r="QL65" s="461"/>
      <c r="QM65" s="461"/>
      <c r="QN65" s="461"/>
      <c r="QO65" s="461"/>
      <c r="QP65" s="461"/>
      <c r="QQ65" s="461"/>
      <c r="QR65" s="461"/>
      <c r="QS65" s="461"/>
      <c r="QT65" s="461"/>
      <c r="QU65" s="461"/>
      <c r="QV65" s="461"/>
      <c r="QW65" s="461"/>
      <c r="QX65" s="461"/>
      <c r="QY65" s="461"/>
      <c r="QZ65" s="461"/>
      <c r="RA65" s="461"/>
      <c r="RB65" s="461"/>
      <c r="RC65" s="461"/>
      <c r="RD65" s="461"/>
      <c r="RE65" s="461"/>
      <c r="RF65" s="461"/>
      <c r="RG65" s="461"/>
      <c r="RH65" s="461"/>
      <c r="RI65" s="461"/>
      <c r="RJ65" s="461"/>
      <c r="RK65" s="461"/>
      <c r="RL65" s="461"/>
      <c r="RM65" s="461"/>
      <c r="RN65" s="461"/>
      <c r="RO65" s="461"/>
      <c r="RP65" s="461"/>
      <c r="RQ65" s="461"/>
      <c r="RR65" s="461"/>
      <c r="RS65" s="461"/>
      <c r="RT65" s="461"/>
      <c r="RU65" s="461"/>
      <c r="RV65" s="461"/>
      <c r="RW65" s="461"/>
      <c r="RX65" s="461"/>
      <c r="RY65" s="461"/>
      <c r="RZ65" s="461"/>
      <c r="SA65" s="461"/>
      <c r="SB65" s="461"/>
      <c r="SC65" s="461"/>
      <c r="SD65" s="461"/>
      <c r="SE65" s="461"/>
      <c r="SF65" s="461"/>
      <c r="SG65" s="461"/>
      <c r="SH65" s="461"/>
      <c r="SI65" s="461"/>
      <c r="SJ65" s="461"/>
      <c r="SK65" s="461"/>
      <c r="SL65" s="461"/>
      <c r="SM65" s="461"/>
      <c r="SN65" s="461"/>
      <c r="SO65" s="461"/>
      <c r="SP65" s="461"/>
      <c r="SQ65" s="461"/>
      <c r="SR65" s="461"/>
      <c r="SS65" s="461"/>
      <c r="ST65" s="461"/>
      <c r="SU65" s="461"/>
      <c r="SV65" s="461"/>
      <c r="SW65" s="461"/>
      <c r="SX65" s="461"/>
      <c r="SY65" s="461"/>
      <c r="SZ65" s="461"/>
      <c r="TA65" s="461"/>
      <c r="TB65" s="461"/>
      <c r="TC65" s="461"/>
      <c r="TD65" s="461"/>
      <c r="TE65" s="461"/>
      <c r="TF65" s="461"/>
      <c r="TG65" s="461"/>
      <c r="TH65" s="461"/>
      <c r="TI65" s="461"/>
      <c r="TJ65" s="461"/>
      <c r="TK65" s="461"/>
      <c r="TL65" s="461"/>
      <c r="TM65" s="461"/>
      <c r="TN65" s="461"/>
      <c r="TO65" s="461"/>
      <c r="TP65" s="461"/>
      <c r="TQ65" s="461"/>
      <c r="TR65" s="461"/>
      <c r="TS65" s="461"/>
      <c r="TT65" s="461"/>
      <c r="TU65" s="461"/>
      <c r="TV65" s="461"/>
      <c r="TW65" s="461"/>
      <c r="TX65" s="461"/>
      <c r="TY65" s="461"/>
      <c r="TZ65" s="461"/>
      <c r="UA65" s="461"/>
      <c r="UB65" s="461"/>
      <c r="UC65" s="461"/>
      <c r="UD65" s="461"/>
      <c r="UE65" s="461"/>
      <c r="UF65" s="461"/>
      <c r="UG65" s="461"/>
      <c r="UH65" s="461"/>
      <c r="UI65" s="461"/>
      <c r="UJ65" s="461"/>
      <c r="UK65" s="461"/>
      <c r="UL65" s="461"/>
      <c r="UM65" s="461"/>
      <c r="UN65" s="461"/>
      <c r="UO65" s="461"/>
      <c r="UP65" s="461"/>
      <c r="UQ65" s="461"/>
      <c r="UR65" s="461"/>
      <c r="US65" s="461"/>
      <c r="UT65" s="461"/>
      <c r="UU65" s="461"/>
      <c r="UV65" s="461"/>
      <c r="UW65" s="461"/>
      <c r="UX65" s="461"/>
      <c r="UY65" s="461"/>
      <c r="UZ65" s="461"/>
      <c r="VA65" s="461"/>
      <c r="VB65" s="461"/>
      <c r="VC65" s="461"/>
      <c r="VD65" s="461"/>
      <c r="VE65" s="461"/>
      <c r="VF65" s="461"/>
      <c r="VG65" s="461"/>
      <c r="VH65" s="461"/>
      <c r="VI65" s="461"/>
      <c r="VJ65" s="461"/>
      <c r="VK65" s="461"/>
      <c r="VL65" s="461"/>
      <c r="VM65" s="461"/>
      <c r="VN65" s="461"/>
      <c r="VO65" s="461"/>
      <c r="VP65" s="461"/>
      <c r="VQ65" s="461"/>
      <c r="VR65" s="461"/>
      <c r="VS65" s="461"/>
      <c r="VT65" s="461"/>
      <c r="VU65" s="461"/>
      <c r="VV65" s="461"/>
      <c r="VW65" s="461"/>
      <c r="VX65" s="461"/>
      <c r="VY65" s="461"/>
      <c r="VZ65" s="461"/>
      <c r="WA65" s="461"/>
      <c r="WB65" s="461"/>
      <c r="WC65" s="461"/>
      <c r="WD65" s="461"/>
      <c r="WE65" s="461"/>
      <c r="WF65" s="461"/>
      <c r="WG65" s="461"/>
      <c r="WH65" s="461"/>
      <c r="WI65" s="461"/>
      <c r="WJ65" s="461"/>
      <c r="WK65" s="461"/>
      <c r="WL65" s="461"/>
      <c r="WM65" s="461"/>
      <c r="WN65" s="461"/>
      <c r="WO65" s="461"/>
      <c r="WP65" s="461"/>
      <c r="WQ65" s="461"/>
      <c r="WR65" s="461"/>
      <c r="WS65" s="461"/>
      <c r="WT65" s="461"/>
      <c r="WU65" s="461"/>
      <c r="WV65" s="461"/>
      <c r="WW65" s="461"/>
      <c r="WX65" s="461"/>
      <c r="WY65" s="461"/>
      <c r="WZ65" s="461"/>
      <c r="XA65" s="461"/>
      <c r="XB65" s="461"/>
      <c r="XC65" s="461"/>
      <c r="XD65" s="461"/>
      <c r="XE65" s="461"/>
      <c r="XF65" s="461"/>
      <c r="XG65" s="461"/>
      <c r="XH65" s="461"/>
      <c r="XI65" s="461"/>
      <c r="XJ65" s="461"/>
      <c r="XK65" s="461"/>
      <c r="XL65" s="461"/>
      <c r="XM65" s="461"/>
      <c r="XN65" s="461"/>
      <c r="XO65" s="461"/>
      <c r="XP65" s="461"/>
      <c r="XQ65" s="461"/>
      <c r="XR65" s="461"/>
      <c r="XS65" s="461"/>
      <c r="XT65" s="461"/>
      <c r="XU65" s="461"/>
      <c r="XV65" s="461"/>
      <c r="XW65" s="461"/>
      <c r="XX65" s="461"/>
      <c r="XY65" s="461"/>
      <c r="XZ65" s="461"/>
      <c r="YA65" s="461"/>
      <c r="YB65" s="461"/>
      <c r="YC65" s="461"/>
      <c r="YD65" s="461"/>
      <c r="YE65" s="461"/>
      <c r="YF65" s="461"/>
      <c r="YG65" s="461"/>
      <c r="YH65" s="461"/>
      <c r="YI65" s="461"/>
      <c r="YJ65" s="461"/>
      <c r="YK65" s="461"/>
      <c r="YL65" s="461"/>
      <c r="YM65" s="461"/>
      <c r="YN65" s="461"/>
      <c r="YO65" s="461"/>
      <c r="YP65" s="461"/>
      <c r="YQ65" s="461"/>
      <c r="YR65" s="461"/>
      <c r="YS65" s="461"/>
      <c r="YT65" s="461"/>
      <c r="YU65" s="461"/>
      <c r="YV65" s="461"/>
      <c r="YW65" s="461"/>
      <c r="YX65" s="461"/>
      <c r="YY65" s="461"/>
      <c r="YZ65" s="461"/>
      <c r="ZA65" s="461"/>
      <c r="ZB65" s="461"/>
      <c r="ZC65" s="461"/>
      <c r="ZD65" s="461"/>
      <c r="ZE65" s="461"/>
      <c r="ZF65" s="461"/>
      <c r="ZG65" s="461"/>
      <c r="ZH65" s="461"/>
      <c r="ZI65" s="461"/>
      <c r="ZJ65" s="461"/>
      <c r="ZK65" s="461"/>
      <c r="ZL65" s="461"/>
      <c r="ZM65" s="461"/>
      <c r="ZN65" s="461"/>
      <c r="ZO65" s="461"/>
      <c r="ZP65" s="461"/>
      <c r="ZQ65" s="461"/>
      <c r="ZR65" s="461"/>
      <c r="ZS65" s="461"/>
      <c r="ZT65" s="461"/>
      <c r="ZU65" s="461"/>
      <c r="ZV65" s="461"/>
      <c r="ZW65" s="461"/>
      <c r="ZX65" s="461"/>
      <c r="ZY65" s="461"/>
      <c r="ZZ65" s="461"/>
    </row>
    <row r="66" spans="1:702" s="513" customFormat="1">
      <c r="A66" s="461"/>
      <c r="B66" s="461"/>
      <c r="C66" s="461"/>
      <c r="D66" s="512"/>
      <c r="E66" s="461"/>
      <c r="F66" s="461"/>
      <c r="G66" s="461"/>
      <c r="H66" s="461"/>
      <c r="I66" s="461"/>
      <c r="J66" s="461"/>
      <c r="K66" s="461"/>
      <c r="L66" s="461"/>
      <c r="M66" s="461"/>
      <c r="N66" s="461"/>
      <c r="O66" s="461"/>
      <c r="P66" s="461"/>
      <c r="Q66" s="461"/>
      <c r="R66" s="461"/>
      <c r="S66" s="461"/>
      <c r="T66" s="461"/>
      <c r="U66" s="461"/>
      <c r="V66" s="461"/>
      <c r="W66" s="461"/>
      <c r="X66" s="461"/>
      <c r="Y66" s="461"/>
      <c r="Z66" s="461"/>
      <c r="AA66" s="461"/>
      <c r="AB66" s="461"/>
      <c r="AC66" s="461"/>
      <c r="AD66" s="461"/>
      <c r="AE66" s="461"/>
      <c r="AF66" s="461"/>
      <c r="AG66" s="461"/>
      <c r="AH66" s="461"/>
      <c r="AI66" s="461"/>
      <c r="AJ66" s="461"/>
      <c r="AK66" s="461"/>
      <c r="AL66" s="461"/>
      <c r="AM66" s="461"/>
      <c r="AN66" s="461"/>
      <c r="AO66" s="461"/>
      <c r="AP66" s="461"/>
      <c r="AQ66" s="461"/>
      <c r="AR66" s="461"/>
      <c r="AS66" s="461"/>
      <c r="AT66" s="461"/>
      <c r="AU66" s="461"/>
      <c r="AV66" s="461"/>
      <c r="AW66" s="461"/>
      <c r="AX66" s="461"/>
      <c r="AY66" s="461"/>
      <c r="AZ66" s="461"/>
      <c r="BA66" s="461"/>
      <c r="BB66" s="461"/>
      <c r="BC66" s="461"/>
      <c r="BD66" s="461"/>
      <c r="BE66" s="461"/>
      <c r="BF66" s="461"/>
      <c r="BG66" s="461"/>
      <c r="BH66" s="461"/>
      <c r="BI66" s="461"/>
      <c r="BJ66" s="461"/>
      <c r="BK66" s="461"/>
      <c r="BL66" s="461"/>
      <c r="BM66" s="461"/>
      <c r="BN66" s="461"/>
      <c r="BO66" s="461"/>
      <c r="BP66" s="461"/>
      <c r="BQ66" s="461"/>
      <c r="BR66" s="461"/>
      <c r="BS66" s="461"/>
      <c r="BT66" s="461"/>
      <c r="BU66" s="461"/>
      <c r="BV66" s="461"/>
      <c r="BW66" s="461"/>
      <c r="BX66" s="461"/>
      <c r="BY66" s="461"/>
      <c r="BZ66" s="461"/>
      <c r="CA66" s="461"/>
      <c r="CB66" s="461"/>
      <c r="CC66" s="461"/>
      <c r="CD66" s="461"/>
      <c r="CE66" s="461"/>
      <c r="CF66" s="461"/>
      <c r="CG66" s="461"/>
      <c r="CH66" s="461"/>
      <c r="CI66" s="461"/>
      <c r="CJ66" s="461"/>
      <c r="CK66" s="461"/>
      <c r="CL66" s="461"/>
      <c r="CM66" s="461"/>
      <c r="CN66" s="461"/>
      <c r="CO66" s="461"/>
      <c r="CP66" s="461"/>
      <c r="CQ66" s="461"/>
      <c r="CR66" s="461"/>
      <c r="CS66" s="461"/>
      <c r="CT66" s="461"/>
      <c r="CU66" s="461"/>
      <c r="CV66" s="461"/>
      <c r="CW66" s="461"/>
      <c r="CX66" s="461"/>
      <c r="CY66" s="461"/>
      <c r="CZ66" s="461"/>
      <c r="DA66" s="461"/>
      <c r="DB66" s="461"/>
      <c r="DC66" s="461"/>
      <c r="DD66" s="461"/>
      <c r="DE66" s="461"/>
      <c r="DF66" s="461"/>
      <c r="DG66" s="461"/>
      <c r="DH66" s="461"/>
      <c r="DI66" s="461"/>
      <c r="DJ66" s="461"/>
      <c r="DK66" s="461"/>
      <c r="DL66" s="461"/>
      <c r="DM66" s="461"/>
      <c r="DN66" s="461"/>
      <c r="DO66" s="461"/>
      <c r="DP66" s="461"/>
      <c r="DQ66" s="461"/>
      <c r="DR66" s="461"/>
      <c r="DS66" s="461"/>
      <c r="DT66" s="461"/>
      <c r="DU66" s="461"/>
      <c r="DV66" s="461"/>
      <c r="DW66" s="461"/>
      <c r="DX66" s="461"/>
      <c r="DY66" s="461"/>
      <c r="DZ66" s="461"/>
      <c r="EA66" s="461"/>
      <c r="EB66" s="461"/>
      <c r="EC66" s="461"/>
      <c r="ED66" s="461"/>
      <c r="EE66" s="461"/>
      <c r="EF66" s="461"/>
      <c r="EG66" s="461"/>
      <c r="EH66" s="461"/>
      <c r="EI66" s="461"/>
      <c r="EJ66" s="461"/>
      <c r="EK66" s="461"/>
      <c r="EL66" s="461"/>
      <c r="EM66" s="461"/>
      <c r="EN66" s="461"/>
      <c r="EO66" s="461"/>
      <c r="EP66" s="461"/>
      <c r="EQ66" s="461"/>
      <c r="ER66" s="461"/>
      <c r="ES66" s="461"/>
      <c r="ET66" s="461"/>
      <c r="EU66" s="461"/>
      <c r="EV66" s="461"/>
      <c r="EW66" s="461"/>
      <c r="EX66" s="461"/>
      <c r="EY66" s="461"/>
      <c r="EZ66" s="461"/>
      <c r="FA66" s="461"/>
      <c r="FB66" s="461"/>
      <c r="FC66" s="461"/>
      <c r="FD66" s="461"/>
      <c r="FE66" s="461"/>
      <c r="FF66" s="461"/>
      <c r="FG66" s="461"/>
      <c r="FH66" s="461"/>
      <c r="FI66" s="461"/>
      <c r="FJ66" s="461"/>
      <c r="FK66" s="461"/>
      <c r="FL66" s="461"/>
      <c r="FM66" s="461"/>
      <c r="FN66" s="461"/>
      <c r="FO66" s="461"/>
      <c r="FP66" s="461"/>
      <c r="FQ66" s="461"/>
      <c r="FR66" s="461"/>
      <c r="FS66" s="461"/>
      <c r="FT66" s="461"/>
      <c r="FU66" s="461"/>
      <c r="FV66" s="461"/>
      <c r="FW66" s="461"/>
      <c r="FX66" s="461"/>
      <c r="FY66" s="461"/>
      <c r="FZ66" s="461"/>
      <c r="GA66" s="461"/>
      <c r="GB66" s="461"/>
      <c r="GC66" s="461"/>
      <c r="GD66" s="461"/>
      <c r="GE66" s="461"/>
      <c r="GF66" s="461"/>
      <c r="GG66" s="461"/>
      <c r="GH66" s="461"/>
      <c r="GI66" s="461"/>
      <c r="GJ66" s="461"/>
      <c r="GK66" s="461"/>
      <c r="GL66" s="461"/>
      <c r="GM66" s="461"/>
      <c r="GN66" s="461"/>
      <c r="GO66" s="461"/>
      <c r="GP66" s="461"/>
      <c r="GQ66" s="461"/>
      <c r="GR66" s="461"/>
      <c r="GS66" s="461"/>
      <c r="GT66" s="461"/>
      <c r="GU66" s="461"/>
      <c r="GV66" s="461"/>
      <c r="GW66" s="461"/>
      <c r="GX66" s="461"/>
      <c r="GY66" s="461"/>
      <c r="GZ66" s="461"/>
      <c r="HA66" s="461"/>
      <c r="HB66" s="461"/>
      <c r="HC66" s="461"/>
      <c r="HD66" s="461"/>
      <c r="HE66" s="461"/>
      <c r="HF66" s="461"/>
      <c r="HG66" s="461"/>
      <c r="HH66" s="461"/>
      <c r="HI66" s="461"/>
      <c r="HJ66" s="461"/>
      <c r="HK66" s="461"/>
      <c r="HL66" s="461"/>
      <c r="HM66" s="461"/>
      <c r="HN66" s="461"/>
      <c r="HO66" s="461"/>
      <c r="HP66" s="461"/>
      <c r="HQ66" s="461"/>
      <c r="HR66" s="461"/>
      <c r="HS66" s="461"/>
      <c r="HT66" s="461"/>
      <c r="HU66" s="461"/>
      <c r="HV66" s="461"/>
      <c r="HW66" s="461"/>
      <c r="HX66" s="461"/>
      <c r="HY66" s="461"/>
      <c r="HZ66" s="461"/>
      <c r="IA66" s="461"/>
      <c r="IB66" s="461"/>
      <c r="IC66" s="461"/>
      <c r="ID66" s="461"/>
      <c r="IE66" s="461"/>
      <c r="IF66" s="461"/>
      <c r="IG66" s="461"/>
      <c r="IH66" s="461"/>
      <c r="II66" s="461"/>
      <c r="IJ66" s="461"/>
      <c r="IK66" s="461"/>
      <c r="IL66" s="461"/>
      <c r="IM66" s="461"/>
      <c r="IN66" s="461"/>
      <c r="IO66" s="461"/>
      <c r="IP66" s="461"/>
      <c r="IQ66" s="461"/>
      <c r="IR66" s="461"/>
      <c r="IS66" s="461"/>
      <c r="IT66" s="461"/>
      <c r="IU66" s="461"/>
      <c r="IV66" s="461"/>
      <c r="IW66" s="461"/>
      <c r="IX66" s="461"/>
      <c r="IY66" s="461"/>
      <c r="IZ66" s="461"/>
      <c r="JA66" s="461"/>
      <c r="JB66" s="461"/>
      <c r="JC66" s="461"/>
      <c r="JD66" s="461"/>
      <c r="JE66" s="461"/>
      <c r="JF66" s="461"/>
      <c r="JG66" s="461"/>
      <c r="JH66" s="461"/>
      <c r="JI66" s="461"/>
      <c r="JJ66" s="461"/>
      <c r="JK66" s="461"/>
      <c r="JL66" s="461"/>
      <c r="JM66" s="461"/>
      <c r="JN66" s="461"/>
      <c r="JO66" s="461"/>
      <c r="JP66" s="461"/>
      <c r="JQ66" s="461"/>
      <c r="JR66" s="461"/>
      <c r="JS66" s="461"/>
      <c r="JT66" s="461"/>
      <c r="JU66" s="461"/>
      <c r="JV66" s="461"/>
      <c r="JW66" s="461"/>
      <c r="JX66" s="461"/>
      <c r="JY66" s="461"/>
      <c r="JZ66" s="461"/>
      <c r="KA66" s="461"/>
      <c r="KB66" s="461"/>
      <c r="KC66" s="461"/>
      <c r="KD66" s="461"/>
      <c r="KE66" s="461"/>
      <c r="KF66" s="461"/>
      <c r="KG66" s="461"/>
      <c r="KH66" s="461"/>
      <c r="KI66" s="461"/>
      <c r="KJ66" s="461"/>
      <c r="KK66" s="461"/>
      <c r="KL66" s="461"/>
      <c r="KM66" s="461"/>
      <c r="KN66" s="461"/>
      <c r="KO66" s="461"/>
      <c r="KP66" s="461"/>
      <c r="KQ66" s="461"/>
      <c r="KR66" s="461"/>
      <c r="KS66" s="461"/>
      <c r="KT66" s="461"/>
      <c r="KU66" s="461"/>
      <c r="KV66" s="461"/>
      <c r="KW66" s="461"/>
      <c r="KX66" s="461"/>
      <c r="KY66" s="461"/>
      <c r="KZ66" s="461"/>
      <c r="LA66" s="461"/>
      <c r="LB66" s="461"/>
      <c r="LC66" s="461"/>
      <c r="LD66" s="461"/>
      <c r="LE66" s="461"/>
      <c r="LF66" s="461"/>
      <c r="LG66" s="461"/>
      <c r="LH66" s="461"/>
      <c r="LI66" s="461"/>
      <c r="LJ66" s="461"/>
      <c r="LK66" s="461"/>
      <c r="LL66" s="461"/>
      <c r="LM66" s="461"/>
      <c r="LN66" s="461"/>
      <c r="LO66" s="461"/>
      <c r="LP66" s="461"/>
      <c r="LQ66" s="461"/>
      <c r="LR66" s="461"/>
      <c r="LS66" s="461"/>
      <c r="LT66" s="461"/>
      <c r="LU66" s="461"/>
      <c r="LV66" s="461"/>
      <c r="LW66" s="461"/>
      <c r="LX66" s="461"/>
      <c r="LY66" s="461"/>
      <c r="LZ66" s="461"/>
      <c r="MA66" s="461"/>
      <c r="MB66" s="461"/>
      <c r="MC66" s="461"/>
      <c r="MD66" s="461"/>
      <c r="ME66" s="461"/>
      <c r="MF66" s="461"/>
      <c r="MG66" s="461"/>
      <c r="MH66" s="461"/>
      <c r="MI66" s="461"/>
      <c r="MJ66" s="461"/>
      <c r="MK66" s="461"/>
      <c r="ML66" s="461"/>
      <c r="MM66" s="461"/>
      <c r="MN66" s="461"/>
      <c r="MO66" s="461"/>
      <c r="MP66" s="461"/>
      <c r="MQ66" s="461"/>
      <c r="MR66" s="461"/>
      <c r="MS66" s="461"/>
      <c r="MT66" s="461"/>
      <c r="MU66" s="461"/>
      <c r="MV66" s="461"/>
      <c r="MW66" s="461"/>
      <c r="MX66" s="461"/>
      <c r="MY66" s="461"/>
      <c r="MZ66" s="461"/>
      <c r="NA66" s="461"/>
      <c r="NB66" s="461"/>
      <c r="NC66" s="461"/>
      <c r="ND66" s="461"/>
      <c r="NE66" s="461"/>
      <c r="NF66" s="461"/>
      <c r="NG66" s="461"/>
      <c r="NH66" s="461"/>
      <c r="NI66" s="461"/>
      <c r="NJ66" s="461"/>
      <c r="NK66" s="461"/>
      <c r="NL66" s="461"/>
      <c r="NM66" s="461"/>
      <c r="NN66" s="461"/>
      <c r="NO66" s="461"/>
      <c r="NP66" s="461"/>
      <c r="NQ66" s="461"/>
      <c r="NR66" s="461"/>
      <c r="NS66" s="461"/>
      <c r="NT66" s="461"/>
      <c r="NU66" s="461"/>
      <c r="NV66" s="461"/>
      <c r="NW66" s="461"/>
      <c r="NX66" s="461"/>
      <c r="NY66" s="461"/>
      <c r="NZ66" s="461"/>
      <c r="OA66" s="461"/>
      <c r="OB66" s="461"/>
      <c r="OC66" s="461"/>
      <c r="OD66" s="461"/>
      <c r="OE66" s="461"/>
      <c r="OF66" s="461"/>
      <c r="OG66" s="461"/>
      <c r="OH66" s="461"/>
      <c r="OI66" s="461"/>
      <c r="OJ66" s="461"/>
      <c r="OK66" s="461"/>
      <c r="OL66" s="461"/>
      <c r="OM66" s="461"/>
      <c r="ON66" s="461"/>
      <c r="OO66" s="461"/>
      <c r="OP66" s="461"/>
      <c r="OQ66" s="461"/>
      <c r="OR66" s="461"/>
      <c r="OS66" s="461"/>
      <c r="OT66" s="461"/>
      <c r="OU66" s="461"/>
      <c r="OV66" s="461"/>
      <c r="OW66" s="461"/>
      <c r="OX66" s="461"/>
      <c r="OY66" s="461"/>
      <c r="OZ66" s="461"/>
      <c r="PA66" s="461"/>
      <c r="PB66" s="461"/>
      <c r="PC66" s="461"/>
      <c r="PD66" s="461"/>
      <c r="PE66" s="461"/>
      <c r="PF66" s="461"/>
      <c r="PG66" s="461"/>
      <c r="PH66" s="461"/>
      <c r="PI66" s="461"/>
      <c r="PJ66" s="461"/>
      <c r="PK66" s="461"/>
      <c r="PL66" s="461"/>
      <c r="PM66" s="461"/>
      <c r="PN66" s="461"/>
      <c r="PO66" s="461"/>
      <c r="PP66" s="461"/>
      <c r="PQ66" s="461"/>
      <c r="PR66" s="461"/>
      <c r="PS66" s="461"/>
      <c r="PT66" s="461"/>
      <c r="PU66" s="461"/>
      <c r="PV66" s="461"/>
      <c r="PW66" s="461"/>
      <c r="PX66" s="461"/>
      <c r="PY66" s="461"/>
      <c r="PZ66" s="461"/>
      <c r="QA66" s="461"/>
      <c r="QB66" s="461"/>
      <c r="QC66" s="461"/>
      <c r="QD66" s="461"/>
      <c r="QE66" s="461"/>
      <c r="QF66" s="461"/>
      <c r="QG66" s="461"/>
      <c r="QH66" s="461"/>
      <c r="QI66" s="461"/>
      <c r="QJ66" s="461"/>
      <c r="QK66" s="461"/>
      <c r="QL66" s="461"/>
      <c r="QM66" s="461"/>
      <c r="QN66" s="461"/>
      <c r="QO66" s="461"/>
      <c r="QP66" s="461"/>
      <c r="QQ66" s="461"/>
      <c r="QR66" s="461"/>
      <c r="QS66" s="461"/>
      <c r="QT66" s="461"/>
      <c r="QU66" s="461"/>
      <c r="QV66" s="461"/>
      <c r="QW66" s="461"/>
      <c r="QX66" s="461"/>
      <c r="QY66" s="461"/>
      <c r="QZ66" s="461"/>
      <c r="RA66" s="461"/>
      <c r="RB66" s="461"/>
      <c r="RC66" s="461"/>
      <c r="RD66" s="461"/>
      <c r="RE66" s="461"/>
      <c r="RF66" s="461"/>
      <c r="RG66" s="461"/>
      <c r="RH66" s="461"/>
      <c r="RI66" s="461"/>
      <c r="RJ66" s="461"/>
      <c r="RK66" s="461"/>
      <c r="RL66" s="461"/>
      <c r="RM66" s="461"/>
      <c r="RN66" s="461"/>
      <c r="RO66" s="461"/>
      <c r="RP66" s="461"/>
      <c r="RQ66" s="461"/>
      <c r="RR66" s="461"/>
      <c r="RS66" s="461"/>
      <c r="RT66" s="461"/>
      <c r="RU66" s="461"/>
      <c r="RV66" s="461"/>
      <c r="RW66" s="461"/>
      <c r="RX66" s="461"/>
      <c r="RY66" s="461"/>
      <c r="RZ66" s="461"/>
      <c r="SA66" s="461"/>
      <c r="SB66" s="461"/>
      <c r="SC66" s="461"/>
      <c r="SD66" s="461"/>
      <c r="SE66" s="461"/>
      <c r="SF66" s="461"/>
      <c r="SG66" s="461"/>
      <c r="SH66" s="461"/>
      <c r="SI66" s="461"/>
      <c r="SJ66" s="461"/>
      <c r="SK66" s="461"/>
      <c r="SL66" s="461"/>
      <c r="SM66" s="461"/>
      <c r="SN66" s="461"/>
      <c r="SO66" s="461"/>
      <c r="SP66" s="461"/>
      <c r="SQ66" s="461"/>
      <c r="SR66" s="461"/>
      <c r="SS66" s="461"/>
      <c r="ST66" s="461"/>
      <c r="SU66" s="461"/>
      <c r="SV66" s="461"/>
      <c r="SW66" s="461"/>
      <c r="SX66" s="461"/>
      <c r="SY66" s="461"/>
      <c r="SZ66" s="461"/>
      <c r="TA66" s="461"/>
      <c r="TB66" s="461"/>
      <c r="TC66" s="461"/>
      <c r="TD66" s="461"/>
      <c r="TE66" s="461"/>
      <c r="TF66" s="461"/>
      <c r="TG66" s="461"/>
      <c r="TH66" s="461"/>
      <c r="TI66" s="461"/>
      <c r="TJ66" s="461"/>
      <c r="TK66" s="461"/>
      <c r="TL66" s="461"/>
      <c r="TM66" s="461"/>
      <c r="TN66" s="461"/>
      <c r="TO66" s="461"/>
      <c r="TP66" s="461"/>
      <c r="TQ66" s="461"/>
      <c r="TR66" s="461"/>
      <c r="TS66" s="461"/>
      <c r="TT66" s="461"/>
      <c r="TU66" s="461"/>
      <c r="TV66" s="461"/>
      <c r="TW66" s="461"/>
      <c r="TX66" s="461"/>
      <c r="TY66" s="461"/>
      <c r="TZ66" s="461"/>
      <c r="UA66" s="461"/>
      <c r="UB66" s="461"/>
      <c r="UC66" s="461"/>
      <c r="UD66" s="461"/>
      <c r="UE66" s="461"/>
      <c r="UF66" s="461"/>
      <c r="UG66" s="461"/>
      <c r="UH66" s="461"/>
      <c r="UI66" s="461"/>
      <c r="UJ66" s="461"/>
      <c r="UK66" s="461"/>
      <c r="UL66" s="461"/>
      <c r="UM66" s="461"/>
      <c r="UN66" s="461"/>
      <c r="UO66" s="461"/>
      <c r="UP66" s="461"/>
      <c r="UQ66" s="461"/>
      <c r="UR66" s="461"/>
      <c r="US66" s="461"/>
      <c r="UT66" s="461"/>
      <c r="UU66" s="461"/>
      <c r="UV66" s="461"/>
      <c r="UW66" s="461"/>
      <c r="UX66" s="461"/>
      <c r="UY66" s="461"/>
      <c r="UZ66" s="461"/>
      <c r="VA66" s="461"/>
      <c r="VB66" s="461"/>
      <c r="VC66" s="461"/>
      <c r="VD66" s="461"/>
      <c r="VE66" s="461"/>
      <c r="VF66" s="461"/>
      <c r="VG66" s="461"/>
      <c r="VH66" s="461"/>
      <c r="VI66" s="461"/>
      <c r="VJ66" s="461"/>
      <c r="VK66" s="461"/>
      <c r="VL66" s="461"/>
      <c r="VM66" s="461"/>
      <c r="VN66" s="461"/>
      <c r="VO66" s="461"/>
      <c r="VP66" s="461"/>
      <c r="VQ66" s="461"/>
      <c r="VR66" s="461"/>
      <c r="VS66" s="461"/>
      <c r="VT66" s="461"/>
      <c r="VU66" s="461"/>
      <c r="VV66" s="461"/>
      <c r="VW66" s="461"/>
      <c r="VX66" s="461"/>
      <c r="VY66" s="461"/>
      <c r="VZ66" s="461"/>
      <c r="WA66" s="461"/>
      <c r="WB66" s="461"/>
      <c r="WC66" s="461"/>
      <c r="WD66" s="461"/>
      <c r="WE66" s="461"/>
      <c r="WF66" s="461"/>
      <c r="WG66" s="461"/>
      <c r="WH66" s="461"/>
      <c r="WI66" s="461"/>
      <c r="WJ66" s="461"/>
      <c r="WK66" s="461"/>
      <c r="WL66" s="461"/>
      <c r="WM66" s="461"/>
      <c r="WN66" s="461"/>
      <c r="WO66" s="461"/>
      <c r="WP66" s="461"/>
      <c r="WQ66" s="461"/>
      <c r="WR66" s="461"/>
      <c r="WS66" s="461"/>
      <c r="WT66" s="461"/>
      <c r="WU66" s="461"/>
      <c r="WV66" s="461"/>
      <c r="WW66" s="461"/>
      <c r="WX66" s="461"/>
      <c r="WY66" s="461"/>
      <c r="WZ66" s="461"/>
      <c r="XA66" s="461"/>
      <c r="XB66" s="461"/>
      <c r="XC66" s="461"/>
      <c r="XD66" s="461"/>
      <c r="XE66" s="461"/>
      <c r="XF66" s="461"/>
      <c r="XG66" s="461"/>
      <c r="XH66" s="461"/>
      <c r="XI66" s="461"/>
      <c r="XJ66" s="461"/>
      <c r="XK66" s="461"/>
      <c r="XL66" s="461"/>
      <c r="XM66" s="461"/>
      <c r="XN66" s="461"/>
      <c r="XO66" s="461"/>
      <c r="XP66" s="461"/>
      <c r="XQ66" s="461"/>
      <c r="XR66" s="461"/>
      <c r="XS66" s="461"/>
      <c r="XT66" s="461"/>
      <c r="XU66" s="461"/>
      <c r="XV66" s="461"/>
      <c r="XW66" s="461"/>
      <c r="XX66" s="461"/>
      <c r="XY66" s="461"/>
      <c r="XZ66" s="461"/>
      <c r="YA66" s="461"/>
      <c r="YB66" s="461"/>
      <c r="YC66" s="461"/>
      <c r="YD66" s="461"/>
      <c r="YE66" s="461"/>
      <c r="YF66" s="461"/>
      <c r="YG66" s="461"/>
      <c r="YH66" s="461"/>
      <c r="YI66" s="461"/>
      <c r="YJ66" s="461"/>
      <c r="YK66" s="461"/>
      <c r="YL66" s="461"/>
      <c r="YM66" s="461"/>
      <c r="YN66" s="461"/>
      <c r="YO66" s="461"/>
      <c r="YP66" s="461"/>
      <c r="YQ66" s="461"/>
      <c r="YR66" s="461"/>
      <c r="YS66" s="461"/>
      <c r="YT66" s="461"/>
      <c r="YU66" s="461"/>
      <c r="YV66" s="461"/>
      <c r="YW66" s="461"/>
      <c r="YX66" s="461"/>
      <c r="YY66" s="461"/>
      <c r="YZ66" s="461"/>
      <c r="ZA66" s="461"/>
      <c r="ZB66" s="461"/>
      <c r="ZC66" s="461"/>
      <c r="ZD66" s="461"/>
      <c r="ZE66" s="461"/>
      <c r="ZF66" s="461"/>
      <c r="ZG66" s="461"/>
      <c r="ZH66" s="461"/>
      <c r="ZI66" s="461"/>
      <c r="ZJ66" s="461"/>
      <c r="ZK66" s="461"/>
      <c r="ZL66" s="461"/>
      <c r="ZM66" s="461"/>
      <c r="ZN66" s="461"/>
      <c r="ZO66" s="461"/>
      <c r="ZP66" s="461"/>
      <c r="ZQ66" s="461"/>
      <c r="ZR66" s="461"/>
      <c r="ZS66" s="461"/>
      <c r="ZT66" s="461"/>
      <c r="ZU66" s="461"/>
      <c r="ZV66" s="461"/>
      <c r="ZW66" s="461"/>
      <c r="ZX66" s="461"/>
      <c r="ZY66" s="461"/>
      <c r="ZZ66" s="461"/>
    </row>
  </sheetData>
  <mergeCells count="20">
    <mergeCell ref="A1:O1"/>
    <mergeCell ref="A2:A3"/>
    <mergeCell ref="B2:B3"/>
    <mergeCell ref="C2:C3"/>
    <mergeCell ref="D2:D3"/>
    <mergeCell ref="E2:G2"/>
    <mergeCell ref="H2:J2"/>
    <mergeCell ref="K2:K3"/>
    <mergeCell ref="L2:M2"/>
    <mergeCell ref="N2:O2"/>
    <mergeCell ref="A38:A50"/>
    <mergeCell ref="B38:B42"/>
    <mergeCell ref="B43:B46"/>
    <mergeCell ref="B47:B49"/>
    <mergeCell ref="A4:A37"/>
    <mergeCell ref="B4:B11"/>
    <mergeCell ref="B12:B20"/>
    <mergeCell ref="B21:B27"/>
    <mergeCell ref="B28:B32"/>
    <mergeCell ref="B33:B36"/>
  </mergeCells>
  <printOptions horizontalCentered="1"/>
  <pageMargins left="0.7" right="0.7" top="0.75" bottom="0.75" header="0.3" footer="0.3"/>
  <pageSetup paperSize="9" scale="71" fitToHeight="0"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zoomScale="112" zoomScaleNormal="112" workbookViewId="0">
      <selection sqref="A1:P1"/>
    </sheetView>
  </sheetViews>
  <sheetFormatPr defaultColWidth="9.140625" defaultRowHeight="11.25"/>
  <cols>
    <col min="1" max="1" width="7.85546875" style="514" customWidth="1"/>
    <col min="2" max="2" width="11.85546875" style="514" customWidth="1"/>
    <col min="3" max="3" width="21.28515625" style="514" customWidth="1"/>
    <col min="4" max="4" width="11" style="514" bestFit="1" customWidth="1"/>
    <col min="5" max="5" width="8.140625" style="514" customWidth="1"/>
    <col min="6" max="6" width="9" style="514" customWidth="1"/>
    <col min="7" max="8" width="7.42578125" style="514" customWidth="1"/>
    <col min="9" max="9" width="8" style="514" bestFit="1" customWidth="1"/>
    <col min="10" max="11" width="7" style="514" bestFit="1" customWidth="1"/>
    <col min="12" max="12" width="14.140625" style="514" customWidth="1"/>
    <col min="13" max="14" width="9" style="514" customWidth="1"/>
    <col min="15" max="16384" width="9.140625" style="514"/>
  </cols>
  <sheetData>
    <row r="1" spans="1:16" ht="18" customHeight="1">
      <c r="A1" s="1616" t="s">
        <v>892</v>
      </c>
      <c r="B1" s="1616"/>
      <c r="C1" s="1616"/>
      <c r="D1" s="1616"/>
      <c r="E1" s="1616"/>
      <c r="F1" s="1616"/>
      <c r="G1" s="1616"/>
      <c r="H1" s="1616"/>
      <c r="I1" s="1616"/>
      <c r="J1" s="1616"/>
      <c r="K1" s="1616"/>
      <c r="L1" s="1616"/>
      <c r="M1" s="1616"/>
      <c r="N1" s="1616"/>
      <c r="O1" s="1616"/>
      <c r="P1" s="1616"/>
    </row>
    <row r="2" spans="1:16" ht="51" customHeight="1">
      <c r="A2" s="1550" t="s">
        <v>805</v>
      </c>
      <c r="B2" s="1550" t="s">
        <v>893</v>
      </c>
      <c r="C2" s="1550" t="s">
        <v>807</v>
      </c>
      <c r="D2" s="1534" t="s">
        <v>894</v>
      </c>
      <c r="E2" s="1607" t="s">
        <v>895</v>
      </c>
      <c r="F2" s="1555" t="s">
        <v>759</v>
      </c>
      <c r="G2" s="1609"/>
      <c r="H2" s="1556"/>
      <c r="I2" s="1550" t="s">
        <v>896</v>
      </c>
      <c r="J2" s="1550"/>
      <c r="K2" s="1550"/>
      <c r="L2" s="1534" t="s">
        <v>810</v>
      </c>
      <c r="M2" s="1550" t="s">
        <v>811</v>
      </c>
      <c r="N2" s="1550"/>
      <c r="O2" s="1550" t="s">
        <v>1374</v>
      </c>
      <c r="P2" s="1550"/>
    </row>
    <row r="3" spans="1:16" ht="76.5" customHeight="1">
      <c r="A3" s="1550"/>
      <c r="B3" s="1550"/>
      <c r="C3" s="1550"/>
      <c r="D3" s="1535" t="s">
        <v>897</v>
      </c>
      <c r="E3" s="1608"/>
      <c r="F3" s="515" t="s">
        <v>77</v>
      </c>
      <c r="G3" s="515">
        <v>45200</v>
      </c>
      <c r="H3" s="515">
        <v>45231</v>
      </c>
      <c r="I3" s="515" t="s">
        <v>77</v>
      </c>
      <c r="J3" s="515">
        <v>45200</v>
      </c>
      <c r="K3" s="515">
        <v>45231</v>
      </c>
      <c r="L3" s="1535"/>
      <c r="M3" s="515">
        <v>45200</v>
      </c>
      <c r="N3" s="515">
        <v>45231</v>
      </c>
      <c r="O3" s="462" t="s">
        <v>898</v>
      </c>
      <c r="P3" s="462" t="s">
        <v>899</v>
      </c>
    </row>
    <row r="4" spans="1:16" ht="12" customHeight="1">
      <c r="A4" s="1610" t="s">
        <v>900</v>
      </c>
      <c r="B4" s="1610" t="s">
        <v>901</v>
      </c>
      <c r="C4" s="516" t="s">
        <v>902</v>
      </c>
      <c r="D4" s="517" t="s">
        <v>903</v>
      </c>
      <c r="E4" s="518" t="s">
        <v>856</v>
      </c>
      <c r="F4" s="519">
        <v>76</v>
      </c>
      <c r="G4" s="519">
        <v>50</v>
      </c>
      <c r="H4" s="520">
        <v>3</v>
      </c>
      <c r="I4" s="519">
        <v>1.62</v>
      </c>
      <c r="J4" s="519">
        <v>1.07</v>
      </c>
      <c r="K4" s="519">
        <v>7.0000000000000007E-2</v>
      </c>
      <c r="L4" s="519" t="s">
        <v>904</v>
      </c>
      <c r="M4" s="519">
        <v>2180</v>
      </c>
      <c r="N4" s="519">
        <v>2271</v>
      </c>
      <c r="O4" s="521">
        <v>11</v>
      </c>
      <c r="P4" s="521">
        <v>0</v>
      </c>
    </row>
    <row r="5" spans="1:16" ht="12" customHeight="1">
      <c r="A5" s="1610"/>
      <c r="B5" s="1610"/>
      <c r="C5" s="516" t="s">
        <v>905</v>
      </c>
      <c r="D5" s="522" t="s">
        <v>906</v>
      </c>
      <c r="E5" s="523" t="s">
        <v>856</v>
      </c>
      <c r="F5" s="519">
        <v>0</v>
      </c>
      <c r="G5" s="519">
        <v>0</v>
      </c>
      <c r="H5" s="520">
        <v>0</v>
      </c>
      <c r="I5" s="519">
        <v>0</v>
      </c>
      <c r="J5" s="519">
        <v>0</v>
      </c>
      <c r="K5" s="519">
        <v>0</v>
      </c>
      <c r="L5" s="519" t="s">
        <v>904</v>
      </c>
      <c r="M5" s="519">
        <v>2154</v>
      </c>
      <c r="N5" s="519">
        <v>2159</v>
      </c>
      <c r="O5" s="519">
        <v>0</v>
      </c>
      <c r="P5" s="519">
        <v>0</v>
      </c>
    </row>
    <row r="6" spans="1:16" ht="12" customHeight="1">
      <c r="A6" s="1610"/>
      <c r="B6" s="1610"/>
      <c r="C6" s="516" t="s">
        <v>907</v>
      </c>
      <c r="D6" s="517" t="s">
        <v>907</v>
      </c>
      <c r="E6" s="518" t="s">
        <v>908</v>
      </c>
      <c r="F6" s="519">
        <v>0</v>
      </c>
      <c r="G6" s="519">
        <v>0</v>
      </c>
      <c r="H6" s="520">
        <v>0</v>
      </c>
      <c r="I6" s="519">
        <v>0</v>
      </c>
      <c r="J6" s="519">
        <v>0</v>
      </c>
      <c r="K6" s="519">
        <v>0</v>
      </c>
      <c r="L6" s="519" t="s">
        <v>909</v>
      </c>
      <c r="M6" s="519">
        <v>1195</v>
      </c>
      <c r="N6" s="519">
        <v>1235</v>
      </c>
      <c r="O6" s="521">
        <v>0</v>
      </c>
      <c r="P6" s="521">
        <v>0</v>
      </c>
    </row>
    <row r="7" spans="1:16" ht="12" customHeight="1">
      <c r="A7" s="1610"/>
      <c r="B7" s="1610"/>
      <c r="C7" s="516" t="s">
        <v>910</v>
      </c>
      <c r="D7" s="522" t="s">
        <v>911</v>
      </c>
      <c r="E7" s="518" t="s">
        <v>836</v>
      </c>
      <c r="F7" s="519">
        <v>330830</v>
      </c>
      <c r="G7" s="519">
        <v>36806</v>
      </c>
      <c r="H7" s="519">
        <v>46360</v>
      </c>
      <c r="I7" s="519">
        <v>10011.958865000001</v>
      </c>
      <c r="J7" s="519">
        <v>1112.5</v>
      </c>
      <c r="K7" s="519">
        <v>1383.66</v>
      </c>
      <c r="L7" s="519" t="s">
        <v>904</v>
      </c>
      <c r="M7" s="519">
        <v>5924</v>
      </c>
      <c r="N7" s="519">
        <v>6066</v>
      </c>
      <c r="O7" s="519">
        <v>6292</v>
      </c>
      <c r="P7" s="519">
        <v>187</v>
      </c>
    </row>
    <row r="8" spans="1:16" ht="12" customHeight="1">
      <c r="A8" s="1610"/>
      <c r="B8" s="1610"/>
      <c r="C8" s="524" t="s">
        <v>912</v>
      </c>
      <c r="D8" s="517" t="s">
        <v>913</v>
      </c>
      <c r="E8" s="518" t="s">
        <v>856</v>
      </c>
      <c r="F8" s="519">
        <v>0</v>
      </c>
      <c r="G8" s="519">
        <v>0</v>
      </c>
      <c r="H8" s="519">
        <v>0</v>
      </c>
      <c r="I8" s="519">
        <v>0</v>
      </c>
      <c r="J8" s="519">
        <v>0</v>
      </c>
      <c r="K8" s="519">
        <v>0</v>
      </c>
      <c r="L8" s="519" t="s">
        <v>904</v>
      </c>
      <c r="M8" s="525" t="s">
        <v>277</v>
      </c>
      <c r="N8" s="525" t="s">
        <v>277</v>
      </c>
      <c r="O8" s="521">
        <v>0</v>
      </c>
      <c r="P8" s="521">
        <v>0</v>
      </c>
    </row>
    <row r="9" spans="1:16" ht="12" customHeight="1">
      <c r="A9" s="1610"/>
      <c r="B9" s="1610"/>
      <c r="C9" s="516" t="s">
        <v>914</v>
      </c>
      <c r="D9" s="517" t="s">
        <v>915</v>
      </c>
      <c r="E9" s="518" t="s">
        <v>916</v>
      </c>
      <c r="F9" s="519">
        <v>0</v>
      </c>
      <c r="G9" s="519">
        <v>0</v>
      </c>
      <c r="H9" s="519">
        <v>0</v>
      </c>
      <c r="I9" s="519">
        <v>0</v>
      </c>
      <c r="J9" s="519">
        <v>0</v>
      </c>
      <c r="K9" s="519">
        <v>0</v>
      </c>
      <c r="L9" s="519" t="s">
        <v>904</v>
      </c>
      <c r="M9" s="525">
        <v>24740</v>
      </c>
      <c r="N9" s="525">
        <v>25970</v>
      </c>
      <c r="O9" s="521">
        <v>0</v>
      </c>
      <c r="P9" s="521">
        <v>0</v>
      </c>
    </row>
    <row r="10" spans="1:16" ht="12" customHeight="1">
      <c r="A10" s="1610"/>
      <c r="B10" s="1610"/>
      <c r="C10" s="516" t="s">
        <v>917</v>
      </c>
      <c r="D10" s="517" t="s">
        <v>918</v>
      </c>
      <c r="E10" s="518" t="s">
        <v>836</v>
      </c>
      <c r="F10" s="519">
        <v>271584</v>
      </c>
      <c r="G10" s="519">
        <v>31178</v>
      </c>
      <c r="H10" s="519">
        <v>39148</v>
      </c>
      <c r="I10" s="519">
        <v>9674.9459499999994</v>
      </c>
      <c r="J10" s="519">
        <v>1088.44</v>
      </c>
      <c r="K10" s="519">
        <v>1542.5</v>
      </c>
      <c r="L10" s="519" t="s">
        <v>904</v>
      </c>
      <c r="M10" s="525">
        <v>7230</v>
      </c>
      <c r="N10" s="525">
        <v>8238</v>
      </c>
      <c r="O10" s="521">
        <v>5857</v>
      </c>
      <c r="P10" s="521">
        <v>233</v>
      </c>
    </row>
    <row r="11" spans="1:16">
      <c r="A11" s="1610"/>
      <c r="B11" s="1610"/>
      <c r="C11" s="516" t="s">
        <v>919</v>
      </c>
      <c r="D11" s="517" t="s">
        <v>920</v>
      </c>
      <c r="E11" s="518" t="s">
        <v>916</v>
      </c>
      <c r="F11" s="519">
        <v>34</v>
      </c>
      <c r="G11" s="519">
        <v>2</v>
      </c>
      <c r="H11" s="519">
        <v>20</v>
      </c>
      <c r="I11" s="519">
        <v>2.4</v>
      </c>
      <c r="J11" s="519">
        <v>0.14000000000000001</v>
      </c>
      <c r="K11" s="519">
        <v>1.38</v>
      </c>
      <c r="L11" s="519" t="s">
        <v>921</v>
      </c>
      <c r="M11" s="525">
        <v>27610</v>
      </c>
      <c r="N11" s="525">
        <v>26830</v>
      </c>
      <c r="O11" s="521">
        <v>8</v>
      </c>
      <c r="P11" s="521">
        <v>1</v>
      </c>
    </row>
    <row r="12" spans="1:16" ht="12" customHeight="1">
      <c r="A12" s="1610"/>
      <c r="B12" s="1610"/>
      <c r="C12" s="516" t="s">
        <v>922</v>
      </c>
      <c r="D12" s="517" t="s">
        <v>923</v>
      </c>
      <c r="E12" s="518" t="s">
        <v>856</v>
      </c>
      <c r="F12" s="519">
        <v>561888</v>
      </c>
      <c r="G12" s="519">
        <v>51546</v>
      </c>
      <c r="H12" s="519">
        <v>53884</v>
      </c>
      <c r="I12" s="519">
        <v>14912.501850000001</v>
      </c>
      <c r="J12" s="519">
        <v>1437.03</v>
      </c>
      <c r="K12" s="519">
        <v>1574.65</v>
      </c>
      <c r="L12" s="519" t="s">
        <v>904</v>
      </c>
      <c r="M12" s="525">
        <v>2883</v>
      </c>
      <c r="N12" s="525">
        <v>2916</v>
      </c>
      <c r="O12" s="521">
        <v>7727</v>
      </c>
      <c r="P12" s="521">
        <v>225</v>
      </c>
    </row>
    <row r="13" spans="1:16" ht="12" customHeight="1">
      <c r="A13" s="1610"/>
      <c r="B13" s="1610"/>
      <c r="C13" s="516" t="s">
        <v>855</v>
      </c>
      <c r="D13" s="517" t="s">
        <v>855</v>
      </c>
      <c r="E13" s="518" t="s">
        <v>856</v>
      </c>
      <c r="F13" s="519">
        <v>0</v>
      </c>
      <c r="G13" s="519">
        <v>0</v>
      </c>
      <c r="H13" s="519">
        <v>0</v>
      </c>
      <c r="I13" s="519">
        <v>0</v>
      </c>
      <c r="J13" s="519">
        <v>0</v>
      </c>
      <c r="K13" s="519">
        <v>0</v>
      </c>
      <c r="L13" s="519" t="s">
        <v>909</v>
      </c>
      <c r="M13" s="525" t="s">
        <v>277</v>
      </c>
      <c r="N13" s="525" t="s">
        <v>277</v>
      </c>
      <c r="O13" s="521">
        <v>0</v>
      </c>
      <c r="P13" s="521">
        <v>0</v>
      </c>
    </row>
    <row r="14" spans="1:16" ht="12" customHeight="1">
      <c r="A14" s="1610"/>
      <c r="B14" s="1610"/>
      <c r="C14" s="516" t="s">
        <v>924</v>
      </c>
      <c r="D14" s="517" t="s">
        <v>925</v>
      </c>
      <c r="E14" s="518" t="s">
        <v>856</v>
      </c>
      <c r="F14" s="519">
        <v>1407534</v>
      </c>
      <c r="G14" s="519">
        <v>179206</v>
      </c>
      <c r="H14" s="519">
        <v>127821</v>
      </c>
      <c r="I14" s="519">
        <v>41040.745124999994</v>
      </c>
      <c r="J14" s="519">
        <v>5137.45</v>
      </c>
      <c r="K14" s="519">
        <v>3651.75</v>
      </c>
      <c r="L14" s="519" t="s">
        <v>904</v>
      </c>
      <c r="M14" s="519">
        <v>5711</v>
      </c>
      <c r="N14" s="519">
        <v>5645</v>
      </c>
      <c r="O14" s="521">
        <v>17349</v>
      </c>
      <c r="P14" s="521">
        <v>495</v>
      </c>
    </row>
    <row r="15" spans="1:16" ht="12" customHeight="1">
      <c r="A15" s="1610"/>
      <c r="B15" s="1610"/>
      <c r="C15" s="516" t="s">
        <v>926</v>
      </c>
      <c r="D15" s="517" t="s">
        <v>927</v>
      </c>
      <c r="E15" s="518" t="s">
        <v>836</v>
      </c>
      <c r="F15" s="519">
        <v>605268</v>
      </c>
      <c r="G15" s="519">
        <v>73387</v>
      </c>
      <c r="H15" s="519">
        <v>55877</v>
      </c>
      <c r="I15" s="519">
        <v>35615.165524999997</v>
      </c>
      <c r="J15" s="519">
        <v>4290.3</v>
      </c>
      <c r="K15" s="519">
        <v>3204.96</v>
      </c>
      <c r="L15" s="519" t="s">
        <v>904</v>
      </c>
      <c r="M15" s="519">
        <v>11460</v>
      </c>
      <c r="N15" s="519">
        <v>11388</v>
      </c>
      <c r="O15" s="521">
        <v>13041</v>
      </c>
      <c r="P15" s="521">
        <v>749</v>
      </c>
    </row>
    <row r="16" spans="1:16" ht="12" customHeight="1">
      <c r="A16" s="1610"/>
      <c r="B16" s="1610"/>
      <c r="C16" s="516" t="s">
        <v>928</v>
      </c>
      <c r="D16" s="517" t="s">
        <v>929</v>
      </c>
      <c r="E16" s="518" t="s">
        <v>930</v>
      </c>
      <c r="F16" s="519">
        <v>140</v>
      </c>
      <c r="G16" s="519">
        <v>0</v>
      </c>
      <c r="H16" s="519">
        <v>1</v>
      </c>
      <c r="I16" s="519">
        <v>4.91</v>
      </c>
      <c r="J16" s="520">
        <v>0</v>
      </c>
      <c r="K16" s="519">
        <v>0.03</v>
      </c>
      <c r="L16" s="519" t="s">
        <v>904</v>
      </c>
      <c r="M16" s="525">
        <v>6607</v>
      </c>
      <c r="N16" s="519">
        <v>6607</v>
      </c>
      <c r="O16" s="521">
        <v>1</v>
      </c>
      <c r="P16" s="521">
        <v>0</v>
      </c>
    </row>
    <row r="17" spans="1:18" ht="12" customHeight="1">
      <c r="A17" s="1610"/>
      <c r="B17" s="1610"/>
      <c r="C17" s="516" t="s">
        <v>931</v>
      </c>
      <c r="D17" s="517" t="s">
        <v>932</v>
      </c>
      <c r="E17" s="518" t="s">
        <v>856</v>
      </c>
      <c r="F17" s="519">
        <v>0</v>
      </c>
      <c r="G17" s="519">
        <v>0</v>
      </c>
      <c r="H17" s="519">
        <v>0</v>
      </c>
      <c r="I17" s="519">
        <v>0</v>
      </c>
      <c r="J17" s="519">
        <v>0</v>
      </c>
      <c r="K17" s="519">
        <v>0</v>
      </c>
      <c r="L17" s="519" t="s">
        <v>933</v>
      </c>
      <c r="M17" s="525">
        <v>1200</v>
      </c>
      <c r="N17" s="525">
        <v>1200</v>
      </c>
      <c r="O17" s="521">
        <v>0</v>
      </c>
      <c r="P17" s="521">
        <v>0</v>
      </c>
    </row>
    <row r="18" spans="1:18" ht="12" customHeight="1">
      <c r="A18" s="1610"/>
      <c r="B18" s="1610"/>
      <c r="C18" s="516" t="s">
        <v>934</v>
      </c>
      <c r="D18" s="517" t="s">
        <v>935</v>
      </c>
      <c r="E18" s="518" t="s">
        <v>936</v>
      </c>
      <c r="F18" s="519">
        <v>697</v>
      </c>
      <c r="G18" s="519">
        <v>0</v>
      </c>
      <c r="H18" s="519">
        <v>0</v>
      </c>
      <c r="I18" s="519">
        <v>51.604040000000005</v>
      </c>
      <c r="J18" s="519">
        <v>0</v>
      </c>
      <c r="K18" s="519">
        <v>0</v>
      </c>
      <c r="L18" s="519" t="s">
        <v>904</v>
      </c>
      <c r="M18" s="525">
        <v>29685</v>
      </c>
      <c r="N18" s="525">
        <v>23595</v>
      </c>
      <c r="O18" s="521">
        <v>0</v>
      </c>
      <c r="P18" s="521">
        <v>0</v>
      </c>
    </row>
    <row r="19" spans="1:18" ht="12" customHeight="1">
      <c r="A19" s="1610"/>
      <c r="B19" s="1610"/>
      <c r="C19" s="524" t="s">
        <v>937</v>
      </c>
      <c r="D19" s="517" t="s">
        <v>938</v>
      </c>
      <c r="E19" s="518" t="s">
        <v>936</v>
      </c>
      <c r="F19" s="519">
        <v>190860</v>
      </c>
      <c r="G19" s="519">
        <v>19480</v>
      </c>
      <c r="H19" s="519">
        <v>17831</v>
      </c>
      <c r="I19" s="519">
        <v>28986.030315</v>
      </c>
      <c r="J19" s="519">
        <v>3127.6</v>
      </c>
      <c r="K19" s="519">
        <v>2328.38</v>
      </c>
      <c r="L19" s="519" t="s">
        <v>904</v>
      </c>
      <c r="M19" s="519">
        <v>43710</v>
      </c>
      <c r="N19" s="519">
        <v>44610</v>
      </c>
      <c r="O19" s="521">
        <v>1940</v>
      </c>
      <c r="P19" s="521">
        <v>253</v>
      </c>
    </row>
    <row r="20" spans="1:18" ht="12" customHeight="1">
      <c r="A20" s="1610"/>
      <c r="B20" s="1610"/>
      <c r="C20" s="516" t="s">
        <v>860</v>
      </c>
      <c r="D20" s="517" t="s">
        <v>939</v>
      </c>
      <c r="E20" s="518" t="s">
        <v>861</v>
      </c>
      <c r="F20" s="519">
        <v>49569</v>
      </c>
      <c r="G20" s="519">
        <v>9277</v>
      </c>
      <c r="H20" s="519">
        <v>8671</v>
      </c>
      <c r="I20" s="519">
        <v>1567.08095</v>
      </c>
      <c r="J20" s="519">
        <v>302.91000000000003</v>
      </c>
      <c r="K20" s="519">
        <v>274.56</v>
      </c>
      <c r="L20" s="519" t="s">
        <v>940</v>
      </c>
      <c r="M20" s="525">
        <v>1463</v>
      </c>
      <c r="N20" s="525">
        <v>1432</v>
      </c>
      <c r="O20" s="521">
        <v>2068</v>
      </c>
      <c r="P20" s="521">
        <v>65</v>
      </c>
    </row>
    <row r="21" spans="1:18" ht="12" customHeight="1">
      <c r="A21" s="1610"/>
      <c r="B21" s="1610"/>
      <c r="C21" s="516" t="s">
        <v>941</v>
      </c>
      <c r="D21" s="517" t="s">
        <v>942</v>
      </c>
      <c r="E21" s="518" t="s">
        <v>856</v>
      </c>
      <c r="F21" s="519">
        <v>10</v>
      </c>
      <c r="G21" s="519">
        <v>0</v>
      </c>
      <c r="H21" s="519">
        <v>3</v>
      </c>
      <c r="I21" s="519">
        <v>0.20108000000000001</v>
      </c>
      <c r="J21" s="519">
        <v>0</v>
      </c>
      <c r="K21" s="519">
        <v>7.0000000000000007E-2</v>
      </c>
      <c r="L21" s="519" t="s">
        <v>904</v>
      </c>
      <c r="M21" s="519">
        <v>2129</v>
      </c>
      <c r="N21" s="519">
        <v>2220</v>
      </c>
      <c r="O21" s="521">
        <v>0</v>
      </c>
      <c r="P21" s="521">
        <v>0</v>
      </c>
    </row>
    <row r="22" spans="1:18" ht="12" customHeight="1">
      <c r="A22" s="1610"/>
      <c r="B22" s="1610"/>
      <c r="C22" s="516" t="s">
        <v>943</v>
      </c>
      <c r="D22" s="517" t="s">
        <v>944</v>
      </c>
      <c r="E22" s="518" t="s">
        <v>836</v>
      </c>
      <c r="F22" s="519">
        <v>0</v>
      </c>
      <c r="G22" s="519">
        <v>0</v>
      </c>
      <c r="H22" s="519">
        <v>0</v>
      </c>
      <c r="I22" s="519">
        <v>0</v>
      </c>
      <c r="J22" s="519">
        <v>0</v>
      </c>
      <c r="K22" s="519">
        <v>0</v>
      </c>
      <c r="L22" s="519" t="s">
        <v>909</v>
      </c>
      <c r="M22" s="525" t="s">
        <v>277</v>
      </c>
      <c r="N22" s="525" t="s">
        <v>277</v>
      </c>
      <c r="O22" s="521">
        <v>0</v>
      </c>
      <c r="P22" s="521">
        <v>0</v>
      </c>
    </row>
    <row r="23" spans="1:18" ht="12" customHeight="1">
      <c r="A23" s="1610"/>
      <c r="B23" s="1610"/>
      <c r="C23" s="516" t="s">
        <v>945</v>
      </c>
      <c r="D23" s="517" t="s">
        <v>946</v>
      </c>
      <c r="E23" s="518" t="s">
        <v>856</v>
      </c>
      <c r="F23" s="519">
        <v>0</v>
      </c>
      <c r="G23" s="519">
        <v>0</v>
      </c>
      <c r="H23" s="519">
        <v>0</v>
      </c>
      <c r="I23" s="519">
        <v>0</v>
      </c>
      <c r="J23" s="519">
        <v>0</v>
      </c>
      <c r="K23" s="519">
        <v>0</v>
      </c>
      <c r="L23" s="519" t="s">
        <v>904</v>
      </c>
      <c r="M23" s="525" t="s">
        <v>277</v>
      </c>
      <c r="N23" s="525" t="s">
        <v>277</v>
      </c>
      <c r="O23" s="521">
        <v>0</v>
      </c>
      <c r="P23" s="521">
        <v>0</v>
      </c>
    </row>
    <row r="24" spans="1:18" ht="12" customHeight="1">
      <c r="A24" s="1610"/>
      <c r="B24" s="1610"/>
      <c r="C24" s="524" t="s">
        <v>947</v>
      </c>
      <c r="D24" s="517" t="s">
        <v>948</v>
      </c>
      <c r="E24" s="518" t="s">
        <v>836</v>
      </c>
      <c r="F24" s="519">
        <v>0</v>
      </c>
      <c r="G24" s="519">
        <v>0</v>
      </c>
      <c r="H24" s="519">
        <v>0</v>
      </c>
      <c r="I24" s="519">
        <v>0</v>
      </c>
      <c r="J24" s="519">
        <v>0</v>
      </c>
      <c r="K24" s="519">
        <v>0</v>
      </c>
      <c r="L24" s="519" t="s">
        <v>904</v>
      </c>
      <c r="M24" s="525">
        <v>18575</v>
      </c>
      <c r="N24" s="525">
        <v>17870</v>
      </c>
      <c r="O24" s="521">
        <v>0</v>
      </c>
      <c r="P24" s="521">
        <v>0</v>
      </c>
    </row>
    <row r="25" spans="1:18" ht="12" customHeight="1">
      <c r="A25" s="1610"/>
      <c r="B25" s="1610"/>
      <c r="C25" s="516" t="s">
        <v>949</v>
      </c>
      <c r="D25" s="517" t="s">
        <v>950</v>
      </c>
      <c r="E25" s="518" t="s">
        <v>836</v>
      </c>
      <c r="F25" s="519">
        <v>0</v>
      </c>
      <c r="G25" s="519">
        <v>0</v>
      </c>
      <c r="H25" s="519">
        <v>0</v>
      </c>
      <c r="I25" s="519">
        <v>0</v>
      </c>
      <c r="J25" s="519">
        <v>0</v>
      </c>
      <c r="K25" s="519">
        <v>0</v>
      </c>
      <c r="L25" s="519" t="s">
        <v>904</v>
      </c>
      <c r="M25" s="525" t="s">
        <v>277</v>
      </c>
      <c r="N25" s="525" t="s">
        <v>277</v>
      </c>
      <c r="O25" s="521">
        <v>0</v>
      </c>
      <c r="P25" s="521">
        <v>0</v>
      </c>
    </row>
    <row r="26" spans="1:18" ht="12" customHeight="1">
      <c r="A26" s="1610"/>
      <c r="B26" s="1610"/>
      <c r="C26" s="516" t="s">
        <v>951</v>
      </c>
      <c r="D26" s="517" t="s">
        <v>952</v>
      </c>
      <c r="E26" s="518" t="s">
        <v>856</v>
      </c>
      <c r="F26" s="519">
        <v>0</v>
      </c>
      <c r="G26" s="519">
        <v>0</v>
      </c>
      <c r="H26" s="519">
        <v>0</v>
      </c>
      <c r="I26" s="519">
        <v>0</v>
      </c>
      <c r="J26" s="519">
        <v>0</v>
      </c>
      <c r="K26" s="519">
        <v>0</v>
      </c>
      <c r="L26" s="519" t="s">
        <v>953</v>
      </c>
      <c r="M26" s="525" t="s">
        <v>277</v>
      </c>
      <c r="N26" s="525" t="s">
        <v>277</v>
      </c>
      <c r="O26" s="521">
        <v>0</v>
      </c>
      <c r="P26" s="521">
        <v>0</v>
      </c>
    </row>
    <row r="27" spans="1:18" ht="12" customHeight="1">
      <c r="A27" s="1610"/>
      <c r="B27" s="1610"/>
      <c r="C27" s="516" t="s">
        <v>1375</v>
      </c>
      <c r="D27" s="517" t="s">
        <v>1376</v>
      </c>
      <c r="E27" s="518" t="s">
        <v>836</v>
      </c>
      <c r="F27" s="519">
        <v>1730</v>
      </c>
      <c r="G27" s="519">
        <v>0</v>
      </c>
      <c r="H27" s="519">
        <v>1730</v>
      </c>
      <c r="I27" s="519">
        <v>77.87</v>
      </c>
      <c r="J27" s="519"/>
      <c r="K27" s="519">
        <v>77.87</v>
      </c>
      <c r="L27" s="519"/>
      <c r="M27" s="525" t="s">
        <v>277</v>
      </c>
      <c r="N27" s="525">
        <v>893</v>
      </c>
      <c r="O27" s="519">
        <v>343</v>
      </c>
      <c r="P27" s="519">
        <v>15</v>
      </c>
    </row>
    <row r="28" spans="1:18" ht="12" customHeight="1">
      <c r="A28" s="1610"/>
      <c r="B28" s="1610"/>
      <c r="C28" s="516" t="s">
        <v>954</v>
      </c>
      <c r="D28" s="517" t="s">
        <v>955</v>
      </c>
      <c r="E28" s="518" t="s">
        <v>836</v>
      </c>
      <c r="F28" s="519">
        <v>235582</v>
      </c>
      <c r="G28" s="519">
        <v>25448</v>
      </c>
      <c r="H28" s="519">
        <v>13079</v>
      </c>
      <c r="I28" s="519">
        <v>14244.43154</v>
      </c>
      <c r="J28" s="519">
        <v>1826.88</v>
      </c>
      <c r="K28" s="519">
        <v>899.9</v>
      </c>
      <c r="L28" s="519" t="s">
        <v>904</v>
      </c>
      <c r="M28" s="519">
        <v>13424</v>
      </c>
      <c r="N28" s="519">
        <v>12796</v>
      </c>
      <c r="O28" s="521">
        <v>3109</v>
      </c>
      <c r="P28" s="521">
        <v>213</v>
      </c>
    </row>
    <row r="29" spans="1:18" ht="12" customHeight="1">
      <c r="A29" s="1610"/>
      <c r="B29" s="1610"/>
      <c r="C29" s="516" t="s">
        <v>956</v>
      </c>
      <c r="D29" s="517" t="s">
        <v>957</v>
      </c>
      <c r="E29" s="518" t="s">
        <v>856</v>
      </c>
      <c r="F29" s="519">
        <v>0</v>
      </c>
      <c r="G29" s="519">
        <v>0</v>
      </c>
      <c r="H29" s="519">
        <v>0</v>
      </c>
      <c r="I29" s="519">
        <v>0</v>
      </c>
      <c r="J29" s="519">
        <v>0</v>
      </c>
      <c r="K29" s="519">
        <v>0</v>
      </c>
      <c r="L29" s="519" t="s">
        <v>904</v>
      </c>
      <c r="M29" s="525" t="s">
        <v>277</v>
      </c>
      <c r="N29" s="525" t="s">
        <v>277</v>
      </c>
      <c r="O29" s="521">
        <v>0</v>
      </c>
      <c r="P29" s="521">
        <v>0</v>
      </c>
    </row>
    <row r="30" spans="1:18" s="530" customFormat="1" ht="12" customHeight="1">
      <c r="A30" s="1610"/>
      <c r="B30" s="1611"/>
      <c r="C30" s="527" t="s">
        <v>958</v>
      </c>
      <c r="D30" s="527"/>
      <c r="E30" s="528"/>
      <c r="F30" s="528">
        <v>3655802</v>
      </c>
      <c r="G30" s="528">
        <v>426380</v>
      </c>
      <c r="H30" s="528">
        <v>364428</v>
      </c>
      <c r="I30" s="528">
        <v>156191.46523999999</v>
      </c>
      <c r="J30" s="528">
        <v>18324.320000000003</v>
      </c>
      <c r="K30" s="528">
        <v>14939.78</v>
      </c>
      <c r="L30" s="528"/>
      <c r="M30" s="529"/>
      <c r="N30" s="529"/>
      <c r="O30" s="529"/>
      <c r="P30" s="529"/>
      <c r="Q30" s="514"/>
      <c r="R30" s="514"/>
    </row>
    <row r="31" spans="1:18" ht="12" customHeight="1">
      <c r="A31" s="1610"/>
      <c r="B31" s="1612" t="s">
        <v>788</v>
      </c>
      <c r="C31" s="516" t="s">
        <v>959</v>
      </c>
      <c r="D31" s="517" t="s">
        <v>960</v>
      </c>
      <c r="E31" s="518" t="s">
        <v>856</v>
      </c>
      <c r="F31" s="531">
        <v>18560</v>
      </c>
      <c r="G31" s="531">
        <v>1971</v>
      </c>
      <c r="H31" s="531">
        <v>1252</v>
      </c>
      <c r="I31" s="531">
        <v>851.2921</v>
      </c>
      <c r="J31" s="531">
        <v>88.65</v>
      </c>
      <c r="K31" s="531">
        <v>55.28</v>
      </c>
      <c r="L31" s="519" t="s">
        <v>953</v>
      </c>
      <c r="M31" s="525">
        <v>0</v>
      </c>
      <c r="N31" s="525">
        <v>43430</v>
      </c>
      <c r="O31" s="519">
        <v>201</v>
      </c>
      <c r="P31" s="519">
        <v>9</v>
      </c>
    </row>
    <row r="32" spans="1:18" s="530" customFormat="1" ht="12" customHeight="1">
      <c r="A32" s="1610"/>
      <c r="B32" s="1613"/>
      <c r="C32" s="527" t="s">
        <v>961</v>
      </c>
      <c r="D32" s="527"/>
      <c r="E32" s="532"/>
      <c r="F32" s="528">
        <v>18560</v>
      </c>
      <c r="G32" s="528">
        <v>1971</v>
      </c>
      <c r="H32" s="528">
        <v>1252</v>
      </c>
      <c r="I32" s="528">
        <v>851.2921</v>
      </c>
      <c r="J32" s="528">
        <v>88.65</v>
      </c>
      <c r="K32" s="528">
        <v>55.28</v>
      </c>
      <c r="L32" s="529"/>
      <c r="M32" s="529"/>
      <c r="N32" s="529"/>
      <c r="O32" s="529"/>
      <c r="P32" s="529"/>
      <c r="Q32" s="514"/>
      <c r="R32" s="514"/>
    </row>
    <row r="33" spans="1:18" ht="12" customHeight="1">
      <c r="A33" s="1610"/>
      <c r="B33" s="1612" t="s">
        <v>962</v>
      </c>
      <c r="C33" s="533" t="s">
        <v>963</v>
      </c>
      <c r="D33" s="517" t="s">
        <v>963</v>
      </c>
      <c r="E33" s="534" t="s">
        <v>964</v>
      </c>
      <c r="F33" s="531">
        <v>0</v>
      </c>
      <c r="G33" s="531">
        <v>0</v>
      </c>
      <c r="H33" s="531">
        <v>0</v>
      </c>
      <c r="I33" s="531">
        <v>0</v>
      </c>
      <c r="J33" s="531">
        <v>0</v>
      </c>
      <c r="K33" s="531">
        <v>0</v>
      </c>
      <c r="L33" s="531" t="s">
        <v>879</v>
      </c>
      <c r="M33" s="525" t="s">
        <v>277</v>
      </c>
      <c r="N33" s="525" t="s">
        <v>277</v>
      </c>
      <c r="O33" s="519">
        <v>0</v>
      </c>
      <c r="P33" s="519">
        <v>0</v>
      </c>
    </row>
    <row r="34" spans="1:18" ht="12" customHeight="1">
      <c r="A34" s="1610"/>
      <c r="B34" s="1614"/>
      <c r="C34" s="517" t="s">
        <v>965</v>
      </c>
      <c r="D34" s="517" t="s">
        <v>965</v>
      </c>
      <c r="E34" s="534" t="s">
        <v>964</v>
      </c>
      <c r="F34" s="531">
        <v>0</v>
      </c>
      <c r="G34" s="531">
        <v>0</v>
      </c>
      <c r="H34" s="531">
        <v>0</v>
      </c>
      <c r="I34" s="531">
        <v>0</v>
      </c>
      <c r="J34" s="531">
        <v>0</v>
      </c>
      <c r="K34" s="531">
        <v>0</v>
      </c>
      <c r="L34" s="531" t="s">
        <v>879</v>
      </c>
      <c r="M34" s="525" t="s">
        <v>277</v>
      </c>
      <c r="N34" s="525" t="s">
        <v>277</v>
      </c>
      <c r="O34" s="519">
        <v>0</v>
      </c>
      <c r="P34" s="519">
        <v>0</v>
      </c>
    </row>
    <row r="35" spans="1:18" ht="12" customHeight="1">
      <c r="A35" s="1610"/>
      <c r="B35" s="1614"/>
      <c r="C35" s="517" t="s">
        <v>966</v>
      </c>
      <c r="D35" s="517" t="s">
        <v>966</v>
      </c>
      <c r="E35" s="534" t="s">
        <v>964</v>
      </c>
      <c r="F35" s="531">
        <v>0</v>
      </c>
      <c r="G35" s="531">
        <v>0</v>
      </c>
      <c r="H35" s="531">
        <v>0</v>
      </c>
      <c r="I35" s="531">
        <v>0</v>
      </c>
      <c r="J35" s="531">
        <v>0</v>
      </c>
      <c r="K35" s="531">
        <v>0</v>
      </c>
      <c r="L35" s="531" t="s">
        <v>879</v>
      </c>
      <c r="M35" s="525" t="s">
        <v>277</v>
      </c>
      <c r="N35" s="525" t="s">
        <v>277</v>
      </c>
      <c r="O35" s="519">
        <v>0</v>
      </c>
      <c r="P35" s="519">
        <v>0</v>
      </c>
    </row>
    <row r="36" spans="1:18" s="530" customFormat="1" ht="21.75" customHeight="1">
      <c r="A36" s="1610"/>
      <c r="B36" s="1613"/>
      <c r="C36" s="527" t="s">
        <v>967</v>
      </c>
      <c r="D36" s="527"/>
      <c r="E36" s="532"/>
      <c r="F36" s="528">
        <v>0</v>
      </c>
      <c r="G36" s="528">
        <v>0</v>
      </c>
      <c r="H36" s="528">
        <v>0</v>
      </c>
      <c r="I36" s="528">
        <v>0</v>
      </c>
      <c r="J36" s="528">
        <v>0</v>
      </c>
      <c r="K36" s="528">
        <v>0</v>
      </c>
      <c r="L36" s="529"/>
      <c r="M36" s="535"/>
      <c r="N36" s="535"/>
      <c r="O36" s="529"/>
      <c r="P36" s="529"/>
      <c r="Q36" s="514"/>
      <c r="R36" s="514"/>
    </row>
    <row r="37" spans="1:18" s="530" customFormat="1" ht="43.5" customHeight="1">
      <c r="A37" s="1611"/>
      <c r="B37" s="536" t="s">
        <v>968</v>
      </c>
      <c r="C37" s="527" t="s">
        <v>969</v>
      </c>
      <c r="D37" s="527"/>
      <c r="E37" s="528"/>
      <c r="F37" s="528">
        <v>3674362</v>
      </c>
      <c r="G37" s="528">
        <v>428351</v>
      </c>
      <c r="H37" s="528">
        <v>365680</v>
      </c>
      <c r="I37" s="528">
        <v>157042.75733999998</v>
      </c>
      <c r="J37" s="528">
        <v>18412.970000000005</v>
      </c>
      <c r="K37" s="528">
        <v>14995.060000000001</v>
      </c>
      <c r="L37" s="528"/>
      <c r="M37" s="535"/>
      <c r="N37" s="535"/>
      <c r="O37" s="529"/>
      <c r="P37" s="529"/>
      <c r="Q37" s="514"/>
      <c r="R37" s="514"/>
    </row>
    <row r="38" spans="1:18" ht="12" customHeight="1">
      <c r="A38" s="1615" t="s">
        <v>970</v>
      </c>
      <c r="B38" s="1612" t="s">
        <v>971</v>
      </c>
      <c r="C38" s="524" t="s">
        <v>912</v>
      </c>
      <c r="D38" s="517" t="s">
        <v>913</v>
      </c>
      <c r="E38" s="518" t="s">
        <v>856</v>
      </c>
      <c r="F38" s="531">
        <v>0</v>
      </c>
      <c r="G38" s="537">
        <v>0</v>
      </c>
      <c r="H38" s="537">
        <v>0</v>
      </c>
      <c r="I38" s="531">
        <v>0</v>
      </c>
      <c r="J38" s="531">
        <v>0</v>
      </c>
      <c r="K38" s="531">
        <v>0</v>
      </c>
      <c r="L38" s="519" t="s">
        <v>904</v>
      </c>
      <c r="M38" s="525" t="s">
        <v>277</v>
      </c>
      <c r="N38" s="525" t="s">
        <v>277</v>
      </c>
      <c r="O38" s="521">
        <v>0</v>
      </c>
      <c r="P38" s="519">
        <v>0</v>
      </c>
    </row>
    <row r="39" spans="1:18" ht="12" customHeight="1">
      <c r="A39" s="1610"/>
      <c r="B39" s="1614"/>
      <c r="C39" s="516" t="s">
        <v>918</v>
      </c>
      <c r="D39" s="517" t="s">
        <v>918</v>
      </c>
      <c r="E39" s="518" t="s">
        <v>836</v>
      </c>
      <c r="F39" s="531">
        <v>0</v>
      </c>
      <c r="G39" s="537">
        <v>0</v>
      </c>
      <c r="H39" s="537">
        <v>0</v>
      </c>
      <c r="I39" s="531">
        <v>0</v>
      </c>
      <c r="J39" s="531">
        <v>0</v>
      </c>
      <c r="K39" s="531">
        <v>0</v>
      </c>
      <c r="L39" s="519" t="s">
        <v>904</v>
      </c>
      <c r="M39" s="525" t="s">
        <v>277</v>
      </c>
      <c r="N39" s="525" t="s">
        <v>277</v>
      </c>
      <c r="O39" s="521">
        <v>0</v>
      </c>
      <c r="P39" s="519">
        <v>0</v>
      </c>
    </row>
    <row r="40" spans="1:18" ht="12" customHeight="1">
      <c r="A40" s="1610"/>
      <c r="B40" s="1614"/>
      <c r="C40" s="516" t="s">
        <v>926</v>
      </c>
      <c r="D40" s="517" t="s">
        <v>927</v>
      </c>
      <c r="E40" s="518" t="s">
        <v>836</v>
      </c>
      <c r="F40" s="531">
        <v>0.37</v>
      </c>
      <c r="G40" s="537">
        <v>0</v>
      </c>
      <c r="H40" s="537">
        <v>0</v>
      </c>
      <c r="I40" s="531">
        <v>0.4</v>
      </c>
      <c r="J40" s="531">
        <v>0</v>
      </c>
      <c r="K40" s="531">
        <v>0</v>
      </c>
      <c r="L40" s="519" t="s">
        <v>904</v>
      </c>
      <c r="M40" s="525" t="s">
        <v>277</v>
      </c>
      <c r="N40" s="525" t="s">
        <v>277</v>
      </c>
      <c r="O40" s="521">
        <v>0</v>
      </c>
      <c r="P40" s="519">
        <v>0</v>
      </c>
    </row>
    <row r="41" spans="1:18" ht="12" customHeight="1">
      <c r="A41" s="1610"/>
      <c r="B41" s="1614"/>
      <c r="C41" s="516" t="s">
        <v>972</v>
      </c>
      <c r="D41" s="517" t="s">
        <v>925</v>
      </c>
      <c r="E41" s="518" t="s">
        <v>836</v>
      </c>
      <c r="F41" s="531">
        <v>1.91</v>
      </c>
      <c r="G41" s="537">
        <v>0.01</v>
      </c>
      <c r="H41" s="537">
        <v>0</v>
      </c>
      <c r="I41" s="531">
        <v>9.49</v>
      </c>
      <c r="J41" s="531">
        <v>0.03</v>
      </c>
      <c r="K41" s="531">
        <v>0</v>
      </c>
      <c r="L41" s="519" t="s">
        <v>904</v>
      </c>
      <c r="M41" s="525" t="s">
        <v>277</v>
      </c>
      <c r="N41" s="525" t="s">
        <v>277</v>
      </c>
      <c r="O41" s="521">
        <v>0</v>
      </c>
      <c r="P41" s="519">
        <v>0</v>
      </c>
    </row>
    <row r="42" spans="1:18" ht="12" customHeight="1">
      <c r="A42" s="1610"/>
      <c r="B42" s="1614"/>
      <c r="C42" s="516" t="s">
        <v>937</v>
      </c>
      <c r="D42" s="517" t="s">
        <v>938</v>
      </c>
      <c r="E42" s="518" t="s">
        <v>936</v>
      </c>
      <c r="F42" s="531">
        <v>0</v>
      </c>
      <c r="G42" s="537">
        <v>0</v>
      </c>
      <c r="H42" s="537">
        <v>0</v>
      </c>
      <c r="I42" s="531">
        <v>0</v>
      </c>
      <c r="J42" s="531">
        <v>0</v>
      </c>
      <c r="K42" s="531">
        <v>0</v>
      </c>
      <c r="L42" s="519" t="s">
        <v>904</v>
      </c>
      <c r="M42" s="525" t="s">
        <v>277</v>
      </c>
      <c r="N42" s="525" t="s">
        <v>277</v>
      </c>
      <c r="O42" s="521">
        <v>0</v>
      </c>
      <c r="P42" s="519">
        <v>0</v>
      </c>
    </row>
    <row r="43" spans="1:18" ht="12" customHeight="1">
      <c r="A43" s="1610"/>
      <c r="B43" s="1614"/>
      <c r="C43" s="516" t="s">
        <v>973</v>
      </c>
      <c r="D43" s="517" t="s">
        <v>950</v>
      </c>
      <c r="E43" s="518" t="s">
        <v>836</v>
      </c>
      <c r="F43" s="531">
        <v>0</v>
      </c>
      <c r="G43" s="537">
        <v>0</v>
      </c>
      <c r="H43" s="537">
        <v>0</v>
      </c>
      <c r="I43" s="531">
        <v>0</v>
      </c>
      <c r="J43" s="531">
        <v>0</v>
      </c>
      <c r="K43" s="531">
        <v>0</v>
      </c>
      <c r="L43" s="519" t="s">
        <v>904</v>
      </c>
      <c r="M43" s="525" t="s">
        <v>277</v>
      </c>
      <c r="N43" s="525" t="s">
        <v>277</v>
      </c>
      <c r="O43" s="521">
        <v>0</v>
      </c>
      <c r="P43" s="519">
        <v>0</v>
      </c>
    </row>
    <row r="44" spans="1:18" ht="12" customHeight="1">
      <c r="A44" s="1610"/>
      <c r="B44" s="1614"/>
      <c r="C44" s="516" t="s">
        <v>941</v>
      </c>
      <c r="D44" s="517" t="s">
        <v>942</v>
      </c>
      <c r="E44" s="518" t="s">
        <v>856</v>
      </c>
      <c r="F44" s="531">
        <v>0</v>
      </c>
      <c r="G44" s="537">
        <v>0</v>
      </c>
      <c r="H44" s="537">
        <v>0</v>
      </c>
      <c r="I44" s="531">
        <v>0</v>
      </c>
      <c r="J44" s="531">
        <v>0</v>
      </c>
      <c r="K44" s="531">
        <v>0</v>
      </c>
      <c r="L44" s="519" t="s">
        <v>904</v>
      </c>
      <c r="M44" s="525" t="s">
        <v>277</v>
      </c>
      <c r="N44" s="525" t="s">
        <v>277</v>
      </c>
      <c r="O44" s="521">
        <v>0</v>
      </c>
      <c r="P44" s="519">
        <v>0</v>
      </c>
    </row>
    <row r="45" spans="1:18" ht="12" customHeight="1">
      <c r="A45" s="1610"/>
      <c r="B45" s="1614"/>
      <c r="C45" s="516" t="s">
        <v>974</v>
      </c>
      <c r="D45" s="517" t="s">
        <v>946</v>
      </c>
      <c r="E45" s="518" t="s">
        <v>856</v>
      </c>
      <c r="F45" s="531">
        <v>0</v>
      </c>
      <c r="G45" s="537">
        <v>0</v>
      </c>
      <c r="H45" s="537">
        <v>0</v>
      </c>
      <c r="I45" s="531">
        <v>0</v>
      </c>
      <c r="J45" s="531">
        <v>0</v>
      </c>
      <c r="K45" s="531">
        <v>0</v>
      </c>
      <c r="L45" s="519" t="s">
        <v>904</v>
      </c>
      <c r="M45" s="525" t="s">
        <v>277</v>
      </c>
      <c r="N45" s="525" t="s">
        <v>277</v>
      </c>
      <c r="O45" s="521">
        <v>0</v>
      </c>
      <c r="P45" s="519">
        <v>0</v>
      </c>
    </row>
    <row r="46" spans="1:18" ht="12" customHeight="1">
      <c r="A46" s="1610"/>
      <c r="B46" s="1614"/>
      <c r="C46" s="516" t="s">
        <v>956</v>
      </c>
      <c r="D46" s="517" t="s">
        <v>957</v>
      </c>
      <c r="E46" s="518" t="s">
        <v>856</v>
      </c>
      <c r="F46" s="531">
        <v>0</v>
      </c>
      <c r="G46" s="537">
        <v>0</v>
      </c>
      <c r="H46" s="537">
        <v>0</v>
      </c>
      <c r="I46" s="531">
        <v>0</v>
      </c>
      <c r="J46" s="531">
        <v>0</v>
      </c>
      <c r="K46" s="531">
        <v>0</v>
      </c>
      <c r="L46" s="519" t="s">
        <v>904</v>
      </c>
      <c r="M46" s="525" t="s">
        <v>277</v>
      </c>
      <c r="N46" s="525" t="s">
        <v>277</v>
      </c>
      <c r="O46" s="521">
        <v>0</v>
      </c>
      <c r="P46" s="519">
        <v>0</v>
      </c>
      <c r="Q46" s="526"/>
    </row>
    <row r="47" spans="1:18" ht="12" customHeight="1">
      <c r="A47" s="1610"/>
      <c r="B47" s="1613"/>
      <c r="C47" s="516" t="s">
        <v>954</v>
      </c>
      <c r="D47" s="517" t="s">
        <v>955</v>
      </c>
      <c r="E47" s="518" t="s">
        <v>836</v>
      </c>
      <c r="F47" s="531">
        <v>0</v>
      </c>
      <c r="G47" s="537">
        <v>0</v>
      </c>
      <c r="H47" s="537">
        <v>0</v>
      </c>
      <c r="I47" s="531">
        <v>0</v>
      </c>
      <c r="J47" s="531">
        <v>0</v>
      </c>
      <c r="K47" s="531">
        <v>0</v>
      </c>
      <c r="L47" s="519" t="s">
        <v>904</v>
      </c>
      <c r="M47" s="525" t="s">
        <v>277</v>
      </c>
      <c r="N47" s="525" t="s">
        <v>277</v>
      </c>
      <c r="O47" s="521">
        <v>0</v>
      </c>
      <c r="P47" s="519">
        <v>0</v>
      </c>
      <c r="Q47" s="526"/>
    </row>
    <row r="48" spans="1:18" s="530" customFormat="1" ht="51" customHeight="1">
      <c r="A48" s="1611"/>
      <c r="B48" s="536" t="s">
        <v>975</v>
      </c>
      <c r="C48" s="527" t="s">
        <v>976</v>
      </c>
      <c r="D48" s="527"/>
      <c r="E48" s="528"/>
      <c r="F48" s="538">
        <v>2.2799999999999998</v>
      </c>
      <c r="G48" s="538">
        <v>0.01</v>
      </c>
      <c r="H48" s="538">
        <v>0</v>
      </c>
      <c r="I48" s="538">
        <v>9.89</v>
      </c>
      <c r="J48" s="538">
        <v>0.03</v>
      </c>
      <c r="K48" s="538">
        <v>0</v>
      </c>
      <c r="L48" s="528"/>
      <c r="M48" s="535"/>
      <c r="N48" s="535"/>
      <c r="O48" s="535"/>
      <c r="P48" s="535"/>
      <c r="Q48" s="526"/>
    </row>
    <row r="49" spans="1:17">
      <c r="A49" s="539" t="s">
        <v>1361</v>
      </c>
      <c r="C49" s="530"/>
      <c r="D49" s="530"/>
      <c r="E49" s="530"/>
      <c r="F49" s="530"/>
      <c r="G49" s="530"/>
      <c r="H49" s="530"/>
      <c r="I49" s="530"/>
      <c r="J49" s="530"/>
      <c r="K49" s="530"/>
      <c r="L49" s="530"/>
      <c r="M49" s="530"/>
      <c r="N49" s="530"/>
      <c r="Q49" s="526"/>
    </row>
    <row r="50" spans="1:17">
      <c r="A50" s="514" t="s">
        <v>977</v>
      </c>
      <c r="C50" s="530"/>
      <c r="D50" s="530"/>
      <c r="E50" s="530"/>
      <c r="F50" s="530"/>
      <c r="G50" s="530"/>
      <c r="H50" s="530"/>
      <c r="I50" s="530"/>
      <c r="J50" s="530"/>
      <c r="K50" s="530"/>
      <c r="L50" s="530"/>
      <c r="M50" s="530"/>
      <c r="N50" s="530"/>
      <c r="Q50" s="526"/>
    </row>
    <row r="51" spans="1:17">
      <c r="A51" s="530" t="s">
        <v>777</v>
      </c>
      <c r="I51" s="530"/>
      <c r="Q51" s="526"/>
    </row>
  </sheetData>
  <mergeCells count="17">
    <mergeCell ref="A1:P1"/>
    <mergeCell ref="A2:A3"/>
    <mergeCell ref="B2:B3"/>
    <mergeCell ref="C2:C3"/>
    <mergeCell ref="D2:D3"/>
    <mergeCell ref="E2:E3"/>
    <mergeCell ref="F2:H2"/>
    <mergeCell ref="I2:K2"/>
    <mergeCell ref="L2:L3"/>
    <mergeCell ref="M2:N2"/>
    <mergeCell ref="O2:P2"/>
    <mergeCell ref="A4:A37"/>
    <mergeCell ref="B4:B30"/>
    <mergeCell ref="B31:B32"/>
    <mergeCell ref="B33:B36"/>
    <mergeCell ref="A38:A48"/>
    <mergeCell ref="B38:B47"/>
  </mergeCells>
  <printOptions horizontalCentered="1"/>
  <pageMargins left="0.7" right="0.7" top="0.75" bottom="0.75" header="0.3" footer="0.3"/>
  <pageSetup paperSize="9" scale="94" fitToHeight="0"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54"/>
  <sheetViews>
    <sheetView zoomScaleNormal="100" workbookViewId="0">
      <selection sqref="A1:O1"/>
    </sheetView>
  </sheetViews>
  <sheetFormatPr defaultColWidth="9.140625" defaultRowHeight="12.75"/>
  <cols>
    <col min="1" max="1" width="8.5703125" style="565" customWidth="1"/>
    <col min="2" max="2" width="15.42578125" style="559" customWidth="1"/>
    <col min="3" max="3" width="27.7109375" style="500" customWidth="1"/>
    <col min="4" max="4" width="12.5703125" style="500" customWidth="1"/>
    <col min="5" max="5" width="8.7109375" style="566" customWidth="1"/>
    <col min="6" max="10" width="8.7109375" style="500" customWidth="1"/>
    <col min="11" max="11" width="12.7109375" style="563" customWidth="1"/>
    <col min="12" max="13" width="8.28515625" style="500" customWidth="1"/>
    <col min="14" max="14" width="9.42578125" style="500" customWidth="1"/>
    <col min="15" max="15" width="8.28515625" style="500" customWidth="1"/>
    <col min="16" max="16384" width="9.140625" style="500"/>
  </cols>
  <sheetData>
    <row r="1" spans="1:54" ht="20.25" customHeight="1">
      <c r="A1" s="1622" t="s">
        <v>978</v>
      </c>
      <c r="B1" s="1622"/>
      <c r="C1" s="1622"/>
      <c r="D1" s="1622"/>
      <c r="E1" s="1622"/>
      <c r="F1" s="1622"/>
      <c r="G1" s="1622"/>
      <c r="H1" s="1622"/>
      <c r="I1" s="1622"/>
      <c r="J1" s="1622"/>
      <c r="K1" s="1622"/>
      <c r="L1" s="1622"/>
      <c r="M1" s="1622"/>
      <c r="N1" s="1622"/>
      <c r="O1" s="1622"/>
    </row>
    <row r="2" spans="1:54" ht="65.25" customHeight="1">
      <c r="A2" s="1550" t="s">
        <v>979</v>
      </c>
      <c r="B2" s="1550" t="s">
        <v>893</v>
      </c>
      <c r="C2" s="1534" t="s">
        <v>807</v>
      </c>
      <c r="D2" s="1534" t="s">
        <v>895</v>
      </c>
      <c r="E2" s="1555" t="s">
        <v>762</v>
      </c>
      <c r="F2" s="1609"/>
      <c r="G2" s="1556"/>
      <c r="H2" s="1623" t="s">
        <v>896</v>
      </c>
      <c r="I2" s="1623"/>
      <c r="J2" s="1623"/>
      <c r="K2" s="1623" t="s">
        <v>810</v>
      </c>
      <c r="L2" s="1550" t="s">
        <v>811</v>
      </c>
      <c r="M2" s="1550"/>
      <c r="N2" s="1550" t="s">
        <v>1377</v>
      </c>
      <c r="O2" s="1550"/>
    </row>
    <row r="3" spans="1:54" ht="103.5" customHeight="1">
      <c r="A3" s="1550"/>
      <c r="B3" s="1550"/>
      <c r="C3" s="1535"/>
      <c r="D3" s="1535"/>
      <c r="E3" s="462" t="s">
        <v>77</v>
      </c>
      <c r="F3" s="462">
        <v>45200</v>
      </c>
      <c r="G3" s="462">
        <v>45231</v>
      </c>
      <c r="H3" s="462" t="s">
        <v>77</v>
      </c>
      <c r="I3" s="462">
        <v>45200</v>
      </c>
      <c r="J3" s="462">
        <v>45231</v>
      </c>
      <c r="K3" s="1623"/>
      <c r="L3" s="462">
        <v>45200</v>
      </c>
      <c r="M3" s="462">
        <v>45231</v>
      </c>
      <c r="N3" s="462" t="s">
        <v>898</v>
      </c>
      <c r="O3" s="462" t="s">
        <v>980</v>
      </c>
    </row>
    <row r="4" spans="1:54" s="543" customFormat="1" ht="12.75" customHeight="1">
      <c r="A4" s="1617" t="s">
        <v>981</v>
      </c>
      <c r="B4" s="1617" t="s">
        <v>751</v>
      </c>
      <c r="C4" s="540" t="s">
        <v>815</v>
      </c>
      <c r="D4" s="540" t="s">
        <v>982</v>
      </c>
      <c r="E4" s="1170">
        <v>0</v>
      </c>
      <c r="F4" s="1171" t="s">
        <v>290</v>
      </c>
      <c r="G4" s="1171" t="s">
        <v>290</v>
      </c>
      <c r="H4" s="1171">
        <v>0</v>
      </c>
      <c r="I4" s="1171" t="s">
        <v>290</v>
      </c>
      <c r="J4" s="1171" t="s">
        <v>290</v>
      </c>
      <c r="K4" s="541" t="s">
        <v>817</v>
      </c>
      <c r="L4" s="1172">
        <v>60940</v>
      </c>
      <c r="M4" s="654">
        <v>62559</v>
      </c>
      <c r="N4" s="831">
        <v>0</v>
      </c>
      <c r="O4" s="831">
        <v>0</v>
      </c>
      <c r="P4" s="542"/>
      <c r="Q4" s="500"/>
      <c r="R4" s="500"/>
      <c r="S4" s="500"/>
      <c r="T4" s="500"/>
      <c r="U4" s="500"/>
      <c r="V4" s="500"/>
      <c r="W4" s="500"/>
      <c r="X4" s="500"/>
      <c r="Y4" s="500"/>
      <c r="Z4" s="500"/>
      <c r="AA4" s="500"/>
      <c r="AB4" s="500"/>
      <c r="AC4" s="500"/>
      <c r="AD4" s="500"/>
      <c r="AE4" s="500"/>
      <c r="AF4" s="500"/>
      <c r="AG4" s="500"/>
      <c r="AH4" s="500"/>
      <c r="AI4" s="500"/>
      <c r="AJ4" s="500"/>
      <c r="AK4" s="500"/>
      <c r="AL4" s="500"/>
      <c r="AM4" s="500"/>
      <c r="AN4" s="500"/>
      <c r="AO4" s="500"/>
      <c r="AP4" s="500"/>
      <c r="AQ4" s="500"/>
      <c r="AR4" s="500"/>
      <c r="AS4" s="500"/>
      <c r="AT4" s="500"/>
      <c r="AU4" s="500"/>
      <c r="AV4" s="500"/>
      <c r="AW4" s="500"/>
      <c r="AX4" s="500"/>
      <c r="AY4" s="500"/>
      <c r="AZ4" s="500"/>
      <c r="BA4" s="500"/>
      <c r="BB4" s="500"/>
    </row>
    <row r="5" spans="1:54" s="543" customFormat="1">
      <c r="A5" s="1620"/>
      <c r="B5" s="1618"/>
      <c r="C5" s="540" t="s">
        <v>883</v>
      </c>
      <c r="D5" s="540" t="s">
        <v>983</v>
      </c>
      <c r="E5" s="1170">
        <v>0</v>
      </c>
      <c r="F5" s="1171" t="s">
        <v>290</v>
      </c>
      <c r="G5" s="1171" t="s">
        <v>290</v>
      </c>
      <c r="H5" s="1171">
        <v>0</v>
      </c>
      <c r="I5" s="1171" t="s">
        <v>290</v>
      </c>
      <c r="J5" s="1171" t="s">
        <v>290</v>
      </c>
      <c r="K5" s="541" t="s">
        <v>828</v>
      </c>
      <c r="L5" s="1172">
        <v>71669</v>
      </c>
      <c r="M5" s="654">
        <v>76234</v>
      </c>
      <c r="N5" s="831">
        <v>0</v>
      </c>
      <c r="O5" s="831">
        <v>0</v>
      </c>
      <c r="P5" s="542"/>
      <c r="Q5" s="500"/>
      <c r="R5" s="500"/>
      <c r="S5" s="500"/>
      <c r="T5" s="500"/>
      <c r="U5" s="500"/>
      <c r="V5" s="500"/>
      <c r="W5" s="500"/>
      <c r="X5" s="500"/>
      <c r="Y5" s="500"/>
      <c r="Z5" s="500"/>
      <c r="AA5" s="500"/>
      <c r="AB5" s="500"/>
      <c r="AC5" s="500"/>
      <c r="AD5" s="500"/>
      <c r="AE5" s="500"/>
      <c r="AF5" s="500"/>
      <c r="AG5" s="500"/>
      <c r="AH5" s="500"/>
      <c r="AI5" s="500"/>
      <c r="AJ5" s="500"/>
      <c r="AK5" s="500"/>
      <c r="AL5" s="500"/>
      <c r="AM5" s="500"/>
      <c r="AN5" s="500"/>
      <c r="AO5" s="500"/>
      <c r="AP5" s="500"/>
      <c r="AQ5" s="500"/>
      <c r="AR5" s="500"/>
      <c r="AS5" s="500"/>
      <c r="AT5" s="500"/>
      <c r="AU5" s="500"/>
      <c r="AV5" s="500"/>
      <c r="AW5" s="500"/>
      <c r="AX5" s="500"/>
      <c r="AY5" s="500"/>
      <c r="AZ5" s="500"/>
      <c r="BA5" s="500"/>
      <c r="BB5" s="500"/>
    </row>
    <row r="6" spans="1:54" s="543" customFormat="1">
      <c r="A6" s="1620"/>
      <c r="B6" s="1618"/>
      <c r="C6" s="540" t="s">
        <v>984</v>
      </c>
      <c r="D6" s="540" t="s">
        <v>985</v>
      </c>
      <c r="E6" s="1170">
        <v>0</v>
      </c>
      <c r="F6" s="1170" t="s">
        <v>290</v>
      </c>
      <c r="G6" s="1170" t="s">
        <v>290</v>
      </c>
      <c r="H6" s="1170">
        <v>0</v>
      </c>
      <c r="I6" s="1170" t="s">
        <v>290</v>
      </c>
      <c r="J6" s="1170" t="s">
        <v>290</v>
      </c>
      <c r="K6" s="541" t="s">
        <v>817</v>
      </c>
      <c r="L6" s="1173">
        <v>60879</v>
      </c>
      <c r="M6" s="654">
        <v>62639</v>
      </c>
      <c r="N6" s="831">
        <v>0</v>
      </c>
      <c r="O6" s="831">
        <v>0</v>
      </c>
      <c r="P6" s="542"/>
      <c r="Q6" s="500"/>
      <c r="R6" s="500"/>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500"/>
      <c r="AR6" s="500"/>
      <c r="AS6" s="500"/>
      <c r="AT6" s="500"/>
      <c r="AU6" s="500"/>
      <c r="AV6" s="500"/>
      <c r="AW6" s="500"/>
      <c r="AX6" s="500"/>
      <c r="AY6" s="500"/>
      <c r="AZ6" s="500"/>
      <c r="BA6" s="500"/>
      <c r="BB6" s="500"/>
    </row>
    <row r="7" spans="1:54" s="543" customFormat="1">
      <c r="A7" s="1620"/>
      <c r="B7" s="1618"/>
      <c r="C7" s="540" t="s">
        <v>986</v>
      </c>
      <c r="D7" s="540" t="s">
        <v>987</v>
      </c>
      <c r="E7" s="1170">
        <v>0</v>
      </c>
      <c r="F7" s="1171" t="s">
        <v>290</v>
      </c>
      <c r="G7" s="1171" t="s">
        <v>290</v>
      </c>
      <c r="H7" s="1171">
        <v>0</v>
      </c>
      <c r="I7" s="1171" t="s">
        <v>290</v>
      </c>
      <c r="J7" s="1171" t="s">
        <v>290</v>
      </c>
      <c r="K7" s="541" t="s">
        <v>828</v>
      </c>
      <c r="L7" s="1172">
        <v>72419</v>
      </c>
      <c r="M7" s="654">
        <v>75355</v>
      </c>
      <c r="N7" s="831">
        <v>0</v>
      </c>
      <c r="O7" s="831">
        <v>0</v>
      </c>
      <c r="P7" s="542"/>
      <c r="Q7" s="500"/>
      <c r="R7" s="500"/>
      <c r="S7" s="500"/>
      <c r="T7" s="500"/>
      <c r="U7" s="500"/>
      <c r="V7" s="500"/>
      <c r="W7" s="500"/>
      <c r="X7" s="500"/>
      <c r="Y7" s="500"/>
      <c r="Z7" s="500"/>
      <c r="AA7" s="500"/>
      <c r="AB7" s="500"/>
      <c r="AC7" s="500"/>
      <c r="AD7" s="500"/>
      <c r="AE7" s="500"/>
      <c r="AF7" s="500"/>
      <c r="AG7" s="500"/>
      <c r="AH7" s="500"/>
      <c r="AI7" s="500"/>
      <c r="AJ7" s="500"/>
      <c r="AK7" s="500"/>
      <c r="AL7" s="500"/>
      <c r="AM7" s="500"/>
      <c r="AN7" s="500"/>
      <c r="AO7" s="500"/>
      <c r="AP7" s="500"/>
      <c r="AQ7" s="500"/>
      <c r="AR7" s="500"/>
      <c r="AS7" s="500"/>
      <c r="AT7" s="500"/>
      <c r="AU7" s="500"/>
      <c r="AV7" s="500"/>
      <c r="AW7" s="500"/>
      <c r="AX7" s="500"/>
      <c r="AY7" s="500"/>
      <c r="AZ7" s="500"/>
      <c r="BA7" s="500"/>
      <c r="BB7" s="500"/>
    </row>
    <row r="8" spans="1:54" s="543" customFormat="1">
      <c r="A8" s="1620"/>
      <c r="B8" s="1618"/>
      <c r="C8" s="540" t="s">
        <v>988</v>
      </c>
      <c r="D8" s="540" t="s">
        <v>989</v>
      </c>
      <c r="E8" s="1170">
        <v>0</v>
      </c>
      <c r="F8" s="1171" t="s">
        <v>290</v>
      </c>
      <c r="G8" s="1171" t="s">
        <v>290</v>
      </c>
      <c r="H8" s="1171">
        <v>0</v>
      </c>
      <c r="I8" s="1171" t="s">
        <v>290</v>
      </c>
      <c r="J8" s="1171" t="s">
        <v>290</v>
      </c>
      <c r="K8" s="541" t="s">
        <v>828</v>
      </c>
      <c r="L8" s="1172">
        <v>72419</v>
      </c>
      <c r="M8" s="654">
        <v>75355</v>
      </c>
      <c r="N8" s="831">
        <v>0</v>
      </c>
      <c r="O8" s="831">
        <v>0</v>
      </c>
      <c r="P8" s="542"/>
      <c r="Q8" s="500"/>
      <c r="R8" s="500"/>
      <c r="S8" s="500"/>
      <c r="T8" s="500"/>
      <c r="U8" s="500"/>
      <c r="V8" s="500"/>
      <c r="W8" s="500"/>
      <c r="X8" s="500"/>
      <c r="Y8" s="500"/>
      <c r="Z8" s="500"/>
      <c r="AA8" s="500"/>
      <c r="AB8" s="500"/>
      <c r="AC8" s="500"/>
      <c r="AD8" s="500"/>
      <c r="AE8" s="500"/>
      <c r="AF8" s="500"/>
      <c r="AG8" s="500"/>
      <c r="AH8" s="500"/>
      <c r="AI8" s="500"/>
      <c r="AJ8" s="500"/>
      <c r="AK8" s="500"/>
      <c r="AL8" s="500"/>
      <c r="AM8" s="500"/>
      <c r="AN8" s="500"/>
      <c r="AO8" s="500"/>
      <c r="AP8" s="500"/>
      <c r="AQ8" s="500"/>
      <c r="AR8" s="500"/>
      <c r="AS8" s="500"/>
      <c r="AT8" s="500"/>
      <c r="AU8" s="500"/>
      <c r="AV8" s="500"/>
      <c r="AW8" s="500"/>
      <c r="AX8" s="500"/>
      <c r="AY8" s="500"/>
      <c r="AZ8" s="500"/>
      <c r="BA8" s="500"/>
      <c r="BB8" s="500"/>
    </row>
    <row r="9" spans="1:54" s="543" customFormat="1">
      <c r="A9" s="1620"/>
      <c r="B9" s="1619"/>
      <c r="C9" s="544" t="s">
        <v>990</v>
      </c>
      <c r="D9" s="544"/>
      <c r="E9" s="1174">
        <v>0</v>
      </c>
      <c r="F9" s="1174">
        <v>0</v>
      </c>
      <c r="G9" s="1174">
        <v>0</v>
      </c>
      <c r="H9" s="1174">
        <v>0</v>
      </c>
      <c r="I9" s="1174">
        <v>0</v>
      </c>
      <c r="J9" s="1174">
        <v>0</v>
      </c>
      <c r="K9" s="545"/>
      <c r="L9" s="1175"/>
      <c r="M9" s="1175"/>
      <c r="N9" s="1175"/>
      <c r="O9" s="1175"/>
      <c r="P9" s="542"/>
      <c r="Q9" s="500"/>
      <c r="R9" s="500"/>
      <c r="S9" s="500"/>
      <c r="T9" s="500"/>
      <c r="U9" s="500"/>
      <c r="V9" s="500"/>
      <c r="W9" s="500"/>
      <c r="X9" s="500"/>
      <c r="Y9" s="500"/>
      <c r="Z9" s="500"/>
      <c r="AA9" s="500"/>
      <c r="AB9" s="500"/>
      <c r="AC9" s="500"/>
      <c r="AD9" s="500"/>
      <c r="AE9" s="500"/>
      <c r="AF9" s="500"/>
      <c r="AG9" s="500"/>
      <c r="AH9" s="500"/>
      <c r="AI9" s="500"/>
      <c r="AJ9" s="500"/>
      <c r="AK9" s="500"/>
      <c r="AL9" s="500"/>
      <c r="AM9" s="500"/>
      <c r="AN9" s="500"/>
      <c r="AO9" s="500"/>
      <c r="AP9" s="500"/>
      <c r="AQ9" s="500"/>
      <c r="AR9" s="500"/>
      <c r="AS9" s="500"/>
      <c r="AT9" s="500"/>
      <c r="AU9" s="500"/>
      <c r="AV9" s="500"/>
      <c r="AW9" s="500"/>
      <c r="AX9" s="500"/>
      <c r="AY9" s="500"/>
      <c r="AZ9" s="500"/>
      <c r="BA9" s="500"/>
      <c r="BB9" s="500"/>
    </row>
    <row r="10" spans="1:54" s="543" customFormat="1">
      <c r="A10" s="1620"/>
      <c r="B10" s="1617" t="s">
        <v>991</v>
      </c>
      <c r="C10" s="540" t="s">
        <v>954</v>
      </c>
      <c r="D10" s="540" t="s">
        <v>856</v>
      </c>
      <c r="E10" s="1176">
        <v>26</v>
      </c>
      <c r="F10" s="1170" t="s">
        <v>290</v>
      </c>
      <c r="G10" s="1170" t="s">
        <v>290</v>
      </c>
      <c r="H10" s="1176">
        <v>1.78908</v>
      </c>
      <c r="I10" s="1170" t="s">
        <v>290</v>
      </c>
      <c r="J10" s="1170" t="s">
        <v>290</v>
      </c>
      <c r="K10" s="541" t="s">
        <v>904</v>
      </c>
      <c r="L10" s="1177" t="s">
        <v>277</v>
      </c>
      <c r="M10" s="1177" t="s">
        <v>277</v>
      </c>
      <c r="N10" s="1178">
        <v>0</v>
      </c>
      <c r="O10" s="1178">
        <v>0</v>
      </c>
      <c r="P10" s="542"/>
      <c r="Q10" s="500"/>
      <c r="R10" s="500"/>
      <c r="S10" s="500"/>
      <c r="T10" s="500"/>
      <c r="U10" s="500"/>
      <c r="V10" s="500"/>
      <c r="W10" s="500"/>
      <c r="X10" s="500"/>
      <c r="Y10" s="500" t="s">
        <v>290</v>
      </c>
      <c r="Z10" s="500" t="s">
        <v>290</v>
      </c>
      <c r="AA10" s="500"/>
      <c r="AB10" s="500"/>
      <c r="AC10" s="500"/>
      <c r="AD10" s="500"/>
      <c r="AE10" s="500"/>
      <c r="AF10" s="500"/>
      <c r="AG10" s="500"/>
      <c r="AH10" s="500"/>
      <c r="AI10" s="500"/>
      <c r="AJ10" s="500"/>
      <c r="AK10" s="500"/>
      <c r="AL10" s="500"/>
      <c r="AM10" s="500"/>
      <c r="AN10" s="500"/>
      <c r="AO10" s="500"/>
      <c r="AP10" s="500"/>
      <c r="AQ10" s="500"/>
      <c r="AR10" s="500"/>
      <c r="AS10" s="500"/>
      <c r="AT10" s="500"/>
      <c r="AU10" s="500"/>
      <c r="AV10" s="500"/>
      <c r="AW10" s="500"/>
      <c r="AX10" s="500"/>
      <c r="AY10" s="500"/>
      <c r="AZ10" s="500"/>
      <c r="BA10" s="500"/>
      <c r="BB10" s="500"/>
    </row>
    <row r="11" spans="1:54" s="543" customFormat="1">
      <c r="A11" s="1620"/>
      <c r="B11" s="1618"/>
      <c r="C11" s="540" t="s">
        <v>992</v>
      </c>
      <c r="D11" s="540" t="s">
        <v>993</v>
      </c>
      <c r="E11" s="1176">
        <v>49</v>
      </c>
      <c r="F11" s="1170" t="s">
        <v>290</v>
      </c>
      <c r="G11" s="1170" t="s">
        <v>290</v>
      </c>
      <c r="H11" s="1176">
        <v>1.9402699999999999</v>
      </c>
      <c r="I11" s="1170" t="s">
        <v>290</v>
      </c>
      <c r="J11" s="1170" t="s">
        <v>290</v>
      </c>
      <c r="K11" s="541" t="s">
        <v>828</v>
      </c>
      <c r="L11" s="1173">
        <v>380.7</v>
      </c>
      <c r="M11" s="1173">
        <v>375.3</v>
      </c>
      <c r="N11" s="1178">
        <v>0</v>
      </c>
      <c r="O11" s="1178">
        <v>0</v>
      </c>
      <c r="P11" s="542"/>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0"/>
      <c r="AY11" s="500"/>
      <c r="AZ11" s="500"/>
      <c r="BA11" s="500"/>
      <c r="BB11" s="500"/>
    </row>
    <row r="12" spans="1:54" s="543" customFormat="1">
      <c r="A12" s="1620"/>
      <c r="B12" s="1618"/>
      <c r="C12" s="540" t="s">
        <v>994</v>
      </c>
      <c r="D12" s="546" t="s">
        <v>995</v>
      </c>
      <c r="E12" s="1170">
        <v>0</v>
      </c>
      <c r="F12" s="1170" t="s">
        <v>290</v>
      </c>
      <c r="G12" s="1170" t="s">
        <v>290</v>
      </c>
      <c r="H12" s="1170">
        <v>0</v>
      </c>
      <c r="I12" s="1170" t="s">
        <v>290</v>
      </c>
      <c r="J12" s="1170" t="s">
        <v>290</v>
      </c>
      <c r="K12" s="541" t="s">
        <v>921</v>
      </c>
      <c r="L12" s="1177" t="s">
        <v>277</v>
      </c>
      <c r="M12" s="1177" t="s">
        <v>277</v>
      </c>
      <c r="N12" s="1178">
        <v>0</v>
      </c>
      <c r="O12" s="1178">
        <v>0</v>
      </c>
      <c r="P12" s="542"/>
      <c r="Q12" s="500"/>
      <c r="R12" s="500"/>
      <c r="S12" s="500"/>
      <c r="T12" s="500"/>
      <c r="U12" s="500"/>
      <c r="V12" s="500"/>
      <c r="W12" s="500"/>
      <c r="X12" s="500"/>
      <c r="Y12" s="500"/>
      <c r="Z12" s="500"/>
      <c r="AA12" s="500"/>
      <c r="AB12" s="500"/>
      <c r="AC12" s="500"/>
      <c r="AD12" s="500"/>
      <c r="AE12" s="500"/>
      <c r="AF12" s="500"/>
      <c r="AG12" s="500"/>
      <c r="AH12" s="500"/>
      <c r="AI12" s="500"/>
      <c r="AJ12" s="500"/>
      <c r="AK12" s="500"/>
      <c r="AL12" s="500"/>
      <c r="AM12" s="500"/>
      <c r="AN12" s="500"/>
      <c r="AO12" s="500"/>
      <c r="AP12" s="500"/>
      <c r="AQ12" s="500"/>
      <c r="AR12" s="500"/>
      <c r="AS12" s="500"/>
      <c r="AT12" s="500"/>
      <c r="AU12" s="500"/>
      <c r="AV12" s="500"/>
      <c r="AW12" s="500"/>
      <c r="AX12" s="500"/>
      <c r="AY12" s="500"/>
      <c r="AZ12" s="500"/>
      <c r="BA12" s="500"/>
      <c r="BB12" s="500"/>
    </row>
    <row r="13" spans="1:54" s="543" customFormat="1">
      <c r="A13" s="1620"/>
      <c r="B13" s="1619"/>
      <c r="C13" s="544" t="s">
        <v>958</v>
      </c>
      <c r="D13" s="544"/>
      <c r="E13" s="1174">
        <v>75</v>
      </c>
      <c r="F13" s="1174">
        <v>0</v>
      </c>
      <c r="G13" s="1174">
        <v>0</v>
      </c>
      <c r="H13" s="1174">
        <v>3.7293500000000002</v>
      </c>
      <c r="I13" s="1174">
        <v>0</v>
      </c>
      <c r="J13" s="1174">
        <v>0</v>
      </c>
      <c r="K13" s="545"/>
      <c r="L13" s="1175"/>
      <c r="M13" s="1175"/>
      <c r="N13" s="1175"/>
      <c r="O13" s="1175"/>
      <c r="P13" s="542"/>
      <c r="Q13" s="500"/>
      <c r="R13" s="500"/>
      <c r="S13" s="500"/>
      <c r="T13" s="500"/>
      <c r="U13" s="500"/>
      <c r="V13" s="500"/>
      <c r="W13" s="500"/>
      <c r="X13" s="500"/>
      <c r="Y13" s="500"/>
      <c r="Z13" s="500"/>
      <c r="AA13" s="500"/>
      <c r="AB13" s="500"/>
      <c r="AC13" s="500"/>
      <c r="AD13" s="500"/>
      <c r="AE13" s="500"/>
      <c r="AF13" s="500"/>
      <c r="AG13" s="500"/>
      <c r="AH13" s="500"/>
      <c r="AI13" s="500"/>
      <c r="AJ13" s="500"/>
      <c r="AK13" s="500"/>
      <c r="AL13" s="500"/>
      <c r="AM13" s="500"/>
      <c r="AN13" s="500"/>
      <c r="AO13" s="500"/>
      <c r="AP13" s="500"/>
      <c r="AQ13" s="500"/>
      <c r="AR13" s="500"/>
      <c r="AS13" s="500"/>
      <c r="AT13" s="500"/>
      <c r="AU13" s="500"/>
      <c r="AV13" s="500"/>
      <c r="AW13" s="500"/>
      <c r="AX13" s="500"/>
      <c r="AY13" s="500"/>
      <c r="AZ13" s="500"/>
      <c r="BA13" s="500"/>
      <c r="BB13" s="500"/>
    </row>
    <row r="14" spans="1:54" s="543" customFormat="1" ht="25.5">
      <c r="A14" s="1620"/>
      <c r="B14" s="1617" t="s">
        <v>773</v>
      </c>
      <c r="C14" s="547" t="s">
        <v>996</v>
      </c>
      <c r="D14" s="540" t="s">
        <v>856</v>
      </c>
      <c r="E14" s="1176">
        <v>21</v>
      </c>
      <c r="F14" s="1176" t="s">
        <v>290</v>
      </c>
      <c r="G14" s="1170" t="s">
        <v>290</v>
      </c>
      <c r="H14" s="1176">
        <v>1.0297099999999999</v>
      </c>
      <c r="I14" s="1170" t="s">
        <v>290</v>
      </c>
      <c r="J14" s="1170" t="s">
        <v>290</v>
      </c>
      <c r="K14" s="541" t="s">
        <v>953</v>
      </c>
      <c r="L14" s="1172">
        <v>44010</v>
      </c>
      <c r="M14" s="1172">
        <v>41650</v>
      </c>
      <c r="N14" s="541">
        <v>0</v>
      </c>
      <c r="O14" s="541">
        <v>0</v>
      </c>
      <c r="P14" s="542"/>
      <c r="Q14" s="500"/>
      <c r="R14" s="500"/>
      <c r="S14" s="500"/>
      <c r="T14" s="500"/>
      <c r="U14" s="500"/>
      <c r="V14" s="500"/>
      <c r="W14" s="500"/>
      <c r="X14" s="500"/>
      <c r="Y14" s="500"/>
      <c r="Z14" s="500"/>
      <c r="AA14" s="500"/>
      <c r="AB14" s="500"/>
      <c r="AC14" s="500"/>
      <c r="AD14" s="500"/>
      <c r="AE14" s="500"/>
      <c r="AF14" s="500"/>
      <c r="AG14" s="500"/>
      <c r="AH14" s="500"/>
      <c r="AI14" s="500"/>
      <c r="AJ14" s="500"/>
      <c r="AK14" s="500"/>
      <c r="AL14" s="500"/>
      <c r="AM14" s="500"/>
      <c r="AN14" s="500"/>
      <c r="AO14" s="500"/>
      <c r="AP14" s="500"/>
      <c r="AQ14" s="500"/>
      <c r="AR14" s="500"/>
      <c r="AS14" s="500"/>
      <c r="AT14" s="500"/>
      <c r="AU14" s="500"/>
      <c r="AV14" s="500"/>
      <c r="AW14" s="500"/>
      <c r="AX14" s="500"/>
      <c r="AY14" s="500"/>
      <c r="AZ14" s="500"/>
      <c r="BA14" s="500"/>
      <c r="BB14" s="500"/>
    </row>
    <row r="15" spans="1:54" s="543" customFormat="1">
      <c r="A15" s="1620"/>
      <c r="B15" s="1618"/>
      <c r="C15" s="540" t="s">
        <v>839</v>
      </c>
      <c r="D15" s="540" t="s">
        <v>840</v>
      </c>
      <c r="E15" s="1171">
        <v>0</v>
      </c>
      <c r="F15" s="1171" t="s">
        <v>290</v>
      </c>
      <c r="G15" s="1171" t="s">
        <v>290</v>
      </c>
      <c r="H15" s="1171">
        <v>0</v>
      </c>
      <c r="I15" s="1171" t="s">
        <v>290</v>
      </c>
      <c r="J15" s="1171" t="s">
        <v>290</v>
      </c>
      <c r="K15" s="541" t="s">
        <v>828</v>
      </c>
      <c r="L15" s="1177">
        <v>713.8</v>
      </c>
      <c r="M15" s="1177">
        <v>718.35</v>
      </c>
      <c r="N15" s="541">
        <v>0</v>
      </c>
      <c r="O15" s="541">
        <v>0</v>
      </c>
      <c r="P15" s="542"/>
      <c r="Q15" s="500"/>
      <c r="R15" s="500"/>
      <c r="S15" s="500"/>
      <c r="T15" s="500"/>
      <c r="U15" s="500"/>
      <c r="V15" s="500"/>
      <c r="W15" s="500"/>
      <c r="X15" s="500"/>
      <c r="Y15" s="500"/>
      <c r="Z15" s="500"/>
      <c r="AA15" s="500"/>
      <c r="AB15" s="500"/>
      <c r="AC15" s="500"/>
      <c r="AD15" s="500"/>
      <c r="AE15" s="500"/>
      <c r="AF15" s="500"/>
      <c r="AG15" s="500"/>
      <c r="AH15" s="500"/>
      <c r="AI15" s="500"/>
      <c r="AJ15" s="500"/>
      <c r="AK15" s="500"/>
      <c r="AL15" s="500"/>
      <c r="AM15" s="500"/>
      <c r="AN15" s="500"/>
      <c r="AO15" s="500"/>
      <c r="AP15" s="500"/>
      <c r="AQ15" s="500"/>
      <c r="AR15" s="500"/>
      <c r="AS15" s="500"/>
      <c r="AT15" s="500"/>
      <c r="AU15" s="500"/>
      <c r="AV15" s="500"/>
      <c r="AW15" s="500"/>
      <c r="AX15" s="500"/>
      <c r="AY15" s="500"/>
      <c r="AZ15" s="500"/>
      <c r="BA15" s="500"/>
      <c r="BB15" s="500"/>
    </row>
    <row r="16" spans="1:54" s="543" customFormat="1">
      <c r="A16" s="1620"/>
      <c r="B16" s="1619"/>
      <c r="C16" s="544" t="s">
        <v>961</v>
      </c>
      <c r="D16" s="544"/>
      <c r="E16" s="1174">
        <v>21</v>
      </c>
      <c r="F16" s="1174">
        <v>0</v>
      </c>
      <c r="G16" s="1174">
        <v>0</v>
      </c>
      <c r="H16" s="1174">
        <v>1.0297099999999999</v>
      </c>
      <c r="I16" s="1174">
        <v>0</v>
      </c>
      <c r="J16" s="1174">
        <v>0</v>
      </c>
      <c r="K16" s="545"/>
      <c r="L16" s="1175"/>
      <c r="M16" s="1175"/>
      <c r="N16" s="1175"/>
      <c r="O16" s="1175"/>
      <c r="P16" s="542"/>
      <c r="Q16" s="500"/>
      <c r="R16" s="500"/>
      <c r="S16" s="500"/>
      <c r="T16" s="500"/>
      <c r="U16" s="500"/>
      <c r="V16" s="500"/>
      <c r="W16" s="500"/>
      <c r="X16" s="500"/>
      <c r="Y16" s="500"/>
      <c r="Z16" s="500"/>
      <c r="AA16" s="500"/>
      <c r="AB16" s="500"/>
      <c r="AC16" s="500"/>
      <c r="AD16" s="500"/>
      <c r="AE16" s="500"/>
      <c r="AF16" s="500"/>
      <c r="AG16" s="500"/>
      <c r="AH16" s="500"/>
      <c r="AI16" s="500"/>
      <c r="AJ16" s="500"/>
      <c r="AK16" s="500"/>
      <c r="AL16" s="500"/>
      <c r="AM16" s="500"/>
      <c r="AN16" s="500"/>
      <c r="AO16" s="500"/>
      <c r="AP16" s="500"/>
      <c r="AQ16" s="500"/>
      <c r="AR16" s="500"/>
      <c r="AS16" s="500"/>
      <c r="AT16" s="500"/>
      <c r="AU16" s="500"/>
      <c r="AV16" s="500"/>
      <c r="AW16" s="500"/>
      <c r="AX16" s="500"/>
      <c r="AY16" s="500"/>
      <c r="AZ16" s="500"/>
      <c r="BA16" s="500"/>
      <c r="BB16" s="500"/>
    </row>
    <row r="17" spans="1:54" s="543" customFormat="1">
      <c r="A17" s="1620"/>
      <c r="B17" s="1617" t="s">
        <v>753</v>
      </c>
      <c r="C17" s="540" t="s">
        <v>997</v>
      </c>
      <c r="D17" s="540"/>
      <c r="E17" s="1179">
        <v>0</v>
      </c>
      <c r="F17" s="1179" t="s">
        <v>290</v>
      </c>
      <c r="G17" s="1179" t="s">
        <v>290</v>
      </c>
      <c r="H17" s="1179">
        <v>0</v>
      </c>
      <c r="I17" s="1179" t="s">
        <v>290</v>
      </c>
      <c r="J17" s="1179" t="s">
        <v>290</v>
      </c>
      <c r="K17" s="541" t="s">
        <v>290</v>
      </c>
      <c r="L17" s="1177">
        <v>7279</v>
      </c>
      <c r="M17" s="1177">
        <v>6899</v>
      </c>
      <c r="N17" s="1178">
        <v>0</v>
      </c>
      <c r="O17" s="1178">
        <v>0</v>
      </c>
      <c r="P17" s="542"/>
      <c r="Q17" s="500"/>
      <c r="R17" s="500"/>
      <c r="S17" s="500"/>
      <c r="T17" s="500"/>
      <c r="U17" s="500"/>
      <c r="V17" s="500"/>
      <c r="W17" s="500"/>
      <c r="X17" s="500"/>
      <c r="Y17" s="500"/>
      <c r="Z17" s="500"/>
      <c r="AA17" s="500"/>
      <c r="AB17" s="500"/>
      <c r="AC17" s="500"/>
      <c r="AD17" s="500"/>
      <c r="AE17" s="500"/>
      <c r="AF17" s="500"/>
      <c r="AG17" s="500"/>
      <c r="AH17" s="500"/>
      <c r="AI17" s="500"/>
      <c r="AJ17" s="500"/>
      <c r="AK17" s="500"/>
      <c r="AL17" s="500"/>
      <c r="AM17" s="500"/>
      <c r="AN17" s="500"/>
      <c r="AO17" s="500"/>
      <c r="AP17" s="500"/>
      <c r="AQ17" s="500"/>
      <c r="AR17" s="500"/>
      <c r="AS17" s="500"/>
      <c r="AT17" s="500"/>
      <c r="AU17" s="500"/>
      <c r="AV17" s="500"/>
      <c r="AW17" s="500"/>
      <c r="AX17" s="500"/>
      <c r="AY17" s="500"/>
      <c r="AZ17" s="500"/>
      <c r="BA17" s="500"/>
      <c r="BB17" s="500"/>
    </row>
    <row r="18" spans="1:54" s="543" customFormat="1">
      <c r="A18" s="1620"/>
      <c r="B18" s="1620"/>
      <c r="C18" s="540" t="s">
        <v>1014</v>
      </c>
      <c r="D18" s="540"/>
      <c r="E18" s="1179" t="s">
        <v>290</v>
      </c>
      <c r="F18" s="1179" t="s">
        <v>290</v>
      </c>
      <c r="G18" s="1179" t="s">
        <v>290</v>
      </c>
      <c r="H18" s="1179" t="s">
        <v>290</v>
      </c>
      <c r="I18" s="1179" t="s">
        <v>290</v>
      </c>
      <c r="J18" s="1179" t="s">
        <v>290</v>
      </c>
      <c r="K18" s="541"/>
      <c r="L18" s="1177">
        <v>6781</v>
      </c>
      <c r="M18" s="1177">
        <v>6334</v>
      </c>
      <c r="N18" s="1178">
        <v>0</v>
      </c>
      <c r="O18" s="1178">
        <v>0</v>
      </c>
      <c r="P18" s="542"/>
      <c r="Q18" s="500"/>
      <c r="R18" s="500"/>
      <c r="S18" s="500"/>
      <c r="T18" s="500"/>
      <c r="U18" s="500"/>
      <c r="V18" s="500"/>
      <c r="W18" s="500"/>
      <c r="X18" s="500"/>
      <c r="Y18" s="500"/>
      <c r="Z18" s="500"/>
      <c r="AA18" s="500"/>
      <c r="AB18" s="500"/>
      <c r="AC18" s="500"/>
      <c r="AD18" s="500"/>
      <c r="AE18" s="500"/>
      <c r="AF18" s="500"/>
      <c r="AG18" s="500"/>
      <c r="AH18" s="500"/>
      <c r="AI18" s="500"/>
      <c r="AJ18" s="500"/>
      <c r="AK18" s="500"/>
      <c r="AL18" s="500"/>
      <c r="AM18" s="500"/>
      <c r="AN18" s="500"/>
      <c r="AO18" s="500"/>
      <c r="AP18" s="500"/>
      <c r="AQ18" s="500"/>
      <c r="AR18" s="500"/>
      <c r="AS18" s="500"/>
      <c r="AT18" s="500"/>
      <c r="AU18" s="500"/>
      <c r="AV18" s="500"/>
      <c r="AW18" s="500"/>
      <c r="AX18" s="500"/>
      <c r="AY18" s="500"/>
      <c r="AZ18" s="500"/>
      <c r="BA18" s="500"/>
      <c r="BB18" s="500"/>
    </row>
    <row r="19" spans="1:54" s="543" customFormat="1">
      <c r="A19" s="1620"/>
      <c r="B19" s="1619"/>
      <c r="C19" s="544" t="s">
        <v>998</v>
      </c>
      <c r="D19" s="544"/>
      <c r="E19" s="1174">
        <v>0</v>
      </c>
      <c r="F19" s="1174">
        <v>0</v>
      </c>
      <c r="G19" s="1174">
        <v>0</v>
      </c>
      <c r="H19" s="1174">
        <v>0</v>
      </c>
      <c r="I19" s="1174">
        <v>0</v>
      </c>
      <c r="J19" s="1174">
        <v>0</v>
      </c>
      <c r="K19" s="545"/>
      <c r="L19" s="1175"/>
      <c r="M19" s="1175"/>
      <c r="N19" s="1175"/>
      <c r="O19" s="1175"/>
      <c r="P19" s="542"/>
      <c r="Q19" s="500"/>
      <c r="R19" s="500"/>
      <c r="S19" s="500"/>
      <c r="T19" s="500"/>
      <c r="U19" s="500"/>
      <c r="V19" s="500"/>
      <c r="W19" s="500"/>
      <c r="X19" s="500"/>
      <c r="Y19" s="500"/>
      <c r="Z19" s="500"/>
      <c r="AA19" s="500"/>
      <c r="AB19" s="500"/>
      <c r="AC19" s="500"/>
      <c r="AD19" s="500"/>
      <c r="AE19" s="500"/>
      <c r="AF19" s="500"/>
      <c r="AG19" s="500"/>
      <c r="AH19" s="500"/>
      <c r="AI19" s="500"/>
      <c r="AJ19" s="500"/>
      <c r="AK19" s="500"/>
      <c r="AL19" s="500"/>
      <c r="AM19" s="500"/>
      <c r="AN19" s="500"/>
      <c r="AO19" s="500"/>
      <c r="AP19" s="500"/>
      <c r="AQ19" s="500"/>
      <c r="AR19" s="500"/>
      <c r="AS19" s="500"/>
      <c r="AT19" s="500"/>
      <c r="AU19" s="500"/>
      <c r="AV19" s="500"/>
      <c r="AW19" s="500"/>
      <c r="AX19" s="500"/>
      <c r="AY19" s="500"/>
      <c r="AZ19" s="500"/>
      <c r="BA19" s="500"/>
      <c r="BB19" s="500"/>
    </row>
    <row r="20" spans="1:54" s="543" customFormat="1" ht="25.5">
      <c r="A20" s="1621"/>
      <c r="B20" s="548" t="s">
        <v>999</v>
      </c>
      <c r="C20" s="549"/>
      <c r="D20" s="549"/>
      <c r="E20" s="1180">
        <v>96</v>
      </c>
      <c r="F20" s="1180">
        <v>0</v>
      </c>
      <c r="G20" s="1180">
        <v>0</v>
      </c>
      <c r="H20" s="1180">
        <v>4.7590599999999998</v>
      </c>
      <c r="I20" s="1180">
        <v>0</v>
      </c>
      <c r="J20" s="1180">
        <v>0</v>
      </c>
      <c r="K20" s="550"/>
      <c r="L20" s="1181"/>
      <c r="M20" s="1181"/>
      <c r="N20" s="1181"/>
      <c r="O20" s="1181"/>
      <c r="P20" s="542"/>
      <c r="Q20" s="500"/>
      <c r="R20" s="500"/>
      <c r="S20" s="500"/>
      <c r="T20" s="500"/>
      <c r="U20" s="500"/>
      <c r="V20" s="500"/>
      <c r="W20" s="500"/>
      <c r="X20" s="500"/>
      <c r="Y20" s="500"/>
      <c r="Z20" s="500"/>
      <c r="AA20" s="500"/>
      <c r="AB20" s="500"/>
      <c r="AC20" s="500"/>
      <c r="AD20" s="500"/>
      <c r="AE20" s="500"/>
      <c r="AF20" s="500"/>
      <c r="AG20" s="500"/>
      <c r="AH20" s="500"/>
      <c r="AI20" s="500"/>
      <c r="AJ20" s="500"/>
      <c r="AK20" s="500"/>
      <c r="AL20" s="500"/>
      <c r="AM20" s="500"/>
      <c r="AN20" s="500"/>
      <c r="AO20" s="500"/>
      <c r="AP20" s="500"/>
      <c r="AQ20" s="500"/>
      <c r="AR20" s="500"/>
      <c r="AS20" s="500"/>
      <c r="AT20" s="500"/>
      <c r="AU20" s="500"/>
      <c r="AV20" s="500"/>
      <c r="AW20" s="500"/>
      <c r="AX20" s="500"/>
      <c r="AY20" s="500"/>
      <c r="AZ20" s="500"/>
      <c r="BA20" s="500"/>
      <c r="BB20" s="500"/>
    </row>
    <row r="21" spans="1:54" s="543" customFormat="1" ht="12.75" customHeight="1">
      <c r="A21" s="1617" t="s">
        <v>1000</v>
      </c>
      <c r="B21" s="1617" t="s">
        <v>814</v>
      </c>
      <c r="C21" s="540" t="s">
        <v>815</v>
      </c>
      <c r="D21" s="540" t="s">
        <v>982</v>
      </c>
      <c r="E21" s="1171">
        <v>0</v>
      </c>
      <c r="F21" s="1171" t="s">
        <v>290</v>
      </c>
      <c r="G21" s="1171" t="s">
        <v>290</v>
      </c>
      <c r="H21" s="1171">
        <v>0</v>
      </c>
      <c r="I21" s="1171" t="s">
        <v>290</v>
      </c>
      <c r="J21" s="1171" t="s">
        <v>290</v>
      </c>
      <c r="K21" s="551" t="s">
        <v>817</v>
      </c>
      <c r="L21" s="1177" t="s">
        <v>277</v>
      </c>
      <c r="M21" s="1177" t="s">
        <v>277</v>
      </c>
      <c r="N21" s="1178">
        <v>0</v>
      </c>
      <c r="O21" s="1178">
        <v>0</v>
      </c>
      <c r="P21" s="542"/>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0"/>
      <c r="AY21" s="500"/>
      <c r="AZ21" s="500"/>
      <c r="BA21" s="500"/>
      <c r="BB21" s="500"/>
    </row>
    <row r="22" spans="1:54" s="543" customFormat="1">
      <c r="A22" s="1620"/>
      <c r="B22" s="1618"/>
      <c r="C22" s="540" t="s">
        <v>883</v>
      </c>
      <c r="D22" s="546" t="s">
        <v>1001</v>
      </c>
      <c r="E22" s="1171">
        <v>0</v>
      </c>
      <c r="F22" s="1171" t="s">
        <v>290</v>
      </c>
      <c r="G22" s="1171" t="s">
        <v>290</v>
      </c>
      <c r="H22" s="1171">
        <v>0</v>
      </c>
      <c r="I22" s="1171" t="s">
        <v>290</v>
      </c>
      <c r="J22" s="1171" t="s">
        <v>290</v>
      </c>
      <c r="K22" s="551" t="s">
        <v>828</v>
      </c>
      <c r="L22" s="1177" t="s">
        <v>277</v>
      </c>
      <c r="M22" s="1177" t="s">
        <v>277</v>
      </c>
      <c r="N22" s="1178">
        <v>0</v>
      </c>
      <c r="O22" s="1178">
        <v>0</v>
      </c>
      <c r="P22" s="542"/>
      <c r="Q22" s="500"/>
      <c r="R22" s="500"/>
      <c r="S22" s="500"/>
      <c r="T22" s="500"/>
      <c r="U22" s="500"/>
      <c r="V22" s="500"/>
      <c r="W22" s="500"/>
      <c r="X22" s="500"/>
      <c r="Y22" s="500"/>
      <c r="Z22" s="500"/>
      <c r="AA22" s="500"/>
      <c r="AB22" s="500"/>
      <c r="AC22" s="500"/>
      <c r="AD22" s="500"/>
      <c r="AE22" s="500"/>
      <c r="AF22" s="500"/>
      <c r="AG22" s="500"/>
      <c r="AH22" s="500"/>
      <c r="AI22" s="500"/>
      <c r="AJ22" s="500"/>
      <c r="AK22" s="500"/>
      <c r="AL22" s="500"/>
      <c r="AM22" s="500"/>
      <c r="AN22" s="500"/>
      <c r="AO22" s="500"/>
      <c r="AP22" s="500"/>
      <c r="AQ22" s="500"/>
      <c r="AR22" s="500"/>
      <c r="AS22" s="500"/>
      <c r="AT22" s="500"/>
      <c r="AU22" s="500"/>
      <c r="AV22" s="500"/>
      <c r="AW22" s="500"/>
      <c r="AX22" s="500"/>
      <c r="AY22" s="500"/>
      <c r="AZ22" s="500"/>
      <c r="BA22" s="500"/>
      <c r="BB22" s="500"/>
    </row>
    <row r="23" spans="1:54" s="543" customFormat="1">
      <c r="A23" s="1620"/>
      <c r="B23" s="1618"/>
      <c r="C23" s="540" t="s">
        <v>1002</v>
      </c>
      <c r="D23" s="461" t="s">
        <v>982</v>
      </c>
      <c r="E23" s="1171">
        <v>0</v>
      </c>
      <c r="F23" s="1171" t="s">
        <v>290</v>
      </c>
      <c r="G23" s="1171" t="s">
        <v>290</v>
      </c>
      <c r="H23" s="1171">
        <v>0</v>
      </c>
      <c r="I23" s="1171" t="s">
        <v>290</v>
      </c>
      <c r="J23" s="1171" t="s">
        <v>290</v>
      </c>
      <c r="K23" s="551" t="s">
        <v>828</v>
      </c>
      <c r="L23" s="1177" t="s">
        <v>277</v>
      </c>
      <c r="M23" s="1177" t="s">
        <v>277</v>
      </c>
      <c r="N23" s="1178">
        <v>0</v>
      </c>
      <c r="O23" s="1178">
        <v>0</v>
      </c>
      <c r="P23" s="542"/>
      <c r="Q23" s="500"/>
      <c r="R23" s="500"/>
      <c r="S23" s="500"/>
      <c r="T23" s="500"/>
      <c r="U23" s="500"/>
      <c r="V23" s="500"/>
      <c r="W23" s="500"/>
      <c r="X23" s="500"/>
      <c r="Y23" s="500"/>
      <c r="Z23" s="500"/>
      <c r="AA23" s="500"/>
      <c r="AB23" s="500"/>
      <c r="AC23" s="500"/>
      <c r="AD23" s="500"/>
      <c r="AE23" s="500"/>
      <c r="AF23" s="500"/>
      <c r="AG23" s="500"/>
      <c r="AH23" s="500"/>
      <c r="AI23" s="500"/>
      <c r="AJ23" s="500"/>
      <c r="AK23" s="500"/>
      <c r="AL23" s="500"/>
      <c r="AM23" s="500"/>
      <c r="AN23" s="500"/>
      <c r="AO23" s="500"/>
      <c r="AP23" s="500"/>
      <c r="AQ23" s="500"/>
      <c r="AR23" s="500"/>
      <c r="AS23" s="500"/>
      <c r="AT23" s="500"/>
      <c r="AU23" s="500"/>
      <c r="AV23" s="500"/>
      <c r="AW23" s="500"/>
      <c r="AX23" s="500"/>
      <c r="AY23" s="500"/>
      <c r="AZ23" s="500"/>
      <c r="BA23" s="500"/>
      <c r="BB23" s="500"/>
    </row>
    <row r="24" spans="1:54" s="543" customFormat="1">
      <c r="A24" s="1620"/>
      <c r="B24" s="1618"/>
      <c r="C24" s="540" t="s">
        <v>984</v>
      </c>
      <c r="D24" s="540" t="s">
        <v>985</v>
      </c>
      <c r="E24" s="1170">
        <v>0</v>
      </c>
      <c r="F24" s="1170" t="s">
        <v>290</v>
      </c>
      <c r="G24" s="1170" t="s">
        <v>290</v>
      </c>
      <c r="H24" s="1170">
        <v>0</v>
      </c>
      <c r="I24" s="1170" t="s">
        <v>290</v>
      </c>
      <c r="J24" s="1170" t="s">
        <v>290</v>
      </c>
      <c r="K24" s="551" t="s">
        <v>817</v>
      </c>
      <c r="L24" s="1177" t="s">
        <v>277</v>
      </c>
      <c r="M24" s="1177" t="s">
        <v>277</v>
      </c>
      <c r="N24" s="1178">
        <v>0</v>
      </c>
      <c r="O24" s="1178">
        <v>0</v>
      </c>
      <c r="P24" s="552"/>
      <c r="Q24" s="500"/>
      <c r="R24" s="500"/>
      <c r="S24" s="500"/>
      <c r="T24" s="500"/>
      <c r="U24" s="500"/>
      <c r="V24" s="500"/>
      <c r="W24" s="500"/>
      <c r="X24" s="500"/>
      <c r="Y24" s="500"/>
      <c r="Z24" s="500"/>
      <c r="AA24" s="500"/>
      <c r="AB24" s="500"/>
      <c r="AC24" s="500"/>
      <c r="AD24" s="500"/>
      <c r="AE24" s="500"/>
      <c r="AF24" s="500"/>
      <c r="AG24" s="500"/>
      <c r="AH24" s="500"/>
      <c r="AI24" s="500"/>
      <c r="AJ24" s="500"/>
      <c r="AK24" s="500"/>
      <c r="AL24" s="500"/>
      <c r="AM24" s="500"/>
      <c r="AN24" s="500"/>
      <c r="AO24" s="500"/>
      <c r="AP24" s="500"/>
      <c r="AQ24" s="500"/>
      <c r="AR24" s="500"/>
      <c r="AS24" s="500"/>
      <c r="AT24" s="500"/>
      <c r="AU24" s="500"/>
      <c r="AV24" s="500"/>
      <c r="AW24" s="500"/>
      <c r="AX24" s="500"/>
      <c r="AY24" s="500"/>
      <c r="AZ24" s="500"/>
      <c r="BA24" s="500"/>
      <c r="BB24" s="500"/>
    </row>
    <row r="25" spans="1:54" s="543" customFormat="1">
      <c r="A25" s="1620"/>
      <c r="B25" s="1619"/>
      <c r="C25" s="544" t="s">
        <v>990</v>
      </c>
      <c r="D25" s="544"/>
      <c r="E25" s="1180">
        <v>0</v>
      </c>
      <c r="F25" s="1180">
        <v>0</v>
      </c>
      <c r="G25" s="1180">
        <v>0</v>
      </c>
      <c r="H25" s="1180">
        <v>0</v>
      </c>
      <c r="I25" s="1180">
        <v>0</v>
      </c>
      <c r="J25" s="1180">
        <v>0</v>
      </c>
      <c r="K25" s="550"/>
      <c r="L25" s="1181"/>
      <c r="M25" s="1181"/>
      <c r="N25" s="1181"/>
      <c r="O25" s="1181"/>
      <c r="P25" s="552"/>
      <c r="Q25" s="500"/>
      <c r="R25" s="500"/>
      <c r="S25" s="500"/>
      <c r="T25" s="500"/>
      <c r="U25" s="500"/>
      <c r="V25" s="500"/>
      <c r="W25" s="500"/>
      <c r="X25" s="500"/>
      <c r="Y25" s="500"/>
      <c r="Z25" s="500"/>
      <c r="AA25" s="500"/>
      <c r="AB25" s="500"/>
      <c r="AC25" s="500"/>
      <c r="AD25" s="500"/>
      <c r="AE25" s="500"/>
      <c r="AF25" s="500"/>
      <c r="AG25" s="500"/>
      <c r="AH25" s="500"/>
      <c r="AI25" s="500"/>
      <c r="AJ25" s="500"/>
      <c r="AK25" s="500"/>
      <c r="AL25" s="500"/>
      <c r="AM25" s="500"/>
      <c r="AN25" s="500"/>
      <c r="AO25" s="500"/>
      <c r="AP25" s="500"/>
      <c r="AQ25" s="500"/>
      <c r="AR25" s="500"/>
      <c r="AS25" s="500"/>
      <c r="AT25" s="500"/>
      <c r="AU25" s="500"/>
      <c r="AV25" s="500"/>
      <c r="AW25" s="500"/>
      <c r="AX25" s="500"/>
      <c r="AY25" s="500"/>
      <c r="AZ25" s="500"/>
      <c r="BA25" s="500"/>
      <c r="BB25" s="500"/>
    </row>
    <row r="26" spans="1:54" s="543" customFormat="1">
      <c r="A26" s="1620"/>
      <c r="B26" s="1617" t="s">
        <v>787</v>
      </c>
      <c r="C26" s="540" t="s">
        <v>997</v>
      </c>
      <c r="D26" s="540"/>
      <c r="E26" s="1171">
        <v>0</v>
      </c>
      <c r="F26" s="1171" t="s">
        <v>290</v>
      </c>
      <c r="G26" s="1171" t="s">
        <v>290</v>
      </c>
      <c r="H26" s="1171">
        <v>0</v>
      </c>
      <c r="I26" s="1171" t="s">
        <v>290</v>
      </c>
      <c r="J26" s="1171" t="s">
        <v>290</v>
      </c>
      <c r="K26" s="551" t="s">
        <v>1264</v>
      </c>
      <c r="L26" s="1177" t="s">
        <v>277</v>
      </c>
      <c r="M26" s="1177" t="s">
        <v>277</v>
      </c>
      <c r="N26" s="1182">
        <v>0</v>
      </c>
      <c r="O26" s="1182">
        <v>0</v>
      </c>
      <c r="P26" s="552"/>
      <c r="Q26" s="500"/>
      <c r="R26" s="500"/>
      <c r="S26" s="500"/>
      <c r="T26" s="500"/>
      <c r="U26" s="500"/>
      <c r="V26" s="500"/>
      <c r="W26" s="500"/>
      <c r="X26" s="500"/>
      <c r="Y26" s="500"/>
      <c r="Z26" s="500"/>
      <c r="AA26" s="500"/>
      <c r="AB26" s="500"/>
      <c r="AC26" s="500"/>
      <c r="AD26" s="500"/>
      <c r="AE26" s="500"/>
      <c r="AF26" s="500"/>
      <c r="AG26" s="500"/>
      <c r="AH26" s="500"/>
      <c r="AI26" s="500"/>
      <c r="AJ26" s="500"/>
      <c r="AK26" s="500"/>
      <c r="AL26" s="500"/>
      <c r="AM26" s="500"/>
      <c r="AN26" s="500"/>
      <c r="AO26" s="500"/>
      <c r="AP26" s="500"/>
      <c r="AQ26" s="500"/>
      <c r="AR26" s="500"/>
      <c r="AS26" s="500"/>
      <c r="AT26" s="500"/>
      <c r="AU26" s="500"/>
      <c r="AV26" s="500"/>
      <c r="AW26" s="500"/>
      <c r="AX26" s="500"/>
      <c r="AY26" s="500"/>
      <c r="AZ26" s="500"/>
      <c r="BA26" s="500"/>
      <c r="BB26" s="500"/>
    </row>
    <row r="27" spans="1:54" s="543" customFormat="1">
      <c r="A27" s="1620"/>
      <c r="B27" s="1618"/>
      <c r="C27" s="540" t="s">
        <v>1014</v>
      </c>
      <c r="D27" s="540"/>
      <c r="E27" s="1171">
        <v>129</v>
      </c>
      <c r="F27" s="1171">
        <v>128</v>
      </c>
      <c r="G27" s="1171">
        <v>1</v>
      </c>
      <c r="H27" s="1171">
        <v>9.8830000000000009</v>
      </c>
      <c r="I27" s="1171">
        <v>9.8115500000000004</v>
      </c>
      <c r="J27" s="1171">
        <v>7.145E-2</v>
      </c>
      <c r="K27" s="551" t="s">
        <v>1264</v>
      </c>
      <c r="L27" s="1177" t="s">
        <v>277</v>
      </c>
      <c r="M27" s="1177" t="s">
        <v>277</v>
      </c>
      <c r="N27" s="1177">
        <v>5.58</v>
      </c>
      <c r="O27" s="1177">
        <v>0.42</v>
      </c>
      <c r="P27" s="552"/>
      <c r="Q27" s="500"/>
      <c r="R27" s="500"/>
      <c r="S27" s="500"/>
      <c r="T27" s="500"/>
      <c r="U27" s="500"/>
      <c r="V27" s="500"/>
      <c r="W27" s="500"/>
      <c r="X27" s="500"/>
      <c r="Y27" s="500"/>
      <c r="Z27" s="500"/>
      <c r="AA27" s="500"/>
      <c r="AB27" s="500"/>
      <c r="AC27" s="500"/>
      <c r="AD27" s="500"/>
      <c r="AE27" s="500"/>
      <c r="AF27" s="500"/>
      <c r="AG27" s="500"/>
      <c r="AH27" s="500"/>
      <c r="AI27" s="500"/>
      <c r="AJ27" s="500"/>
      <c r="AK27" s="500"/>
      <c r="AL27" s="500"/>
      <c r="AM27" s="500"/>
      <c r="AN27" s="500"/>
      <c r="AO27" s="500"/>
      <c r="AP27" s="500"/>
      <c r="AQ27" s="500"/>
      <c r="AR27" s="500"/>
      <c r="AS27" s="500"/>
      <c r="AT27" s="500"/>
      <c r="AU27" s="500"/>
      <c r="AV27" s="500"/>
      <c r="AW27" s="500"/>
      <c r="AX27" s="500"/>
      <c r="AY27" s="500"/>
      <c r="AZ27" s="500"/>
      <c r="BA27" s="500"/>
      <c r="BB27" s="500"/>
    </row>
    <row r="28" spans="1:54" s="543" customFormat="1">
      <c r="A28" s="1620"/>
      <c r="B28" s="1618"/>
      <c r="C28" s="544" t="s">
        <v>998</v>
      </c>
      <c r="D28" s="544"/>
      <c r="E28" s="1180">
        <v>129</v>
      </c>
      <c r="F28" s="1180">
        <v>128</v>
      </c>
      <c r="G28" s="1180">
        <v>1</v>
      </c>
      <c r="H28" s="1180">
        <v>9.8830000000000009</v>
      </c>
      <c r="I28" s="1180">
        <v>9.8115500000000004</v>
      </c>
      <c r="J28" s="1180">
        <v>7.145E-2</v>
      </c>
      <c r="K28" s="550"/>
      <c r="L28" s="1181"/>
      <c r="M28" s="1181"/>
      <c r="N28" s="1181"/>
      <c r="O28" s="1181"/>
      <c r="P28" s="552"/>
      <c r="Q28" s="500"/>
      <c r="R28" s="500"/>
      <c r="S28" s="500"/>
      <c r="T28" s="500"/>
      <c r="U28" s="500"/>
      <c r="V28" s="500"/>
      <c r="W28" s="500"/>
      <c r="X28" s="500"/>
      <c r="Y28" s="500"/>
      <c r="Z28" s="500"/>
      <c r="AA28" s="500"/>
      <c r="AB28" s="500"/>
      <c r="AC28" s="500"/>
      <c r="AD28" s="500"/>
      <c r="AE28" s="500"/>
      <c r="AF28" s="500"/>
      <c r="AG28" s="500"/>
      <c r="AH28" s="500"/>
      <c r="AI28" s="500"/>
      <c r="AJ28" s="500"/>
      <c r="AK28" s="500"/>
      <c r="AL28" s="500"/>
      <c r="AM28" s="500"/>
      <c r="AN28" s="500"/>
      <c r="AO28" s="500"/>
      <c r="AP28" s="500"/>
      <c r="AQ28" s="500"/>
      <c r="AR28" s="500"/>
      <c r="AS28" s="500"/>
      <c r="AT28" s="500"/>
      <c r="AU28" s="500"/>
      <c r="AV28" s="500"/>
      <c r="AW28" s="500"/>
      <c r="AX28" s="500"/>
      <c r="AY28" s="500"/>
      <c r="AZ28" s="500"/>
      <c r="BA28" s="500"/>
      <c r="BB28" s="500"/>
    </row>
    <row r="29" spans="1:54" s="543" customFormat="1">
      <c r="A29" s="1620"/>
      <c r="B29" s="1617" t="s">
        <v>773</v>
      </c>
      <c r="C29" s="540" t="s">
        <v>839</v>
      </c>
      <c r="D29" s="540" t="s">
        <v>840</v>
      </c>
      <c r="E29" s="1179">
        <v>0</v>
      </c>
      <c r="F29" s="1179">
        <v>0</v>
      </c>
      <c r="G29" s="1179">
        <v>0</v>
      </c>
      <c r="H29" s="1179">
        <v>0</v>
      </c>
      <c r="I29" s="1179">
        <v>0</v>
      </c>
      <c r="J29" s="1179">
        <v>0</v>
      </c>
      <c r="K29" s="551" t="s">
        <v>828</v>
      </c>
      <c r="L29" s="1177" t="s">
        <v>277</v>
      </c>
      <c r="M29" s="1177" t="s">
        <v>277</v>
      </c>
      <c r="N29" s="1178">
        <v>0</v>
      </c>
      <c r="O29" s="1178">
        <v>0</v>
      </c>
      <c r="P29" s="552"/>
      <c r="Q29" s="500"/>
      <c r="R29" s="500"/>
      <c r="S29" s="500"/>
      <c r="T29" s="500"/>
      <c r="U29" s="500"/>
      <c r="V29" s="500"/>
      <c r="W29" s="500"/>
      <c r="X29" s="500"/>
      <c r="Y29" s="500"/>
      <c r="Z29" s="500"/>
      <c r="AA29" s="500"/>
      <c r="AB29" s="500"/>
      <c r="AC29" s="500"/>
      <c r="AD29" s="500"/>
      <c r="AE29" s="500"/>
      <c r="AF29" s="500"/>
      <c r="AG29" s="500"/>
      <c r="AH29" s="500"/>
      <c r="AI29" s="500"/>
      <c r="AJ29" s="500"/>
      <c r="AK29" s="500"/>
      <c r="AL29" s="500"/>
      <c r="AM29" s="500"/>
      <c r="AN29" s="500"/>
      <c r="AO29" s="500"/>
      <c r="AP29" s="500"/>
      <c r="AQ29" s="500"/>
      <c r="AR29" s="500"/>
      <c r="AS29" s="500"/>
      <c r="AT29" s="500"/>
      <c r="AU29" s="500"/>
      <c r="AV29" s="500"/>
      <c r="AW29" s="500"/>
      <c r="AX29" s="500"/>
      <c r="AY29" s="500"/>
      <c r="AZ29" s="500"/>
      <c r="BA29" s="500"/>
      <c r="BB29" s="500"/>
    </row>
    <row r="30" spans="1:54" s="543" customFormat="1" ht="16.5" customHeight="1">
      <c r="A30" s="1620"/>
      <c r="B30" s="1619"/>
      <c r="C30" s="544" t="s">
        <v>961</v>
      </c>
      <c r="D30" s="544"/>
      <c r="E30" s="1180">
        <v>0</v>
      </c>
      <c r="F30" s="1180">
        <v>0</v>
      </c>
      <c r="G30" s="1180">
        <v>0</v>
      </c>
      <c r="H30" s="1180">
        <v>0</v>
      </c>
      <c r="I30" s="1180">
        <v>0</v>
      </c>
      <c r="J30" s="1180">
        <v>0</v>
      </c>
      <c r="K30" s="550"/>
      <c r="L30" s="1181"/>
      <c r="M30" s="1181"/>
      <c r="N30" s="1181">
        <v>0</v>
      </c>
      <c r="O30" s="1181">
        <v>0</v>
      </c>
      <c r="P30" s="552"/>
      <c r="Q30" s="500"/>
      <c r="R30" s="500"/>
      <c r="S30" s="500"/>
      <c r="T30" s="500"/>
      <c r="U30" s="500"/>
      <c r="V30" s="500"/>
      <c r="W30" s="500"/>
      <c r="X30" s="500"/>
      <c r="Y30" s="500"/>
      <c r="Z30" s="500"/>
      <c r="AA30" s="500"/>
      <c r="AB30" s="500"/>
      <c r="AC30" s="500"/>
      <c r="AD30" s="500"/>
      <c r="AE30" s="500"/>
      <c r="AF30" s="500"/>
      <c r="AG30" s="500"/>
      <c r="AH30" s="500"/>
      <c r="AI30" s="500"/>
      <c r="AJ30" s="500"/>
      <c r="AK30" s="500"/>
      <c r="AL30" s="500"/>
      <c r="AM30" s="500"/>
      <c r="AN30" s="500"/>
      <c r="AO30" s="500"/>
      <c r="AP30" s="500"/>
      <c r="AQ30" s="500"/>
      <c r="AR30" s="500"/>
      <c r="AS30" s="500"/>
      <c r="AT30" s="500"/>
      <c r="AU30" s="500"/>
      <c r="AV30" s="500"/>
      <c r="AW30" s="500"/>
      <c r="AX30" s="500"/>
      <c r="AY30" s="500"/>
      <c r="AZ30" s="500"/>
      <c r="BA30" s="500"/>
      <c r="BB30" s="500"/>
    </row>
    <row r="31" spans="1:54" s="543" customFormat="1">
      <c r="A31" s="1621"/>
      <c r="B31" s="553" t="s">
        <v>1003</v>
      </c>
      <c r="C31" s="549"/>
      <c r="D31" s="549"/>
      <c r="E31" s="1180">
        <v>129</v>
      </c>
      <c r="F31" s="1180">
        <v>128</v>
      </c>
      <c r="G31" s="1180">
        <v>1</v>
      </c>
      <c r="H31" s="1180">
        <v>9.8830000000000009</v>
      </c>
      <c r="I31" s="1180">
        <v>9.8115500000000004</v>
      </c>
      <c r="J31" s="1180">
        <v>7.145E-2</v>
      </c>
      <c r="K31" s="550"/>
      <c r="L31" s="1181"/>
      <c r="M31" s="1181"/>
      <c r="N31" s="1181">
        <v>0</v>
      </c>
      <c r="O31" s="1181">
        <v>0</v>
      </c>
      <c r="P31" s="552"/>
      <c r="Q31" s="500"/>
      <c r="R31" s="500"/>
      <c r="S31" s="500"/>
      <c r="T31" s="500"/>
      <c r="U31" s="500"/>
      <c r="V31" s="500"/>
      <c r="W31" s="500"/>
      <c r="X31" s="500"/>
      <c r="Y31" s="500"/>
      <c r="Z31" s="500"/>
      <c r="AA31" s="500"/>
      <c r="AB31" s="500"/>
      <c r="AC31" s="500"/>
      <c r="AD31" s="500"/>
      <c r="AE31" s="500"/>
      <c r="AF31" s="500"/>
      <c r="AG31" s="500"/>
      <c r="AH31" s="500"/>
      <c r="AI31" s="500"/>
      <c r="AJ31" s="500"/>
      <c r="AK31" s="500"/>
      <c r="AL31" s="500"/>
      <c r="AM31" s="500"/>
      <c r="AN31" s="500"/>
      <c r="AO31" s="500"/>
      <c r="AP31" s="500"/>
      <c r="AQ31" s="500"/>
      <c r="AR31" s="500"/>
      <c r="AS31" s="500"/>
      <c r="AT31" s="500"/>
      <c r="AU31" s="500"/>
      <c r="AV31" s="500"/>
      <c r="AW31" s="500"/>
      <c r="AX31" s="500"/>
      <c r="AY31" s="500"/>
      <c r="AZ31" s="500"/>
      <c r="BA31" s="500"/>
      <c r="BB31" s="500"/>
    </row>
    <row r="32" spans="1:54" s="543" customFormat="1" ht="12.75" customHeight="1">
      <c r="A32" s="1617" t="s">
        <v>1004</v>
      </c>
      <c r="B32" s="1617" t="s">
        <v>814</v>
      </c>
      <c r="C32" s="540" t="s">
        <v>815</v>
      </c>
      <c r="D32" s="540" t="s">
        <v>982</v>
      </c>
      <c r="E32" s="1176">
        <v>0</v>
      </c>
      <c r="F32" s="1176">
        <v>0</v>
      </c>
      <c r="G32" s="1176">
        <v>0</v>
      </c>
      <c r="H32" s="1176">
        <v>0</v>
      </c>
      <c r="I32" s="1176">
        <v>0</v>
      </c>
      <c r="J32" s="1176">
        <v>0</v>
      </c>
      <c r="K32" s="541" t="s">
        <v>817</v>
      </c>
      <c r="L32" s="1177" t="s">
        <v>277</v>
      </c>
      <c r="M32" s="1177" t="s">
        <v>277</v>
      </c>
      <c r="N32" s="1178">
        <v>0</v>
      </c>
      <c r="O32" s="1178">
        <v>0</v>
      </c>
      <c r="P32" s="552"/>
      <c r="Q32" s="500"/>
      <c r="R32" s="500"/>
      <c r="S32" s="500"/>
      <c r="T32" s="500"/>
      <c r="U32" s="500"/>
      <c r="V32" s="500"/>
      <c r="W32" s="500"/>
      <c r="X32" s="500"/>
      <c r="Y32" s="500"/>
      <c r="Z32" s="500"/>
      <c r="AA32" s="500"/>
      <c r="AB32" s="500"/>
      <c r="AC32" s="500"/>
      <c r="AD32" s="500"/>
      <c r="AE32" s="500"/>
      <c r="AF32" s="500"/>
      <c r="AG32" s="500"/>
      <c r="AH32" s="500"/>
      <c r="AI32" s="500"/>
      <c r="AJ32" s="500"/>
      <c r="AK32" s="500"/>
      <c r="AL32" s="500"/>
      <c r="AM32" s="500"/>
      <c r="AN32" s="500"/>
      <c r="AO32" s="500"/>
      <c r="AP32" s="500"/>
      <c r="AQ32" s="500"/>
      <c r="AR32" s="500"/>
      <c r="AS32" s="500"/>
      <c r="AT32" s="500"/>
      <c r="AU32" s="500"/>
      <c r="AV32" s="500"/>
      <c r="AW32" s="500"/>
      <c r="AX32" s="500"/>
      <c r="AY32" s="500"/>
      <c r="AZ32" s="500"/>
      <c r="BA32" s="500"/>
      <c r="BB32" s="500"/>
    </row>
    <row r="33" spans="1:54" s="543" customFormat="1">
      <c r="A33" s="1620"/>
      <c r="B33" s="1618"/>
      <c r="C33" s="540" t="s">
        <v>818</v>
      </c>
      <c r="D33" s="540" t="s">
        <v>985</v>
      </c>
      <c r="E33" s="1176">
        <v>71</v>
      </c>
      <c r="F33" s="1176">
        <v>0</v>
      </c>
      <c r="G33" s="1176">
        <v>0</v>
      </c>
      <c r="H33" s="1176">
        <v>4.2467489999999977</v>
      </c>
      <c r="I33" s="1176">
        <v>0</v>
      </c>
      <c r="J33" s="1176">
        <v>0</v>
      </c>
      <c r="K33" s="541" t="s">
        <v>817</v>
      </c>
      <c r="L33" s="1177" t="s">
        <v>277</v>
      </c>
      <c r="M33" s="1177" t="s">
        <v>277</v>
      </c>
      <c r="N33" s="1178">
        <v>0</v>
      </c>
      <c r="O33" s="1178">
        <v>0</v>
      </c>
      <c r="P33" s="552"/>
      <c r="Q33" s="500"/>
      <c r="R33" s="500"/>
      <c r="S33" s="500"/>
      <c r="T33" s="500"/>
      <c r="U33" s="500"/>
      <c r="V33" s="500"/>
      <c r="W33" s="500"/>
      <c r="X33" s="500"/>
      <c r="Y33" s="500"/>
      <c r="Z33" s="500"/>
      <c r="AA33" s="500"/>
      <c r="AB33" s="500"/>
      <c r="AC33" s="500"/>
      <c r="AD33" s="500"/>
      <c r="AE33" s="500"/>
      <c r="AF33" s="500"/>
      <c r="AG33" s="500"/>
      <c r="AH33" s="500"/>
      <c r="AI33" s="500"/>
      <c r="AJ33" s="500"/>
      <c r="AK33" s="500"/>
      <c r="AL33" s="500"/>
      <c r="AM33" s="500"/>
      <c r="AN33" s="500"/>
      <c r="AO33" s="500"/>
      <c r="AP33" s="500"/>
      <c r="AQ33" s="500"/>
      <c r="AR33" s="500"/>
      <c r="AS33" s="500"/>
      <c r="AT33" s="500"/>
      <c r="AU33" s="500"/>
      <c r="AV33" s="500"/>
      <c r="AW33" s="500"/>
      <c r="AX33" s="500"/>
      <c r="AY33" s="500"/>
      <c r="AZ33" s="500"/>
      <c r="BA33" s="500"/>
      <c r="BB33" s="500"/>
    </row>
    <row r="34" spans="1:54" s="543" customFormat="1">
      <c r="A34" s="1620"/>
      <c r="B34" s="1618"/>
      <c r="C34" s="540" t="s">
        <v>1005</v>
      </c>
      <c r="D34" s="540" t="s">
        <v>1006</v>
      </c>
      <c r="E34" s="1176">
        <v>0</v>
      </c>
      <c r="F34" s="1176">
        <v>0</v>
      </c>
      <c r="G34" s="1176">
        <v>0</v>
      </c>
      <c r="H34" s="1176">
        <v>0</v>
      </c>
      <c r="I34" s="1176">
        <v>0</v>
      </c>
      <c r="J34" s="1176">
        <v>0</v>
      </c>
      <c r="K34" s="541" t="s">
        <v>1007</v>
      </c>
      <c r="L34" s="1177" t="s">
        <v>277</v>
      </c>
      <c r="M34" s="1177" t="s">
        <v>277</v>
      </c>
      <c r="N34" s="1178">
        <v>0</v>
      </c>
      <c r="O34" s="1178">
        <v>0</v>
      </c>
      <c r="P34" s="552"/>
      <c r="Q34" s="500"/>
      <c r="R34" s="500"/>
      <c r="S34" s="500"/>
      <c r="T34" s="500"/>
      <c r="U34" s="500"/>
      <c r="V34" s="500"/>
      <c r="W34" s="500"/>
      <c r="X34" s="500"/>
      <c r="Y34" s="500"/>
      <c r="Z34" s="500"/>
      <c r="AA34" s="500"/>
      <c r="AB34" s="500"/>
      <c r="AC34" s="500"/>
      <c r="AD34" s="500"/>
      <c r="AE34" s="500"/>
      <c r="AF34" s="500"/>
      <c r="AG34" s="500"/>
      <c r="AH34" s="500"/>
      <c r="AI34" s="500"/>
      <c r="AJ34" s="500"/>
      <c r="AK34" s="500"/>
      <c r="AL34" s="500"/>
      <c r="AM34" s="500"/>
      <c r="AN34" s="500"/>
      <c r="AO34" s="500"/>
      <c r="AP34" s="500"/>
      <c r="AQ34" s="500"/>
      <c r="AR34" s="500"/>
      <c r="AS34" s="500"/>
      <c r="AT34" s="500"/>
      <c r="AU34" s="500"/>
      <c r="AV34" s="500"/>
      <c r="AW34" s="500"/>
      <c r="AX34" s="500"/>
      <c r="AY34" s="500"/>
      <c r="AZ34" s="500"/>
      <c r="BA34" s="500"/>
      <c r="BB34" s="500"/>
    </row>
    <row r="35" spans="1:54" s="543" customFormat="1">
      <c r="A35" s="1620"/>
      <c r="B35" s="1618"/>
      <c r="C35" s="540" t="s">
        <v>883</v>
      </c>
      <c r="D35" s="540" t="s">
        <v>983</v>
      </c>
      <c r="E35" s="1176">
        <v>3</v>
      </c>
      <c r="F35" s="1176">
        <v>0</v>
      </c>
      <c r="G35" s="1176">
        <v>3</v>
      </c>
      <c r="H35" s="1176">
        <v>0.68795699999999993</v>
      </c>
      <c r="I35" s="1176">
        <v>0</v>
      </c>
      <c r="J35" s="1176">
        <v>0.68795699999999993</v>
      </c>
      <c r="K35" s="541" t="s">
        <v>828</v>
      </c>
      <c r="L35" s="1177" t="s">
        <v>277</v>
      </c>
      <c r="M35" s="1177" t="s">
        <v>277</v>
      </c>
      <c r="N35" s="1178">
        <v>0.13043478260869565</v>
      </c>
      <c r="O35" s="1178">
        <v>2.9800043478260867E-2</v>
      </c>
      <c r="P35" s="552"/>
      <c r="Q35" s="500"/>
      <c r="R35" s="500"/>
      <c r="S35" s="500"/>
      <c r="T35" s="500"/>
      <c r="U35" s="500"/>
      <c r="V35" s="500"/>
      <c r="W35" s="500"/>
      <c r="X35" s="500"/>
      <c r="Y35" s="500"/>
      <c r="Z35" s="500"/>
      <c r="AA35" s="500"/>
      <c r="AB35" s="500"/>
      <c r="AC35" s="500"/>
      <c r="AD35" s="500"/>
      <c r="AE35" s="500"/>
      <c r="AF35" s="500"/>
      <c r="AG35" s="500"/>
      <c r="AH35" s="500"/>
      <c r="AI35" s="500"/>
      <c r="AJ35" s="500"/>
      <c r="AK35" s="500"/>
      <c r="AL35" s="500"/>
      <c r="AM35" s="500"/>
      <c r="AN35" s="500"/>
      <c r="AO35" s="500"/>
      <c r="AP35" s="500"/>
      <c r="AQ35" s="500"/>
      <c r="AR35" s="500"/>
      <c r="AS35" s="500"/>
      <c r="AT35" s="500"/>
      <c r="AU35" s="500"/>
      <c r="AV35" s="500"/>
      <c r="AW35" s="500"/>
      <c r="AX35" s="500"/>
      <c r="AY35" s="500"/>
      <c r="AZ35" s="500"/>
      <c r="BA35" s="500"/>
      <c r="BB35" s="500"/>
    </row>
    <row r="36" spans="1:54" s="543" customFormat="1">
      <c r="A36" s="1620"/>
      <c r="B36" s="1618"/>
      <c r="C36" s="540" t="s">
        <v>1378</v>
      </c>
      <c r="D36" s="540" t="s">
        <v>1379</v>
      </c>
      <c r="E36" s="1176">
        <v>2</v>
      </c>
      <c r="F36" s="1176">
        <v>2</v>
      </c>
      <c r="G36" s="1176">
        <v>0</v>
      </c>
      <c r="H36" s="1176">
        <v>6.9752499999999995E-2</v>
      </c>
      <c r="I36" s="1176">
        <v>6.9752499999999995E-2</v>
      </c>
      <c r="J36" s="1176">
        <v>0</v>
      </c>
      <c r="K36" s="541"/>
      <c r="L36" s="1177" t="s">
        <v>277</v>
      </c>
      <c r="M36" s="1177" t="s">
        <v>277</v>
      </c>
      <c r="N36" s="1178">
        <v>0.13043478260869565</v>
      </c>
      <c r="O36" s="1178">
        <v>2.9800043478260867E-2</v>
      </c>
      <c r="P36" s="552"/>
      <c r="Q36" s="500"/>
      <c r="R36" s="500"/>
      <c r="S36" s="500"/>
      <c r="T36" s="500"/>
      <c r="U36" s="500"/>
      <c r="V36" s="500"/>
      <c r="W36" s="500"/>
      <c r="X36" s="500"/>
      <c r="Y36" s="500"/>
      <c r="Z36" s="500"/>
      <c r="AA36" s="500"/>
      <c r="AB36" s="500"/>
      <c r="AC36" s="500"/>
      <c r="AD36" s="500"/>
      <c r="AE36" s="500"/>
      <c r="AF36" s="500"/>
      <c r="AG36" s="500"/>
      <c r="AH36" s="500"/>
      <c r="AI36" s="500"/>
      <c r="AJ36" s="500"/>
      <c r="AK36" s="500"/>
      <c r="AL36" s="500"/>
      <c r="AM36" s="500"/>
      <c r="AN36" s="500"/>
      <c r="AO36" s="500"/>
      <c r="AP36" s="500"/>
      <c r="AQ36" s="500"/>
      <c r="AR36" s="500"/>
      <c r="AS36" s="500"/>
      <c r="AT36" s="500"/>
      <c r="AU36" s="500"/>
      <c r="AV36" s="500"/>
      <c r="AW36" s="500"/>
      <c r="AX36" s="500"/>
      <c r="AY36" s="500"/>
      <c r="AZ36" s="500"/>
      <c r="BA36" s="500"/>
      <c r="BB36" s="500"/>
    </row>
    <row r="37" spans="1:54" s="543" customFormat="1">
      <c r="A37" s="1620"/>
      <c r="B37" s="1618"/>
      <c r="C37" s="540" t="s">
        <v>1380</v>
      </c>
      <c r="D37" s="540" t="s">
        <v>982</v>
      </c>
      <c r="E37" s="1176">
        <v>2</v>
      </c>
      <c r="F37" s="1176">
        <v>2</v>
      </c>
      <c r="G37" s="1176">
        <v>0</v>
      </c>
      <c r="H37" s="1176">
        <v>1.39311E-2</v>
      </c>
      <c r="I37" s="1176">
        <v>1.39311E-2</v>
      </c>
      <c r="J37" s="1176">
        <v>0</v>
      </c>
      <c r="K37" s="541"/>
      <c r="L37" s="1177" t="s">
        <v>277</v>
      </c>
      <c r="M37" s="1177" t="s">
        <v>277</v>
      </c>
      <c r="N37" s="1178">
        <v>0.13043478260869565</v>
      </c>
      <c r="O37" s="1178">
        <v>2.9800043478260867E-2</v>
      </c>
      <c r="P37" s="552"/>
      <c r="Q37" s="500"/>
      <c r="R37" s="500"/>
      <c r="S37" s="500"/>
      <c r="T37" s="500"/>
      <c r="U37" s="500"/>
      <c r="V37" s="500"/>
      <c r="W37" s="500"/>
      <c r="X37" s="500"/>
      <c r="Y37" s="500"/>
      <c r="Z37" s="500"/>
      <c r="AA37" s="500"/>
      <c r="AB37" s="500"/>
      <c r="AC37" s="500"/>
      <c r="AD37" s="500"/>
      <c r="AE37" s="500"/>
      <c r="AF37" s="500"/>
      <c r="AG37" s="500"/>
      <c r="AH37" s="500"/>
      <c r="AI37" s="500"/>
      <c r="AJ37" s="500"/>
      <c r="AK37" s="500"/>
      <c r="AL37" s="500"/>
      <c r="AM37" s="500"/>
      <c r="AN37" s="500"/>
      <c r="AO37" s="500"/>
      <c r="AP37" s="500"/>
      <c r="AQ37" s="500"/>
      <c r="AR37" s="500"/>
      <c r="AS37" s="500"/>
      <c r="AT37" s="500"/>
      <c r="AU37" s="500"/>
      <c r="AV37" s="500"/>
      <c r="AW37" s="500"/>
      <c r="AX37" s="500"/>
      <c r="AY37" s="500"/>
      <c r="AZ37" s="500"/>
      <c r="BA37" s="500"/>
      <c r="BB37" s="500"/>
    </row>
    <row r="38" spans="1:54" s="543" customFormat="1">
      <c r="A38" s="1620"/>
      <c r="B38" s="1619"/>
      <c r="C38" s="544" t="s">
        <v>990</v>
      </c>
      <c r="D38" s="544"/>
      <c r="E38" s="1180">
        <v>78</v>
      </c>
      <c r="F38" s="1180">
        <v>4</v>
      </c>
      <c r="G38" s="1180">
        <v>3</v>
      </c>
      <c r="H38" s="1180">
        <v>5.0183895999999972</v>
      </c>
      <c r="I38" s="1180">
        <v>8.3683599999999997E-2</v>
      </c>
      <c r="J38" s="1180">
        <v>0.68795699999999993</v>
      </c>
      <c r="K38" s="550"/>
      <c r="L38" s="1181"/>
      <c r="M38" s="1181"/>
      <c r="N38" s="1181"/>
      <c r="O38" s="1181"/>
      <c r="P38" s="552"/>
      <c r="Q38" s="500"/>
      <c r="R38" s="500"/>
      <c r="S38" s="500"/>
      <c r="T38" s="500"/>
      <c r="U38" s="500"/>
      <c r="V38" s="500"/>
      <c r="W38" s="500"/>
      <c r="X38" s="500"/>
      <c r="Y38" s="500"/>
      <c r="Z38" s="500"/>
      <c r="AA38" s="500"/>
      <c r="AB38" s="500"/>
      <c r="AC38" s="500"/>
      <c r="AD38" s="500"/>
      <c r="AE38" s="500"/>
      <c r="AF38" s="500"/>
      <c r="AG38" s="500"/>
      <c r="AH38" s="500"/>
      <c r="AI38" s="500"/>
      <c r="AJ38" s="500"/>
      <c r="AK38" s="500"/>
      <c r="AL38" s="500"/>
      <c r="AM38" s="500"/>
      <c r="AN38" s="500"/>
      <c r="AO38" s="500"/>
      <c r="AP38" s="500"/>
      <c r="AQ38" s="500"/>
      <c r="AR38" s="500"/>
      <c r="AS38" s="500"/>
      <c r="AT38" s="500"/>
      <c r="AU38" s="500"/>
      <c r="AV38" s="500"/>
      <c r="AW38" s="500"/>
      <c r="AX38" s="500"/>
      <c r="AY38" s="500"/>
      <c r="AZ38" s="500"/>
      <c r="BA38" s="500"/>
      <c r="BB38" s="500"/>
    </row>
    <row r="39" spans="1:54" s="543" customFormat="1">
      <c r="A39" s="1620"/>
      <c r="B39" s="1617" t="s">
        <v>1008</v>
      </c>
      <c r="C39" s="540" t="s">
        <v>1009</v>
      </c>
      <c r="D39" s="540" t="s">
        <v>1010</v>
      </c>
      <c r="E39" s="1176">
        <v>0</v>
      </c>
      <c r="F39" s="1176">
        <v>0</v>
      </c>
      <c r="G39" s="1176">
        <v>0</v>
      </c>
      <c r="H39" s="1176">
        <v>0</v>
      </c>
      <c r="I39" s="1176">
        <v>0</v>
      </c>
      <c r="J39" s="1176">
        <v>0</v>
      </c>
      <c r="K39" s="541" t="s">
        <v>868</v>
      </c>
      <c r="L39" s="1177" t="s">
        <v>277</v>
      </c>
      <c r="M39" s="1177" t="s">
        <v>277</v>
      </c>
      <c r="N39" s="1178">
        <v>0</v>
      </c>
      <c r="O39" s="1178">
        <v>0</v>
      </c>
      <c r="P39" s="552"/>
      <c r="Q39" s="500"/>
      <c r="R39" s="500"/>
      <c r="S39" s="500"/>
      <c r="T39" s="500"/>
      <c r="U39" s="500"/>
      <c r="V39" s="500"/>
      <c r="W39" s="500"/>
      <c r="X39" s="500"/>
      <c r="Y39" s="500"/>
      <c r="Z39" s="500"/>
      <c r="AA39" s="500"/>
      <c r="AB39" s="500"/>
      <c r="AC39" s="500"/>
      <c r="AD39" s="500"/>
      <c r="AE39" s="500"/>
      <c r="AF39" s="500"/>
      <c r="AG39" s="500"/>
      <c r="AH39" s="500"/>
      <c r="AI39" s="500"/>
      <c r="AJ39" s="500"/>
      <c r="AK39" s="500"/>
      <c r="AL39" s="500"/>
      <c r="AM39" s="500"/>
      <c r="AN39" s="500"/>
      <c r="AO39" s="500"/>
      <c r="AP39" s="500"/>
      <c r="AQ39" s="500"/>
      <c r="AR39" s="500"/>
      <c r="AS39" s="500"/>
      <c r="AT39" s="500"/>
      <c r="AU39" s="500"/>
      <c r="AV39" s="500"/>
      <c r="AW39" s="500"/>
      <c r="AX39" s="500"/>
      <c r="AY39" s="500"/>
      <c r="AZ39" s="500"/>
      <c r="BA39" s="500"/>
      <c r="BB39" s="500"/>
    </row>
    <row r="40" spans="1:54" s="543" customFormat="1">
      <c r="A40" s="1620"/>
      <c r="B40" s="1618"/>
      <c r="C40" s="540" t="s">
        <v>1011</v>
      </c>
      <c r="D40" s="540" t="s">
        <v>1012</v>
      </c>
      <c r="E40" s="1176">
        <v>0</v>
      </c>
      <c r="F40" s="1176">
        <v>0</v>
      </c>
      <c r="G40" s="1176">
        <v>0</v>
      </c>
      <c r="H40" s="1176">
        <v>0</v>
      </c>
      <c r="I40" s="1176">
        <v>0</v>
      </c>
      <c r="J40" s="1176">
        <v>0</v>
      </c>
      <c r="K40" s="541" t="s">
        <v>868</v>
      </c>
      <c r="L40" s="1177" t="s">
        <v>277</v>
      </c>
      <c r="M40" s="1177" t="s">
        <v>277</v>
      </c>
      <c r="N40" s="1178">
        <v>0</v>
      </c>
      <c r="O40" s="1178">
        <v>0</v>
      </c>
      <c r="P40" s="552"/>
      <c r="Q40" s="500"/>
      <c r="R40" s="500"/>
      <c r="S40" s="500"/>
      <c r="T40" s="500"/>
      <c r="U40" s="500"/>
      <c r="V40" s="500"/>
      <c r="W40" s="500"/>
      <c r="X40" s="500"/>
      <c r="Y40" s="500"/>
      <c r="Z40" s="500"/>
      <c r="AA40" s="500"/>
      <c r="AB40" s="500"/>
      <c r="AC40" s="500"/>
      <c r="AD40" s="500"/>
      <c r="AE40" s="500"/>
      <c r="AF40" s="500"/>
      <c r="AG40" s="500"/>
      <c r="AH40" s="500"/>
      <c r="AI40" s="500"/>
      <c r="AJ40" s="500"/>
      <c r="AK40" s="500"/>
      <c r="AL40" s="500"/>
      <c r="AM40" s="500"/>
      <c r="AN40" s="500"/>
      <c r="AO40" s="500"/>
      <c r="AP40" s="500"/>
      <c r="AQ40" s="500"/>
      <c r="AR40" s="500"/>
      <c r="AS40" s="500"/>
      <c r="AT40" s="500"/>
      <c r="AU40" s="500"/>
      <c r="AV40" s="500"/>
      <c r="AW40" s="500"/>
      <c r="AX40" s="500"/>
      <c r="AY40" s="500"/>
      <c r="AZ40" s="500"/>
      <c r="BA40" s="500"/>
      <c r="BB40" s="500"/>
    </row>
    <row r="41" spans="1:54" s="543" customFormat="1">
      <c r="A41" s="1620"/>
      <c r="B41" s="1618"/>
      <c r="C41" s="540" t="s">
        <v>1013</v>
      </c>
      <c r="D41" s="540" t="s">
        <v>872</v>
      </c>
      <c r="E41" s="1176">
        <v>43597</v>
      </c>
      <c r="F41" s="1176">
        <v>1787</v>
      </c>
      <c r="G41" s="1176">
        <v>1059</v>
      </c>
      <c r="H41" s="1176">
        <v>1184.2336500000008</v>
      </c>
      <c r="I41" s="1176">
        <v>58.251862499999987</v>
      </c>
      <c r="J41" s="1176">
        <v>33.782375000000002</v>
      </c>
      <c r="K41" s="541" t="s">
        <v>873</v>
      </c>
      <c r="L41" s="1177">
        <v>289.89999999999998</v>
      </c>
      <c r="M41" s="1177">
        <v>235.7</v>
      </c>
      <c r="N41" s="1178">
        <v>43.869565217391305</v>
      </c>
      <c r="O41" s="1178">
        <v>1.3747570652173913</v>
      </c>
      <c r="P41" s="552"/>
      <c r="Q41" s="500"/>
      <c r="R41" s="500"/>
      <c r="S41" s="500"/>
      <c r="T41" s="500"/>
      <c r="U41" s="500"/>
      <c r="V41" s="500"/>
      <c r="W41" s="500"/>
      <c r="X41" s="500"/>
      <c r="Y41" s="500"/>
      <c r="Z41" s="500"/>
      <c r="AA41" s="500"/>
      <c r="AB41" s="500"/>
      <c r="AC41" s="500"/>
      <c r="AD41" s="500"/>
      <c r="AE41" s="500"/>
      <c r="AF41" s="500"/>
      <c r="AG41" s="500"/>
      <c r="AH41" s="500"/>
      <c r="AI41" s="500"/>
      <c r="AJ41" s="500"/>
      <c r="AK41" s="500"/>
      <c r="AL41" s="500"/>
      <c r="AM41" s="500"/>
      <c r="AN41" s="500"/>
      <c r="AO41" s="500"/>
      <c r="AP41" s="500"/>
      <c r="AQ41" s="500"/>
      <c r="AR41" s="500"/>
      <c r="AS41" s="500"/>
      <c r="AT41" s="500"/>
      <c r="AU41" s="500"/>
      <c r="AV41" s="500"/>
      <c r="AW41" s="500"/>
      <c r="AX41" s="500"/>
      <c r="AY41" s="500"/>
      <c r="AZ41" s="500"/>
      <c r="BA41" s="500"/>
      <c r="BB41" s="500"/>
    </row>
    <row r="42" spans="1:54" s="543" customFormat="1">
      <c r="A42" s="1620"/>
      <c r="B42" s="1618"/>
      <c r="C42" s="540" t="s">
        <v>1014</v>
      </c>
      <c r="D42" s="540" t="s">
        <v>1015</v>
      </c>
      <c r="E42" s="1176">
        <v>65704</v>
      </c>
      <c r="F42" s="1176">
        <v>2811</v>
      </c>
      <c r="G42" s="1176">
        <v>990</v>
      </c>
      <c r="H42" s="1176">
        <v>4137.2251600000009</v>
      </c>
      <c r="I42" s="1176">
        <v>199.49437999999998</v>
      </c>
      <c r="J42" s="1176">
        <v>64.497469999999993</v>
      </c>
      <c r="K42" s="541" t="s">
        <v>868</v>
      </c>
      <c r="L42" s="1177">
        <v>6803</v>
      </c>
      <c r="M42" s="1177">
        <v>6417</v>
      </c>
      <c r="N42" s="1178">
        <v>33.652173913043477</v>
      </c>
      <c r="O42" s="1178">
        <v>2.1679508695652179</v>
      </c>
      <c r="P42" s="552"/>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0"/>
      <c r="AY42" s="500"/>
      <c r="AZ42" s="500"/>
      <c r="BA42" s="500"/>
      <c r="BB42" s="500"/>
    </row>
    <row r="43" spans="1:54" s="543" customFormat="1">
      <c r="A43" s="1620"/>
      <c r="B43" s="1619"/>
      <c r="C43" s="544" t="s">
        <v>998</v>
      </c>
      <c r="D43" s="544"/>
      <c r="E43" s="1174">
        <v>109301</v>
      </c>
      <c r="F43" s="1174">
        <v>4598</v>
      </c>
      <c r="G43" s="1174">
        <v>2049</v>
      </c>
      <c r="H43" s="1174">
        <v>5321.4588100000019</v>
      </c>
      <c r="I43" s="1174">
        <v>257.74624249999999</v>
      </c>
      <c r="J43" s="1174">
        <v>98.279844999999995</v>
      </c>
      <c r="K43" s="545"/>
      <c r="L43" s="1175"/>
      <c r="M43" s="1175"/>
      <c r="N43" s="1175"/>
      <c r="O43" s="1175"/>
      <c r="P43" s="552"/>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0"/>
      <c r="AY43" s="500"/>
      <c r="AZ43" s="500"/>
      <c r="BA43" s="500"/>
      <c r="BB43" s="500"/>
    </row>
    <row r="44" spans="1:54" s="543" customFormat="1">
      <c r="A44" s="1620"/>
      <c r="B44" s="1617" t="s">
        <v>991</v>
      </c>
      <c r="C44" s="554" t="s">
        <v>1016</v>
      </c>
      <c r="D44" s="540" t="s">
        <v>856</v>
      </c>
      <c r="E44" s="541">
        <v>0</v>
      </c>
      <c r="F44" s="541">
        <v>0</v>
      </c>
      <c r="G44" s="541">
        <v>0</v>
      </c>
      <c r="H44" s="541">
        <v>0</v>
      </c>
      <c r="I44" s="555">
        <v>0</v>
      </c>
      <c r="J44" s="555">
        <v>0</v>
      </c>
      <c r="K44" s="551" t="s">
        <v>1017</v>
      </c>
      <c r="L44" s="541" t="s">
        <v>277</v>
      </c>
      <c r="M44" s="541" t="s">
        <v>277</v>
      </c>
      <c r="N44" s="541">
        <v>0</v>
      </c>
      <c r="O44" s="541">
        <v>0</v>
      </c>
      <c r="P44" s="552"/>
      <c r="Q44" s="500"/>
      <c r="R44" s="500"/>
      <c r="S44" s="500"/>
      <c r="T44" s="500"/>
      <c r="U44" s="500"/>
      <c r="V44" s="500"/>
      <c r="W44" s="500"/>
      <c r="X44" s="500"/>
      <c r="Y44" s="500"/>
      <c r="Z44" s="500"/>
      <c r="AA44" s="500"/>
      <c r="AB44" s="500"/>
      <c r="AC44" s="500"/>
      <c r="AD44" s="500"/>
      <c r="AE44" s="500"/>
      <c r="AF44" s="500"/>
      <c r="AG44" s="500"/>
      <c r="AH44" s="500"/>
      <c r="AI44" s="500"/>
      <c r="AJ44" s="500"/>
      <c r="AK44" s="500"/>
      <c r="AL44" s="500"/>
      <c r="AM44" s="500"/>
      <c r="AN44" s="500"/>
      <c r="AO44" s="500"/>
      <c r="AP44" s="500"/>
      <c r="AQ44" s="500"/>
      <c r="AR44" s="500"/>
      <c r="AS44" s="500"/>
      <c r="AT44" s="500"/>
      <c r="AU44" s="500"/>
      <c r="AV44" s="500"/>
      <c r="AW44" s="500"/>
      <c r="AX44" s="500"/>
      <c r="AY44" s="500"/>
      <c r="AZ44" s="500"/>
      <c r="BA44" s="500"/>
      <c r="BB44" s="500"/>
    </row>
    <row r="45" spans="1:54" s="543" customFormat="1">
      <c r="A45" s="1620"/>
      <c r="B45" s="1619"/>
      <c r="C45" s="544" t="s">
        <v>958</v>
      </c>
      <c r="D45" s="544"/>
      <c r="E45" s="1180">
        <v>0</v>
      </c>
      <c r="F45" s="1180">
        <v>0</v>
      </c>
      <c r="G45" s="1180">
        <v>0</v>
      </c>
      <c r="H45" s="1180">
        <v>0</v>
      </c>
      <c r="I45" s="1180">
        <v>0</v>
      </c>
      <c r="J45" s="1180">
        <v>0</v>
      </c>
      <c r="K45" s="550"/>
      <c r="L45" s="1181"/>
      <c r="M45" s="1181"/>
      <c r="N45" s="1181">
        <v>0</v>
      </c>
      <c r="O45" s="1181">
        <v>0</v>
      </c>
      <c r="P45" s="552"/>
      <c r="Q45" s="500"/>
      <c r="R45" s="500"/>
      <c r="S45" s="500"/>
      <c r="T45" s="500"/>
      <c r="U45" s="500"/>
      <c r="V45" s="500"/>
      <c r="W45" s="500"/>
      <c r="X45" s="500"/>
      <c r="Y45" s="500"/>
      <c r="Z45" s="500"/>
      <c r="AA45" s="500"/>
      <c r="AB45" s="500"/>
      <c r="AC45" s="500"/>
      <c r="AD45" s="500"/>
      <c r="AE45" s="500"/>
      <c r="AF45" s="500"/>
      <c r="AG45" s="500"/>
      <c r="AH45" s="500"/>
      <c r="AI45" s="500"/>
      <c r="AJ45" s="500"/>
      <c r="AK45" s="500"/>
      <c r="AL45" s="500"/>
      <c r="AM45" s="500"/>
      <c r="AN45" s="500"/>
      <c r="AO45" s="500"/>
      <c r="AP45" s="500"/>
      <c r="AQ45" s="500"/>
      <c r="AR45" s="500"/>
      <c r="AS45" s="500"/>
      <c r="AT45" s="500"/>
      <c r="AU45" s="500"/>
      <c r="AV45" s="500"/>
      <c r="AW45" s="500"/>
      <c r="AX45" s="500"/>
      <c r="AY45" s="500"/>
      <c r="AZ45" s="500"/>
    </row>
    <row r="46" spans="1:54" s="543" customFormat="1">
      <c r="A46" s="1620"/>
      <c r="B46" s="1617" t="s">
        <v>773</v>
      </c>
      <c r="C46" s="540" t="s">
        <v>839</v>
      </c>
      <c r="D46" s="540" t="s">
        <v>840</v>
      </c>
      <c r="E46" s="1176">
        <v>0</v>
      </c>
      <c r="F46" s="1176">
        <v>0</v>
      </c>
      <c r="G46" s="1176">
        <v>0</v>
      </c>
      <c r="H46" s="1176">
        <v>0</v>
      </c>
      <c r="I46" s="1176">
        <v>0</v>
      </c>
      <c r="J46" s="1176">
        <v>0</v>
      </c>
      <c r="K46" s="551" t="s">
        <v>828</v>
      </c>
      <c r="L46" s="1177" t="s">
        <v>277</v>
      </c>
      <c r="M46" s="1177" t="s">
        <v>277</v>
      </c>
      <c r="N46" s="1178">
        <v>0</v>
      </c>
      <c r="O46" s="1178">
        <v>0</v>
      </c>
      <c r="P46" s="552"/>
      <c r="Q46" s="500"/>
      <c r="R46" s="500"/>
      <c r="S46" s="500"/>
      <c r="T46" s="500"/>
      <c r="U46" s="500"/>
      <c r="V46" s="500"/>
      <c r="W46" s="500"/>
      <c r="X46" s="500"/>
      <c r="Y46" s="500"/>
      <c r="Z46" s="500"/>
      <c r="AA46" s="500"/>
      <c r="AB46" s="500"/>
      <c r="AC46" s="500"/>
      <c r="AD46" s="500"/>
      <c r="AE46" s="500"/>
      <c r="AF46" s="500"/>
      <c r="AG46" s="500"/>
      <c r="AH46" s="500"/>
      <c r="AI46" s="500"/>
      <c r="AJ46" s="500"/>
      <c r="AK46" s="500"/>
      <c r="AL46" s="500"/>
      <c r="AM46" s="500"/>
      <c r="AN46" s="500"/>
      <c r="AO46" s="500"/>
      <c r="AP46" s="500"/>
      <c r="AQ46" s="500"/>
      <c r="AR46" s="500"/>
      <c r="AS46" s="500"/>
      <c r="AT46" s="500"/>
      <c r="AU46" s="500"/>
      <c r="AV46" s="500"/>
      <c r="AW46" s="500"/>
      <c r="AX46" s="500"/>
      <c r="AY46" s="500"/>
      <c r="AZ46" s="500"/>
    </row>
    <row r="47" spans="1:54" s="543" customFormat="1">
      <c r="A47" s="1620"/>
      <c r="B47" s="1619"/>
      <c r="C47" s="544" t="s">
        <v>1018</v>
      </c>
      <c r="D47" s="544"/>
      <c r="E47" s="1180">
        <v>0</v>
      </c>
      <c r="F47" s="1180">
        <v>0</v>
      </c>
      <c r="G47" s="1180">
        <v>0</v>
      </c>
      <c r="H47" s="1180">
        <v>0</v>
      </c>
      <c r="I47" s="1180">
        <v>0</v>
      </c>
      <c r="J47" s="1180">
        <v>0</v>
      </c>
      <c r="K47" s="550"/>
      <c r="L47" s="1181"/>
      <c r="M47" s="1181"/>
      <c r="N47" s="1181"/>
      <c r="O47" s="1181"/>
      <c r="P47" s="552"/>
      <c r="Q47" s="500"/>
      <c r="R47" s="500"/>
      <c r="S47" s="500"/>
      <c r="T47" s="500"/>
      <c r="U47" s="500"/>
      <c r="V47" s="500"/>
      <c r="W47" s="500"/>
      <c r="X47" s="500"/>
      <c r="Y47" s="500"/>
      <c r="Z47" s="500"/>
      <c r="AA47" s="500"/>
      <c r="AB47" s="500"/>
      <c r="AC47" s="500"/>
      <c r="AD47" s="500"/>
      <c r="AE47" s="500"/>
      <c r="AF47" s="500"/>
      <c r="AG47" s="500"/>
      <c r="AH47" s="500"/>
      <c r="AI47" s="500"/>
      <c r="AJ47" s="500"/>
      <c r="AK47" s="500"/>
      <c r="AL47" s="500"/>
      <c r="AM47" s="500"/>
      <c r="AN47" s="500"/>
      <c r="AO47" s="500"/>
      <c r="AP47" s="500"/>
      <c r="AQ47" s="500"/>
      <c r="AR47" s="500"/>
      <c r="AS47" s="500"/>
      <c r="AT47" s="500"/>
      <c r="AU47" s="500"/>
      <c r="AV47" s="500"/>
      <c r="AW47" s="500"/>
      <c r="AX47" s="500"/>
      <c r="AY47" s="500"/>
      <c r="AZ47" s="500"/>
    </row>
    <row r="48" spans="1:54" s="543" customFormat="1" ht="38.25">
      <c r="A48" s="1621"/>
      <c r="B48" s="548" t="s">
        <v>1019</v>
      </c>
      <c r="C48" s="556" t="s">
        <v>1020</v>
      </c>
      <c r="D48" s="549"/>
      <c r="E48" s="1180">
        <v>109379</v>
      </c>
      <c r="F48" s="1180">
        <v>4602</v>
      </c>
      <c r="G48" s="1180">
        <v>2052</v>
      </c>
      <c r="H48" s="1180">
        <v>5326.4771996000018</v>
      </c>
      <c r="I48" s="1180">
        <v>257.82992609999997</v>
      </c>
      <c r="J48" s="1180">
        <v>98.967801999999992</v>
      </c>
      <c r="K48" s="550"/>
      <c r="L48" s="1181"/>
      <c r="M48" s="1181"/>
      <c r="N48" s="1181"/>
      <c r="O48" s="1181"/>
      <c r="P48" s="552"/>
      <c r="Q48" s="500"/>
      <c r="R48" s="500"/>
      <c r="S48" s="500"/>
      <c r="T48" s="500"/>
      <c r="U48" s="500"/>
      <c r="V48" s="500"/>
      <c r="W48" s="500"/>
      <c r="X48" s="500"/>
      <c r="Y48" s="500"/>
      <c r="Z48" s="500"/>
      <c r="AA48" s="500"/>
      <c r="AB48" s="500"/>
      <c r="AC48" s="500"/>
      <c r="AD48" s="500"/>
      <c r="AE48" s="500"/>
      <c r="AF48" s="500"/>
      <c r="AG48" s="500"/>
      <c r="AH48" s="500"/>
      <c r="AI48" s="500"/>
      <c r="AJ48" s="500"/>
      <c r="AK48" s="500"/>
      <c r="AL48" s="500"/>
      <c r="AM48" s="500"/>
      <c r="AN48" s="500"/>
      <c r="AO48" s="500"/>
      <c r="AP48" s="500"/>
      <c r="AQ48" s="500"/>
      <c r="AR48" s="500"/>
      <c r="AS48" s="500"/>
      <c r="AT48" s="500"/>
      <c r="AU48" s="500"/>
      <c r="AV48" s="500"/>
      <c r="AW48" s="500"/>
      <c r="AX48" s="500"/>
      <c r="AY48" s="500"/>
      <c r="AZ48" s="500"/>
    </row>
    <row r="49" spans="1:52" s="543" customFormat="1" ht="15" customHeight="1">
      <c r="A49" s="1617" t="s">
        <v>1021</v>
      </c>
      <c r="B49" s="557" t="s">
        <v>765</v>
      </c>
      <c r="C49" s="540" t="s">
        <v>818</v>
      </c>
      <c r="D49" s="540" t="s">
        <v>985</v>
      </c>
      <c r="E49" s="1176">
        <v>47975</v>
      </c>
      <c r="F49" s="1176">
        <v>0</v>
      </c>
      <c r="G49" s="1176">
        <v>0</v>
      </c>
      <c r="H49" s="1176">
        <v>2902.9042565000004</v>
      </c>
      <c r="I49" s="1176">
        <v>0</v>
      </c>
      <c r="J49" s="1176">
        <v>0</v>
      </c>
      <c r="K49" s="551" t="s">
        <v>817</v>
      </c>
      <c r="L49" s="1177" t="s">
        <v>277</v>
      </c>
      <c r="M49" s="1177" t="s">
        <v>277</v>
      </c>
      <c r="N49" s="1178">
        <v>0</v>
      </c>
      <c r="O49" s="1178">
        <v>0</v>
      </c>
      <c r="P49" s="552"/>
      <c r="Q49" s="500"/>
      <c r="R49" s="500"/>
      <c r="S49" s="500"/>
      <c r="T49" s="500"/>
      <c r="U49" s="500"/>
      <c r="V49" s="500"/>
      <c r="W49" s="500"/>
      <c r="X49" s="500"/>
      <c r="Y49" s="500"/>
      <c r="Z49" s="500"/>
      <c r="AA49" s="500"/>
      <c r="AB49" s="500"/>
      <c r="AC49" s="500"/>
      <c r="AD49" s="500"/>
      <c r="AE49" s="500"/>
      <c r="AF49" s="500"/>
      <c r="AG49" s="500"/>
      <c r="AH49" s="500"/>
      <c r="AI49" s="500"/>
      <c r="AJ49" s="500"/>
      <c r="AK49" s="500"/>
      <c r="AL49" s="500"/>
      <c r="AM49" s="500"/>
      <c r="AN49" s="500"/>
      <c r="AO49" s="500"/>
      <c r="AP49" s="500"/>
      <c r="AQ49" s="500"/>
      <c r="AR49" s="500"/>
      <c r="AS49" s="500"/>
      <c r="AT49" s="500"/>
      <c r="AU49" s="500"/>
      <c r="AV49" s="500"/>
      <c r="AW49" s="500"/>
      <c r="AX49" s="500"/>
      <c r="AY49" s="500"/>
      <c r="AZ49" s="500"/>
    </row>
    <row r="50" spans="1:52" s="543" customFormat="1">
      <c r="A50" s="1620"/>
      <c r="B50" s="1624" t="s">
        <v>787</v>
      </c>
      <c r="C50" s="540" t="s">
        <v>1013</v>
      </c>
      <c r="D50" s="540"/>
      <c r="E50" s="1176">
        <v>6</v>
      </c>
      <c r="F50" s="1176">
        <v>2</v>
      </c>
      <c r="G50" s="1176">
        <v>4</v>
      </c>
      <c r="H50" s="1176">
        <v>0.24619374999999999</v>
      </c>
      <c r="I50" s="1176">
        <v>7.4374999999999997E-2</v>
      </c>
      <c r="J50" s="1176">
        <v>0.17181874999999999</v>
      </c>
      <c r="K50" s="551" t="s">
        <v>873</v>
      </c>
      <c r="L50" s="1177" t="s">
        <v>277</v>
      </c>
      <c r="M50" s="1177" t="s">
        <v>277</v>
      </c>
      <c r="N50" s="1177">
        <v>4.3478260869565216E-2</v>
      </c>
      <c r="O50" s="1177">
        <v>1.6304347826086956E-3</v>
      </c>
      <c r="P50" s="552"/>
      <c r="Q50" s="500"/>
      <c r="R50" s="500"/>
      <c r="S50" s="500"/>
      <c r="T50" s="500"/>
      <c r="U50" s="500"/>
      <c r="V50" s="500"/>
      <c r="W50" s="500"/>
      <c r="X50" s="500"/>
      <c r="Y50" s="500"/>
      <c r="Z50" s="500"/>
      <c r="AA50" s="500"/>
      <c r="AB50" s="500"/>
      <c r="AC50" s="500"/>
      <c r="AD50" s="500"/>
      <c r="AE50" s="500"/>
      <c r="AF50" s="500"/>
      <c r="AG50" s="500"/>
      <c r="AH50" s="500"/>
      <c r="AI50" s="500"/>
      <c r="AJ50" s="500"/>
      <c r="AK50" s="500"/>
      <c r="AL50" s="500"/>
      <c r="AM50" s="500"/>
      <c r="AN50" s="500"/>
      <c r="AO50" s="500"/>
      <c r="AP50" s="500"/>
      <c r="AQ50" s="500"/>
      <c r="AR50" s="500"/>
      <c r="AS50" s="500"/>
      <c r="AT50" s="500"/>
      <c r="AU50" s="500"/>
      <c r="AV50" s="500"/>
      <c r="AW50" s="500"/>
      <c r="AX50" s="500"/>
      <c r="AY50" s="500"/>
      <c r="AZ50" s="500"/>
    </row>
    <row r="51" spans="1:52" s="543" customFormat="1" ht="12.75" customHeight="1">
      <c r="A51" s="1620"/>
      <c r="B51" s="1619"/>
      <c r="C51" s="540" t="s">
        <v>1014</v>
      </c>
      <c r="D51" s="557"/>
      <c r="E51" s="1176">
        <v>23356</v>
      </c>
      <c r="F51" s="1176">
        <v>9251</v>
      </c>
      <c r="G51" s="1176">
        <v>14105</v>
      </c>
      <c r="H51" s="1176">
        <v>1696.4596190000013</v>
      </c>
      <c r="I51" s="1176">
        <v>703.03201600000011</v>
      </c>
      <c r="J51" s="1176">
        <v>993.42760299999986</v>
      </c>
      <c r="K51" s="557" t="s">
        <v>868</v>
      </c>
      <c r="L51" s="1177" t="s">
        <v>277</v>
      </c>
      <c r="M51" s="1177" t="s">
        <v>277</v>
      </c>
      <c r="N51" s="1177">
        <v>269.60869565217394</v>
      </c>
      <c r="O51" s="1177">
        <v>18.83345652173913</v>
      </c>
      <c r="P51" s="552"/>
      <c r="Q51" s="500"/>
      <c r="R51" s="500"/>
      <c r="S51" s="500"/>
      <c r="T51" s="500"/>
      <c r="U51" s="500"/>
      <c r="V51" s="500"/>
      <c r="W51" s="500"/>
      <c r="X51" s="500"/>
      <c r="Y51" s="500"/>
      <c r="Z51" s="500"/>
      <c r="AA51" s="500"/>
      <c r="AB51" s="500"/>
      <c r="AC51" s="500"/>
      <c r="AD51" s="500"/>
      <c r="AE51" s="500"/>
      <c r="AF51" s="500"/>
      <c r="AG51" s="500"/>
      <c r="AH51" s="500"/>
      <c r="AI51" s="500"/>
      <c r="AJ51" s="500"/>
      <c r="AK51" s="500"/>
      <c r="AL51" s="500"/>
      <c r="AM51" s="500"/>
      <c r="AN51" s="500"/>
      <c r="AO51" s="500"/>
      <c r="AP51" s="500"/>
      <c r="AQ51" s="500"/>
      <c r="AR51" s="500"/>
      <c r="AS51" s="500"/>
      <c r="AT51" s="500"/>
      <c r="AU51" s="500"/>
      <c r="AV51" s="500"/>
      <c r="AW51" s="500"/>
      <c r="AX51" s="500"/>
      <c r="AY51" s="500"/>
      <c r="AZ51" s="500"/>
    </row>
    <row r="52" spans="1:52" s="543" customFormat="1" ht="37.5" customHeight="1">
      <c r="A52" s="1621"/>
      <c r="B52" s="548" t="s">
        <v>1022</v>
      </c>
      <c r="C52" s="556" t="s">
        <v>1023</v>
      </c>
      <c r="D52" s="549"/>
      <c r="E52" s="1180">
        <v>71337</v>
      </c>
      <c r="F52" s="1180">
        <v>9253</v>
      </c>
      <c r="G52" s="1180">
        <v>14109</v>
      </c>
      <c r="H52" s="1180">
        <v>4599.6100692500022</v>
      </c>
      <c r="I52" s="1180">
        <v>703.10639100000014</v>
      </c>
      <c r="J52" s="1180">
        <v>993.59942174999992</v>
      </c>
      <c r="K52" s="550"/>
      <c r="L52" s="1181"/>
      <c r="M52" s="1181"/>
      <c r="N52" s="1181"/>
      <c r="O52" s="1181"/>
      <c r="P52" s="552"/>
      <c r="Q52" s="500"/>
      <c r="R52" s="500"/>
      <c r="S52" s="500"/>
      <c r="T52" s="500"/>
      <c r="U52" s="500"/>
      <c r="V52" s="500"/>
      <c r="W52" s="500"/>
      <c r="X52" s="500"/>
      <c r="Y52" s="500"/>
      <c r="Z52" s="500"/>
      <c r="AA52" s="500"/>
      <c r="AB52" s="500"/>
      <c r="AC52" s="500"/>
      <c r="AD52" s="500"/>
      <c r="AE52" s="500"/>
      <c r="AF52" s="500"/>
      <c r="AG52" s="500"/>
      <c r="AH52" s="500"/>
      <c r="AI52" s="500"/>
      <c r="AJ52" s="500"/>
      <c r="AK52" s="500"/>
      <c r="AL52" s="500"/>
      <c r="AM52" s="500"/>
      <c r="AN52" s="500"/>
      <c r="AO52" s="500"/>
      <c r="AP52" s="500"/>
      <c r="AQ52" s="500"/>
      <c r="AR52" s="500"/>
      <c r="AS52" s="500"/>
      <c r="AT52" s="500"/>
      <c r="AU52" s="500"/>
      <c r="AV52" s="500"/>
      <c r="AW52" s="500"/>
      <c r="AX52" s="500"/>
      <c r="AY52" s="500"/>
      <c r="AZ52" s="500"/>
    </row>
    <row r="53" spans="1:52" ht="15.75" customHeight="1">
      <c r="A53" s="558" t="s">
        <v>1361</v>
      </c>
      <c r="C53" s="384"/>
      <c r="D53" s="384"/>
      <c r="E53" s="384"/>
      <c r="F53" s="384"/>
      <c r="G53" s="384"/>
      <c r="H53" s="560"/>
      <c r="I53" s="560"/>
      <c r="J53" s="560"/>
      <c r="K53" s="560"/>
      <c r="L53" s="560"/>
      <c r="M53" s="560"/>
      <c r="N53" s="560"/>
      <c r="O53" s="560"/>
      <c r="P53" s="542"/>
    </row>
    <row r="54" spans="1:52" ht="14.25" customHeight="1">
      <c r="A54" s="561" t="s">
        <v>1024</v>
      </c>
      <c r="B54" s="562"/>
      <c r="C54" s="562"/>
      <c r="D54" s="562"/>
      <c r="E54" s="562"/>
      <c r="F54" s="562"/>
      <c r="G54" s="562"/>
      <c r="H54" s="562"/>
      <c r="I54" s="562"/>
      <c r="L54" s="564"/>
      <c r="M54" s="564"/>
      <c r="N54" s="564"/>
      <c r="O54" s="564"/>
      <c r="P54" s="542"/>
    </row>
  </sheetData>
  <mergeCells count="26">
    <mergeCell ref="A32:A48"/>
    <mergeCell ref="B32:B38"/>
    <mergeCell ref="B39:B43"/>
    <mergeCell ref="B46:B47"/>
    <mergeCell ref="A49:A52"/>
    <mergeCell ref="B50:B51"/>
    <mergeCell ref="B44:B45"/>
    <mergeCell ref="A1:O1"/>
    <mergeCell ref="A2:A3"/>
    <mergeCell ref="B2:B3"/>
    <mergeCell ref="C2:C3"/>
    <mergeCell ref="D2:D3"/>
    <mergeCell ref="E2:G2"/>
    <mergeCell ref="H2:J2"/>
    <mergeCell ref="K2:K3"/>
    <mergeCell ref="L2:M2"/>
    <mergeCell ref="N2:O2"/>
    <mergeCell ref="B21:B25"/>
    <mergeCell ref="A21:A31"/>
    <mergeCell ref="B26:B28"/>
    <mergeCell ref="B29:B30"/>
    <mergeCell ref="B4:B9"/>
    <mergeCell ref="B10:B13"/>
    <mergeCell ref="B14:B16"/>
    <mergeCell ref="A4:A20"/>
    <mergeCell ref="B17:B19"/>
  </mergeCells>
  <printOptions horizontalCentered="1"/>
  <pageMargins left="0.7" right="0.7" top="0.75" bottom="0.75" header="0.3" footer="0.3"/>
  <pageSetup paperSize="9" scale="80" fitToHeight="0"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workbookViewId="0">
      <pane xSplit="1" topLeftCell="B1" activePane="topRight" state="frozen"/>
      <selection activeCell="A4" sqref="A4:A37"/>
      <selection pane="topRight" sqref="A1:I43"/>
    </sheetView>
  </sheetViews>
  <sheetFormatPr defaultRowHeight="15"/>
  <cols>
    <col min="1" max="1" width="73" bestFit="1" customWidth="1"/>
    <col min="2" max="8" width="15" bestFit="1" customWidth="1"/>
    <col min="9" max="9" width="14.5703125" bestFit="1" customWidth="1"/>
    <col min="10" max="10" width="11.42578125" bestFit="1" customWidth="1"/>
    <col min="11" max="11" width="16" bestFit="1" customWidth="1"/>
    <col min="12" max="12" width="14.5703125" bestFit="1" customWidth="1"/>
    <col min="13" max="13" width="16" bestFit="1" customWidth="1"/>
    <col min="14" max="14" width="11.140625" bestFit="1" customWidth="1"/>
    <col min="15" max="15" width="10.85546875" customWidth="1"/>
  </cols>
  <sheetData>
    <row r="1" spans="1:16">
      <c r="A1" s="239" t="s">
        <v>246</v>
      </c>
      <c r="B1" s="239"/>
      <c r="C1" s="239"/>
      <c r="D1" s="240"/>
      <c r="E1" s="240"/>
      <c r="F1" s="241"/>
      <c r="G1" s="242"/>
      <c r="H1" s="242"/>
      <c r="I1" s="242"/>
      <c r="J1" s="242"/>
    </row>
    <row r="2" spans="1:16">
      <c r="A2" s="239" t="s">
        <v>1348</v>
      </c>
      <c r="B2" s="239"/>
      <c r="C2" s="239"/>
      <c r="D2" s="241"/>
      <c r="E2" s="241"/>
      <c r="F2" s="418"/>
      <c r="G2" s="832"/>
      <c r="H2" s="418"/>
      <c r="I2" s="418">
        <v>7166157</v>
      </c>
      <c r="J2" s="242"/>
    </row>
    <row r="3" spans="1:16" ht="30">
      <c r="A3" s="239" t="s">
        <v>1231</v>
      </c>
      <c r="B3" s="239"/>
      <c r="C3" s="239"/>
      <c r="D3" s="241"/>
      <c r="E3" s="241"/>
      <c r="F3" s="417"/>
      <c r="G3" s="832"/>
      <c r="H3" s="417"/>
      <c r="I3" s="417">
        <v>30</v>
      </c>
      <c r="J3" s="242"/>
    </row>
    <row r="4" spans="1:16" ht="30">
      <c r="A4" s="243" t="s">
        <v>1230</v>
      </c>
      <c r="B4" s="243"/>
      <c r="C4" s="243"/>
      <c r="D4" s="244"/>
      <c r="E4" s="244"/>
      <c r="F4" s="419"/>
      <c r="G4" s="832"/>
      <c r="H4" s="419"/>
      <c r="I4" s="419">
        <v>29.3</v>
      </c>
      <c r="J4" s="242"/>
    </row>
    <row r="5" spans="1:16">
      <c r="A5" s="243" t="s">
        <v>247</v>
      </c>
      <c r="B5" s="1212">
        <v>45017</v>
      </c>
      <c r="C5" s="1212">
        <v>45047</v>
      </c>
      <c r="D5" s="1212">
        <v>45078</v>
      </c>
      <c r="E5" s="1212">
        <v>45108</v>
      </c>
      <c r="F5" s="1212">
        <v>45139</v>
      </c>
      <c r="G5" s="1212">
        <v>45170</v>
      </c>
      <c r="H5" s="1212">
        <v>45200</v>
      </c>
      <c r="I5" s="1212">
        <v>45231</v>
      </c>
      <c r="J5" s="245"/>
    </row>
    <row r="6" spans="1:16">
      <c r="A6" s="1210" t="s">
        <v>248</v>
      </c>
      <c r="B6" s="1219">
        <v>4.5</v>
      </c>
      <c r="C6" s="1219">
        <v>4.5</v>
      </c>
      <c r="D6" s="1219">
        <v>4.5</v>
      </c>
      <c r="E6" s="1213">
        <v>4.5</v>
      </c>
      <c r="F6" s="1219">
        <v>4.5</v>
      </c>
      <c r="G6" s="1219">
        <v>4.5</v>
      </c>
      <c r="H6" s="1219">
        <v>4.5</v>
      </c>
      <c r="I6" s="1214">
        <v>4.5</v>
      </c>
      <c r="J6" s="247"/>
    </row>
    <row r="7" spans="1:16">
      <c r="A7" s="1210" t="s">
        <v>249</v>
      </c>
      <c r="B7" s="246">
        <v>6.5</v>
      </c>
      <c r="C7" s="246">
        <v>6.5</v>
      </c>
      <c r="D7" s="246">
        <v>6.5</v>
      </c>
      <c r="E7" s="247">
        <v>6.5</v>
      </c>
      <c r="F7" s="246">
        <v>6.5</v>
      </c>
      <c r="G7" s="246">
        <v>6.5</v>
      </c>
      <c r="H7" s="246">
        <v>6.5</v>
      </c>
      <c r="I7" s="1215">
        <v>6.5</v>
      </c>
      <c r="J7" s="247"/>
    </row>
    <row r="8" spans="1:16">
      <c r="A8" s="1211" t="s">
        <v>250</v>
      </c>
      <c r="B8" s="1220">
        <v>226821.93</v>
      </c>
      <c r="C8" s="1220">
        <v>227649.13</v>
      </c>
      <c r="D8" s="1220">
        <v>234284.25</v>
      </c>
      <c r="E8" s="248">
        <v>231429.32</v>
      </c>
      <c r="F8" s="1220">
        <v>233168.65</v>
      </c>
      <c r="G8" s="1220">
        <v>233574.77</v>
      </c>
      <c r="H8" s="1220">
        <v>236032.81</v>
      </c>
      <c r="I8" s="1216">
        <v>238057.29</v>
      </c>
      <c r="J8" s="248"/>
    </row>
    <row r="9" spans="1:16">
      <c r="A9" s="1210" t="s">
        <v>251</v>
      </c>
      <c r="B9" s="1220">
        <v>183115.8</v>
      </c>
      <c r="C9" s="1220">
        <v>183744.55</v>
      </c>
      <c r="D9" s="1220">
        <v>191599.01</v>
      </c>
      <c r="E9" s="248">
        <v>190300.38</v>
      </c>
      <c r="F9" s="1220">
        <v>192321.74</v>
      </c>
      <c r="G9" s="1220">
        <v>192758.42</v>
      </c>
      <c r="H9" s="1220">
        <v>195133.28</v>
      </c>
      <c r="I9" s="1216">
        <v>196517.77</v>
      </c>
      <c r="J9" s="248"/>
    </row>
    <row r="10" spans="1:16">
      <c r="A10" s="268" t="s">
        <v>252</v>
      </c>
      <c r="B10" s="1221">
        <v>138576.71</v>
      </c>
      <c r="C10" s="1221">
        <v>138938.71</v>
      </c>
      <c r="D10" s="1221">
        <v>143916.93</v>
      </c>
      <c r="E10" s="1217">
        <v>147644.04</v>
      </c>
      <c r="F10" s="1221">
        <v>149201.47</v>
      </c>
      <c r="G10" s="1221">
        <v>151513.19</v>
      </c>
      <c r="H10" s="1221">
        <v>155746.96</v>
      </c>
      <c r="I10" s="1218">
        <v>156205.54</v>
      </c>
      <c r="J10" s="248"/>
    </row>
    <row r="11" spans="1:16">
      <c r="A11" s="1625" t="s">
        <v>253</v>
      </c>
      <c r="B11" s="1628"/>
      <c r="C11" s="1628"/>
      <c r="D11" s="1628"/>
      <c r="E11" s="1628"/>
      <c r="F11" s="1629"/>
      <c r="G11" s="254"/>
      <c r="H11" s="250"/>
      <c r="I11" s="250"/>
      <c r="J11" s="250"/>
    </row>
    <row r="12" spans="1:16">
      <c r="A12" s="251" t="s">
        <v>254</v>
      </c>
      <c r="B12" s="252">
        <v>6.7</v>
      </c>
      <c r="C12" s="252">
        <v>6.36</v>
      </c>
      <c r="D12" s="252">
        <v>6.79</v>
      </c>
      <c r="E12" s="252">
        <v>6.5</v>
      </c>
      <c r="F12" s="252">
        <v>6.65</v>
      </c>
      <c r="G12" s="894">
        <v>6.75</v>
      </c>
      <c r="H12" s="894">
        <v>6.75</v>
      </c>
      <c r="I12" s="894">
        <v>6.79</v>
      </c>
      <c r="J12" s="253"/>
    </row>
    <row r="13" spans="1:16">
      <c r="A13" s="246" t="s">
        <v>255</v>
      </c>
      <c r="B13" s="254">
        <v>6.82</v>
      </c>
      <c r="C13" s="254">
        <v>6.77</v>
      </c>
      <c r="D13" s="254">
        <v>6.76</v>
      </c>
      <c r="E13" s="254">
        <v>6.72</v>
      </c>
      <c r="F13" s="254">
        <v>6.82</v>
      </c>
      <c r="G13" s="254">
        <v>6.86</v>
      </c>
      <c r="H13" s="254">
        <v>6.93</v>
      </c>
      <c r="I13" s="254">
        <v>6.96</v>
      </c>
      <c r="J13" s="253"/>
    </row>
    <row r="14" spans="1:16">
      <c r="A14" s="255" t="s">
        <v>256</v>
      </c>
      <c r="B14" s="256" t="s">
        <v>257</v>
      </c>
      <c r="C14" s="256" t="s">
        <v>257</v>
      </c>
      <c r="D14" s="256" t="s">
        <v>257</v>
      </c>
      <c r="E14" s="256" t="s">
        <v>258</v>
      </c>
      <c r="F14" s="256" t="s">
        <v>258</v>
      </c>
      <c r="G14" s="254" t="s">
        <v>258</v>
      </c>
      <c r="H14" s="254" t="s">
        <v>1254</v>
      </c>
      <c r="I14" s="254" t="s">
        <v>1254</v>
      </c>
      <c r="J14" s="253"/>
    </row>
    <row r="15" spans="1:16">
      <c r="A15" s="249" t="s">
        <v>259</v>
      </c>
      <c r="B15" s="257" t="s">
        <v>260</v>
      </c>
      <c r="C15" s="257" t="s">
        <v>260</v>
      </c>
      <c r="D15" s="257" t="s">
        <v>260</v>
      </c>
      <c r="E15" s="257" t="s">
        <v>260</v>
      </c>
      <c r="F15" s="257" t="s">
        <v>260</v>
      </c>
      <c r="G15" s="257" t="s">
        <v>260</v>
      </c>
      <c r="H15" s="257" t="s">
        <v>1255</v>
      </c>
      <c r="I15" s="257" t="s">
        <v>260</v>
      </c>
      <c r="J15" s="253"/>
    </row>
    <row r="16" spans="1:16">
      <c r="A16" s="1625" t="s">
        <v>261</v>
      </c>
      <c r="B16" s="1626"/>
      <c r="C16" s="1626"/>
      <c r="D16" s="1626"/>
      <c r="E16" s="1626"/>
      <c r="F16" s="1626"/>
      <c r="G16" s="250"/>
      <c r="H16" s="250"/>
      <c r="J16" s="250"/>
      <c r="P16" s="258"/>
    </row>
    <row r="17" spans="1:17">
      <c r="A17" s="251" t="s">
        <v>262</v>
      </c>
      <c r="B17" s="259">
        <v>930933.72</v>
      </c>
      <c r="C17" s="259">
        <v>1403030.83</v>
      </c>
      <c r="D17" s="259">
        <v>1417306.07</v>
      </c>
      <c r="E17" s="259">
        <v>1624075.2200000002</v>
      </c>
      <c r="F17" s="682">
        <v>1835810.94</v>
      </c>
      <c r="G17" s="896">
        <v>1794945.46</v>
      </c>
      <c r="H17" s="896">
        <v>1443553.44</v>
      </c>
      <c r="I17" s="897">
        <v>1594179.22</v>
      </c>
      <c r="J17" s="253"/>
      <c r="K17" s="253"/>
      <c r="P17" s="261"/>
      <c r="Q17" s="262"/>
    </row>
    <row r="18" spans="1:17">
      <c r="A18" s="246" t="s">
        <v>263</v>
      </c>
      <c r="B18" s="263">
        <v>27182858.920000002</v>
      </c>
      <c r="C18" s="263">
        <v>28376277.780000001</v>
      </c>
      <c r="D18" s="263">
        <v>29648153.59</v>
      </c>
      <c r="E18" s="263">
        <v>30666348.989999998</v>
      </c>
      <c r="F18" s="683">
        <v>30959138.699999999</v>
      </c>
      <c r="G18" s="263">
        <v>31906871.940000001</v>
      </c>
      <c r="H18" s="263">
        <v>31145025.489999998</v>
      </c>
      <c r="I18" s="263">
        <v>33560155.579999998</v>
      </c>
    </row>
    <row r="19" spans="1:17">
      <c r="A19" s="246" t="s">
        <v>264</v>
      </c>
      <c r="B19" s="264">
        <v>27018489.850000001</v>
      </c>
      <c r="C19" s="264">
        <v>28181394.599368699</v>
      </c>
      <c r="D19" s="264">
        <v>29459940</v>
      </c>
      <c r="E19" s="264">
        <v>30482952.169576898</v>
      </c>
      <c r="F19" s="684">
        <v>30724882</v>
      </c>
      <c r="G19" s="263">
        <v>31680850.6384435</v>
      </c>
      <c r="H19" s="263">
        <v>30876187.828884602</v>
      </c>
      <c r="I19" s="263">
        <v>33264104</v>
      </c>
    </row>
    <row r="20" spans="1:17">
      <c r="A20" s="249" t="s">
        <v>265</v>
      </c>
      <c r="B20" s="265">
        <v>11630.82</v>
      </c>
      <c r="C20" s="265">
        <v>43838.11</v>
      </c>
      <c r="D20" s="265">
        <v>47148</v>
      </c>
      <c r="E20" s="265">
        <v>46617.760000000002</v>
      </c>
      <c r="F20" s="685">
        <v>12262</v>
      </c>
      <c r="G20" s="895">
        <v>-14768</v>
      </c>
      <c r="H20" s="265">
        <v>-24548</v>
      </c>
      <c r="I20" s="265">
        <v>9001</v>
      </c>
    </row>
    <row r="21" spans="1:17">
      <c r="A21" s="1625" t="s">
        <v>266</v>
      </c>
      <c r="B21" s="1626"/>
      <c r="C21" s="1626"/>
      <c r="D21" s="1626"/>
      <c r="E21" s="1626"/>
      <c r="F21" s="1627"/>
      <c r="G21" s="250"/>
    </row>
    <row r="22" spans="1:17">
      <c r="A22" s="266" t="s">
        <v>267</v>
      </c>
      <c r="B22" s="259">
        <v>588780</v>
      </c>
      <c r="C22" s="259">
        <v>589138</v>
      </c>
      <c r="D22" s="259">
        <v>595051</v>
      </c>
      <c r="E22" s="259">
        <v>603870</v>
      </c>
      <c r="F22" s="259">
        <v>598897</v>
      </c>
      <c r="G22" s="259">
        <v>586908</v>
      </c>
      <c r="H22" s="849">
        <v>521896</v>
      </c>
      <c r="I22" s="849">
        <v>604042</v>
      </c>
      <c r="J22" s="260"/>
    </row>
    <row r="23" spans="1:17">
      <c r="A23" s="267" t="s">
        <v>268</v>
      </c>
      <c r="B23" s="254">
        <v>81.782899999999998</v>
      </c>
      <c r="C23" s="254">
        <v>82.677300000000002</v>
      </c>
      <c r="D23" s="254">
        <v>82.0428</v>
      </c>
      <c r="E23" s="254">
        <v>82.248099999999994</v>
      </c>
      <c r="F23" s="254">
        <v>82.68</v>
      </c>
      <c r="G23" s="254">
        <v>83.06</v>
      </c>
      <c r="H23" s="254">
        <v>83.27</v>
      </c>
      <c r="I23" s="254">
        <v>83.36</v>
      </c>
      <c r="J23" s="253"/>
    </row>
    <row r="24" spans="1:17">
      <c r="A24" s="267" t="s">
        <v>269</v>
      </c>
      <c r="B24" s="254">
        <v>90.087100000000007</v>
      </c>
      <c r="C24" s="254">
        <v>88.357200000000006</v>
      </c>
      <c r="D24" s="254">
        <v>89.125799999999998</v>
      </c>
      <c r="E24" s="254">
        <v>90.578699999999998</v>
      </c>
      <c r="F24" s="254">
        <v>90.22</v>
      </c>
      <c r="G24" s="254">
        <v>87.94</v>
      </c>
      <c r="H24" s="254">
        <v>88.53</v>
      </c>
      <c r="I24" s="254">
        <v>90.94</v>
      </c>
      <c r="J24" s="253"/>
    </row>
    <row r="25" spans="1:17">
      <c r="A25" s="268" t="s">
        <v>270</v>
      </c>
      <c r="B25" s="269">
        <v>1.98</v>
      </c>
      <c r="C25" s="269">
        <v>1.62</v>
      </c>
      <c r="D25" s="269">
        <v>1.38</v>
      </c>
      <c r="E25" s="269">
        <v>1.33</v>
      </c>
      <c r="F25" s="269">
        <v>1.43</v>
      </c>
      <c r="G25" s="269">
        <v>1.75</v>
      </c>
      <c r="H25" s="257">
        <v>1.57</v>
      </c>
      <c r="I25" s="257">
        <v>1.35</v>
      </c>
      <c r="J25" s="253"/>
    </row>
    <row r="26" spans="1:17">
      <c r="A26" s="1625" t="s">
        <v>271</v>
      </c>
      <c r="B26" s="1626"/>
      <c r="C26" s="1626"/>
      <c r="D26" s="1626"/>
      <c r="E26" s="1626"/>
      <c r="F26" s="1627"/>
      <c r="G26" s="250"/>
      <c r="H26" s="250"/>
      <c r="I26" s="250"/>
      <c r="J26" s="250"/>
    </row>
    <row r="27" spans="1:17">
      <c r="A27" s="266" t="s">
        <v>272</v>
      </c>
      <c r="B27" s="259">
        <v>105000</v>
      </c>
      <c r="C27" s="259">
        <v>2410</v>
      </c>
      <c r="D27" s="259">
        <v>4080</v>
      </c>
      <c r="E27" s="259">
        <v>5440</v>
      </c>
      <c r="F27" s="259">
        <v>7130</v>
      </c>
      <c r="G27" s="259">
        <v>8880</v>
      </c>
      <c r="H27" s="849">
        <v>9150</v>
      </c>
      <c r="I27" s="849">
        <v>11410</v>
      </c>
      <c r="J27" s="260"/>
    </row>
    <row r="28" spans="1:17">
      <c r="A28" s="267" t="s">
        <v>273</v>
      </c>
      <c r="B28" s="254">
        <v>-0.92</v>
      </c>
      <c r="C28" s="254">
        <v>-3.61</v>
      </c>
      <c r="D28" s="254">
        <v>-4.12</v>
      </c>
      <c r="E28" s="254">
        <v>-1.23</v>
      </c>
      <c r="F28" s="254">
        <v>-0.52</v>
      </c>
      <c r="G28" s="254">
        <v>-7.0000000000000007E-2</v>
      </c>
      <c r="H28" s="254">
        <v>-0.52</v>
      </c>
      <c r="I28" s="254">
        <v>0.26</v>
      </c>
      <c r="J28" s="253"/>
    </row>
    <row r="29" spans="1:17">
      <c r="A29" s="268" t="s">
        <v>274</v>
      </c>
      <c r="B29" s="257">
        <v>4.7</v>
      </c>
      <c r="C29" s="257">
        <v>4.25</v>
      </c>
      <c r="D29" s="257">
        <v>4.8099999999999996</v>
      </c>
      <c r="E29" s="257">
        <v>7.44</v>
      </c>
      <c r="F29" s="257">
        <v>6.83</v>
      </c>
      <c r="G29" s="257">
        <v>5.0199999999999996</v>
      </c>
      <c r="H29" s="257">
        <v>4.87</v>
      </c>
      <c r="I29" s="257">
        <v>5.55</v>
      </c>
      <c r="J29" s="253"/>
    </row>
    <row r="30" spans="1:17">
      <c r="A30" s="1625" t="s">
        <v>275</v>
      </c>
      <c r="B30" s="1626"/>
      <c r="C30" s="1626"/>
      <c r="D30" s="1626"/>
      <c r="E30" s="1626"/>
      <c r="F30" s="1627"/>
      <c r="G30" s="250"/>
      <c r="H30" s="250"/>
      <c r="I30" s="250"/>
      <c r="J30" s="250"/>
    </row>
    <row r="31" spans="1:17">
      <c r="A31" s="251" t="s">
        <v>276</v>
      </c>
      <c r="B31" s="270">
        <v>140.69999999999999</v>
      </c>
      <c r="C31" s="270">
        <v>145.6</v>
      </c>
      <c r="D31" s="270">
        <v>143.9</v>
      </c>
      <c r="E31" s="270">
        <v>142.69999999999999</v>
      </c>
      <c r="F31" s="270">
        <v>145.1</v>
      </c>
      <c r="G31" s="1209">
        <v>142.1</v>
      </c>
      <c r="H31" s="1209">
        <v>144.69999999999999</v>
      </c>
      <c r="I31" s="710" t="s">
        <v>277</v>
      </c>
      <c r="J31" s="271"/>
    </row>
    <row r="32" spans="1:17">
      <c r="A32" s="246" t="s">
        <v>278</v>
      </c>
      <c r="B32" s="270">
        <v>122.6</v>
      </c>
      <c r="C32" s="270">
        <v>128.1</v>
      </c>
      <c r="D32" s="270">
        <v>122.3</v>
      </c>
      <c r="E32" s="270">
        <v>111.9</v>
      </c>
      <c r="F32" s="270">
        <v>111.9</v>
      </c>
      <c r="G32" s="270">
        <v>111.5</v>
      </c>
      <c r="H32" s="270">
        <v>127.4</v>
      </c>
      <c r="I32" s="270" t="s">
        <v>277</v>
      </c>
      <c r="J32" s="271"/>
    </row>
    <row r="33" spans="1:10">
      <c r="A33" s="246" t="s">
        <v>279</v>
      </c>
      <c r="B33" s="270">
        <v>138.80000000000001</v>
      </c>
      <c r="C33" s="270">
        <v>143.1</v>
      </c>
      <c r="D33" s="270">
        <v>141.6</v>
      </c>
      <c r="E33" s="270">
        <v>142.1</v>
      </c>
      <c r="F33" s="270">
        <v>143.5</v>
      </c>
      <c r="G33" s="270">
        <v>141.19999999999999</v>
      </c>
      <c r="H33" s="270">
        <v>141.80000000000001</v>
      </c>
      <c r="I33" s="270" t="s">
        <v>277</v>
      </c>
      <c r="J33" s="271"/>
    </row>
    <row r="34" spans="1:10">
      <c r="A34" s="249" t="s">
        <v>280</v>
      </c>
      <c r="B34" s="269">
        <v>192.3</v>
      </c>
      <c r="C34" s="270">
        <v>201.6</v>
      </c>
      <c r="D34" s="269">
        <v>205.2</v>
      </c>
      <c r="E34" s="270">
        <v>204</v>
      </c>
      <c r="F34" s="270">
        <v>220.5</v>
      </c>
      <c r="G34" s="269">
        <v>205.9</v>
      </c>
      <c r="H34" s="269">
        <v>203.8</v>
      </c>
      <c r="I34" s="269" t="s">
        <v>277</v>
      </c>
      <c r="J34" s="271"/>
    </row>
    <row r="35" spans="1:10">
      <c r="A35" s="1625" t="s">
        <v>281</v>
      </c>
      <c r="B35" s="1626"/>
      <c r="C35" s="1626"/>
      <c r="D35" s="1626"/>
      <c r="E35" s="1626"/>
      <c r="F35" s="1627"/>
      <c r="G35" s="250"/>
      <c r="H35" s="250"/>
      <c r="I35" s="250"/>
      <c r="J35" s="250"/>
    </row>
    <row r="36" spans="1:10">
      <c r="A36" s="251" t="s">
        <v>282</v>
      </c>
      <c r="B36" s="270">
        <v>60.426769999999998</v>
      </c>
      <c r="C36" s="270">
        <v>61.967359999999999</v>
      </c>
      <c r="D36" s="270">
        <v>62.13879</v>
      </c>
      <c r="E36" s="270">
        <v>60.741219999999998</v>
      </c>
      <c r="F36" s="270">
        <v>67.139889999999994</v>
      </c>
      <c r="G36" s="710">
        <v>62.858230000000006</v>
      </c>
      <c r="H36" s="710">
        <v>61.594999999999999</v>
      </c>
      <c r="I36" s="420" t="s">
        <v>277</v>
      </c>
      <c r="J36" s="272"/>
    </row>
    <row r="37" spans="1:10">
      <c r="A37" s="246" t="s">
        <v>283</v>
      </c>
      <c r="B37" s="270">
        <v>63.0124</v>
      </c>
      <c r="C37" s="270">
        <v>73.362049999999996</v>
      </c>
      <c r="D37" s="270">
        <v>69.079519999999988</v>
      </c>
      <c r="E37" s="270">
        <v>66.69417</v>
      </c>
      <c r="F37" s="270">
        <v>75.248329999999996</v>
      </c>
      <c r="G37" s="270">
        <v>68.429280000000006</v>
      </c>
      <c r="H37" s="270">
        <v>78.489000000000004</v>
      </c>
      <c r="I37" s="270" t="s">
        <v>277</v>
      </c>
      <c r="J37" s="272"/>
    </row>
    <row r="38" spans="1:10">
      <c r="A38" s="249" t="s">
        <v>284</v>
      </c>
      <c r="B38" s="269">
        <f>-B37+B36</f>
        <v>-2.5856300000000019</v>
      </c>
      <c r="C38" s="269">
        <f t="shared" ref="C38:D38" si="0">-C37+C36</f>
        <v>-11.394689999999997</v>
      </c>
      <c r="D38" s="269">
        <f t="shared" si="0"/>
        <v>-6.9407299999999879</v>
      </c>
      <c r="E38" s="269">
        <f>-E37+E36</f>
        <v>-5.9529500000000013</v>
      </c>
      <c r="F38" s="269">
        <f>-F37+F36</f>
        <v>-8.1084400000000016</v>
      </c>
      <c r="G38" s="269">
        <f>-G37+G36</f>
        <v>-5.5710499999999996</v>
      </c>
      <c r="H38" s="269">
        <f>-H37+H36</f>
        <v>-16.894000000000005</v>
      </c>
      <c r="I38" s="269" t="s">
        <v>277</v>
      </c>
      <c r="J38" s="273"/>
    </row>
    <row r="39" spans="1:10">
      <c r="A39" s="250" t="s">
        <v>285</v>
      </c>
      <c r="B39" s="250"/>
      <c r="C39" s="250"/>
      <c r="D39" s="250"/>
      <c r="E39" s="274"/>
      <c r="F39" s="274"/>
      <c r="G39" s="274"/>
      <c r="H39" s="274"/>
      <c r="I39" s="274"/>
      <c r="J39" s="242"/>
    </row>
    <row r="40" spans="1:10">
      <c r="A40" s="275" t="s">
        <v>1349</v>
      </c>
      <c r="B40" s="247"/>
      <c r="C40" s="247"/>
      <c r="D40" s="247"/>
      <c r="E40" s="247"/>
      <c r="F40" s="247"/>
      <c r="G40" s="247"/>
      <c r="H40" s="247"/>
      <c r="I40" s="247"/>
      <c r="J40" s="247"/>
    </row>
    <row r="41" spans="1:10">
      <c r="A41" s="275" t="s">
        <v>1232</v>
      </c>
      <c r="B41" s="247"/>
      <c r="C41" s="247"/>
      <c r="D41" s="247"/>
      <c r="E41" s="247"/>
      <c r="F41" s="247"/>
      <c r="G41" s="247"/>
      <c r="H41" s="247"/>
      <c r="I41" s="247"/>
      <c r="J41" s="247"/>
    </row>
    <row r="42" spans="1:10">
      <c r="A42" s="275" t="s">
        <v>286</v>
      </c>
      <c r="B42" s="247"/>
      <c r="C42" s="247"/>
      <c r="D42" s="247"/>
      <c r="E42" s="247"/>
      <c r="F42" s="247"/>
      <c r="G42" s="247"/>
      <c r="H42" s="247"/>
      <c r="I42" s="247"/>
      <c r="J42" s="247"/>
    </row>
    <row r="43" spans="1:10">
      <c r="A43" s="275" t="s">
        <v>287</v>
      </c>
      <c r="B43" s="247"/>
      <c r="C43" s="247"/>
      <c r="D43" s="247"/>
      <c r="E43" s="247"/>
      <c r="F43" s="247"/>
      <c r="G43" s="242"/>
      <c r="H43" s="242"/>
      <c r="I43" s="242"/>
      <c r="J43" s="242"/>
    </row>
  </sheetData>
  <mergeCells count="6">
    <mergeCell ref="A35:F35"/>
    <mergeCell ref="A11:F11"/>
    <mergeCell ref="A16:F16"/>
    <mergeCell ref="A21:F21"/>
    <mergeCell ref="A26:F26"/>
    <mergeCell ref="A30:F30"/>
  </mergeCells>
  <hyperlinks>
    <hyperlink ref="A13" location="_edn3" display="_edn3"/>
  </hyperlinks>
  <printOptions horizontalCentered="1"/>
  <pageMargins left="0.7" right="0.7" top="0.75" bottom="0.75" header="0.3" footer="0.3"/>
  <pageSetup paperSize="9"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election sqref="A1:G30"/>
    </sheetView>
  </sheetViews>
  <sheetFormatPr defaultRowHeight="15"/>
  <cols>
    <col min="1" max="1" width="29.28515625" bestFit="1" customWidth="1"/>
    <col min="2" max="2" width="10" customWidth="1"/>
    <col min="3" max="3" width="11.42578125" customWidth="1"/>
    <col min="4" max="4" width="10.5703125" customWidth="1"/>
    <col min="5" max="6" width="10.28515625" customWidth="1"/>
    <col min="7" max="7" width="12.85546875" customWidth="1"/>
    <col min="10" max="10" width="10.140625" bestFit="1" customWidth="1"/>
  </cols>
  <sheetData>
    <row r="1" spans="1:17" ht="15.75">
      <c r="A1" s="1306" t="s">
        <v>177</v>
      </c>
      <c r="B1" s="1306"/>
      <c r="C1" s="1306"/>
      <c r="D1" s="1306"/>
      <c r="E1" s="1306"/>
      <c r="F1" s="1306"/>
      <c r="G1" s="1306"/>
    </row>
    <row r="2" spans="1:17" ht="15" customHeight="1">
      <c r="A2" s="1307" t="s">
        <v>178</v>
      </c>
      <c r="B2" s="1307" t="s">
        <v>76</v>
      </c>
      <c r="C2" s="1308"/>
      <c r="D2" s="1307" t="s">
        <v>77</v>
      </c>
      <c r="E2" s="1307"/>
      <c r="F2" s="1309">
        <v>45260</v>
      </c>
      <c r="G2" s="1310"/>
    </row>
    <row r="3" spans="1:17" ht="30">
      <c r="A3" s="1307"/>
      <c r="B3" s="141" t="s">
        <v>163</v>
      </c>
      <c r="C3" s="142" t="s">
        <v>164</v>
      </c>
      <c r="D3" s="141" t="s">
        <v>163</v>
      </c>
      <c r="E3" s="141" t="s">
        <v>164</v>
      </c>
      <c r="F3" s="143" t="s">
        <v>163</v>
      </c>
      <c r="G3" s="141" t="s">
        <v>164</v>
      </c>
    </row>
    <row r="4" spans="1:17">
      <c r="A4" s="144" t="s">
        <v>179</v>
      </c>
      <c r="B4" s="145">
        <v>0</v>
      </c>
      <c r="C4" s="386">
        <v>0</v>
      </c>
      <c r="D4" s="386">
        <v>0</v>
      </c>
      <c r="E4" s="386">
        <v>0</v>
      </c>
      <c r="F4" s="386">
        <v>0</v>
      </c>
      <c r="G4" s="386">
        <v>0</v>
      </c>
      <c r="J4" s="63"/>
      <c r="P4" s="146"/>
      <c r="Q4" s="146"/>
    </row>
    <row r="5" spans="1:17">
      <c r="A5" s="144" t="s">
        <v>180</v>
      </c>
      <c r="B5" s="145">
        <v>1</v>
      </c>
      <c r="C5" s="386">
        <v>9.41</v>
      </c>
      <c r="D5" s="386">
        <v>2</v>
      </c>
      <c r="E5" s="386">
        <v>850.75</v>
      </c>
      <c r="F5" s="386">
        <v>1</v>
      </c>
      <c r="G5" s="386">
        <v>833.91</v>
      </c>
      <c r="J5" s="63"/>
      <c r="P5" s="146"/>
      <c r="Q5" s="146"/>
    </row>
    <row r="6" spans="1:17">
      <c r="A6" s="144" t="s">
        <v>181</v>
      </c>
      <c r="B6" s="147">
        <v>6</v>
      </c>
      <c r="C6" s="386">
        <v>934.46600000000001</v>
      </c>
      <c r="D6" s="386">
        <v>5</v>
      </c>
      <c r="E6" s="386">
        <v>2153.2805509999998</v>
      </c>
      <c r="F6" s="386">
        <v>2</v>
      </c>
      <c r="G6" s="386">
        <v>1556.4041069999998</v>
      </c>
      <c r="J6" s="63"/>
      <c r="P6" s="146"/>
      <c r="Q6" s="146"/>
    </row>
    <row r="7" spans="1:17">
      <c r="A7" s="144" t="s">
        <v>182</v>
      </c>
      <c r="B7" s="148">
        <v>16</v>
      </c>
      <c r="C7" s="387">
        <v>1200.5108</v>
      </c>
      <c r="D7" s="386">
        <v>5</v>
      </c>
      <c r="E7" s="386">
        <v>897.64570739999999</v>
      </c>
      <c r="F7" s="386">
        <v>0</v>
      </c>
      <c r="G7" s="386">
        <v>0</v>
      </c>
      <c r="P7" s="146"/>
      <c r="Q7" s="146"/>
    </row>
    <row r="8" spans="1:17">
      <c r="A8" s="144" t="s">
        <v>183</v>
      </c>
      <c r="B8" s="148">
        <v>12</v>
      </c>
      <c r="C8" s="387">
        <v>4085.9134999999997</v>
      </c>
      <c r="D8" s="386">
        <v>9</v>
      </c>
      <c r="E8" s="386">
        <v>330.29824600000006</v>
      </c>
      <c r="F8" s="386">
        <v>2</v>
      </c>
      <c r="G8" s="386">
        <v>64.66</v>
      </c>
      <c r="J8" s="63"/>
      <c r="P8" s="146"/>
      <c r="Q8" s="146"/>
    </row>
    <row r="9" spans="1:17">
      <c r="A9" s="144" t="s">
        <v>184</v>
      </c>
      <c r="B9" s="148">
        <v>2</v>
      </c>
      <c r="C9" s="386">
        <v>8.6999999999999993</v>
      </c>
      <c r="D9" s="386">
        <v>5</v>
      </c>
      <c r="E9" s="386">
        <v>4132.03</v>
      </c>
      <c r="F9" s="386">
        <v>3</v>
      </c>
      <c r="G9" s="386">
        <v>4103.17</v>
      </c>
      <c r="J9" s="63"/>
      <c r="P9" s="146"/>
      <c r="Q9" s="146"/>
    </row>
    <row r="10" spans="1:17">
      <c r="A10" s="144" t="s">
        <v>185</v>
      </c>
      <c r="B10" s="148">
        <v>12</v>
      </c>
      <c r="C10" s="387">
        <v>1627.3917000000001</v>
      </c>
      <c r="D10" s="386">
        <v>15</v>
      </c>
      <c r="E10" s="386">
        <v>4311.3972455999992</v>
      </c>
      <c r="F10" s="386">
        <v>1</v>
      </c>
      <c r="G10" s="386">
        <v>21</v>
      </c>
      <c r="J10" s="63"/>
      <c r="P10" s="146"/>
      <c r="Q10" s="146"/>
    </row>
    <row r="11" spans="1:17">
      <c r="A11" s="144" t="s">
        <v>186</v>
      </c>
      <c r="B11" s="148">
        <v>7</v>
      </c>
      <c r="C11" s="387">
        <v>819.23763500000007</v>
      </c>
      <c r="D11" s="386">
        <v>9</v>
      </c>
      <c r="E11" s="386">
        <v>433.31999999999994</v>
      </c>
      <c r="F11" s="386">
        <v>0</v>
      </c>
      <c r="G11" s="386">
        <v>0</v>
      </c>
      <c r="J11" s="63"/>
      <c r="P11" s="146"/>
      <c r="Q11" s="146"/>
    </row>
    <row r="12" spans="1:17">
      <c r="A12" s="144" t="s">
        <v>187</v>
      </c>
      <c r="B12" s="148">
        <v>2</v>
      </c>
      <c r="C12" s="386">
        <v>62.84</v>
      </c>
      <c r="D12" s="386">
        <v>4</v>
      </c>
      <c r="E12" s="386">
        <v>78.336130999999995</v>
      </c>
      <c r="F12" s="386">
        <v>0</v>
      </c>
      <c r="G12" s="386">
        <v>0</v>
      </c>
      <c r="J12" s="63"/>
      <c r="P12" s="146"/>
      <c r="Q12" s="146"/>
    </row>
    <row r="13" spans="1:17">
      <c r="A13" s="144" t="s">
        <v>188</v>
      </c>
      <c r="B13" s="148">
        <v>7</v>
      </c>
      <c r="C13" s="387">
        <v>3745.011</v>
      </c>
      <c r="D13" s="386">
        <v>5</v>
      </c>
      <c r="E13" s="386">
        <v>3635.7675100000001</v>
      </c>
      <c r="F13" s="386">
        <v>0</v>
      </c>
      <c r="G13" s="386">
        <v>0</v>
      </c>
      <c r="J13" s="63"/>
      <c r="P13" s="146"/>
      <c r="Q13" s="146"/>
    </row>
    <row r="14" spans="1:17">
      <c r="A14" s="144" t="s">
        <v>189</v>
      </c>
      <c r="B14" s="149">
        <v>11</v>
      </c>
      <c r="C14" s="387">
        <v>1447.3432</v>
      </c>
      <c r="D14" s="386">
        <v>4</v>
      </c>
      <c r="E14" s="386">
        <v>87.719999999999985</v>
      </c>
      <c r="F14" s="386">
        <v>0</v>
      </c>
      <c r="G14" s="386">
        <v>0</v>
      </c>
      <c r="J14" s="63"/>
      <c r="P14" s="146"/>
      <c r="Q14" s="146"/>
    </row>
    <row r="15" spans="1:17">
      <c r="A15" s="144" t="s">
        <v>190</v>
      </c>
      <c r="B15" s="148">
        <v>14</v>
      </c>
      <c r="C15" s="387">
        <v>4551.6873204000003</v>
      </c>
      <c r="D15" s="386">
        <v>19</v>
      </c>
      <c r="E15" s="386">
        <v>4333.5489036000008</v>
      </c>
      <c r="F15" s="386">
        <v>4</v>
      </c>
      <c r="G15" s="386">
        <v>874.79</v>
      </c>
      <c r="J15" s="63"/>
      <c r="P15" s="146"/>
      <c r="Q15" s="146"/>
    </row>
    <row r="16" spans="1:17">
      <c r="A16" s="144" t="s">
        <v>1243</v>
      </c>
      <c r="B16" s="148">
        <v>1</v>
      </c>
      <c r="C16" s="386">
        <v>9</v>
      </c>
      <c r="D16" s="386">
        <v>2</v>
      </c>
      <c r="E16" s="386">
        <v>1419.1870305</v>
      </c>
      <c r="F16" s="386">
        <v>0</v>
      </c>
      <c r="G16" s="386">
        <v>0</v>
      </c>
      <c r="J16" s="63"/>
      <c r="P16" s="146"/>
      <c r="Q16" s="146"/>
    </row>
    <row r="17" spans="1:17">
      <c r="A17" s="144" t="s">
        <v>191</v>
      </c>
      <c r="B17" s="148">
        <v>9</v>
      </c>
      <c r="C17" s="387">
        <v>1738.5062640000001</v>
      </c>
      <c r="D17" s="386">
        <v>17</v>
      </c>
      <c r="E17" s="386">
        <v>4052.1151</v>
      </c>
      <c r="F17" s="386">
        <v>4</v>
      </c>
      <c r="G17" s="386">
        <v>3616.8999999999996</v>
      </c>
      <c r="J17" s="63"/>
      <c r="P17" s="146"/>
      <c r="Q17" s="146"/>
    </row>
    <row r="18" spans="1:17">
      <c r="A18" s="144" t="s">
        <v>192</v>
      </c>
      <c r="B18" s="148">
        <v>121</v>
      </c>
      <c r="C18" s="387">
        <v>20251.295700000002</v>
      </c>
      <c r="D18" s="386">
        <v>95</v>
      </c>
      <c r="E18" s="386">
        <v>21159.734138799991</v>
      </c>
      <c r="F18" s="386">
        <v>12</v>
      </c>
      <c r="G18" s="386">
        <v>2464.79</v>
      </c>
      <c r="J18" s="63"/>
      <c r="P18" s="146"/>
      <c r="Q18" s="146"/>
    </row>
    <row r="19" spans="1:17">
      <c r="A19" s="144" t="s">
        <v>193</v>
      </c>
      <c r="B19" s="145">
        <v>0</v>
      </c>
      <c r="C19" s="386">
        <v>0</v>
      </c>
      <c r="D19" s="386">
        <v>2</v>
      </c>
      <c r="E19" s="386">
        <v>115.979997</v>
      </c>
      <c r="F19" s="386">
        <v>0</v>
      </c>
      <c r="G19" s="386">
        <v>0</v>
      </c>
      <c r="J19" s="63"/>
      <c r="P19" s="146"/>
      <c r="Q19" s="146"/>
    </row>
    <row r="20" spans="1:17">
      <c r="A20" s="144" t="s">
        <v>194</v>
      </c>
      <c r="B20" s="148">
        <v>1</v>
      </c>
      <c r="C20" s="386">
        <v>26.02</v>
      </c>
      <c r="D20" s="386">
        <v>1</v>
      </c>
      <c r="E20" s="386">
        <v>49.46</v>
      </c>
      <c r="F20" s="386">
        <v>0</v>
      </c>
      <c r="G20" s="386">
        <v>0</v>
      </c>
      <c r="J20" s="63"/>
      <c r="P20" s="146"/>
      <c r="Q20" s="146"/>
    </row>
    <row r="21" spans="1:17">
      <c r="A21" s="144" t="s">
        <v>195</v>
      </c>
      <c r="B21" s="148">
        <v>9</v>
      </c>
      <c r="C21" s="387">
        <v>408.10059999999999</v>
      </c>
      <c r="D21" s="386">
        <v>7</v>
      </c>
      <c r="E21" s="386">
        <v>1308.9299999999998</v>
      </c>
      <c r="F21" s="386">
        <v>1</v>
      </c>
      <c r="G21" s="386">
        <v>7.6</v>
      </c>
      <c r="J21" s="63"/>
      <c r="P21" s="146"/>
      <c r="Q21" s="146"/>
    </row>
    <row r="22" spans="1:17">
      <c r="A22" s="144" t="s">
        <v>196</v>
      </c>
      <c r="B22" s="148">
        <v>3</v>
      </c>
      <c r="C22" s="387">
        <v>26.36</v>
      </c>
      <c r="D22" s="386">
        <v>1</v>
      </c>
      <c r="E22" s="386">
        <v>27.615120000000001</v>
      </c>
      <c r="F22" s="386">
        <v>0</v>
      </c>
      <c r="G22" s="386">
        <v>0</v>
      </c>
      <c r="J22" s="63"/>
      <c r="P22" s="146"/>
      <c r="Q22" s="146"/>
    </row>
    <row r="23" spans="1:17">
      <c r="A23" s="144" t="s">
        <v>197</v>
      </c>
      <c r="B23" s="148">
        <v>1</v>
      </c>
      <c r="C23" s="387">
        <v>3.996</v>
      </c>
      <c r="D23" s="386">
        <v>2</v>
      </c>
      <c r="E23" s="386">
        <v>26.4219528</v>
      </c>
      <c r="F23" s="386">
        <v>0</v>
      </c>
      <c r="G23" s="386">
        <v>0</v>
      </c>
      <c r="J23" s="63"/>
      <c r="P23" s="146"/>
      <c r="Q23" s="146"/>
    </row>
    <row r="24" spans="1:17">
      <c r="A24" s="144" t="s">
        <v>198</v>
      </c>
      <c r="B24" s="145">
        <v>0</v>
      </c>
      <c r="C24" s="386">
        <v>0</v>
      </c>
      <c r="D24" s="386">
        <v>0</v>
      </c>
      <c r="E24" s="386">
        <v>0</v>
      </c>
      <c r="F24" s="386">
        <v>0</v>
      </c>
      <c r="G24" s="386">
        <v>0</v>
      </c>
      <c r="J24" s="63"/>
      <c r="P24" s="146"/>
      <c r="Q24" s="146"/>
    </row>
    <row r="25" spans="1:17">
      <c r="A25" s="144" t="s">
        <v>199</v>
      </c>
      <c r="B25" s="150">
        <v>2</v>
      </c>
      <c r="C25" s="386">
        <v>4310.2</v>
      </c>
      <c r="D25" s="386">
        <v>2</v>
      </c>
      <c r="E25" s="386">
        <v>585.49330120000002</v>
      </c>
      <c r="F25" s="386">
        <v>0</v>
      </c>
      <c r="G25" s="386">
        <v>0</v>
      </c>
      <c r="J25" s="63"/>
      <c r="P25" s="146"/>
      <c r="Q25" s="146"/>
    </row>
    <row r="26" spans="1:17">
      <c r="A26" s="151" t="s">
        <v>200</v>
      </c>
      <c r="B26" s="150">
        <v>1</v>
      </c>
      <c r="C26" s="387">
        <v>20557.23</v>
      </c>
      <c r="D26" s="386">
        <v>0</v>
      </c>
      <c r="E26" s="386">
        <v>0</v>
      </c>
      <c r="F26" s="386">
        <v>0</v>
      </c>
      <c r="G26" s="386">
        <v>0</v>
      </c>
      <c r="J26" s="63"/>
      <c r="P26" s="146"/>
      <c r="Q26" s="146"/>
    </row>
    <row r="27" spans="1:17">
      <c r="A27" s="152" t="s">
        <v>101</v>
      </c>
      <c r="B27" s="153">
        <v>238</v>
      </c>
      <c r="C27" s="388">
        <v>65823.219719399989</v>
      </c>
      <c r="D27" s="412">
        <f>SUM(D4:D26)</f>
        <v>211</v>
      </c>
      <c r="E27" s="412">
        <f>SUM(E4:E26)</f>
        <v>49989.030934899994</v>
      </c>
      <c r="F27" s="412">
        <f>SUM(F4:F26)</f>
        <v>30</v>
      </c>
      <c r="G27" s="412">
        <f>SUM(G4:G26)</f>
        <v>13543.224107</v>
      </c>
      <c r="J27" s="63"/>
      <c r="P27" s="146"/>
      <c r="Q27" s="146"/>
    </row>
    <row r="28" spans="1:17" ht="15.75">
      <c r="A28" s="1311" t="s">
        <v>201</v>
      </c>
      <c r="B28" s="1311"/>
      <c r="C28" s="1311"/>
      <c r="D28" s="1311"/>
      <c r="E28" s="1311"/>
      <c r="F28" s="1311"/>
      <c r="G28" s="1311"/>
      <c r="I28" s="42"/>
      <c r="J28" s="42"/>
      <c r="P28" s="42"/>
      <c r="Q28" s="42"/>
    </row>
    <row r="29" spans="1:17" ht="15.75">
      <c r="A29" s="1306" t="s">
        <v>1303</v>
      </c>
      <c r="B29" s="1306"/>
      <c r="C29" s="154"/>
      <c r="D29" s="154"/>
      <c r="E29" s="154"/>
      <c r="F29" s="154"/>
      <c r="G29" s="154"/>
    </row>
    <row r="30" spans="1:17" ht="15.75">
      <c r="A30" s="155" t="s">
        <v>138</v>
      </c>
      <c r="B30" s="155"/>
      <c r="C30" s="155"/>
      <c r="D30" s="155"/>
      <c r="E30" s="155"/>
      <c r="F30" s="155"/>
      <c r="G30" s="155"/>
    </row>
  </sheetData>
  <mergeCells count="7">
    <mergeCell ref="A29:B29"/>
    <mergeCell ref="A1:G1"/>
    <mergeCell ref="A2:A3"/>
    <mergeCell ref="B2:C2"/>
    <mergeCell ref="D2:E2"/>
    <mergeCell ref="F2:G2"/>
    <mergeCell ref="A28:G28"/>
  </mergeCells>
  <printOptions horizontalCentered="1"/>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workbookViewId="0">
      <selection sqref="A1:Q1"/>
    </sheetView>
  </sheetViews>
  <sheetFormatPr defaultRowHeight="15"/>
  <sheetData>
    <row r="1" spans="1:21">
      <c r="A1" s="1313" t="s">
        <v>9</v>
      </c>
      <c r="B1" s="1314"/>
      <c r="C1" s="1314"/>
      <c r="D1" s="1314"/>
      <c r="E1" s="1314"/>
      <c r="F1" s="1314"/>
      <c r="G1" s="1314"/>
      <c r="H1" s="1314"/>
      <c r="I1" s="1314"/>
      <c r="J1" s="1314"/>
      <c r="K1" s="1314"/>
      <c r="L1" s="1314"/>
      <c r="M1" s="1314"/>
      <c r="N1" s="1314"/>
      <c r="O1" s="1314"/>
      <c r="P1" s="1314"/>
      <c r="Q1" s="1315"/>
      <c r="R1" s="156"/>
      <c r="S1" s="156"/>
    </row>
    <row r="2" spans="1:21">
      <c r="A2" s="1316" t="s">
        <v>122</v>
      </c>
      <c r="B2" s="1318" t="s">
        <v>101</v>
      </c>
      <c r="C2" s="1318"/>
      <c r="D2" s="1318" t="s">
        <v>202</v>
      </c>
      <c r="E2" s="1318"/>
      <c r="F2" s="1318"/>
      <c r="G2" s="1318"/>
      <c r="H2" s="1318" t="s">
        <v>203</v>
      </c>
      <c r="I2" s="1318"/>
      <c r="J2" s="1318"/>
      <c r="K2" s="1318"/>
      <c r="L2" s="1318"/>
      <c r="M2" s="1318"/>
      <c r="N2" s="1318"/>
      <c r="O2" s="1318"/>
      <c r="P2" s="1318"/>
      <c r="Q2" s="1318"/>
      <c r="R2" s="157"/>
      <c r="S2" s="157"/>
    </row>
    <row r="3" spans="1:21">
      <c r="A3" s="1317"/>
      <c r="B3" s="1319"/>
      <c r="C3" s="1319"/>
      <c r="D3" s="1319" t="s">
        <v>204</v>
      </c>
      <c r="E3" s="1319"/>
      <c r="F3" s="1319" t="s">
        <v>156</v>
      </c>
      <c r="G3" s="1319"/>
      <c r="H3" s="1319" t="s">
        <v>205</v>
      </c>
      <c r="I3" s="1319"/>
      <c r="J3" s="1319" t="s">
        <v>206</v>
      </c>
      <c r="K3" s="1319"/>
      <c r="L3" s="1319" t="s">
        <v>207</v>
      </c>
      <c r="M3" s="1319"/>
      <c r="N3" s="1319" t="s">
        <v>208</v>
      </c>
      <c r="O3" s="1319"/>
      <c r="P3" s="1319" t="s">
        <v>209</v>
      </c>
      <c r="Q3" s="1319"/>
      <c r="R3" s="157"/>
      <c r="S3" s="157"/>
    </row>
    <row r="4" spans="1:21" ht="45">
      <c r="A4" s="1317"/>
      <c r="B4" s="120" t="s">
        <v>163</v>
      </c>
      <c r="C4" s="120" t="s">
        <v>164</v>
      </c>
      <c r="D4" s="120" t="s">
        <v>163</v>
      </c>
      <c r="E4" s="120" t="s">
        <v>164</v>
      </c>
      <c r="F4" s="120" t="s">
        <v>163</v>
      </c>
      <c r="G4" s="120" t="s">
        <v>164</v>
      </c>
      <c r="H4" s="120" t="s">
        <v>163</v>
      </c>
      <c r="I4" s="120" t="s">
        <v>164</v>
      </c>
      <c r="J4" s="120" t="s">
        <v>163</v>
      </c>
      <c r="K4" s="120" t="s">
        <v>164</v>
      </c>
      <c r="L4" s="120" t="s">
        <v>163</v>
      </c>
      <c r="M4" s="120" t="s">
        <v>164</v>
      </c>
      <c r="N4" s="120" t="s">
        <v>163</v>
      </c>
      <c r="O4" s="120" t="s">
        <v>164</v>
      </c>
      <c r="P4" s="120" t="s">
        <v>163</v>
      </c>
      <c r="Q4" s="120" t="s">
        <v>164</v>
      </c>
      <c r="R4" s="158"/>
      <c r="S4" s="158"/>
    </row>
    <row r="5" spans="1:21">
      <c r="A5" s="92" t="s">
        <v>76</v>
      </c>
      <c r="B5" s="159">
        <v>238</v>
      </c>
      <c r="C5" s="93">
        <v>65823.212309900002</v>
      </c>
      <c r="D5" s="159">
        <v>237</v>
      </c>
      <c r="E5" s="93">
        <v>45266.0023067</v>
      </c>
      <c r="F5" s="159">
        <v>1</v>
      </c>
      <c r="G5" s="93">
        <v>20557.23</v>
      </c>
      <c r="H5" s="159">
        <v>39</v>
      </c>
      <c r="I5" s="93">
        <v>14304.536800799997</v>
      </c>
      <c r="J5" s="159">
        <v>14</v>
      </c>
      <c r="K5" s="93">
        <v>2190.0960000000005</v>
      </c>
      <c r="L5" s="159">
        <v>138</v>
      </c>
      <c r="M5" s="93">
        <v>39306.902719700003</v>
      </c>
      <c r="N5" s="159">
        <v>36</v>
      </c>
      <c r="O5" s="93">
        <v>8167.5939069999995</v>
      </c>
      <c r="P5" s="94">
        <v>11</v>
      </c>
      <c r="Q5" s="93">
        <v>1854.0859999999998</v>
      </c>
      <c r="R5" s="160"/>
      <c r="S5" s="160"/>
    </row>
    <row r="6" spans="1:21">
      <c r="A6" s="161" t="s">
        <v>77</v>
      </c>
      <c r="B6" s="641">
        <f>SUM(H6,J6,L6,N6,P6)</f>
        <v>211</v>
      </c>
      <c r="C6" s="641">
        <f>SUM(I6,K6,M6,O6,Q6)</f>
        <v>49988.490542499996</v>
      </c>
      <c r="D6" s="633">
        <f t="shared" ref="D6:Q6" si="0">SUM(D7:D18)</f>
        <v>209</v>
      </c>
      <c r="E6" s="633">
        <f t="shared" si="0"/>
        <v>47349.606239100001</v>
      </c>
      <c r="F6" s="633">
        <f t="shared" si="0"/>
        <v>2</v>
      </c>
      <c r="G6" s="633">
        <f t="shared" si="0"/>
        <v>2639.41</v>
      </c>
      <c r="H6" s="633">
        <f t="shared" si="0"/>
        <v>48</v>
      </c>
      <c r="I6" s="633">
        <f t="shared" si="0"/>
        <v>18799.645487000002</v>
      </c>
      <c r="J6" s="633">
        <f t="shared" si="0"/>
        <v>6</v>
      </c>
      <c r="K6" s="633">
        <f t="shared" si="0"/>
        <v>186.23989999999998</v>
      </c>
      <c r="L6" s="633">
        <f t="shared" si="0"/>
        <v>121</v>
      </c>
      <c r="M6" s="633">
        <f t="shared" si="0"/>
        <v>24317.9371555</v>
      </c>
      <c r="N6" s="633">
        <f t="shared" si="0"/>
        <v>34</v>
      </c>
      <c r="O6" s="633">
        <f t="shared" si="0"/>
        <v>6644.7080000000005</v>
      </c>
      <c r="P6" s="633">
        <f t="shared" si="0"/>
        <v>2</v>
      </c>
      <c r="Q6" s="633">
        <f t="shared" si="0"/>
        <v>39.96</v>
      </c>
      <c r="R6" s="162"/>
      <c r="S6" s="162"/>
    </row>
    <row r="7" spans="1:21">
      <c r="A7" s="125">
        <v>45046</v>
      </c>
      <c r="B7" s="413">
        <f t="shared" ref="B7:B11" si="1">SUM(H7,J7,L7,N7,P7)</f>
        <v>14</v>
      </c>
      <c r="C7" s="413">
        <f t="shared" ref="C7:C11" si="2">SUM(I7,K7,M7,O7,Q7)</f>
        <v>1981.3000000000002</v>
      </c>
      <c r="D7" s="413">
        <v>14</v>
      </c>
      <c r="E7" s="413">
        <v>1981.3</v>
      </c>
      <c r="F7" s="413">
        <v>0</v>
      </c>
      <c r="G7" s="413">
        <v>0</v>
      </c>
      <c r="H7" s="413">
        <v>2</v>
      </c>
      <c r="I7" s="413">
        <v>32.56</v>
      </c>
      <c r="J7" s="413">
        <v>0</v>
      </c>
      <c r="K7" s="413">
        <v>0</v>
      </c>
      <c r="L7" s="413">
        <v>9</v>
      </c>
      <c r="M7" s="413">
        <v>996.63</v>
      </c>
      <c r="N7" s="413">
        <v>3</v>
      </c>
      <c r="O7" s="413">
        <v>952.11</v>
      </c>
      <c r="P7" s="413">
        <v>0</v>
      </c>
      <c r="Q7" s="413">
        <v>0</v>
      </c>
      <c r="R7" s="163"/>
      <c r="S7" s="163"/>
      <c r="T7" s="163"/>
      <c r="U7" s="163"/>
    </row>
    <row r="8" spans="1:21">
      <c r="A8" s="125">
        <v>45077</v>
      </c>
      <c r="B8" s="413">
        <f t="shared" si="1"/>
        <v>14</v>
      </c>
      <c r="C8" s="413">
        <f>SUM(I8,K8,M8,O8,Q8)</f>
        <v>7273.5560999999998</v>
      </c>
      <c r="D8" s="413">
        <v>14</v>
      </c>
      <c r="E8" s="413">
        <v>7273.5570000000007</v>
      </c>
      <c r="F8" s="413">
        <v>0</v>
      </c>
      <c r="G8" s="413">
        <v>0</v>
      </c>
      <c r="H8" s="413">
        <v>5</v>
      </c>
      <c r="I8" s="413">
        <v>6901.38</v>
      </c>
      <c r="J8" s="413">
        <v>1</v>
      </c>
      <c r="K8" s="413">
        <v>27.069099999999999</v>
      </c>
      <c r="L8" s="413">
        <v>4</v>
      </c>
      <c r="M8" s="413">
        <v>245.00899999999999</v>
      </c>
      <c r="N8" s="413">
        <v>4</v>
      </c>
      <c r="O8" s="413">
        <v>100.098</v>
      </c>
      <c r="P8" s="413">
        <v>0</v>
      </c>
      <c r="Q8" s="413">
        <v>0</v>
      </c>
      <c r="R8" s="163"/>
      <c r="S8" s="163"/>
      <c r="T8" s="390"/>
      <c r="U8" s="390"/>
    </row>
    <row r="9" spans="1:21">
      <c r="A9" s="125">
        <v>45078</v>
      </c>
      <c r="B9" s="413">
        <f t="shared" si="1"/>
        <v>25</v>
      </c>
      <c r="C9" s="413">
        <f t="shared" si="2"/>
        <v>1484.4839166999998</v>
      </c>
      <c r="D9" s="413">
        <v>25</v>
      </c>
      <c r="E9" s="413">
        <v>1484.4702000000002</v>
      </c>
      <c r="F9" s="413">
        <v>0</v>
      </c>
      <c r="G9" s="413">
        <v>0</v>
      </c>
      <c r="H9" s="413">
        <v>6</v>
      </c>
      <c r="I9" s="413">
        <v>856.56319999999994</v>
      </c>
      <c r="J9" s="413">
        <v>1</v>
      </c>
      <c r="K9" s="413">
        <v>57.210799999999999</v>
      </c>
      <c r="L9" s="413">
        <v>16</v>
      </c>
      <c r="M9" s="413">
        <v>508.36991669999998</v>
      </c>
      <c r="N9" s="413">
        <v>2</v>
      </c>
      <c r="O9" s="413">
        <v>62.34</v>
      </c>
      <c r="P9" s="413">
        <v>0</v>
      </c>
      <c r="Q9" s="413">
        <v>0</v>
      </c>
      <c r="R9" s="163"/>
      <c r="S9" s="163"/>
    </row>
    <row r="10" spans="1:21">
      <c r="A10" s="125">
        <v>45108</v>
      </c>
      <c r="B10" s="413">
        <f t="shared" si="1"/>
        <v>28</v>
      </c>
      <c r="C10" s="413">
        <f t="shared" si="2"/>
        <v>4386.9628420000008</v>
      </c>
      <c r="D10" s="413">
        <v>28</v>
      </c>
      <c r="E10" s="413">
        <v>4386.9613552999999</v>
      </c>
      <c r="F10" s="413">
        <v>0</v>
      </c>
      <c r="G10" s="413">
        <v>0</v>
      </c>
      <c r="H10" s="413">
        <v>10</v>
      </c>
      <c r="I10" s="413">
        <v>2699.6228420000002</v>
      </c>
      <c r="J10" s="413">
        <v>1</v>
      </c>
      <c r="K10" s="413">
        <v>26.94</v>
      </c>
      <c r="L10" s="413">
        <v>13</v>
      </c>
      <c r="M10" s="413">
        <v>952.22</v>
      </c>
      <c r="N10" s="413">
        <v>4</v>
      </c>
      <c r="O10" s="413">
        <v>708.18</v>
      </c>
      <c r="P10" s="413">
        <v>0</v>
      </c>
      <c r="Q10" s="413">
        <v>0</v>
      </c>
      <c r="R10" s="163"/>
      <c r="S10" s="163"/>
    </row>
    <row r="11" spans="1:21">
      <c r="A11" s="125">
        <v>45139</v>
      </c>
      <c r="B11" s="413">
        <f t="shared" si="1"/>
        <v>31</v>
      </c>
      <c r="C11" s="413">
        <f t="shared" si="2"/>
        <v>6466.6735768000008</v>
      </c>
      <c r="D11" s="413">
        <v>31</v>
      </c>
      <c r="E11" s="413">
        <v>6466.6735767999999</v>
      </c>
      <c r="F11" s="413">
        <v>0</v>
      </c>
      <c r="G11" s="413">
        <v>0</v>
      </c>
      <c r="H11" s="413">
        <v>5</v>
      </c>
      <c r="I11" s="413">
        <v>799.55944499999987</v>
      </c>
      <c r="J11" s="413">
        <v>0</v>
      </c>
      <c r="K11" s="413">
        <v>0</v>
      </c>
      <c r="L11" s="413">
        <v>21</v>
      </c>
      <c r="M11" s="413">
        <v>4629.6641318000011</v>
      </c>
      <c r="N11" s="413">
        <v>5</v>
      </c>
      <c r="O11" s="413">
        <v>1037.45</v>
      </c>
      <c r="P11" s="413">
        <v>0</v>
      </c>
      <c r="Q11" s="413">
        <v>0</v>
      </c>
      <c r="R11" s="163"/>
      <c r="S11" s="163"/>
    </row>
    <row r="12" spans="1:21">
      <c r="A12" s="125">
        <v>45170</v>
      </c>
      <c r="B12" s="413">
        <f>SUM(H12,J12,L12,N12,P12)</f>
        <v>35</v>
      </c>
      <c r="C12" s="413">
        <f>SUM(I12,K12,M12,O12,Q12)</f>
        <v>9564.3700000000008</v>
      </c>
      <c r="D12" s="413">
        <v>35</v>
      </c>
      <c r="E12" s="413">
        <v>9564.909999999998</v>
      </c>
      <c r="F12" s="413">
        <v>0</v>
      </c>
      <c r="G12" s="413">
        <v>0</v>
      </c>
      <c r="H12" s="413">
        <v>3</v>
      </c>
      <c r="I12" s="413">
        <v>2421.35</v>
      </c>
      <c r="J12" s="413">
        <v>1</v>
      </c>
      <c r="K12" s="413">
        <v>17.07</v>
      </c>
      <c r="L12" s="413">
        <v>26</v>
      </c>
      <c r="M12" s="413">
        <v>5053.8200000000006</v>
      </c>
      <c r="N12" s="413">
        <v>5</v>
      </c>
      <c r="O12" s="413">
        <v>2072.13</v>
      </c>
      <c r="P12" s="413">
        <v>0</v>
      </c>
      <c r="Q12" s="413">
        <v>0</v>
      </c>
      <c r="R12" s="163"/>
      <c r="S12" s="163"/>
    </row>
    <row r="13" spans="1:21">
      <c r="A13" s="125">
        <v>45200</v>
      </c>
      <c r="B13" s="413">
        <f t="shared" ref="B13" si="3">SUM(H13,J13,L13,N13,P13)</f>
        <v>34</v>
      </c>
      <c r="C13" s="413">
        <f t="shared" ref="C13" si="4">SUM(I13,K13,M13,O13,Q13)</f>
        <v>5287.9199999999992</v>
      </c>
      <c r="D13" s="413">
        <v>34</v>
      </c>
      <c r="E13" s="413">
        <v>5287.9199999999964</v>
      </c>
      <c r="F13" s="413">
        <v>0</v>
      </c>
      <c r="G13" s="413">
        <v>0</v>
      </c>
      <c r="H13" s="413">
        <v>7</v>
      </c>
      <c r="I13" s="413">
        <v>215.03</v>
      </c>
      <c r="J13" s="413">
        <v>1</v>
      </c>
      <c r="K13" s="413">
        <v>25.07</v>
      </c>
      <c r="L13" s="413">
        <v>19</v>
      </c>
      <c r="M13" s="413">
        <v>3920.099999999999</v>
      </c>
      <c r="N13" s="413">
        <v>7</v>
      </c>
      <c r="O13" s="413">
        <v>1127.72</v>
      </c>
      <c r="P13" s="413">
        <v>0</v>
      </c>
      <c r="Q13" s="413">
        <v>0</v>
      </c>
      <c r="R13" s="163"/>
      <c r="S13" s="163"/>
    </row>
    <row r="14" spans="1:21">
      <c r="A14" s="125">
        <v>45231</v>
      </c>
      <c r="B14" s="413">
        <f>SUM(H14,J14,L14,N14,P14)</f>
        <v>30</v>
      </c>
      <c r="C14" s="413">
        <f>SUM(I14,K14,M14,O14,Q14)</f>
        <v>13543.224107</v>
      </c>
      <c r="D14" s="413">
        <v>28</v>
      </c>
      <c r="E14" s="413">
        <v>10903.814107000004</v>
      </c>
      <c r="F14" s="413">
        <v>2</v>
      </c>
      <c r="G14" s="413">
        <v>2639.41</v>
      </c>
      <c r="H14" s="413">
        <v>10</v>
      </c>
      <c r="I14" s="413">
        <v>4873.5800000000008</v>
      </c>
      <c r="J14" s="413">
        <v>1</v>
      </c>
      <c r="K14" s="413">
        <v>32.880000000000003</v>
      </c>
      <c r="L14" s="413">
        <v>13</v>
      </c>
      <c r="M14" s="413">
        <v>8012.1241069999996</v>
      </c>
      <c r="N14" s="413">
        <v>4</v>
      </c>
      <c r="O14" s="413">
        <v>584.67999999999995</v>
      </c>
      <c r="P14" s="413">
        <v>2</v>
      </c>
      <c r="Q14" s="413">
        <v>39.96</v>
      </c>
      <c r="R14" s="163"/>
      <c r="S14" s="163"/>
    </row>
    <row r="15" spans="1:21">
      <c r="A15" s="422">
        <v>45261</v>
      </c>
      <c r="B15" s="413"/>
      <c r="C15" s="413"/>
      <c r="D15" s="413"/>
      <c r="E15" s="413"/>
      <c r="F15" s="413"/>
      <c r="G15" s="413"/>
      <c r="H15" s="413"/>
      <c r="I15" s="413"/>
      <c r="J15" s="413"/>
      <c r="K15" s="413"/>
      <c r="L15" s="413"/>
      <c r="M15" s="413"/>
      <c r="N15" s="413"/>
      <c r="O15" s="413"/>
      <c r="P15" s="413"/>
      <c r="Q15" s="413"/>
      <c r="R15" s="163"/>
      <c r="S15" s="163"/>
    </row>
    <row r="16" spans="1:21">
      <c r="A16" s="422">
        <v>45292</v>
      </c>
      <c r="B16" s="413"/>
      <c r="C16" s="413"/>
      <c r="D16" s="413"/>
      <c r="E16" s="413"/>
      <c r="F16" s="413"/>
      <c r="G16" s="413"/>
      <c r="H16" s="413"/>
      <c r="I16" s="413"/>
      <c r="J16" s="413"/>
      <c r="K16" s="413"/>
      <c r="L16" s="413"/>
      <c r="M16" s="413"/>
      <c r="N16" s="413"/>
      <c r="O16" s="413"/>
      <c r="P16" s="413"/>
      <c r="Q16" s="413"/>
      <c r="R16" s="163"/>
      <c r="S16" s="163"/>
    </row>
    <row r="17" spans="1:19">
      <c r="A17" s="422">
        <v>45323</v>
      </c>
      <c r="B17" s="413"/>
      <c r="C17" s="413"/>
      <c r="D17" s="413"/>
      <c r="E17" s="413"/>
      <c r="F17" s="413"/>
      <c r="G17" s="413"/>
      <c r="H17" s="413"/>
      <c r="I17" s="413"/>
      <c r="J17" s="413"/>
      <c r="K17" s="413"/>
      <c r="L17" s="413"/>
      <c r="M17" s="413"/>
      <c r="N17" s="413"/>
      <c r="O17" s="413"/>
      <c r="P17" s="413"/>
      <c r="Q17" s="413"/>
      <c r="R17" s="163"/>
      <c r="S17" s="163"/>
    </row>
    <row r="18" spans="1:19">
      <c r="A18" s="422">
        <v>45352</v>
      </c>
      <c r="B18" s="413"/>
      <c r="C18" s="413"/>
      <c r="D18" s="413"/>
      <c r="E18" s="413"/>
      <c r="F18" s="413"/>
      <c r="G18" s="413"/>
      <c r="H18" s="413"/>
      <c r="I18" s="413"/>
      <c r="J18" s="413"/>
      <c r="K18" s="413"/>
      <c r="L18" s="413"/>
      <c r="M18" s="413"/>
      <c r="N18" s="413"/>
      <c r="O18" s="413"/>
      <c r="P18" s="413"/>
      <c r="Q18" s="413"/>
      <c r="R18" s="163"/>
      <c r="S18" s="163"/>
    </row>
    <row r="19" spans="1:19">
      <c r="A19" s="1312" t="s">
        <v>201</v>
      </c>
      <c r="B19" s="1312"/>
      <c r="C19" s="1312"/>
      <c r="D19" s="1312"/>
      <c r="E19" s="1312"/>
      <c r="F19" s="1312"/>
      <c r="G19" s="1312"/>
      <c r="H19" s="1312"/>
      <c r="I19" s="1312"/>
      <c r="J19" s="164"/>
      <c r="K19" s="165"/>
      <c r="L19" s="164"/>
      <c r="M19" s="165"/>
      <c r="N19" s="164"/>
      <c r="O19" s="165"/>
      <c r="P19" s="164"/>
      <c r="Q19" s="165"/>
      <c r="R19" s="71"/>
      <c r="S19" s="71"/>
    </row>
    <row r="20" spans="1:19" ht="15.75">
      <c r="A20" s="856" t="s">
        <v>1303</v>
      </c>
      <c r="B20" s="856"/>
      <c r="C20" s="856"/>
      <c r="D20" s="856"/>
      <c r="E20" s="166"/>
      <c r="F20" s="166"/>
      <c r="G20" s="166"/>
      <c r="H20" s="166"/>
      <c r="I20" s="166"/>
      <c r="J20" s="164"/>
      <c r="K20" s="165"/>
      <c r="L20" s="164"/>
      <c r="M20" s="165"/>
      <c r="N20" s="164"/>
      <c r="O20" s="165"/>
      <c r="P20" s="164"/>
      <c r="Q20" s="165"/>
      <c r="R20" s="71"/>
      <c r="S20" s="71"/>
    </row>
    <row r="21" spans="1:19">
      <c r="A21" s="1254" t="s">
        <v>138</v>
      </c>
      <c r="B21" s="1254"/>
      <c r="C21" s="75"/>
      <c r="D21" s="167"/>
      <c r="E21" s="167"/>
      <c r="F21" s="167"/>
      <c r="G21" s="167"/>
      <c r="H21" s="167"/>
      <c r="I21" s="167"/>
      <c r="J21" s="164"/>
      <c r="N21" s="164"/>
      <c r="O21" s="165"/>
      <c r="P21" s="164"/>
      <c r="Q21" s="164"/>
      <c r="R21" s="164"/>
      <c r="S21" s="164"/>
    </row>
    <row r="22" spans="1:19">
      <c r="A22" s="168"/>
      <c r="B22" s="164"/>
      <c r="C22" s="165"/>
      <c r="D22" s="164"/>
      <c r="E22" s="165"/>
      <c r="F22" s="164"/>
      <c r="G22" s="164"/>
      <c r="H22" s="164"/>
      <c r="I22" s="164"/>
      <c r="J22" s="164"/>
      <c r="N22" s="164"/>
      <c r="O22" s="165"/>
      <c r="P22" s="164"/>
      <c r="Q22" s="164"/>
      <c r="R22" s="164"/>
      <c r="S22" s="164"/>
    </row>
    <row r="23" spans="1:19">
      <c r="A23" s="1254"/>
      <c r="B23" s="1254"/>
      <c r="C23" s="1254"/>
      <c r="D23" s="1254"/>
      <c r="E23" s="169"/>
      <c r="F23" s="164"/>
      <c r="G23" s="164"/>
      <c r="H23" s="164"/>
      <c r="I23" s="164"/>
      <c r="J23" s="164"/>
      <c r="N23" s="170"/>
      <c r="O23" s="170"/>
      <c r="P23" s="170"/>
      <c r="Q23" s="170"/>
      <c r="R23" s="171"/>
      <c r="S23" s="171"/>
    </row>
    <row r="24" spans="1:19">
      <c r="A24" s="168"/>
      <c r="B24" s="169"/>
      <c r="C24" s="169"/>
      <c r="D24" s="169"/>
      <c r="E24" s="169"/>
      <c r="F24" s="42"/>
      <c r="G24" s="42"/>
      <c r="H24" s="172"/>
      <c r="I24" s="169"/>
      <c r="J24" s="169"/>
      <c r="N24" s="169"/>
      <c r="O24" s="169"/>
      <c r="P24" s="42"/>
      <c r="Q24" s="42"/>
      <c r="R24" s="42"/>
      <c r="S24" s="42"/>
    </row>
    <row r="25" spans="1:19">
      <c r="A25" s="168"/>
      <c r="B25" s="169"/>
      <c r="C25" s="173"/>
      <c r="D25" s="169"/>
      <c r="E25" s="173"/>
      <c r="F25" s="173"/>
      <c r="G25" s="173"/>
      <c r="H25" s="169"/>
      <c r="I25" s="173"/>
      <c r="J25" s="169"/>
      <c r="N25" s="169"/>
      <c r="O25" s="173"/>
      <c r="P25" s="169"/>
      <c r="Q25" s="173"/>
      <c r="R25" s="173"/>
      <c r="S25" s="173"/>
    </row>
    <row r="26" spans="1:19">
      <c r="A26" s="168"/>
      <c r="B26" s="169"/>
      <c r="C26" s="173"/>
      <c r="D26" s="169"/>
      <c r="E26" s="173"/>
      <c r="F26" s="173"/>
      <c r="G26" s="173"/>
      <c r="H26" s="169"/>
      <c r="I26" s="173"/>
      <c r="J26" s="169"/>
      <c r="K26" s="173"/>
      <c r="L26" s="169"/>
      <c r="M26" s="173"/>
      <c r="N26" s="169"/>
      <c r="O26" s="173"/>
      <c r="P26" s="169"/>
      <c r="Q26" s="173"/>
      <c r="R26" s="173"/>
      <c r="S26" s="173"/>
    </row>
    <row r="27" spans="1:19">
      <c r="A27" s="140"/>
      <c r="B27" s="174"/>
      <c r="C27" s="163"/>
      <c r="D27" s="174"/>
      <c r="E27" s="163"/>
      <c r="F27" s="163"/>
      <c r="G27" s="163"/>
      <c r="H27" s="174"/>
      <c r="I27" s="163"/>
      <c r="J27" s="174"/>
      <c r="K27" s="163"/>
      <c r="L27" s="174"/>
      <c r="M27" s="163"/>
      <c r="N27" s="174"/>
      <c r="O27" s="163"/>
      <c r="P27" s="174"/>
      <c r="Q27" s="163"/>
      <c r="R27" s="163"/>
      <c r="S27" s="163"/>
    </row>
    <row r="28" spans="1:19">
      <c r="A28" s="140"/>
      <c r="B28" s="174"/>
      <c r="C28" s="163"/>
      <c r="D28" s="174"/>
      <c r="E28" s="163"/>
      <c r="F28" s="163"/>
      <c r="G28" s="163"/>
      <c r="H28" s="174"/>
      <c r="I28" s="163"/>
      <c r="J28" s="174"/>
      <c r="K28" s="163"/>
      <c r="L28" s="174"/>
      <c r="M28" s="163"/>
      <c r="N28" s="174"/>
      <c r="O28" s="163"/>
      <c r="P28" s="174"/>
      <c r="Q28" s="163"/>
      <c r="R28" s="163"/>
      <c r="S28" s="163"/>
    </row>
    <row r="29" spans="1:19">
      <c r="A29" s="140"/>
      <c r="B29" s="174"/>
      <c r="C29" s="163"/>
      <c r="D29" s="174"/>
      <c r="E29" s="163"/>
      <c r="F29" s="163"/>
      <c r="G29" s="163"/>
      <c r="H29" s="174"/>
      <c r="I29" s="163"/>
      <c r="J29" s="174"/>
      <c r="K29" s="163"/>
      <c r="L29" s="174"/>
      <c r="M29" s="163"/>
      <c r="N29" s="174"/>
      <c r="O29" s="163"/>
      <c r="P29" s="174"/>
      <c r="Q29" s="163"/>
      <c r="R29" s="163"/>
      <c r="S29" s="163"/>
    </row>
    <row r="31" spans="1:19">
      <c r="J31" s="175"/>
      <c r="K31" s="175"/>
      <c r="L31" s="175"/>
      <c r="M31" s="175"/>
      <c r="N31" s="175"/>
      <c r="O31" s="175"/>
      <c r="P31" s="175"/>
      <c r="Q31" s="175"/>
      <c r="R31" s="156"/>
      <c r="S31" s="156"/>
    </row>
    <row r="32" spans="1:19">
      <c r="J32" s="75"/>
      <c r="K32" s="75"/>
      <c r="L32" s="75"/>
      <c r="M32" s="175"/>
      <c r="N32" s="175"/>
      <c r="O32" s="175"/>
      <c r="P32" s="175"/>
      <c r="Q32" s="175"/>
      <c r="R32" s="156"/>
      <c r="S32" s="156"/>
    </row>
    <row r="33" spans="10:18">
      <c r="J33" s="175"/>
      <c r="K33" s="175"/>
      <c r="L33" s="175"/>
      <c r="M33" s="175"/>
      <c r="N33" s="175"/>
      <c r="O33" s="175"/>
      <c r="P33" s="175"/>
      <c r="Q33" s="175"/>
      <c r="R33" s="50"/>
    </row>
  </sheetData>
  <mergeCells count="15">
    <mergeCell ref="A23:D23"/>
    <mergeCell ref="A19:I19"/>
    <mergeCell ref="A21:B21"/>
    <mergeCell ref="A1:Q1"/>
    <mergeCell ref="A2:A4"/>
    <mergeCell ref="B2:C3"/>
    <mergeCell ref="D2:G2"/>
    <mergeCell ref="H2:Q2"/>
    <mergeCell ref="D3:E3"/>
    <mergeCell ref="F3:G3"/>
    <mergeCell ref="H3:I3"/>
    <mergeCell ref="J3:K3"/>
    <mergeCell ref="L3:M3"/>
    <mergeCell ref="N3:O3"/>
    <mergeCell ref="P3:Q3"/>
  </mergeCells>
  <printOptions horizontalCentered="1"/>
  <pageMargins left="0.7" right="0.7" top="0.75" bottom="0.75" header="0.3" footer="0.3"/>
  <pageSetup paperSize="9" scale="8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2023-08-11 16:53:47</KDate>
  <Classification>SEBI-PUBLIC</Classification>
  <Subclassification/>
  <HostName>MUM0128007</HostName>
  <Domain_User>SEBINT/8007</Domain_User>
  <IPAdd>10.88.96.128</IPAdd>
  <FilePath>X:\Bulletin\2023 08 August\SEBI_Bulletin_August_2023.xlsx</FilePath>
  <KID>6C3C8C09061F638273696270073079</KID>
  <UniqueName/>
  <Suggested/>
  <Justification/>
</Klassify>
</file>

<file path=customXml/itemProps1.xml><?xml version="1.0" encoding="utf-8"?>
<ds:datastoreItem xmlns:ds="http://schemas.openxmlformats.org/officeDocument/2006/customXml" ds:itemID="{C763D44E-AA55-4E41-90D6-77D821A0F9D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24</vt:i4>
      </vt:variant>
    </vt:vector>
  </HeadingPairs>
  <TitlesOfParts>
    <vt:vector size="99" baseType="lpstr">
      <vt:lpstr>Data 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'12'!Print_Area</vt:lpstr>
      <vt:lpstr>'13'!Print_Area</vt:lpstr>
      <vt:lpstr>'14'!Print_Area</vt:lpstr>
      <vt:lpstr>'15'!Print_Area</vt:lpstr>
      <vt:lpstr>'18'!Print_Area</vt:lpstr>
      <vt:lpstr>'2'!Print_Area</vt:lpstr>
      <vt:lpstr>'24'!Print_Area</vt:lpstr>
      <vt:lpstr>'3'!Print_Area</vt:lpstr>
      <vt:lpstr>'49'!Print_Area</vt:lpstr>
      <vt:lpstr>'5'!Print_Area</vt:lpstr>
      <vt:lpstr>'53'!Print_Area</vt:lpstr>
      <vt:lpstr>'54'!Print_Area</vt:lpstr>
      <vt:lpstr>'55'!Print_Area</vt:lpstr>
      <vt:lpstr>'58'!Print_Area</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2023-12-22T05:19:21Z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SEBI-PUBLIC</vt:lpwstr>
  </property>
  <property fmtid="{D5CDD505-2E9C-101B-9397-08002B2CF9AE}" pid="3" name="Rules">
    <vt:lpwstr/>
  </property>
  <property fmtid="{D5CDD505-2E9C-101B-9397-08002B2CF9AE}" pid="4" name="KID">
    <vt:lpwstr>6C3C8C09061F638273696270073079</vt:lpwstr>
  </property>
</Properties>
</file>