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50" tabRatio="865" firstSheet="1" activeTab="1"/>
  </bookViews>
  <sheets>
    <sheet name="Data Summary" sheetId="2" r:id="rId1"/>
    <sheet name="1" sheetId="78"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8" r:id="rId14"/>
    <sheet name="14" sheetId="15" r:id="rId15"/>
    <sheet name="15" sheetId="16" r:id="rId16"/>
    <sheet name="16" sheetId="19" r:id="rId17"/>
    <sheet name="17" sheetId="20" r:id="rId18"/>
    <sheet name="18" sheetId="21" r:id="rId19"/>
    <sheet name="19" sheetId="22" r:id="rId20"/>
    <sheet name="20" sheetId="23" r:id="rId21"/>
    <sheet name="21" sheetId="24" r:id="rId22"/>
    <sheet name="22" sheetId="25" r:id="rId23"/>
    <sheet name="23" sheetId="26" r:id="rId24"/>
    <sheet name="24" sheetId="27" r:id="rId25"/>
    <sheet name="25" sheetId="28" r:id="rId26"/>
    <sheet name="26" sheetId="29" r:id="rId27"/>
    <sheet name="27" sheetId="30" r:id="rId28"/>
    <sheet name="28" sheetId="31" r:id="rId29"/>
    <sheet name="29" sheetId="32" r:id="rId30"/>
    <sheet name="30" sheetId="33" r:id="rId31"/>
    <sheet name="31" sheetId="34" r:id="rId32"/>
    <sheet name="32" sheetId="35" r:id="rId33"/>
    <sheet name="33" sheetId="36" r:id="rId34"/>
    <sheet name="34" sheetId="37" r:id="rId35"/>
    <sheet name="35" sheetId="38" r:id="rId36"/>
    <sheet name="36" sheetId="39" r:id="rId37"/>
    <sheet name="37" sheetId="40" r:id="rId38"/>
    <sheet name="38" sheetId="41" r:id="rId39"/>
    <sheet name="39" sheetId="42" r:id="rId40"/>
    <sheet name="40" sheetId="43" r:id="rId41"/>
    <sheet name="41" sheetId="44" r:id="rId42"/>
    <sheet name="42" sheetId="45" r:id="rId43"/>
    <sheet name="43" sheetId="46" r:id="rId44"/>
    <sheet name="44" sheetId="47" r:id="rId45"/>
    <sheet name="45" sheetId="48" r:id="rId46"/>
    <sheet name="46" sheetId="49" r:id="rId47"/>
    <sheet name="47" sheetId="50" r:id="rId48"/>
    <sheet name="48" sheetId="51" r:id="rId49"/>
    <sheet name="49" sheetId="52" r:id="rId50"/>
    <sheet name="50" sheetId="53" r:id="rId51"/>
    <sheet name="51" sheetId="54" r:id="rId52"/>
    <sheet name="52" sheetId="55" r:id="rId53"/>
    <sheet name="53" sheetId="69" r:id="rId54"/>
    <sheet name="54" sheetId="70" r:id="rId55"/>
    <sheet name="55" sheetId="71" r:id="rId56"/>
    <sheet name="56" sheetId="73" r:id="rId57"/>
    <sheet name="57" sheetId="72" r:id="rId58"/>
    <sheet name="58" sheetId="74" r:id="rId59"/>
    <sheet name="59" sheetId="75" r:id="rId60"/>
    <sheet name="60" sheetId="76" r:id="rId61"/>
    <sheet name="61" sheetId="56" r:id="rId62"/>
    <sheet name="62" sheetId="57" r:id="rId63"/>
    <sheet name="63" sheetId="58" r:id="rId64"/>
    <sheet name="64" sheetId="59" r:id="rId65"/>
    <sheet name="65" sheetId="60" r:id="rId66"/>
    <sheet name="66" sheetId="61" r:id="rId67"/>
    <sheet name="67" sheetId="62" r:id="rId68"/>
    <sheet name="68" sheetId="63" r:id="rId69"/>
    <sheet name="69" sheetId="64" r:id="rId70"/>
    <sheet name="70" sheetId="65" r:id="rId71"/>
    <sheet name="71" sheetId="66" r:id="rId72"/>
    <sheet name="72" sheetId="67" r:id="rId73"/>
    <sheet name="73" sheetId="68" r:id="rId74"/>
    <sheet name="74" sheetId="17" r:id="rId75"/>
  </sheets>
  <definedNames>
    <definedName name="_xlnm._FilterDatabase" localSheetId="2" hidden="1">'2'!$A$2:$Q$33</definedName>
    <definedName name="_xlnm._FilterDatabase" localSheetId="3" hidden="1">'3'!$A$2:$J$3</definedName>
    <definedName name="_xlnm._FilterDatabase" localSheetId="72" hidden="1">'72'!$A$1:$P$50</definedName>
    <definedName name="_xlnm.Print_Area" localSheetId="12">'12'!$A$1:$I$19</definedName>
    <definedName name="_xlnm.Print_Area" localSheetId="13">'13'!$A$1:$I$21</definedName>
    <definedName name="_xlnm.Print_Area" localSheetId="14">'14'!$A$1:$M$13</definedName>
    <definedName name="_xlnm.Print_Area" localSheetId="15">'15'!$A$1:$K$13</definedName>
    <definedName name="_xlnm.Print_Area" localSheetId="18">'18'!$A$1:$P$18</definedName>
    <definedName name="_xlnm.Print_Area" localSheetId="2">'2'!$A$1:$Q$33</definedName>
    <definedName name="_xlnm.Print_Area" localSheetId="24">'24'!$A$1:$J$39</definedName>
    <definedName name="_xlnm.Print_Area" localSheetId="3">'3'!$A$1:$J$7</definedName>
    <definedName name="_xlnm.Print_Area" localSheetId="49">'49'!$A$1:$K$21</definedName>
    <definedName name="_xlnm.Print_Area" localSheetId="5">'5'!$A$71:$Q$95</definedName>
    <definedName name="_xlnm.Print_Area" localSheetId="53">'53'!$A$1:$F$18</definedName>
    <definedName name="_xlnm.Print_Area" localSheetId="54">'54'!$A$1:$F$19</definedName>
    <definedName name="_xlnm.Print_Area" localSheetId="55">'55'!$A$1:$AC$21</definedName>
    <definedName name="_xlnm.Print_Area" localSheetId="58">'58'!$A$1:$N$94</definedName>
    <definedName name="_xlnm.Print_Area" localSheetId="64">'64'!$A$1:$L$18</definedName>
    <definedName name="_xlnm.Print_Area" localSheetId="65">'65'!$A$1:$F$18</definedName>
    <definedName name="_xlnm.Print_Area" localSheetId="66">'66'!$A$1:$T$39</definedName>
    <definedName name="_xlnm.Print_Area" localSheetId="67">'67'!$A$1:$T$21</definedName>
    <definedName name="_xlnm.Print_Area" localSheetId="68">'68'!$A$1:$N$39</definedName>
    <definedName name="_xlnm.Print_Area" localSheetId="69">'69'!$A$1:$N$33</definedName>
    <definedName name="_xlnm.Print_Area" localSheetId="70">'70'!$A$1:$H$52</definedName>
    <definedName name="_xlnm.Print_Area" localSheetId="71">'71'!$A$1:$O$56</definedName>
    <definedName name="_xlnm.Print_Area" localSheetId="72">'72'!$A$1:$N$50</definedName>
    <definedName name="_xlnm.Print_Area" localSheetId="73">'73'!$A$1:$O$46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76" l="1"/>
  <c r="N18" i="76"/>
  <c r="M18" i="76"/>
  <c r="L18" i="76"/>
  <c r="J18" i="76"/>
  <c r="I18" i="76"/>
  <c r="H18" i="76"/>
  <c r="G18" i="76"/>
  <c r="E18" i="76"/>
  <c r="D18" i="76"/>
  <c r="C18" i="76"/>
  <c r="B18" i="76"/>
  <c r="P17" i="76"/>
  <c r="K17" i="76"/>
  <c r="F17" i="76"/>
  <c r="P16" i="76"/>
  <c r="K16" i="76"/>
  <c r="F16" i="76"/>
  <c r="P15" i="76"/>
  <c r="K15" i="76"/>
  <c r="F15" i="76"/>
  <c r="P14" i="76"/>
  <c r="K14" i="76"/>
  <c r="F14" i="76"/>
  <c r="P13" i="76"/>
  <c r="K13" i="76"/>
  <c r="F13" i="76"/>
  <c r="P12" i="76"/>
  <c r="K12" i="76"/>
  <c r="F12" i="76"/>
  <c r="P11" i="76"/>
  <c r="K11" i="76"/>
  <c r="F11" i="76"/>
  <c r="P10" i="76"/>
  <c r="K10" i="76"/>
  <c r="F10" i="76"/>
  <c r="P9" i="76"/>
  <c r="K9" i="76"/>
  <c r="F9" i="76"/>
  <c r="P8" i="76"/>
  <c r="K8" i="76"/>
  <c r="F8" i="76"/>
  <c r="P7" i="76"/>
  <c r="K7" i="76"/>
  <c r="F7" i="76"/>
  <c r="P6" i="76"/>
  <c r="P18" i="76"/>
  <c r="K6" i="76"/>
  <c r="K18" i="76"/>
  <c r="F6" i="76"/>
  <c r="F18" i="76"/>
  <c r="B5" i="75"/>
  <c r="J14" i="75"/>
  <c r="I14" i="75"/>
  <c r="H14" i="75"/>
  <c r="K5" i="72"/>
  <c r="B5" i="72"/>
  <c r="C5" i="71"/>
  <c r="D5" i="71"/>
  <c r="E5" i="71"/>
  <c r="F5" i="71"/>
  <c r="G5" i="71"/>
  <c r="H5" i="71"/>
  <c r="I5" i="71"/>
  <c r="J5" i="71"/>
  <c r="K5" i="71"/>
  <c r="L5" i="71"/>
  <c r="M5" i="71"/>
  <c r="N5" i="71"/>
  <c r="O5" i="71"/>
  <c r="P5" i="71"/>
  <c r="Q5" i="71"/>
  <c r="R5" i="71"/>
  <c r="S5" i="71"/>
  <c r="T5" i="71"/>
  <c r="U5" i="71"/>
  <c r="V5" i="71"/>
  <c r="W5" i="71"/>
  <c r="X5" i="71"/>
  <c r="Y5" i="71"/>
  <c r="Z5" i="71"/>
  <c r="AA5" i="71"/>
  <c r="AB5" i="71"/>
  <c r="AC5" i="71"/>
  <c r="B5" i="71"/>
  <c r="C4" i="70"/>
  <c r="D4" i="70"/>
  <c r="E7" i="70"/>
  <c r="E8" i="70"/>
  <c r="E9" i="70"/>
  <c r="E10" i="70"/>
  <c r="E11" i="70"/>
  <c r="E12" i="70"/>
  <c r="E4" i="70"/>
  <c r="F7" i="70"/>
  <c r="F8" i="70"/>
  <c r="F9" i="70"/>
  <c r="F10" i="70"/>
  <c r="F11" i="70"/>
  <c r="F12" i="70"/>
  <c r="F4" i="70"/>
  <c r="B4" i="70"/>
  <c r="E4" i="69"/>
  <c r="F4" i="69"/>
  <c r="F6" i="69"/>
  <c r="F7" i="69"/>
  <c r="F8" i="69"/>
  <c r="F9" i="69"/>
  <c r="F10" i="69"/>
  <c r="F11" i="69"/>
  <c r="F12" i="69"/>
  <c r="F13" i="69"/>
  <c r="N25" i="64"/>
  <c r="M25" i="64"/>
  <c r="L25" i="64"/>
  <c r="K25" i="64"/>
  <c r="J25" i="64"/>
  <c r="I25" i="64"/>
  <c r="H25" i="64"/>
  <c r="G25" i="64"/>
  <c r="F25" i="64"/>
  <c r="E25" i="64"/>
  <c r="D25" i="64"/>
  <c r="C25" i="64"/>
  <c r="B25" i="64"/>
  <c r="N6" i="64"/>
  <c r="M6" i="64"/>
  <c r="C6" i="64"/>
  <c r="D6" i="64"/>
  <c r="E6" i="64"/>
  <c r="F6" i="64"/>
  <c r="G6" i="64"/>
  <c r="H6" i="64"/>
  <c r="I6" i="64"/>
  <c r="J6" i="64"/>
  <c r="K6" i="64"/>
  <c r="L6" i="64"/>
  <c r="B6" i="64"/>
  <c r="N25" i="63"/>
  <c r="M25" i="63"/>
  <c r="L25" i="63"/>
  <c r="K25" i="63"/>
  <c r="J25" i="63"/>
  <c r="I25" i="63"/>
  <c r="H25" i="63"/>
  <c r="G25" i="63"/>
  <c r="F25" i="63"/>
  <c r="E25" i="63"/>
  <c r="D25" i="63"/>
  <c r="C25" i="63"/>
  <c r="B25" i="63"/>
  <c r="N6" i="63"/>
  <c r="M6" i="63"/>
  <c r="C6" i="63"/>
  <c r="D6" i="63"/>
  <c r="E6" i="63"/>
  <c r="F6" i="63"/>
  <c r="G6" i="63"/>
  <c r="H6" i="63"/>
  <c r="I6" i="63"/>
  <c r="J6" i="63"/>
  <c r="K6" i="63"/>
  <c r="L6" i="63"/>
  <c r="B6" i="63"/>
  <c r="C6" i="62"/>
  <c r="D6" i="62"/>
  <c r="E6" i="62"/>
  <c r="F6" i="62"/>
  <c r="G6" i="62"/>
  <c r="H6" i="62"/>
  <c r="I6" i="62"/>
  <c r="J6" i="62"/>
  <c r="K6" i="62"/>
  <c r="L6" i="62"/>
  <c r="M6" i="62"/>
  <c r="N6" i="62"/>
  <c r="O6" i="62"/>
  <c r="P6" i="62"/>
  <c r="Q6" i="62"/>
  <c r="R6" i="62"/>
  <c r="B6" i="62"/>
  <c r="R25" i="61"/>
  <c r="Q25" i="61"/>
  <c r="S6" i="61"/>
  <c r="C25" i="61"/>
  <c r="D25" i="61"/>
  <c r="E25" i="61"/>
  <c r="F25" i="61"/>
  <c r="G25" i="61"/>
  <c r="H25" i="61"/>
  <c r="I25" i="61"/>
  <c r="J25" i="61"/>
  <c r="K25" i="61"/>
  <c r="L25" i="61"/>
  <c r="M25" i="61"/>
  <c r="N25" i="61"/>
  <c r="O25" i="61"/>
  <c r="P25" i="61"/>
  <c r="B25" i="61"/>
  <c r="T6" i="61"/>
  <c r="B6" i="61"/>
  <c r="I6" i="61"/>
  <c r="J6" i="61"/>
  <c r="K6" i="61"/>
  <c r="L6" i="61"/>
  <c r="M6" i="61"/>
  <c r="N6" i="61"/>
  <c r="O6" i="61"/>
  <c r="P6" i="61"/>
  <c r="Q6" i="61"/>
  <c r="R6" i="61"/>
  <c r="G6" i="61"/>
  <c r="H6" i="61"/>
  <c r="E6" i="61"/>
  <c r="F6" i="61"/>
  <c r="C6" i="61"/>
  <c r="D6" i="61"/>
  <c r="E5" i="60"/>
  <c r="D5" i="60"/>
  <c r="C5" i="60"/>
  <c r="B5" i="60"/>
  <c r="J17" i="58"/>
  <c r="I17" i="58"/>
  <c r="J16" i="58"/>
  <c r="I16" i="58"/>
  <c r="J15" i="58"/>
  <c r="I15" i="58"/>
  <c r="J14" i="58"/>
  <c r="I14" i="58"/>
  <c r="J13" i="58"/>
  <c r="I13" i="58"/>
  <c r="J12" i="58"/>
  <c r="I12" i="58"/>
  <c r="J10" i="58"/>
  <c r="I10" i="58"/>
  <c r="J9" i="58"/>
  <c r="I9" i="58"/>
  <c r="J8" i="58"/>
  <c r="I8" i="58"/>
  <c r="J7" i="58"/>
  <c r="I7" i="58"/>
  <c r="J6" i="58"/>
  <c r="I6" i="58"/>
  <c r="J5" i="58"/>
  <c r="I5" i="58"/>
  <c r="K5" i="57"/>
  <c r="J5" i="57"/>
  <c r="I5" i="57"/>
  <c r="H5" i="57"/>
  <c r="G5" i="57"/>
  <c r="F5" i="57"/>
  <c r="E5" i="57"/>
  <c r="D5" i="57"/>
  <c r="C5" i="57"/>
  <c r="B5" i="57"/>
  <c r="L17" i="56"/>
  <c r="K17" i="56"/>
  <c r="G17" i="56"/>
  <c r="F17" i="56"/>
  <c r="K16" i="56"/>
  <c r="G16" i="56"/>
  <c r="F16" i="56"/>
  <c r="L15" i="56"/>
  <c r="K15" i="56"/>
  <c r="G15" i="56"/>
  <c r="F15" i="56"/>
  <c r="L14" i="56"/>
  <c r="K14" i="56"/>
  <c r="G14" i="56"/>
  <c r="F14" i="56"/>
  <c r="L13" i="56"/>
  <c r="K13" i="56"/>
  <c r="G13" i="56"/>
  <c r="F13" i="56"/>
  <c r="L12" i="56"/>
  <c r="K12" i="56"/>
  <c r="G12" i="56"/>
  <c r="F12" i="56"/>
  <c r="L11" i="56"/>
  <c r="K11" i="56"/>
  <c r="G11" i="56"/>
  <c r="F11" i="56"/>
  <c r="L10" i="56"/>
  <c r="K10" i="56"/>
  <c r="G10" i="56"/>
  <c r="F10" i="56"/>
  <c r="L9" i="56"/>
  <c r="K9" i="56"/>
  <c r="G9" i="56"/>
  <c r="F9" i="56"/>
  <c r="L8" i="56"/>
  <c r="K8" i="56"/>
  <c r="G8" i="56"/>
  <c r="F8" i="56"/>
  <c r="L7" i="56"/>
  <c r="K7" i="56"/>
  <c r="G7" i="56"/>
  <c r="F7" i="56"/>
  <c r="L6" i="56"/>
  <c r="K6" i="56"/>
  <c r="G6" i="56"/>
  <c r="F6" i="56"/>
  <c r="L5" i="56"/>
  <c r="K5" i="56"/>
  <c r="G5" i="56"/>
  <c r="F5" i="56"/>
  <c r="L4" i="56"/>
  <c r="K4" i="56"/>
  <c r="G4" i="56"/>
  <c r="F4" i="56"/>
  <c r="G5" i="55"/>
  <c r="F5" i="55"/>
  <c r="E5" i="55"/>
  <c r="D5" i="55"/>
  <c r="C5" i="55"/>
  <c r="B5" i="55"/>
  <c r="J6" i="54"/>
  <c r="I6" i="54"/>
  <c r="H6" i="54"/>
  <c r="G6" i="54"/>
  <c r="F6" i="54"/>
  <c r="E6" i="54"/>
  <c r="D6" i="54"/>
  <c r="C6" i="54"/>
  <c r="B6" i="54"/>
  <c r="K5" i="53"/>
  <c r="J5" i="53"/>
  <c r="I5" i="53"/>
  <c r="H5" i="53"/>
  <c r="G5" i="53"/>
  <c r="F5" i="53"/>
  <c r="E5" i="53"/>
  <c r="D5" i="53"/>
  <c r="C5" i="53"/>
  <c r="B5" i="53"/>
  <c r="K5" i="52"/>
  <c r="J5" i="52"/>
  <c r="I5" i="52"/>
  <c r="H5" i="52"/>
  <c r="G5" i="52"/>
  <c r="F5" i="52"/>
  <c r="E5" i="52"/>
  <c r="D5" i="52"/>
  <c r="C5" i="52"/>
  <c r="B5" i="52"/>
  <c r="K5" i="51"/>
  <c r="J5" i="51"/>
  <c r="I5" i="51"/>
  <c r="H5" i="51"/>
  <c r="G5" i="51"/>
  <c r="F5" i="51"/>
  <c r="E5" i="51"/>
  <c r="D5" i="51"/>
  <c r="C5" i="51"/>
  <c r="B5" i="51"/>
  <c r="I5" i="50"/>
  <c r="H5" i="50"/>
  <c r="G5" i="50"/>
  <c r="F5" i="50"/>
  <c r="E5" i="50"/>
  <c r="D5" i="50"/>
  <c r="C5" i="50"/>
  <c r="B5" i="50"/>
  <c r="O5" i="49"/>
  <c r="N5" i="49"/>
  <c r="M5" i="49"/>
  <c r="L5" i="49"/>
  <c r="K5" i="49"/>
  <c r="J5" i="49"/>
  <c r="I5" i="49"/>
  <c r="H5" i="49"/>
  <c r="G5" i="49"/>
  <c r="F5" i="49"/>
  <c r="E5" i="49"/>
  <c r="D5" i="49"/>
  <c r="C5" i="49"/>
  <c r="B5" i="49"/>
  <c r="O5" i="48"/>
  <c r="N5" i="48"/>
  <c r="M5" i="48"/>
  <c r="L5" i="48"/>
  <c r="K5" i="48"/>
  <c r="J5" i="48"/>
  <c r="I5" i="48"/>
  <c r="H5" i="48"/>
  <c r="G5" i="48"/>
  <c r="F5" i="48"/>
  <c r="E5" i="48"/>
  <c r="D5" i="48"/>
  <c r="C5" i="48"/>
  <c r="B5" i="48"/>
  <c r="K6" i="47"/>
  <c r="J6" i="47"/>
  <c r="I6" i="47"/>
  <c r="H6" i="47"/>
  <c r="G6" i="47"/>
  <c r="F6" i="47"/>
  <c r="E6" i="47"/>
  <c r="D6" i="47"/>
  <c r="C6" i="47"/>
  <c r="B6" i="47"/>
  <c r="L6" i="46"/>
  <c r="K6" i="46"/>
  <c r="J6" i="46"/>
  <c r="I6" i="46"/>
  <c r="H6" i="46"/>
  <c r="G6" i="46"/>
  <c r="F6" i="46"/>
  <c r="E6" i="46"/>
  <c r="D6" i="46"/>
  <c r="C6" i="46"/>
  <c r="B6" i="46"/>
  <c r="L6" i="45"/>
  <c r="K6" i="45"/>
  <c r="J6" i="45"/>
  <c r="I6" i="45"/>
  <c r="H6" i="45"/>
  <c r="G6" i="45"/>
  <c r="F6" i="45"/>
  <c r="E6" i="45"/>
  <c r="D6" i="45"/>
  <c r="C6" i="45"/>
  <c r="B6" i="45"/>
  <c r="L6" i="44"/>
  <c r="K6" i="44"/>
  <c r="J6" i="44"/>
  <c r="I6" i="44"/>
  <c r="H6" i="44"/>
  <c r="G6" i="44"/>
  <c r="F6" i="44"/>
  <c r="E6" i="44"/>
  <c r="D6" i="44"/>
  <c r="C6" i="44"/>
  <c r="B6" i="44"/>
  <c r="K5" i="41"/>
  <c r="J5" i="41"/>
  <c r="I5" i="41"/>
  <c r="H5" i="41"/>
  <c r="G5" i="41"/>
  <c r="K5" i="40"/>
  <c r="J5" i="40"/>
  <c r="I5" i="40"/>
  <c r="H5" i="40"/>
  <c r="G5" i="40"/>
  <c r="N6" i="39"/>
  <c r="M6" i="39"/>
  <c r="L6" i="39"/>
  <c r="K6" i="39"/>
  <c r="J6" i="39"/>
  <c r="I6" i="39"/>
  <c r="H6" i="39"/>
  <c r="G6" i="39"/>
  <c r="F6" i="39"/>
  <c r="E6" i="39"/>
  <c r="D6" i="39"/>
  <c r="C6" i="39"/>
  <c r="B6" i="39"/>
  <c r="W8" i="38"/>
  <c r="V8" i="38"/>
  <c r="U8" i="38"/>
  <c r="T8" i="38"/>
  <c r="S8" i="38"/>
  <c r="R8" i="38"/>
  <c r="Q8" i="38"/>
  <c r="P8" i="38"/>
  <c r="O8" i="38"/>
  <c r="N8" i="38"/>
  <c r="M8" i="38"/>
  <c r="L8" i="38"/>
  <c r="K8" i="38"/>
  <c r="J8" i="38"/>
  <c r="I8" i="38"/>
  <c r="H8" i="38"/>
  <c r="G8" i="38"/>
  <c r="F8" i="38"/>
  <c r="E8" i="38"/>
  <c r="D8" i="38"/>
  <c r="C8" i="38"/>
  <c r="B8" i="38"/>
  <c r="W8" i="37"/>
  <c r="V8" i="37"/>
  <c r="U8" i="37"/>
  <c r="T8" i="37"/>
  <c r="S8" i="37"/>
  <c r="R8" i="37"/>
  <c r="Q8" i="37"/>
  <c r="P8" i="37"/>
  <c r="O8" i="37"/>
  <c r="N8" i="37"/>
  <c r="M8" i="37"/>
  <c r="L8" i="37"/>
  <c r="K8" i="37"/>
  <c r="J8" i="37"/>
  <c r="I8" i="37"/>
  <c r="H8" i="37"/>
  <c r="G8" i="37"/>
  <c r="F8" i="37"/>
  <c r="E8" i="37"/>
  <c r="D8" i="37"/>
  <c r="C8" i="37"/>
  <c r="B8" i="37"/>
  <c r="U7" i="37"/>
  <c r="T7" i="37"/>
  <c r="Q4" i="35"/>
  <c r="P4" i="35"/>
  <c r="O4" i="35"/>
  <c r="M4" i="35"/>
  <c r="D4" i="35"/>
  <c r="N4" i="35"/>
  <c r="K4" i="35"/>
  <c r="G4" i="35"/>
  <c r="L4" i="35"/>
  <c r="I4" i="35"/>
  <c r="J4" i="35"/>
  <c r="F4" i="35"/>
  <c r="H4" i="35"/>
  <c r="C4" i="35"/>
  <c r="E4" i="35"/>
  <c r="B4" i="35"/>
  <c r="B4" i="34"/>
  <c r="C4" i="34"/>
  <c r="D4" i="34"/>
  <c r="E4" i="34"/>
  <c r="F4" i="34"/>
  <c r="G4" i="34"/>
  <c r="H4" i="34"/>
  <c r="I4" i="34"/>
  <c r="J4" i="34"/>
  <c r="K4" i="34"/>
  <c r="L4" i="34"/>
  <c r="M4" i="34"/>
  <c r="N4" i="34"/>
  <c r="O4" i="34"/>
  <c r="P4" i="34"/>
  <c r="Q4" i="34"/>
  <c r="G14" i="31"/>
  <c r="G13" i="31"/>
  <c r="G12" i="31"/>
  <c r="G11" i="31"/>
  <c r="J10" i="31"/>
  <c r="G10" i="31"/>
  <c r="D10" i="31"/>
  <c r="J9" i="31"/>
  <c r="G9" i="31"/>
  <c r="D9" i="31"/>
  <c r="J8" i="31"/>
  <c r="G8" i="31"/>
  <c r="D8" i="31"/>
  <c r="J7" i="31"/>
  <c r="G7" i="31"/>
  <c r="D7" i="31"/>
  <c r="J6" i="31"/>
  <c r="G6" i="31"/>
  <c r="D6" i="31"/>
  <c r="H5" i="31"/>
  <c r="J5" i="31"/>
  <c r="E5" i="31"/>
  <c r="G5" i="31"/>
  <c r="B5" i="31"/>
  <c r="D5" i="31"/>
  <c r="J5" i="30"/>
  <c r="D5" i="30"/>
  <c r="G5" i="30"/>
  <c r="P5" i="20"/>
  <c r="O5" i="20"/>
  <c r="N5" i="20"/>
  <c r="M5" i="20"/>
  <c r="K5" i="20"/>
  <c r="H5" i="20"/>
  <c r="F5" i="20"/>
  <c r="J5" i="20"/>
  <c r="E5" i="20"/>
  <c r="I5" i="20"/>
  <c r="J8" i="13"/>
  <c r="K8" i="13"/>
  <c r="I38" i="17"/>
  <c r="H15" i="6"/>
  <c r="I15" i="6"/>
  <c r="H16" i="6"/>
  <c r="I16" i="6"/>
  <c r="H14" i="14"/>
  <c r="I14" i="14"/>
  <c r="K14" i="13"/>
  <c r="J14" i="13"/>
  <c r="J14" i="12"/>
  <c r="K14" i="12"/>
  <c r="B14" i="11"/>
  <c r="C14" i="11"/>
  <c r="B15" i="10"/>
  <c r="C15" i="10"/>
  <c r="D27" i="9"/>
  <c r="B86" i="7"/>
  <c r="C86" i="7"/>
  <c r="J13" i="75"/>
  <c r="I13" i="75"/>
  <c r="H13" i="75"/>
  <c r="B4" i="69"/>
  <c r="B5" i="14"/>
  <c r="I13" i="14"/>
  <c r="H13" i="14"/>
  <c r="K13" i="13"/>
  <c r="J13" i="13"/>
  <c r="I5" i="12"/>
  <c r="C13" i="11"/>
  <c r="B13" i="11"/>
  <c r="B6" i="8"/>
  <c r="C14" i="10"/>
  <c r="B14" i="10"/>
  <c r="I14" i="8"/>
  <c r="H14" i="8"/>
  <c r="C85" i="7"/>
  <c r="B85" i="7"/>
  <c r="J6" i="75"/>
  <c r="J7" i="75"/>
  <c r="J8" i="75"/>
  <c r="J9" i="75"/>
  <c r="J10" i="75"/>
  <c r="J11" i="75"/>
  <c r="J12" i="75"/>
  <c r="J5" i="75"/>
  <c r="I12" i="75"/>
  <c r="H12" i="75"/>
  <c r="I11" i="75"/>
  <c r="H11" i="75"/>
  <c r="I10" i="75"/>
  <c r="H10" i="75"/>
  <c r="I9" i="75"/>
  <c r="H9" i="75"/>
  <c r="I8" i="75"/>
  <c r="H8" i="75"/>
  <c r="H6" i="75"/>
  <c r="H7" i="75"/>
  <c r="H5" i="75"/>
  <c r="I7" i="75"/>
  <c r="I6" i="75"/>
  <c r="I5" i="75"/>
  <c r="G5" i="75"/>
  <c r="F5" i="75"/>
  <c r="E5" i="75"/>
  <c r="D5" i="75"/>
  <c r="C5" i="75"/>
  <c r="J5" i="72"/>
  <c r="I5" i="72"/>
  <c r="H5" i="72"/>
  <c r="G5" i="72"/>
  <c r="F5" i="72"/>
  <c r="E5" i="72"/>
  <c r="D5" i="72"/>
  <c r="C5" i="72"/>
  <c r="D4" i="69"/>
  <c r="C4" i="69"/>
  <c r="P5" i="22"/>
  <c r="O5" i="22"/>
  <c r="N5" i="22"/>
  <c r="M5" i="22"/>
  <c r="L5" i="22"/>
  <c r="K5" i="22"/>
  <c r="H5" i="22"/>
  <c r="G5" i="22"/>
  <c r="F5" i="22"/>
  <c r="E5" i="22"/>
  <c r="C5" i="22"/>
  <c r="B5" i="22"/>
  <c r="P5" i="21"/>
  <c r="O5" i="21"/>
  <c r="N5" i="21"/>
  <c r="M5" i="21"/>
  <c r="L5" i="21"/>
  <c r="K5" i="21"/>
  <c r="H5" i="21"/>
  <c r="G5" i="21"/>
  <c r="F5" i="21"/>
  <c r="E5" i="21"/>
  <c r="C5" i="21"/>
  <c r="B5" i="21"/>
  <c r="L5" i="20"/>
  <c r="G5" i="20"/>
  <c r="C5" i="20"/>
  <c r="B5" i="20"/>
  <c r="I13" i="18"/>
  <c r="H13" i="18"/>
  <c r="I12" i="18"/>
  <c r="H12" i="18"/>
  <c r="I11" i="18"/>
  <c r="I6" i="18"/>
  <c r="I7" i="18"/>
  <c r="I8" i="18"/>
  <c r="I9" i="18"/>
  <c r="I10" i="18"/>
  <c r="I5" i="18"/>
  <c r="H11" i="18"/>
  <c r="H10" i="18"/>
  <c r="H9" i="18"/>
  <c r="H8" i="18"/>
  <c r="H7" i="18"/>
  <c r="H6" i="18"/>
  <c r="H5" i="18"/>
  <c r="G5" i="18"/>
  <c r="F5" i="18"/>
  <c r="E5" i="18"/>
  <c r="D5" i="18"/>
  <c r="C5" i="18"/>
  <c r="B5" i="18"/>
  <c r="I5" i="22"/>
  <c r="J5" i="21"/>
  <c r="J5" i="22"/>
  <c r="I5" i="21"/>
  <c r="K12" i="12"/>
  <c r="K13" i="12"/>
  <c r="H38" i="17"/>
  <c r="C38" i="17"/>
  <c r="D38" i="17"/>
  <c r="B38" i="17"/>
  <c r="I14" i="6"/>
  <c r="H14" i="6"/>
  <c r="I12" i="14"/>
  <c r="H12" i="14"/>
  <c r="K12" i="13"/>
  <c r="J12" i="13"/>
  <c r="J13" i="12"/>
  <c r="J12" i="12"/>
  <c r="C12" i="11"/>
  <c r="B12" i="11"/>
  <c r="C13" i="10"/>
  <c r="B13" i="10"/>
  <c r="I13" i="8"/>
  <c r="H13" i="8"/>
  <c r="C84" i="7"/>
  <c r="B84" i="7"/>
  <c r="E58" i="7"/>
  <c r="D58" i="7"/>
  <c r="E55" i="7"/>
  <c r="D55" i="7"/>
  <c r="E52" i="7"/>
  <c r="D52" i="7"/>
  <c r="E32" i="7"/>
  <c r="D32" i="7"/>
  <c r="E31" i="7"/>
  <c r="D31" i="7"/>
  <c r="C31" i="7"/>
  <c r="B31" i="7"/>
  <c r="E30" i="7"/>
  <c r="D30" i="7"/>
  <c r="C30" i="7"/>
  <c r="B30" i="7"/>
  <c r="I58" i="7"/>
  <c r="H58" i="7"/>
  <c r="I55" i="7"/>
  <c r="H55" i="7"/>
  <c r="I52" i="7"/>
  <c r="H52" i="7"/>
  <c r="E23" i="7"/>
  <c r="D23" i="7"/>
  <c r="C23" i="7"/>
  <c r="B23" i="7"/>
  <c r="E22" i="7"/>
  <c r="D22" i="7"/>
  <c r="C22" i="7"/>
  <c r="B22" i="7"/>
  <c r="E21" i="7"/>
  <c r="D21" i="7"/>
  <c r="C18" i="7"/>
  <c r="B18" i="7"/>
  <c r="C15" i="7"/>
  <c r="B15" i="7"/>
  <c r="E14" i="7"/>
  <c r="E26" i="7"/>
  <c r="C14" i="7"/>
  <c r="C26" i="7"/>
  <c r="E13" i="7"/>
  <c r="E25" i="7"/>
  <c r="E37" i="7"/>
  <c r="E44" i="7"/>
  <c r="C13" i="7"/>
  <c r="C25" i="7"/>
  <c r="C37" i="7"/>
  <c r="C44" i="7"/>
  <c r="D12" i="7"/>
  <c r="D24" i="7"/>
  <c r="D27" i="7"/>
  <c r="D34" i="7"/>
  <c r="D33" i="7"/>
  <c r="D37" i="7"/>
  <c r="D40" i="7"/>
  <c r="D43" i="7"/>
  <c r="B12" i="7"/>
  <c r="C9" i="7"/>
  <c r="C6" i="7"/>
  <c r="C12" i="7"/>
  <c r="E9" i="7"/>
  <c r="E6" i="7"/>
  <c r="E12" i="7"/>
  <c r="E24" i="7"/>
  <c r="E27" i="7"/>
  <c r="E34" i="7"/>
  <c r="E33" i="7"/>
  <c r="E40" i="7"/>
  <c r="E43" i="7"/>
  <c r="B27" i="7"/>
  <c r="C27" i="7"/>
  <c r="I29" i="7"/>
  <c r="I27" i="7"/>
  <c r="H29" i="7"/>
  <c r="H27" i="7"/>
  <c r="G27" i="7"/>
  <c r="F27" i="7"/>
  <c r="C40" i="7"/>
  <c r="B40" i="7"/>
  <c r="B37" i="7"/>
  <c r="C34" i="7"/>
  <c r="B34" i="7"/>
  <c r="C33" i="7"/>
  <c r="B33" i="7"/>
  <c r="B21" i="7"/>
  <c r="B24" i="7"/>
  <c r="B43" i="7"/>
  <c r="C45" i="7"/>
  <c r="E45" i="7"/>
  <c r="C21" i="7"/>
  <c r="C24" i="7"/>
  <c r="C43" i="7"/>
  <c r="E48" i="7"/>
  <c r="D48" i="7"/>
  <c r="C48" i="7"/>
  <c r="B48" i="7"/>
  <c r="E47" i="7"/>
  <c r="E50" i="7"/>
  <c r="D47" i="7"/>
  <c r="D50" i="7"/>
  <c r="C47" i="7"/>
  <c r="B47" i="7"/>
  <c r="I50" i="7"/>
  <c r="H50" i="7"/>
  <c r="G50" i="7"/>
  <c r="F50" i="7"/>
  <c r="I48" i="7"/>
  <c r="H48" i="7"/>
  <c r="G48" i="7"/>
  <c r="F48" i="7"/>
  <c r="I40" i="7"/>
  <c r="H40" i="7"/>
  <c r="G40" i="7"/>
  <c r="F40" i="7"/>
  <c r="I37" i="7"/>
  <c r="H37" i="7"/>
  <c r="G37" i="7"/>
  <c r="F37" i="7"/>
  <c r="I34" i="7"/>
  <c r="I33" i="7"/>
  <c r="H34" i="7"/>
  <c r="H33" i="7"/>
  <c r="G34" i="7"/>
  <c r="G33" i="7"/>
  <c r="F34" i="7"/>
  <c r="F33" i="7"/>
  <c r="I32" i="7"/>
  <c r="H32" i="7"/>
  <c r="I31" i="7"/>
  <c r="I30" i="7"/>
  <c r="H31" i="7"/>
  <c r="H30" i="7"/>
  <c r="G31" i="7"/>
  <c r="G30" i="7"/>
  <c r="F31" i="7"/>
  <c r="F30" i="7"/>
  <c r="I23" i="7"/>
  <c r="H23" i="7"/>
  <c r="G23" i="7"/>
  <c r="F23" i="7"/>
  <c r="I22" i="7"/>
  <c r="H22" i="7"/>
  <c r="G22" i="7"/>
  <c r="F22" i="7"/>
  <c r="I21" i="7"/>
  <c r="H21" i="7"/>
  <c r="G18" i="7"/>
  <c r="F18" i="7"/>
  <c r="G15" i="7"/>
  <c r="F15" i="7"/>
  <c r="G13" i="7"/>
  <c r="G25" i="7"/>
  <c r="G44" i="7"/>
  <c r="H12" i="7"/>
  <c r="F12" i="7"/>
  <c r="I8" i="7"/>
  <c r="I14" i="7"/>
  <c r="I26" i="7"/>
  <c r="G8" i="7"/>
  <c r="G14" i="7"/>
  <c r="I7" i="7"/>
  <c r="I13" i="7"/>
  <c r="I25" i="7"/>
  <c r="I44" i="7"/>
  <c r="F21" i="7"/>
  <c r="G21" i="7"/>
  <c r="I45" i="7"/>
  <c r="G6" i="7"/>
  <c r="G12" i="7"/>
  <c r="I6" i="7"/>
  <c r="I12" i="7"/>
  <c r="I24" i="7"/>
  <c r="I43" i="7"/>
  <c r="G26" i="7"/>
  <c r="G45" i="7"/>
  <c r="H24" i="7"/>
  <c r="G24" i="7"/>
  <c r="G43" i="7"/>
  <c r="F24" i="7"/>
  <c r="F43" i="7"/>
  <c r="H43" i="7"/>
  <c r="G38" i="17"/>
  <c r="F38" i="17"/>
  <c r="E38" i="17"/>
  <c r="J5" i="16"/>
  <c r="I5" i="16"/>
  <c r="H5" i="16"/>
  <c r="G5" i="16"/>
  <c r="F5" i="16"/>
  <c r="E5" i="16"/>
  <c r="D5" i="16"/>
  <c r="C5" i="16"/>
  <c r="B5" i="16"/>
  <c r="M6" i="15"/>
  <c r="L6" i="15"/>
  <c r="K6" i="15"/>
  <c r="J6" i="15"/>
  <c r="I6" i="15"/>
  <c r="H6" i="15"/>
  <c r="G6" i="15"/>
  <c r="F6" i="15"/>
  <c r="E6" i="15"/>
  <c r="D6" i="15"/>
  <c r="C6" i="15"/>
  <c r="B6" i="15"/>
  <c r="I11" i="14"/>
  <c r="H11" i="14"/>
  <c r="I10" i="14"/>
  <c r="H10" i="14"/>
  <c r="I9" i="14"/>
  <c r="H9" i="14"/>
  <c r="I8" i="14"/>
  <c r="H8" i="14"/>
  <c r="I7" i="14"/>
  <c r="H7" i="14"/>
  <c r="E6" i="14"/>
  <c r="I6" i="14"/>
  <c r="D6" i="14"/>
  <c r="H6" i="14"/>
  <c r="I5" i="14"/>
  <c r="H5" i="14"/>
  <c r="G5" i="14"/>
  <c r="F5" i="14"/>
  <c r="E5" i="14"/>
  <c r="D5" i="14"/>
  <c r="C5" i="14"/>
  <c r="K11" i="13"/>
  <c r="J11" i="13"/>
  <c r="K10" i="13"/>
  <c r="J10" i="13"/>
  <c r="K9" i="13"/>
  <c r="J9" i="13"/>
  <c r="K7" i="13"/>
  <c r="J7" i="13"/>
  <c r="K6" i="13"/>
  <c r="J6" i="13"/>
  <c r="K5" i="13"/>
  <c r="J5" i="13"/>
  <c r="I5" i="13"/>
  <c r="H5" i="13"/>
  <c r="G5" i="13"/>
  <c r="F5" i="13"/>
  <c r="E5" i="13"/>
  <c r="D5" i="13"/>
  <c r="C5" i="13"/>
  <c r="B5" i="13"/>
  <c r="K11" i="12"/>
  <c r="J11" i="12"/>
  <c r="K10" i="12"/>
  <c r="J10" i="12"/>
  <c r="K9" i="12"/>
  <c r="J9" i="12"/>
  <c r="J6" i="12"/>
  <c r="J7" i="12"/>
  <c r="J8" i="12"/>
  <c r="J5" i="12"/>
  <c r="K8" i="12"/>
  <c r="K6" i="12"/>
  <c r="K7" i="12"/>
  <c r="K5" i="12"/>
  <c r="H5" i="12"/>
  <c r="G5" i="12"/>
  <c r="F5" i="12"/>
  <c r="E5" i="12"/>
  <c r="D5" i="12"/>
  <c r="C5" i="12"/>
  <c r="B5" i="12"/>
  <c r="C11" i="11"/>
  <c r="B11" i="11"/>
  <c r="C10" i="11"/>
  <c r="B10" i="11"/>
  <c r="C9" i="11"/>
  <c r="B9" i="11"/>
  <c r="C8" i="11"/>
  <c r="B8" i="11"/>
  <c r="C7" i="11"/>
  <c r="B7" i="11"/>
  <c r="C6" i="11"/>
  <c r="B6" i="11"/>
  <c r="O5" i="11"/>
  <c r="N5" i="11"/>
  <c r="M5" i="11"/>
  <c r="L5" i="11"/>
  <c r="K5" i="11"/>
  <c r="J5" i="11"/>
  <c r="I5" i="11"/>
  <c r="H5" i="11"/>
  <c r="G5" i="11"/>
  <c r="F5" i="11"/>
  <c r="E5" i="11"/>
  <c r="D5" i="11"/>
  <c r="C5" i="11"/>
  <c r="B5" i="11"/>
  <c r="C12" i="10"/>
  <c r="B12" i="10"/>
  <c r="C11" i="10"/>
  <c r="B11" i="10"/>
  <c r="C10" i="10"/>
  <c r="B10" i="10"/>
  <c r="C9" i="10"/>
  <c r="B9" i="10"/>
  <c r="C8" i="10"/>
  <c r="B8" i="10"/>
  <c r="C7" i="10"/>
  <c r="B7" i="10"/>
  <c r="Q6" i="10"/>
  <c r="P6" i="10"/>
  <c r="O6" i="10"/>
  <c r="N6" i="10"/>
  <c r="M6" i="10"/>
  <c r="L6" i="10"/>
  <c r="K6" i="10"/>
  <c r="J6" i="10"/>
  <c r="I6" i="10"/>
  <c r="H6" i="10"/>
  <c r="B6" i="10"/>
  <c r="G6" i="10"/>
  <c r="F6" i="10"/>
  <c r="E6" i="10"/>
  <c r="D6" i="10"/>
  <c r="G27" i="9"/>
  <c r="F27" i="9"/>
  <c r="E27" i="9"/>
  <c r="I12" i="8"/>
  <c r="H12" i="8"/>
  <c r="I11" i="8"/>
  <c r="H11" i="8"/>
  <c r="I10" i="8"/>
  <c r="H10" i="8"/>
  <c r="I9" i="8"/>
  <c r="H9" i="8"/>
  <c r="I8" i="8"/>
  <c r="H8" i="8"/>
  <c r="I7" i="8"/>
  <c r="I6" i="8"/>
  <c r="H7" i="8"/>
  <c r="G6" i="8"/>
  <c r="F6" i="8"/>
  <c r="E6" i="8"/>
  <c r="D6" i="8"/>
  <c r="C6" i="8"/>
  <c r="C83" i="7"/>
  <c r="B83" i="7"/>
  <c r="C82" i="7"/>
  <c r="B82" i="7"/>
  <c r="O81" i="7"/>
  <c r="O77" i="7"/>
  <c r="C81" i="7"/>
  <c r="B81" i="7"/>
  <c r="C80" i="7"/>
  <c r="B80" i="7"/>
  <c r="C79" i="7"/>
  <c r="B79" i="7"/>
  <c r="C78" i="7"/>
  <c r="B78" i="7"/>
  <c r="B77" i="7"/>
  <c r="Q77" i="7"/>
  <c r="P77" i="7"/>
  <c r="N77" i="7"/>
  <c r="M77" i="7"/>
  <c r="L77" i="7"/>
  <c r="K77" i="7"/>
  <c r="J77" i="7"/>
  <c r="I77" i="7"/>
  <c r="H77" i="7"/>
  <c r="G77" i="7"/>
  <c r="F77" i="7"/>
  <c r="E77" i="7"/>
  <c r="D77" i="7"/>
  <c r="C77" i="7"/>
  <c r="I8" i="6"/>
  <c r="I9" i="6"/>
  <c r="I10" i="6"/>
  <c r="I11" i="6"/>
  <c r="I12" i="6"/>
  <c r="I13" i="6"/>
  <c r="I7" i="6"/>
  <c r="H8" i="6"/>
  <c r="H9" i="6"/>
  <c r="H10" i="6"/>
  <c r="H11" i="6"/>
  <c r="H12" i="6"/>
  <c r="H13" i="6"/>
  <c r="H7" i="6"/>
  <c r="G7" i="6"/>
  <c r="F7" i="6"/>
  <c r="E7" i="6"/>
  <c r="D7" i="6"/>
  <c r="C7" i="6"/>
  <c r="B7" i="6"/>
  <c r="C6" i="10"/>
  <c r="H6" i="8"/>
  <c r="B50" i="7"/>
  <c r="C50" i="7"/>
  <c r="S6" i="62"/>
  <c r="T6" i="62"/>
</calcChain>
</file>

<file path=xl/sharedStrings.xml><?xml version="1.0" encoding="utf-8"?>
<sst xmlns="http://schemas.openxmlformats.org/spreadsheetml/2006/main" count="3577" uniqueCount="1390">
  <si>
    <t>CURRENT STATISTICS</t>
  </si>
  <si>
    <t>Table 1: SEBI Registered Market Intermediaries/Institutions</t>
  </si>
  <si>
    <t>Table 2: Company-Wise Capital Raised through Public and Rights Issues (Equity)</t>
  </si>
  <si>
    <t>Table 3: Offers closed during the month under SEBI (SAST), 2011</t>
  </si>
  <si>
    <t>Table 4: Trends in Open Offers</t>
  </si>
  <si>
    <t>Table 5A: Consolidated Resource Mobilisation through Primary Market</t>
  </si>
  <si>
    <t>Table 5 B: Capital Raised from the Primary Market through  Public and Rights Issues (Equity and Debt)</t>
  </si>
  <si>
    <t>Table 6: Resource Mobilisation by SMEs through Equity Issues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</si>
  <si>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</si>
  <si>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</si>
  <si>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</si>
  <si>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</si>
  <si>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</si>
  <si>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</si>
  <si>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Trends in Settled Trades in the Corporate Debt Market</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</si>
  <si>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</si>
  <si>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</si>
  <si>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</si>
  <si>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</si>
  <si>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</si>
  <si>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</si>
  <si>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</si>
  <si>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</si>
  <si>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</si>
  <si>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</si>
  <si>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</si>
  <si>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</si>
  <si>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</si>
  <si>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</si>
  <si>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</si>
  <si>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</si>
  <si>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</si>
  <si>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</si>
  <si>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</si>
  <si>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</si>
  <si>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</si>
  <si>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 xml:space="preserve">Table 35: Trends in Equity Derivatives Segment at NSE (Turnover in Notional Value) </t>
  </si>
  <si>
    <t>Table 36: Settlement Statistics in Equity Derivatives Segment at BSE and NSE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</si>
  <si>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</si>
  <si>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</si>
  <si>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</si>
  <si>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</si>
  <si>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</si>
  <si>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</si>
  <si>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</si>
  <si>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 xml:space="preserve">Table 44: Settlement Statistics of Currency Derivatives Segment </t>
  </si>
  <si>
    <t>Table 45: Instrument-wise Turnover in Currency Futures Segment of BSE</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</si>
  <si>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</si>
  <si>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</si>
  <si>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</si>
  <si>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</si>
  <si>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</si>
  <si>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51: Trading Statistics of Interest Rate Futures at BSE, NSE and MSEI</t>
  </si>
  <si>
    <t>Table 52: Settlement Statistics in Interest Rate Futures at BSE, NSE and MSEI</t>
  </si>
  <si>
    <t>Table 53: Trends in Foreign Portfolio Investment</t>
  </si>
  <si>
    <t>Table 54: Notional Value of Offshore Derivative Instruments (ODIs) Vs Assets Under Custody (AUC) of FPIs</t>
  </si>
  <si>
    <t>Table 55: Assets under the Custody of Custodians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</si>
  <si>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</si>
  <si>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</si>
  <si>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</si>
  <si>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</si>
  <si>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60: Assets Managed by Portfolio Managers</t>
  </si>
  <si>
    <t>Table 61: Progress Report of NSDL &amp; CDSl as on end of Month (Listed Companies)</t>
  </si>
  <si>
    <t>Table 62: Progress of Dematerialisation at NSDL and CDSL (Listed and Unlisted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</si>
  <si>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</si>
  <si>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</si>
  <si>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</si>
  <si>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</si>
  <si>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</si>
  <si>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</si>
  <si>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</si>
  <si>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</si>
  <si>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</si>
  <si>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</si>
  <si>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</si>
  <si>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</si>
  <si>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2022-23</t>
  </si>
  <si>
    <t>2023-24$</t>
  </si>
  <si>
    <t>BSE</t>
  </si>
  <si>
    <t>NSE</t>
  </si>
  <si>
    <t>MSEI</t>
  </si>
  <si>
    <t>MCX</t>
  </si>
  <si>
    <t>NCDEX</t>
  </si>
  <si>
    <t>NSDL</t>
  </si>
  <si>
    <t>CDSL</t>
  </si>
  <si>
    <t>Mutual Funds</t>
  </si>
  <si>
    <t>Notes:</t>
  </si>
  <si>
    <t>Sl.No.</t>
  </si>
  <si>
    <t>Name of the Issuer/Company</t>
  </si>
  <si>
    <t>Date of Listing</t>
  </si>
  <si>
    <t>Type of Issue</t>
  </si>
  <si>
    <t>Number of Shares issued</t>
  </si>
  <si>
    <t>Face Value (₹ )</t>
  </si>
  <si>
    <t>Premium Value (₹ )</t>
  </si>
  <si>
    <t>Issue Price (₹ )</t>
  </si>
  <si>
    <t>Amount raised (in crores)</t>
  </si>
  <si>
    <t>Oversubscribed (no. of times)</t>
  </si>
  <si>
    <t>Allocation in Net offer to public &amp; Others (No. of shares)</t>
  </si>
  <si>
    <t>Net offer to public*</t>
  </si>
  <si>
    <t>Fresh</t>
  </si>
  <si>
    <t>OFS</t>
  </si>
  <si>
    <t>Total</t>
  </si>
  <si>
    <t>QIB</t>
  </si>
  <si>
    <t>NII</t>
  </si>
  <si>
    <t>RII</t>
  </si>
  <si>
    <t>Others, if any (Market Maker &amp; Reservation)</t>
  </si>
  <si>
    <t>IPO</t>
  </si>
  <si>
    <t>Rights</t>
  </si>
  <si>
    <t>*Shares issued by the Company are partly paid up but the information is provided considering the same as fully paid up.</t>
  </si>
  <si>
    <t>Net offer to Public = QIB (Including anchor) + RII + NII (Excluding Employee Reservation +Shareholder Reservation + Market maker)</t>
  </si>
  <si>
    <t>Sl.No</t>
  </si>
  <si>
    <t>Target Company</t>
  </si>
  <si>
    <t>Acquirers/PACs</t>
  </si>
  <si>
    <t>Public Announcement Date</t>
  </si>
  <si>
    <t>Offer Opening Date</t>
  </si>
  <si>
    <t>Offer Closing Date</t>
  </si>
  <si>
    <t>Offer Size</t>
  </si>
  <si>
    <t>Offer
 Price 
(₹ ) per share</t>
  </si>
  <si>
    <t>Offer Size (₹  crore)</t>
  </si>
  <si>
    <t>No. of 
Shares</t>
  </si>
  <si>
    <t>Percent of Equity 
Capital</t>
  </si>
  <si>
    <t>Table 4: Trends in Closed Offers under SEBI (Substantial Acquisition of Shares and Takeover) Regulations, 2011</t>
  </si>
  <si>
    <t>Year / Month</t>
  </si>
  <si>
    <t>Open Offers</t>
  </si>
  <si>
    <t>Objectives</t>
  </si>
  <si>
    <t>Change in Control 
of Management</t>
  </si>
  <si>
    <t>Consolidation of Holdings</t>
  </si>
  <si>
    <t>Substantial Acquisition</t>
  </si>
  <si>
    <t>No. of Offers</t>
  </si>
  <si>
    <t>Amount (₹  crore)</t>
  </si>
  <si>
    <t>Amount (₹ crore)</t>
  </si>
  <si>
    <t>Apr-23</t>
  </si>
  <si>
    <t>May-23</t>
  </si>
  <si>
    <t>June-23</t>
  </si>
  <si>
    <t>July-23</t>
  </si>
  <si>
    <t>*In instances where offers have more than one objective, the issue is classified only under one of the same.</t>
  </si>
  <si>
    <t>Data is compiled based on offer closing date</t>
  </si>
  <si>
    <t>$ indicates upto July 31, 2023</t>
  </si>
  <si>
    <t>Source: SEBI.</t>
  </si>
  <si>
    <t>Table 5 A: Consolidated Resource Mobilisation through Primary markets</t>
  </si>
  <si>
    <t>Modes of Fund Raising</t>
  </si>
  <si>
    <t>Financial Sector</t>
  </si>
  <si>
    <t>Non-Financial Sector</t>
  </si>
  <si>
    <t>No. of Issues</t>
  </si>
  <si>
    <t>Amount
(Rs.crore)</t>
  </si>
  <si>
    <t>Equity Issues</t>
  </si>
  <si>
    <t># Data includes Private and Public Listing</t>
  </si>
  <si>
    <t>** includes funds raised through public issue, private placement, preferential issue, institutional placement, rights issue</t>
  </si>
  <si>
    <t>Notes: 1. Data includes BSE SME Start-up.</t>
  </si>
  <si>
    <t xml:space="preserve"> 2. IPOs are classified based on listing date and public debt issues on the basis of closing date of the issue.</t>
  </si>
  <si>
    <t xml:space="preserve">3. The data in Table 5 A is being segregated into Financial and Non Financial Sector from the current month onwards. </t>
  </si>
  <si>
    <t xml:space="preserve">Table 5B: Capital Raised from the Primary Market through  Public and Rights Issues </t>
  </si>
  <si>
    <t>Total
(Equity+Debt)</t>
  </si>
  <si>
    <t>Category-wise (Equity)</t>
  </si>
  <si>
    <t>Issue-Type (Equity)</t>
  </si>
  <si>
    <t>Instrument-Wise (Equity and Debt)</t>
  </si>
  <si>
    <t>Public</t>
  </si>
  <si>
    <t>Listed</t>
  </si>
  <si>
    <t>IPOs</t>
  </si>
  <si>
    <t>Equities</t>
  </si>
  <si>
    <t>Debt</t>
  </si>
  <si>
    <t>At Par</t>
  </si>
  <si>
    <t>At Premium</t>
  </si>
  <si>
    <t>No. of issues</t>
  </si>
  <si>
    <t>Amount 
( ₹   crore)</t>
  </si>
  <si>
    <t xml:space="preserve">Notes: 1. Amount for public debt issue for last two months is provisional and may get updated 
</t>
  </si>
  <si>
    <t>3. Equity data on IPO issues are categorised based on the listing date .</t>
  </si>
  <si>
    <t>4. Debt issues are classified based on closing date of the issue</t>
  </si>
  <si>
    <t>Table 6:  Resource Moblisiation by SMEs through Equity Issues</t>
  </si>
  <si>
    <t>Year/ Month</t>
  </si>
  <si>
    <t>New Issues listed at SME Platform</t>
  </si>
  <si>
    <t>FPOs by SMEs</t>
  </si>
  <si>
    <t>SME IPOs</t>
  </si>
  <si>
    <t>IPOs of Start-ups</t>
  </si>
  <si>
    <t>Amount 
( ₹ crore)</t>
  </si>
  <si>
    <t>Notes - From April 2020 onwards, data on IPO issues are categorised based on the listing date.</t>
  </si>
  <si>
    <t>Source: SEBI</t>
  </si>
  <si>
    <t>Table 7:  Industry-wise Classification of Capital Raised through Public and Rights Issues (Equity)</t>
  </si>
  <si>
    <t>Industry</t>
  </si>
  <si>
    <t>Airlines</t>
  </si>
  <si>
    <t>Automobiles</t>
  </si>
  <si>
    <t>Banks/Fis</t>
  </si>
  <si>
    <t>Cement/ Constructions</t>
  </si>
  <si>
    <t>Chemical</t>
  </si>
  <si>
    <t>Consumer Services</t>
  </si>
  <si>
    <t>Electronic Equipments/ Products</t>
  </si>
  <si>
    <t>Engineering</t>
  </si>
  <si>
    <t>Entertainment</t>
  </si>
  <si>
    <t>Finance</t>
  </si>
  <si>
    <t>Food processing</t>
  </si>
  <si>
    <t>Healthcare</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</si>
  <si>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</si>
  <si>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</si>
  <si>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</si>
  <si>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</si>
  <si>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</si>
  <si>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</si>
  <si>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</si>
  <si>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</si>
  <si>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</si>
  <si>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</si>
  <si>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</si>
  <si>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Sector-wise</t>
  </si>
  <si>
    <t>Region-wise</t>
  </si>
  <si>
    <t>Private</t>
  </si>
  <si>
    <t>Northern</t>
  </si>
  <si>
    <t>Eastern</t>
  </si>
  <si>
    <t>Western</t>
  </si>
  <si>
    <t>Southern</t>
  </si>
  <si>
    <t>Central</t>
  </si>
  <si>
    <t>&lt; 5 crore</t>
  </si>
  <si>
    <t>≥ 5crore - &lt; 10crore</t>
  </si>
  <si>
    <t xml:space="preserve">  ≥ 10 crore - &lt; 50 crore</t>
  </si>
  <si>
    <t xml:space="preserve">  ≥ 50 crore - &lt; 100 crore</t>
  </si>
  <si>
    <t xml:space="preserve">  ≥ 100 crore -&lt;500 crore</t>
  </si>
  <si>
    <t>&gt;=₹500 crore</t>
  </si>
  <si>
    <t>Only BSE</t>
  </si>
  <si>
    <t>Only NSE</t>
  </si>
  <si>
    <t>Only MSEI</t>
  </si>
  <si>
    <t>Both NSE and BSE</t>
  </si>
  <si>
    <t xml:space="preserve">Notes: 1. The above data includes both "no. of issues" and "Amount" raised on conversion of convertible securities issued on QIP basis. 
</t>
  </si>
  <si>
    <t>Source: BSE, NSE and MSEI.</t>
  </si>
  <si>
    <t>Year/Month</t>
  </si>
  <si>
    <t>Common#</t>
  </si>
  <si>
    <t>#Listed at any two or three exchanges.</t>
  </si>
  <si>
    <t>Source: BSE and NSE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</si>
  <si>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</si>
  <si>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</si>
  <si>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</si>
  <si>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</si>
  <si>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</si>
  <si>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</si>
  <si>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</si>
  <si>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</si>
  <si>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</si>
  <si>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Jun-23</t>
  </si>
  <si>
    <t>Jul-23</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</si>
  <si>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</si>
  <si>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</si>
  <si>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</si>
  <si>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</si>
  <si>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</si>
  <si>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</si>
  <si>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</si>
  <si>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</si>
  <si>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July 31, 2023</t>
  </si>
  <si>
    <t>Table 74:  Macro Economic Indicators</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</si>
  <si>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</si>
  <si>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</si>
  <si>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</si>
  <si>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</si>
  <si>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</si>
  <si>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</si>
  <si>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</si>
  <si>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</si>
  <si>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</si>
  <si>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</si>
  <si>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8.75/10.10</t>
  </si>
  <si>
    <t>8.85/10.10</t>
  </si>
  <si>
    <t xml:space="preserve">Term Deposit Rate &gt; 1 year </t>
  </si>
  <si>
    <t>6.00/7.25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</si>
  <si>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</si>
  <si>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</si>
  <si>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</si>
  <si>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</si>
  <si>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</si>
  <si>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</si>
  <si>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</si>
  <si>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</si>
  <si>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</si>
  <si>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</si>
  <si>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</si>
  <si>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</si>
  <si>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</si>
  <si>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</si>
  <si>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</si>
  <si>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</si>
  <si>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NA</t>
  </si>
  <si>
    <t>Mining</t>
  </si>
  <si>
    <t>Manufacturing</t>
  </si>
  <si>
    <t>Electricity</t>
  </si>
  <si>
    <t>X. External Sector Indicators (USD billion)</t>
  </si>
  <si>
    <t xml:space="preserve">Exports </t>
  </si>
  <si>
    <t>Imports</t>
  </si>
  <si>
    <t>Trade Balance</t>
  </si>
  <si>
    <t xml:space="preserve">Notes: </t>
  </si>
  <si>
    <t>^ cumulative figure value of the respective months.</t>
  </si>
  <si>
    <t>Data for CPI, WPI, IIP and External sector have been compiled based on available information.</t>
  </si>
  <si>
    <t>No. of Trades</t>
  </si>
  <si>
    <t>Value (₹ crore)</t>
  </si>
  <si>
    <t>-</t>
  </si>
  <si>
    <t>This table has been revised to include only settled trades (OTC+RFQ trades) through exchange platform.</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</si>
  <si>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</si>
  <si>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</si>
  <si>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</si>
  <si>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</si>
  <si>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</si>
  <si>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</si>
  <si>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</si>
  <si>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</si>
  <si>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</si>
  <si>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</si>
  <si>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</si>
  <si>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</si>
  <si>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</si>
  <si>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</si>
  <si>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</si>
  <si>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</si>
  <si>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</si>
  <si>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High</t>
  </si>
  <si>
    <t>Low</t>
  </si>
  <si>
    <t>Close</t>
  </si>
  <si>
    <t>Note : No. of Companies Listed with BSE includes count of both active and suspended companies.</t>
  </si>
  <si>
    <t>No.of trades and turnover details inclusive of exchange traded corporate bonds</t>
  </si>
  <si>
    <t>Source: BSE</t>
  </si>
  <si>
    <t xml:space="preserve">Table 18: Trends in Cash Segment of NSE </t>
  </si>
  <si>
    <t>No. of companies Traded#</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</si>
  <si>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</si>
  <si>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</si>
  <si>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</si>
  <si>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</si>
  <si>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#Data for No. of companies traded includes Government securities, Corporate bonds, REITs, InvITs, NSE listed companies as well as “Permitted to Trade” companies but excludes ETFs &amp; Mutual Funds</t>
  </si>
  <si>
    <t>Source: NSE</t>
  </si>
  <si>
    <t>No. of Companies Permitted #</t>
  </si>
  <si>
    <t>No. of Companies Traded</t>
  </si>
  <si>
    <t>Turnover (₹ crore)</t>
  </si>
  <si>
    <t>Average Daily Turnover (₹ crore)</t>
  </si>
  <si>
    <t>Demat Turnover (₹ crore)</t>
  </si>
  <si>
    <t xml:space="preserve">Market  Capitalisation (₹ crore) </t>
  </si>
  <si>
    <t xml:space="preserve">SX 40 Index </t>
  </si>
  <si>
    <t>Note: Data of the Market Capitalisation is provided for all listed as well as permitted companies</t>
  </si>
  <si>
    <t># Details of no. of companies in "permitted to trade" category which are active.</t>
  </si>
  <si>
    <t>Source: MSEI</t>
  </si>
  <si>
    <t>Table 20: City-wise Distribution of Turnover on Cash Segments of BSE and NSE</t>
  </si>
  <si>
    <t>(Percentage share in Turnover)</t>
  </si>
  <si>
    <t>S.No</t>
  </si>
  <si>
    <t>City</t>
  </si>
  <si>
    <r>
      <t>MSEI</t>
    </r>
    <r>
      <rPr>
        <sz val="11"/>
        <color indexed="8"/>
        <rFont val="Garamond"/>
        <family val="1"/>
      </rPr>
      <t>*</t>
    </r>
  </si>
  <si>
    <t>Ahmedabad</t>
  </si>
  <si>
    <t>Bengaluru</t>
  </si>
  <si>
    <t>Vadodara</t>
  </si>
  <si>
    <t>Bhubneshwar</t>
  </si>
  <si>
    <t>Chennai</t>
  </si>
  <si>
    <t>Ernakulam</t>
  </si>
  <si>
    <t>Coimbatore</t>
  </si>
  <si>
    <t>New Delhi</t>
  </si>
  <si>
    <t>Guwahati</t>
  </si>
  <si>
    <t>Hyderabad</t>
  </si>
  <si>
    <t>Indore</t>
  </si>
  <si>
    <t>Jaipur</t>
  </si>
  <si>
    <t>Kanpur</t>
  </si>
  <si>
    <t>Kolkata</t>
  </si>
  <si>
    <t>Ludhiana</t>
  </si>
  <si>
    <t>Mangalore</t>
  </si>
  <si>
    <t>Mumbai</t>
  </si>
  <si>
    <t>Patna</t>
  </si>
  <si>
    <t>Pune</t>
  </si>
  <si>
    <t>Rajkot</t>
  </si>
  <si>
    <t>Others</t>
  </si>
  <si>
    <t>*The city-wise distribution of turnover is based on the cities uploaded in the UCC database of the Exchange for clientele trades and members registered office city for proprietary trades.</t>
  </si>
  <si>
    <t>Percentage Share in Turnover</t>
  </si>
  <si>
    <t>Proprietary</t>
  </si>
  <si>
    <t>FPIs</t>
  </si>
  <si>
    <t>Banks</t>
  </si>
  <si>
    <t>Source: BSE.</t>
  </si>
  <si>
    <t>Year /Month</t>
  </si>
  <si>
    <t>Source: NSE.</t>
  </si>
  <si>
    <t>Source: MSEI.</t>
  </si>
  <si>
    <t>Name of Security</t>
  </si>
  <si>
    <t>Issued
Capital 
(₹ crore)</t>
  </si>
  <si>
    <t>Free Float
Market
Capitalisation
(₹ crore)</t>
  </si>
  <si>
    <t>Weightage (Percent)</t>
  </si>
  <si>
    <t>Beta</t>
  </si>
  <si>
    <t>R 2</t>
  </si>
  <si>
    <t>Daily
Volatility
(Percent)</t>
  </si>
  <si>
    <t>Monthly
Return
(Percent)</t>
  </si>
  <si>
    <t>Impact
Cost
(Percent)</t>
  </si>
  <si>
    <t xml:space="preserve">BAJFINANCE  </t>
  </si>
  <si>
    <t xml:space="preserve">STATE BANK  </t>
  </si>
  <si>
    <t xml:space="preserve">TITAN       </t>
  </si>
  <si>
    <t xml:space="preserve">HDFC BANK   </t>
  </si>
  <si>
    <t xml:space="preserve">INFOSYS LTD </t>
  </si>
  <si>
    <t>KOTAK MAH.BK</t>
  </si>
  <si>
    <t xml:space="preserve">RELIANCE    </t>
  </si>
  <si>
    <t xml:space="preserve">TATA STEEL  </t>
  </si>
  <si>
    <t>LARSEN &amp; TOU</t>
  </si>
  <si>
    <t xml:space="preserve">MAH &amp; MAH   </t>
  </si>
  <si>
    <t xml:space="preserve">TATA MOTORS </t>
  </si>
  <si>
    <t xml:space="preserve">HIND UNI LT </t>
  </si>
  <si>
    <t xml:space="preserve">NESTLE (I)  </t>
  </si>
  <si>
    <t>ASIAN PAINTS</t>
  </si>
  <si>
    <t xml:space="preserve">ITC LTD.    </t>
  </si>
  <si>
    <t xml:space="preserve">WIPRO LTD.  </t>
  </si>
  <si>
    <t xml:space="preserve">SUN PHARMA. </t>
  </si>
  <si>
    <t xml:space="preserve">ICICI BANK  </t>
  </si>
  <si>
    <t>INDUSIND BNK</t>
  </si>
  <si>
    <t xml:space="preserve">AXIS BANK   </t>
  </si>
  <si>
    <t xml:space="preserve">HCL TECHNO  </t>
  </si>
  <si>
    <t xml:space="preserve">BHARTI ARTL </t>
  </si>
  <si>
    <t xml:space="preserve">MARUTISUZUK </t>
  </si>
  <si>
    <t>ULTRATECH CM</t>
  </si>
  <si>
    <t xml:space="preserve">TCS LTD.    </t>
  </si>
  <si>
    <t xml:space="preserve">NTPC LTD    </t>
  </si>
  <si>
    <t xml:space="preserve">TECH MAH    </t>
  </si>
  <si>
    <t xml:space="preserve">POWER GRID  </t>
  </si>
  <si>
    <t xml:space="preserve">BAJAJ FINSE </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</si>
  <si>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</si>
  <si>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</si>
  <si>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</si>
  <si>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</si>
  <si>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</si>
  <si>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Sl. No</t>
  </si>
  <si>
    <t>Adani Enterprises Ltd.</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</si>
  <si>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</si>
  <si>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</si>
  <si>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</si>
  <si>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</si>
  <si>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</si>
  <si>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</si>
  <si>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</si>
  <si>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</si>
  <si>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</si>
  <si>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</si>
  <si>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</si>
  <si>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</si>
  <si>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</si>
  <si>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</si>
  <si>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</si>
  <si>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</si>
  <si>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</si>
  <si>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</si>
  <si>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</si>
  <si>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</si>
  <si>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</si>
  <si>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</si>
  <si>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ICICI Bank Ltd.</t>
  </si>
  <si>
    <t>ITC Ltd.</t>
  </si>
  <si>
    <t>IndusInd Bank Ltd.</t>
  </si>
  <si>
    <t>Infosys Ltd.</t>
  </si>
  <si>
    <t>JSW Steel Ltd.</t>
  </si>
  <si>
    <t>Kotak Mahindra Bank Ltd.</t>
  </si>
  <si>
    <t>LTIMindtree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</si>
  <si>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</si>
  <si>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</si>
  <si>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</si>
  <si>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</si>
  <si>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</si>
  <si>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</si>
  <si>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</si>
  <si>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</si>
  <si>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</si>
  <si>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</si>
  <si>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</si>
  <si>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</si>
  <si>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</si>
  <si>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</si>
  <si>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</si>
  <si>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</si>
  <si>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</si>
  <si>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</si>
  <si>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</si>
  <si>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</si>
  <si>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</si>
  <si>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</si>
  <si>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</si>
  <si>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S.No.</t>
  </si>
  <si>
    <t>Issued Capital     (₹ crore)</t>
  </si>
  <si>
    <t>Free Float Market Capitalisation (₹ crore)</t>
  </si>
  <si>
    <t xml:space="preserve">Weightage (Percent)   </t>
  </si>
  <si>
    <t>R2</t>
  </si>
  <si>
    <t>Daily Volatility (Percent)</t>
  </si>
  <si>
    <t>Monthly Return (Percent)</t>
  </si>
  <si>
    <t>Impact Cost (Percent) *</t>
  </si>
  <si>
    <t>HDFCBANK</t>
  </si>
  <si>
    <t>RELIANCE</t>
  </si>
  <si>
    <t>ICICIBANK</t>
  </si>
  <si>
    <t>INFY</t>
  </si>
  <si>
    <t>TCS</t>
  </si>
  <si>
    <t>LT</t>
  </si>
  <si>
    <t>ITC</t>
  </si>
  <si>
    <t>AXISBANK</t>
  </si>
  <si>
    <t>KOTAKBANK</t>
  </si>
  <si>
    <t>SBIN</t>
  </si>
  <si>
    <t>HINDUNILVR</t>
  </si>
  <si>
    <t>BHARTIARTL</t>
  </si>
  <si>
    <t>BAJFINANCE</t>
  </si>
  <si>
    <t>ASIANPAINT</t>
  </si>
  <si>
    <t>M&amp;M</t>
  </si>
  <si>
    <t>MARUTI</t>
  </si>
  <si>
    <t>TITAN</t>
  </si>
  <si>
    <t>SUNPHARMA</t>
  </si>
  <si>
    <t>HCLTECH</t>
  </si>
  <si>
    <t>TATAMOTORS</t>
  </si>
  <si>
    <t>NTPC</t>
  </si>
  <si>
    <t>TATASTEEL</t>
  </si>
  <si>
    <t>ULTRACEMCO</t>
  </si>
  <si>
    <t>DRREDDY</t>
  </si>
  <si>
    <t>INDUSINDBK</t>
  </si>
  <si>
    <t>ADANIENT</t>
  </si>
  <si>
    <t>POWERGRID</t>
  </si>
  <si>
    <t>NESTLEIND</t>
  </si>
  <si>
    <t>JSWSTEEL</t>
  </si>
  <si>
    <t>TECHM</t>
  </si>
  <si>
    <t>WIPRO</t>
  </si>
  <si>
    <t>GRASIM</t>
  </si>
  <si>
    <t>ONGC</t>
  </si>
  <si>
    <t>HINDALCO</t>
  </si>
  <si>
    <t>ADANIPORTS</t>
  </si>
  <si>
    <t>CIPLA</t>
  </si>
  <si>
    <t>SBILIFE</t>
  </si>
  <si>
    <t>BRITANNIA</t>
  </si>
  <si>
    <t>DMART</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</si>
  <si>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</si>
  <si>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</si>
  <si>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</si>
  <si>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</si>
  <si>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</si>
  <si>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</si>
  <si>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</si>
  <si>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</si>
  <si>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</si>
  <si>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ratio is calculated based on the average price methodology.                                                                           </t>
  </si>
  <si>
    <t>Table 28: Trading Frequency in Cash Segment of BSE, NSE and MSEI</t>
  </si>
  <si>
    <t>Month</t>
  </si>
  <si>
    <t>No. of Companies Listed</t>
  </si>
  <si>
    <t>Percent of Traded to Listed</t>
  </si>
  <si>
    <t>No. of Companies Traded#</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</si>
  <si>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</si>
  <si>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</si>
  <si>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</si>
  <si>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</si>
  <si>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</si>
  <si>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</si>
  <si>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</si>
  <si>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</si>
  <si>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</si>
  <si>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</si>
  <si>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</si>
  <si>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</si>
  <si>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</si>
  <si>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</si>
  <si>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</si>
  <si>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</si>
  <si>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</si>
  <si>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</si>
  <si>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</si>
  <si>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</si>
  <si>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</si>
  <si>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</si>
  <si>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</si>
  <si>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</si>
  <si>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</si>
  <si>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</si>
  <si>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</si>
  <si>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</si>
  <si>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</si>
  <si>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</si>
  <si>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</si>
  <si>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</si>
  <si>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</si>
  <si>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</si>
  <si>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</si>
  <si>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</si>
  <si>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Table 32: Settlement Statistics for Cash Segment of NSE</t>
  </si>
  <si>
    <t>Delivered Value      (₹  crore)</t>
  </si>
  <si>
    <t>Settlement Statistics for settlement type N, excluding CM Series IL &amp; BL</t>
  </si>
  <si>
    <t>Table 33: Settlement Statistics for Cash Segment of MSEI</t>
  </si>
  <si>
    <t>Delivered Value      (₹ crore)</t>
  </si>
  <si>
    <t>Settlement Guarantee Fund(₹ crore)</t>
  </si>
  <si>
    <t>Month/ Year</t>
  </si>
  <si>
    <t>Index Futures</t>
  </si>
  <si>
    <t xml:space="preserve"> Stock Futures</t>
  </si>
  <si>
    <t>Index Options</t>
  </si>
  <si>
    <t>Stock Options</t>
  </si>
  <si>
    <t>Total Turnover</t>
  </si>
  <si>
    <t>Open Interest at the end of the day</t>
  </si>
  <si>
    <t xml:space="preserve">                 Calls</t>
  </si>
  <si>
    <t xml:space="preserve">                 Puts</t>
  </si>
  <si>
    <t>No. of  Contracts</t>
  </si>
  <si>
    <t xml:space="preserve">No. of Contracts </t>
  </si>
  <si>
    <t xml:space="preserve">No. of 
Contracts </t>
  </si>
  <si>
    <t>No. of Contracts</t>
  </si>
  <si>
    <t>No. of contracts</t>
  </si>
  <si>
    <t>Premium</t>
  </si>
  <si>
    <t>Notional</t>
  </si>
  <si>
    <t>2023-24</t>
  </si>
  <si>
    <t xml:space="preserve">Note: </t>
  </si>
  <si>
    <t>Notional turnover is inclusive of the premium turnover</t>
  </si>
  <si>
    <r>
      <t>Value (</t>
    </r>
    <r>
      <rPr>
        <b/>
        <sz val="11"/>
        <rFont val="Rupee Foradian"/>
        <family val="2"/>
      </rPr>
      <t>`</t>
    </r>
    <r>
      <rPr>
        <b/>
        <sz val="11"/>
        <rFont val="Garamond"/>
        <family val="1"/>
      </rPr>
      <t xml:space="preserve"> crore)</t>
    </r>
  </si>
  <si>
    <t>Note:</t>
  </si>
  <si>
    <t>Table 36: Settlement Statistics in Equity Derivatives Segment at BSE and NSE (₹ crore)</t>
  </si>
  <si>
    <t>Year/     Month</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</si>
  <si>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</si>
  <si>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</si>
  <si>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</si>
  <si>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</si>
  <si>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</si>
  <si>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</si>
  <si>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</si>
  <si>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</si>
  <si>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</si>
  <si>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</si>
  <si>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</si>
  <si>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</si>
  <si>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</si>
  <si>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</si>
  <si>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</si>
  <si>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</si>
  <si>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</si>
  <si>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</si>
  <si>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</si>
  <si>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</si>
  <si>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</si>
  <si>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</si>
  <si>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</si>
  <si>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</si>
  <si>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</si>
  <si>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</si>
  <si>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</si>
  <si>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Call</t>
  </si>
  <si>
    <t>Put</t>
  </si>
  <si>
    <t>Value 
(₹ crore)</t>
  </si>
  <si>
    <t>No. of Trading  Days</t>
  </si>
  <si>
    <t>Currency Options</t>
  </si>
  <si>
    <t>Open Interest at the
end of Month</t>
  </si>
  <si>
    <t>No. of
Contracts</t>
  </si>
  <si>
    <t>Turnover
(₹  crore)</t>
  </si>
  <si>
    <t>Value
(₹  crore)</t>
  </si>
  <si>
    <t>Notes: 1. Trading Value :- For Futures, Value of contract = Traded Qty*Traded Price. 2. For Options, Value of contract = Traded Qty*(Strike Price+Traded Premium)</t>
  </si>
  <si>
    <t>Turnover (₹  crore)</t>
  </si>
  <si>
    <t>Turnover
(₹ crore)</t>
  </si>
  <si>
    <t>Table 44: Settlement Statistics of Currency Derivatives Segment (₹ crore)</t>
  </si>
  <si>
    <t>Currency
Futures</t>
  </si>
  <si>
    <t>Table 45: Instrument-wise Turnover in Currency Derivatives Segment of BSE</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</si>
  <si>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</si>
  <si>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</si>
  <si>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</si>
  <si>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</si>
  <si>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</si>
  <si>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</si>
  <si>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</si>
  <si>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</si>
  <si>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</si>
  <si>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</si>
  <si>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</si>
  <si>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</si>
  <si>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</si>
  <si>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</si>
  <si>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</si>
  <si>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</si>
  <si>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</si>
  <si>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</si>
  <si>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</si>
  <si>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</si>
  <si>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</si>
  <si>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 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</si>
  <si>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</si>
  <si>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</si>
  <si>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</si>
  <si>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</si>
  <si>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</si>
  <si>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</si>
  <si>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</si>
  <si>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</si>
  <si>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</si>
  <si>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</si>
  <si>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</si>
  <si>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</si>
  <si>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</si>
  <si>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</si>
  <si>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</si>
  <si>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</si>
  <si>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</si>
  <si>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</si>
  <si>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</si>
  <si>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</si>
  <si>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</si>
  <si>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</si>
  <si>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</si>
  <si>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</si>
  <si>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 Crore</t>
  </si>
  <si>
    <t>Quantity of Securities dematerialized #</t>
  </si>
  <si>
    <t>Value of Securities dematerialized #</t>
  </si>
  <si>
    <t>Quantity of shares settled during the month</t>
  </si>
  <si>
    <t>Value of shares settled during the month in dematerialized form</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</si>
  <si>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</si>
  <si>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</si>
  <si>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</si>
  <si>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Quantity and value of shares mentioned are single sided. 4. #Source for listed securities information: Issuer/ NSE/BSE.</t>
  </si>
  <si>
    <t>Source: NSDL and CDSL.</t>
  </si>
  <si>
    <t>Number of companies available for dematerialisation</t>
  </si>
  <si>
    <t>Number of Participants</t>
  </si>
  <si>
    <t>DPs
Locations</t>
  </si>
  <si>
    <t>Demat 
Quantity 
(million securities)</t>
  </si>
  <si>
    <t>Demat Value (₹ crore)</t>
  </si>
  <si>
    <t>Demat Value  (₹ crore)</t>
  </si>
  <si>
    <t>Notes : 1.  DPs Locations represents the total service centres.</t>
  </si>
  <si>
    <t>Particulars</t>
  </si>
  <si>
    <t>Equity</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</si>
  <si>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</si>
  <si>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</si>
  <si>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</si>
  <si>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</si>
  <si>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</si>
  <si>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</si>
  <si>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</si>
  <si>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</si>
  <si>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</si>
  <si>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</si>
  <si>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</si>
  <si>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</si>
  <si>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</si>
  <si>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</si>
  <si>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</si>
  <si>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</si>
  <si>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Quantity settled during the month</t>
  </si>
  <si>
    <t>Note: The categories included in Others are Preference Shares, Mutual Fund Trace Units, IDRs, AIF,Warrants, PTCs, Treasury Bills, Postal Savings Certificate,CPs, CDs and Government Securities. *Quanttity and value settled does not include settlement details of Warehouse receipts/commodities.</t>
  </si>
  <si>
    <t xml:space="preserve">
Table 64: Number of commodities permitted and traded at exchanges during the month</t>
  </si>
  <si>
    <t xml:space="preserve">
Exchanges</t>
  </si>
  <si>
    <t xml:space="preserve">
Particulars</t>
  </si>
  <si>
    <t>Futures</t>
  </si>
  <si>
    <t>Options #</t>
  </si>
  <si>
    <t xml:space="preserve">
Agriculture</t>
  </si>
  <si>
    <t xml:space="preserve">
Metals other than bullion</t>
  </si>
  <si>
    <t xml:space="preserve">
Bullion </t>
  </si>
  <si>
    <t xml:space="preserve">
Energy </t>
  </si>
  <si>
    <t xml:space="preserve">
Gems and Stones</t>
  </si>
  <si>
    <t xml:space="preserve">
Indices</t>
  </si>
  <si>
    <t xml:space="preserve">
NCDEX</t>
  </si>
  <si>
    <t xml:space="preserve">
Permitted for trading</t>
  </si>
  <si>
    <t xml:space="preserve">
Contracts floated </t>
  </si>
  <si>
    <t xml:space="preserve">
Traded</t>
  </si>
  <si>
    <t xml:space="preserve">
MCX</t>
  </si>
  <si>
    <t xml:space="preserve">
BSE</t>
  </si>
  <si>
    <t xml:space="preserve">
NSE</t>
  </si>
  <si>
    <t xml:space="preserve">
Note : 1. All contract variants are considered as one commodity  </t>
  </si>
  <si>
    <t xml:space="preserve">
2.  #Options includes both Options on futures &amp; on goods.</t>
  </si>
  <si>
    <t xml:space="preserve"> </t>
  </si>
  <si>
    <t xml:space="preserve">
Table 65: Trends in Commodity Index</t>
  </si>
  <si>
    <t xml:space="preserve">
Year / Month</t>
  </si>
  <si>
    <t xml:space="preserve">MCX iCOMDEX </t>
  </si>
  <si>
    <t xml:space="preserve">
Open</t>
  </si>
  <si>
    <t xml:space="preserve">
High</t>
  </si>
  <si>
    <t xml:space="preserve">
Low</t>
  </si>
  <si>
    <t xml:space="preserve">
Close</t>
  </si>
  <si>
    <t xml:space="preserve">
Average of Daily Close #</t>
  </si>
  <si>
    <t># Average during the period.</t>
  </si>
  <si>
    <t>Source: MCX</t>
  </si>
  <si>
    <t xml:space="preserve">
Table 66: Trends in commodity derivatives at MCX </t>
  </si>
  <si>
    <t>Options</t>
  </si>
  <si>
    <t xml:space="preserve">
No.of Trading days</t>
  </si>
  <si>
    <t xml:space="preserve">
Bullion</t>
  </si>
  <si>
    <t xml:space="preserve">
Metals</t>
  </si>
  <si>
    <t xml:space="preserve">
Energy</t>
  </si>
  <si>
    <t xml:space="preserve">
iCOMDEX Bullion</t>
  </si>
  <si>
    <t xml:space="preserve">
iCOMDEX Energy</t>
  </si>
  <si>
    <t xml:space="preserve">
iCOMDEX Metal</t>
  </si>
  <si>
    <t xml:space="preserve">
Total Futures</t>
  </si>
  <si>
    <t xml:space="preserve">
Open interest at the end of the period</t>
  </si>
  <si>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</si>
  <si>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</si>
  <si>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</si>
  <si>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</si>
  <si>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</si>
  <si>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Value
(</t>
    </r>
    <r>
      <rPr>
        <sz val="10"/>
        <color theme="1"/>
        <rFont val="Rupee Foradian"/>
        <family val="2"/>
      </rPr>
      <t>₹</t>
    </r>
    <r>
      <rPr>
        <b/>
        <sz val="10"/>
        <color theme="1"/>
        <rFont val="Rupee Foradian"/>
        <family val="2"/>
      </rPr>
      <t xml:space="preserve"> </t>
    </r>
    <r>
      <rPr>
        <b/>
        <sz val="10"/>
        <color theme="1"/>
        <rFont val="Garamond"/>
        <family val="1"/>
      </rPr>
      <t>crore)</t>
    </r>
  </si>
  <si>
    <t>Bullion</t>
  </si>
  <si>
    <t xml:space="preserve">
Total Options</t>
  </si>
  <si>
    <t xml:space="preserve">Call Options </t>
  </si>
  <si>
    <t xml:space="preserve">Put Options </t>
  </si>
  <si>
    <r>
      <t xml:space="preserve">
Notional Value 
(</t>
    </r>
    <r>
      <rPr>
        <sz val="10"/>
        <rFont val="Garamond"/>
        <family val="1"/>
      </rPr>
      <t>₹</t>
    </r>
    <r>
      <rPr>
        <b/>
        <sz val="10"/>
        <rFont val="Garamond"/>
        <family val="1"/>
      </rPr>
      <t xml:space="preserve"> crore)</t>
    </r>
  </si>
  <si>
    <t xml:space="preserve">
Table 67: Trends in commodity derivatives at NCDEX </t>
  </si>
  <si>
    <t xml:space="preserve">
Agriculture </t>
  </si>
  <si>
    <t xml:space="preserve">
Agridex Index </t>
  </si>
  <si>
    <t xml:space="preserve">
Metal</t>
  </si>
  <si>
    <t xml:space="preserve">
Call options </t>
  </si>
  <si>
    <t xml:space="preserve"> 
Put options </t>
  </si>
  <si>
    <t xml:space="preserve">
Notional Value 
(₹ crore)</t>
  </si>
  <si>
    <t>Source: NCDEX</t>
  </si>
  <si>
    <t xml:space="preserve">
Table 68: Trends in commodity derivatives at BSE </t>
  </si>
  <si>
    <t>Agriculture</t>
  </si>
  <si>
    <t xml:space="preserve">Bullion </t>
  </si>
  <si>
    <t xml:space="preserve">
Base Metal</t>
  </si>
  <si>
    <t xml:space="preserve">Energy </t>
  </si>
  <si>
    <r>
      <t xml:space="preserve">
 Value 
(</t>
    </r>
    <r>
      <rPr>
        <sz val="10"/>
        <rFont val="Garamond"/>
        <family val="1"/>
      </rPr>
      <t>₹</t>
    </r>
    <r>
      <rPr>
        <b/>
        <sz val="10"/>
        <rFont val="Garamond"/>
        <family val="1"/>
      </rPr>
      <t xml:space="preserve"> crore)</t>
    </r>
  </si>
  <si>
    <t xml:space="preserve"> Bullion</t>
  </si>
  <si>
    <r>
      <t xml:space="preserve"> Turnover 
(</t>
    </r>
    <r>
      <rPr>
        <sz val="10"/>
        <color theme="1"/>
        <rFont val="Garamond"/>
        <family val="1"/>
      </rPr>
      <t xml:space="preserve">₹ </t>
    </r>
    <r>
      <rPr>
        <b/>
        <sz val="10"/>
        <color theme="1"/>
        <rFont val="Garamond"/>
        <family val="1"/>
      </rPr>
      <t>crore)</t>
    </r>
  </si>
  <si>
    <t xml:space="preserve">
Table 69: Trends in commodity derivatives at NSE</t>
  </si>
  <si>
    <t>Energy</t>
  </si>
  <si>
    <t>Metals</t>
  </si>
  <si>
    <r>
      <t xml:space="preserve">
Turnover (</t>
    </r>
    <r>
      <rPr>
        <sz val="12"/>
        <color theme="1"/>
        <rFont val="Rupee Foradian"/>
        <family val="2"/>
      </rPr>
      <t xml:space="preserve">₹ </t>
    </r>
    <r>
      <rPr>
        <b/>
        <sz val="12"/>
        <color theme="1"/>
        <rFont val="Garamond"/>
        <family val="1"/>
      </rPr>
      <t>crore)</t>
    </r>
  </si>
  <si>
    <r>
      <t xml:space="preserve"> Value
(</t>
    </r>
    <r>
      <rPr>
        <sz val="12"/>
        <color theme="1"/>
        <rFont val="Rupee Foradian"/>
        <family val="2"/>
      </rPr>
      <t>₹</t>
    </r>
    <r>
      <rPr>
        <b/>
        <sz val="12"/>
        <color theme="1"/>
        <rFont val="Rupee Foradian"/>
        <family val="2"/>
      </rPr>
      <t xml:space="preserve"> </t>
    </r>
    <r>
      <rPr>
        <b/>
        <sz val="12"/>
        <color theme="1"/>
        <rFont val="Garamond"/>
        <family val="1"/>
      </rPr>
      <t>crore)</t>
    </r>
  </si>
  <si>
    <r>
      <t xml:space="preserve">
Turnover 
(</t>
    </r>
    <r>
      <rPr>
        <sz val="12"/>
        <color theme="1"/>
        <rFont val="Garamond"/>
        <family val="1"/>
      </rPr>
      <t xml:space="preserve">₹ </t>
    </r>
    <r>
      <rPr>
        <b/>
        <sz val="12"/>
        <color theme="1"/>
        <rFont val="Garamond"/>
        <family val="1"/>
      </rPr>
      <t>crore)</t>
    </r>
  </si>
  <si>
    <r>
      <t xml:space="preserve">
Notional Value 
(</t>
    </r>
    <r>
      <rPr>
        <sz val="12"/>
        <rFont val="Garamond"/>
        <family val="1"/>
      </rPr>
      <t>₹</t>
    </r>
    <r>
      <rPr>
        <b/>
        <sz val="12"/>
        <rFont val="Garamond"/>
        <family val="1"/>
      </rPr>
      <t xml:space="preserve"> crore)</t>
    </r>
  </si>
  <si>
    <t xml:space="preserve">
Table 70 : Participant-wise percentage share of turnover in commodity derivatives segment</t>
  </si>
  <si>
    <t xml:space="preserve"> Year</t>
  </si>
  <si>
    <t xml:space="preserve">
Farmers / FPOs</t>
  </si>
  <si>
    <t xml:space="preserve">
VCPs/ Hedger</t>
  </si>
  <si>
    <t xml:space="preserve">
Proprietary traders</t>
  </si>
  <si>
    <t xml:space="preserve">
Domestic Financial institutional investors</t>
  </si>
  <si>
    <t xml:space="preserve">
Foreign Participants</t>
  </si>
  <si>
    <t xml:space="preserve">
Total Turnover (Rs. Crore) *</t>
  </si>
  <si>
    <t xml:space="preserve"> -   </t>
  </si>
  <si>
    <t>Notes :1.''Category of 'others' include clients which do not fall in specific categories mentioned above, clients registered such as retail, HUF, individual proprietary firms, partnership firms, public and private companies, body corporates, etc.</t>
  </si>
  <si>
    <t>2. Data on percentage of participants for financial year is average of the monthly share.</t>
  </si>
  <si>
    <t xml:space="preserve">
Table 71: Commodity-wise turnover and trading volume at MCX</t>
  </si>
  <si>
    <t>Exchange &amp; Segment</t>
  </si>
  <si>
    <t xml:space="preserve"> 
Commodity Type</t>
  </si>
  <si>
    <t xml:space="preserve">
Name of the Commodity Contract</t>
  </si>
  <si>
    <t xml:space="preserve">
Contract Size</t>
  </si>
  <si>
    <t xml:space="preserve">
Value (₹  crore)</t>
  </si>
  <si>
    <t xml:space="preserve">
Quotation</t>
  </si>
  <si>
    <t xml:space="preserve">
Close Price</t>
  </si>
  <si>
    <t xml:space="preserve">
Values of Contracts (₹  crore)</t>
  </si>
  <si>
    <t xml:space="preserve">
MCX Futures</t>
  </si>
  <si>
    <t xml:space="preserve"> 
Bullion</t>
  </si>
  <si>
    <t>Gold</t>
  </si>
  <si>
    <t>1 'KG</t>
  </si>
  <si>
    <t>₹/10 grams</t>
  </si>
  <si>
    <t>Gold Mini</t>
  </si>
  <si>
    <t>100 'Grams</t>
  </si>
  <si>
    <t>Gold Guinea</t>
  </si>
  <si>
    <t>8 'Grams</t>
  </si>
  <si>
    <t>₹/8 grams</t>
  </si>
  <si>
    <t>Gold Petals</t>
  </si>
  <si>
    <t>1 'Gram</t>
  </si>
  <si>
    <t>₹/1 grams</t>
  </si>
  <si>
    <t xml:space="preserve"> Silver</t>
  </si>
  <si>
    <t>30 'KGs</t>
  </si>
  <si>
    <t>₹/ KG</t>
  </si>
  <si>
    <t>Silver Mini</t>
  </si>
  <si>
    <t>5 'KGs</t>
  </si>
  <si>
    <t>Silver Micro</t>
  </si>
  <si>
    <t>1 'KGs</t>
  </si>
  <si>
    <t xml:space="preserve">
Total for Bullion</t>
  </si>
  <si>
    <t xml:space="preserve">
Base Metals</t>
  </si>
  <si>
    <t>Aluminium</t>
  </si>
  <si>
    <t>5 MT</t>
  </si>
  <si>
    <t>Aluminium Mini</t>
  </si>
  <si>
    <t>1 MT</t>
  </si>
  <si>
    <t>Copper</t>
  </si>
  <si>
    <t>2.5 MT</t>
  </si>
  <si>
    <t>Lead</t>
  </si>
  <si>
    <t>Lead Mini</t>
  </si>
  <si>
    <t>Nickel</t>
  </si>
  <si>
    <t>1.5 MT</t>
  </si>
  <si>
    <t>Zinc</t>
  </si>
  <si>
    <t>Zinc Mini</t>
  </si>
  <si>
    <t xml:space="preserve"> 
Total for Base Metals</t>
  </si>
  <si>
    <t xml:space="preserve">
Agri</t>
  </si>
  <si>
    <t>Cotton</t>
  </si>
  <si>
    <t>25 'Bales (170 kg/ Bale)</t>
  </si>
  <si>
    <t>₹/ 1Bale</t>
  </si>
  <si>
    <t>Cotton Candy</t>
  </si>
  <si>
    <t>48 'Candy (355.56 kg/ Candy)</t>
  </si>
  <si>
    <t>₹/ 1Candy</t>
  </si>
  <si>
    <t>CPO</t>
  </si>
  <si>
    <t>10 MT</t>
  </si>
  <si>
    <t>₹/10 KG</t>
  </si>
  <si>
    <t>Mentha Oil</t>
  </si>
  <si>
    <t>360 KGs</t>
  </si>
  <si>
    <t>Kapas</t>
  </si>
  <si>
    <t>4 MT</t>
  </si>
  <si>
    <t>₹/20 KG</t>
  </si>
  <si>
    <t>Rubber</t>
  </si>
  <si>
    <t>₹/100 KG</t>
  </si>
  <si>
    <t xml:space="preserve"> Total for Agri.</t>
  </si>
  <si>
    <t>Crude Oil</t>
  </si>
  <si>
    <t>100 barrels</t>
  </si>
  <si>
    <t>₹/ Barrel</t>
  </si>
  <si>
    <t>Crude Oil Mini</t>
  </si>
  <si>
    <t>10 barrels</t>
  </si>
  <si>
    <t xml:space="preserve">Natural Gas </t>
  </si>
  <si>
    <t>1250 mmBtu</t>
  </si>
  <si>
    <t>₹/ mmBtu</t>
  </si>
  <si>
    <t xml:space="preserve">Natural Gas Mini </t>
  </si>
  <si>
    <t>250 mmBtu</t>
  </si>
  <si>
    <t xml:space="preserve"> Total for Energy</t>
  </si>
  <si>
    <t xml:space="preserve">
Index</t>
  </si>
  <si>
    <t xml:space="preserve">
iCOMDEX Bullion </t>
  </si>
  <si>
    <t>₹/ Unit</t>
  </si>
  <si>
    <t xml:space="preserve">
Total for Index Futures</t>
  </si>
  <si>
    <t xml:space="preserve">
Total MCX Futures</t>
  </si>
  <si>
    <t xml:space="preserve">
MCX Options</t>
  </si>
  <si>
    <t>Silver</t>
  </si>
  <si>
    <t>₹/ 1KG</t>
  </si>
  <si>
    <t xml:space="preserve">
Total for Base Metals</t>
  </si>
  <si>
    <t xml:space="preserve">
Total for Energy</t>
  </si>
  <si>
    <t xml:space="preserve">
Total MCX Options</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</si>
  <si>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</si>
  <si>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</si>
  <si>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</si>
  <si>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</si>
  <si>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
Table 72: Commodity-wise turnover and trading volume at NCDEX </t>
  </si>
  <si>
    <t xml:space="preserve">
Commodity Type</t>
  </si>
  <si>
    <t xml:space="preserve">
Symbol</t>
  </si>
  <si>
    <t xml:space="preserve"> Contract Size</t>
  </si>
  <si>
    <t xml:space="preserve">
Value (₹ crore)</t>
  </si>
  <si>
    <t>Symbol</t>
  </si>
  <si>
    <t xml:space="preserve">
No. of Contracts</t>
  </si>
  <si>
    <t xml:space="preserve">
Values of Contracts ( ₹ crore)</t>
  </si>
  <si>
    <t xml:space="preserve"> 
NCDEX Futures</t>
  </si>
  <si>
    <t xml:space="preserve"> 
Agri.</t>
  </si>
  <si>
    <t>Bajra</t>
  </si>
  <si>
    <t>BAJRA</t>
  </si>
  <si>
    <t>₹/ Quintal</t>
  </si>
  <si>
    <t>Barley</t>
  </si>
  <si>
    <t>BARLEYJPR</t>
  </si>
  <si>
    <t>CASTOROIL</t>
  </si>
  <si>
    <t>2MT</t>
  </si>
  <si>
    <t>₹/ 10 KG</t>
  </si>
  <si>
    <t>Castorseed</t>
  </si>
  <si>
    <t>CASTOR</t>
  </si>
  <si>
    <t>Chana</t>
  </si>
  <si>
    <t>CHANA</t>
  </si>
  <si>
    <t>Coffee</t>
  </si>
  <si>
    <t>COFFEE</t>
  </si>
  <si>
    <t>1MT</t>
  </si>
  <si>
    <t>Coriander</t>
  </si>
  <si>
    <t>DHANIYA</t>
  </si>
  <si>
    <t xml:space="preserve">Cotton   </t>
  </si>
  <si>
    <t>COTTON</t>
  </si>
  <si>
    <t>₹/ Bale</t>
  </si>
  <si>
    <t>Cotton seed oil cake</t>
  </si>
  <si>
    <t>COCUDAKL</t>
  </si>
  <si>
    <t>Guar seed</t>
  </si>
  <si>
    <t>GUARSEED10</t>
  </si>
  <si>
    <t>Guargum</t>
  </si>
  <si>
    <t>GUARGUM5</t>
  </si>
  <si>
    <t>Groundnut</t>
  </si>
  <si>
    <t>GROUNDNUT</t>
  </si>
  <si>
    <t>5MT</t>
  </si>
  <si>
    <t>Gur</t>
  </si>
  <si>
    <t>GUR</t>
  </si>
  <si>
    <t>₹/ 40KG</t>
  </si>
  <si>
    <t>Isabgol</t>
  </si>
  <si>
    <t>ISABGOL</t>
  </si>
  <si>
    <t>3 MT</t>
  </si>
  <si>
    <t>Jeera</t>
  </si>
  <si>
    <t>JEERAUNJHA</t>
  </si>
  <si>
    <t>KAPAS</t>
  </si>
  <si>
    <t>₹/ 20KG</t>
  </si>
  <si>
    <t>Maize</t>
  </si>
  <si>
    <t>MAIZE</t>
  </si>
  <si>
    <t>Refined Soy Oil</t>
  </si>
  <si>
    <t>SYOREF</t>
  </si>
  <si>
    <t>RM seed</t>
  </si>
  <si>
    <t>RMSEED</t>
  </si>
  <si>
    <t>Sesameseed</t>
  </si>
  <si>
    <t>SESAMESEED</t>
  </si>
  <si>
    <t>Soy bean</t>
  </si>
  <si>
    <t>SYBEANIDR</t>
  </si>
  <si>
    <t>Soyameal</t>
  </si>
  <si>
    <t>SBMEALIDR</t>
  </si>
  <si>
    <t>₹/ MT</t>
  </si>
  <si>
    <t>Turmeric</t>
  </si>
  <si>
    <t>TMCFGRNZM</t>
  </si>
  <si>
    <t>Wheat</t>
  </si>
  <si>
    <t>WHEATFAQ</t>
  </si>
  <si>
    <t>Total for Agri.</t>
  </si>
  <si>
    <t>Steel Long</t>
  </si>
  <si>
    <t>STEEL</t>
  </si>
  <si>
    <t>Total for Metal</t>
  </si>
  <si>
    <t>Index</t>
  </si>
  <si>
    <t>AGRIDEX</t>
  </si>
  <si>
    <t>1 lot</t>
  </si>
  <si>
    <t>GUAREX</t>
  </si>
  <si>
    <t>SOYDEX</t>
  </si>
  <si>
    <t>Total Index Futures</t>
  </si>
  <si>
    <t xml:space="preserve">
Total NCDEX Futures</t>
  </si>
  <si>
    <t>Total NCDEX Futures</t>
  </si>
  <si>
    <t xml:space="preserve">
NCDEX Options</t>
  </si>
  <si>
    <t>Agri.</t>
  </si>
  <si>
    <t>Guarseed</t>
  </si>
  <si>
    <t>Soybean</t>
  </si>
  <si>
    <t>RM Seed</t>
  </si>
  <si>
    <t xml:space="preserve">
Total NCDEX Options</t>
  </si>
  <si>
    <t>Total NCDEX Options</t>
  </si>
  <si>
    <t>Note: 1.AGRIDEX volume is in '000 lots " .</t>
  </si>
  <si>
    <t xml:space="preserve">
Table 73: Commodity-wise turnover and trading volume at BSE and NSE</t>
  </si>
  <si>
    <t xml:space="preserve">
Exchange &amp; Segment</t>
  </si>
  <si>
    <t xml:space="preserve">
Values of Contracts (₹ crore)</t>
  </si>
  <si>
    <t xml:space="preserve">
BSE Futures</t>
  </si>
  <si>
    <t>1 KG</t>
  </si>
  <si>
    <t>30 KGs</t>
  </si>
  <si>
    <t>Gold M</t>
  </si>
  <si>
    <t>100 Grams</t>
  </si>
  <si>
    <t>SilverKG</t>
  </si>
  <si>
    <t>5 KG</t>
  </si>
  <si>
    <t>SilverM</t>
  </si>
  <si>
    <t xml:space="preserve"> 1 KG</t>
  </si>
  <si>
    <t>Total for Bullion</t>
  </si>
  <si>
    <t xml:space="preserve">
Agri.</t>
  </si>
  <si>
    <t>BSE Almond</t>
  </si>
  <si>
    <t>1000 KGs</t>
  </si>
  <si>
    <t>CottonJ34^</t>
  </si>
  <si>
    <t>25 Bales</t>
  </si>
  <si>
    <t xml:space="preserve">
SUFIBLT (Steel Billets Futures)</t>
  </si>
  <si>
    <t>Brent Crude</t>
  </si>
  <si>
    <t>Total for Energy</t>
  </si>
  <si>
    <t xml:space="preserve">
Total -BSE Futures</t>
  </si>
  <si>
    <t xml:space="preserve">
BSE Options</t>
  </si>
  <si>
    <t>30 Kg</t>
  </si>
  <si>
    <t>Silver KG</t>
  </si>
  <si>
    <t xml:space="preserve">
Total -BSE Options</t>
  </si>
  <si>
    <t xml:space="preserve">
NSE Futures</t>
  </si>
  <si>
    <t>Gold 1G</t>
  </si>
  <si>
    <t>1Gram</t>
  </si>
  <si>
    <t>₹/ gram</t>
  </si>
  <si>
    <t xml:space="preserve"> Energy</t>
  </si>
  <si>
    <t>Brent Crude Oil</t>
  </si>
  <si>
    <t>100 Barrel</t>
  </si>
  <si>
    <t>Brent Crude Oil Mini</t>
  </si>
  <si>
    <t>10 Barrel</t>
  </si>
  <si>
    <t>Natural Gas</t>
  </si>
  <si>
    <t>WTI Crude</t>
  </si>
  <si>
    <t>100 Barrels</t>
  </si>
  <si>
    <t>Crude Degummed  Soybean Oil </t>
  </si>
  <si>
    <t>₹/10 KGs</t>
  </si>
  <si>
    <t>Total for base metals</t>
  </si>
  <si>
    <t xml:space="preserve">
Total -NSE Futures</t>
  </si>
  <si>
    <t>Total -NSE Futures</t>
  </si>
  <si>
    <t xml:space="preserve">
NSE Options</t>
  </si>
  <si>
    <t xml:space="preserve">
Total -NSE Options</t>
  </si>
  <si>
    <t>Total -NSE Options</t>
  </si>
  <si>
    <t>Source : BSE and NSE</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</si>
  <si>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</si>
  <si>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</si>
  <si>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</si>
  <si>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</si>
  <si>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</si>
  <si>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</si>
  <si>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</si>
  <si>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</si>
  <si>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</si>
  <si>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</si>
  <si>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 xml:space="preserve"> Notional value of ODIs on Equity, Debt &amp; Hybrid securities including Derivatives as % of  Assets Under Custody of FPIs</t>
  </si>
  <si>
    <t>Notional value of ODIs on Equity, Debt and Hybrid securities excluding Derivatives as % of  Assets Under Custody of FPIs</t>
  </si>
  <si>
    <t>Source: NSDL.</t>
  </si>
  <si>
    <t>Source: Custodians.</t>
  </si>
  <si>
    <t>"Others" include Portfolio managers, partnership firms, trusts, depository receipt issues, AIFs, FCCB, HUFs, Brokers etc.</t>
  </si>
  <si>
    <t xml:space="preserve">Notes:  </t>
  </si>
  <si>
    <t>Amount 
(₹ crore)</t>
  </si>
  <si>
    <t>No.</t>
  </si>
  <si>
    <t>Financial Institutions</t>
  </si>
  <si>
    <t>Local
Pension
Funds</t>
  </si>
  <si>
    <t>Insurance
Companies</t>
  </si>
  <si>
    <t>Corporates</t>
  </si>
  <si>
    <t>NRIs</t>
  </si>
  <si>
    <t>OCBs</t>
  </si>
  <si>
    <t>FVCI</t>
  </si>
  <si>
    <t>FDI</t>
  </si>
  <si>
    <t>Foreign
Depositories</t>
  </si>
  <si>
    <t xml:space="preserve">FPIs </t>
  </si>
  <si>
    <t>Client</t>
  </si>
  <si>
    <t>Public Sector</t>
  </si>
  <si>
    <t>Pvt. Sector</t>
  </si>
  <si>
    <t>Assets at the End of
Period</t>
  </si>
  <si>
    <t>Net Inflow/ Outflow</t>
  </si>
  <si>
    <t>Redemption/Repurchase</t>
  </si>
  <si>
    <t>Gross Mobilisation</t>
  </si>
  <si>
    <t>Table 57: Trends in Resource Mobilization by Mutual Funds (₹  crore)</t>
  </si>
  <si>
    <t>Table 56: Cumulative Sectoral  Investment of Foreign Venture Capital Investors (FVCI) (₹ crore)</t>
  </si>
  <si>
    <t>Sectors of Economy</t>
  </si>
  <si>
    <t>As at the end of</t>
  </si>
  <si>
    <t>Information technology</t>
  </si>
  <si>
    <t xml:space="preserve">         2,300 </t>
  </si>
  <si>
    <t>Telecommunications</t>
  </si>
  <si>
    <t xml:space="preserve">            271 </t>
  </si>
  <si>
    <t>Pharmaceuticals</t>
  </si>
  <si>
    <t xml:space="preserve">            656 </t>
  </si>
  <si>
    <t>Biotechnology</t>
  </si>
  <si>
    <t xml:space="preserve">               -   </t>
  </si>
  <si>
    <t>Media/ Entertainment</t>
  </si>
  <si>
    <t xml:space="preserve">            219 </t>
  </si>
  <si>
    <t>Services Sector</t>
  </si>
  <si>
    <t xml:space="preserve">         2,066 </t>
  </si>
  <si>
    <t>Industrial Products</t>
  </si>
  <si>
    <t xml:space="preserve">            632 </t>
  </si>
  <si>
    <t xml:space="preserve">       37,055 </t>
  </si>
  <si>
    <t xml:space="preserve"> 44,097 </t>
  </si>
  <si>
    <t xml:space="preserve">Source: SEBI </t>
  </si>
  <si>
    <t>Sr. No.</t>
  </si>
  <si>
    <t>Scheme Category</t>
  </si>
  <si>
    <t>No. of schemes as on  March 31,2023</t>
  </si>
  <si>
    <t>No. of folios as on March 31,2023</t>
  </si>
  <si>
    <t xml:space="preserve">Funds mobilized (₹ crore)
 </t>
  </si>
  <si>
    <t>Repurchase/ Redemption (₹ crore)</t>
  </si>
  <si>
    <t>Net Inflow (+ve)/ Outflow (-ve) (₹ crore)</t>
  </si>
  <si>
    <t>Net Assets Under Management as on March 31,2023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</si>
  <si>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</si>
  <si>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</si>
  <si>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</si>
  <si>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</si>
  <si>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</si>
  <si>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</si>
  <si>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</si>
  <si>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</si>
  <si>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</si>
  <si>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</si>
  <si>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</si>
  <si>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</si>
  <si>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</si>
  <si>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</si>
  <si>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</si>
  <si>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</si>
  <si>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</si>
  <si>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</si>
  <si>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</si>
  <si>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</si>
  <si>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</si>
  <si>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</si>
  <si>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</si>
  <si>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</si>
  <si>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</si>
  <si>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</si>
  <si>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</si>
  <si>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</si>
  <si>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</si>
  <si>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</si>
  <si>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</si>
  <si>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</si>
  <si>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</si>
  <si>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</si>
  <si>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</si>
  <si>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</si>
  <si>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</si>
  <si>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</si>
  <si>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</si>
  <si>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</si>
  <si>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</si>
  <si>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</si>
  <si>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</si>
  <si>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</si>
  <si>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</si>
  <si>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</si>
  <si>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</si>
  <si>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</si>
  <si>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</si>
  <si>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</si>
  <si>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</si>
  <si>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</si>
  <si>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</si>
  <si>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</si>
  <si>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</si>
  <si>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</si>
  <si>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</si>
  <si>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</si>
  <si>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</si>
  <si>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</si>
  <si>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</si>
  <si>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</si>
  <si>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</si>
  <si>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</si>
  <si>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</si>
  <si>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</si>
  <si>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</si>
  <si>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</si>
  <si>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</si>
  <si>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</si>
  <si>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</si>
  <si>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Growth Oriented Schemes</t>
  </si>
  <si>
    <t>Total C -Interval Schemes</t>
  </si>
  <si>
    <t>Grand Total (A+B+C)</t>
  </si>
  <si>
    <t>Fund of Funds Scheme (Domestic)**</t>
  </si>
  <si>
    <t>No.of schemes also includes serial plans.</t>
  </si>
  <si>
    <t>Data in respect Fund of Funds Domestic is shown for information only. The same is included in the respective underlying schemes.</t>
  </si>
  <si>
    <t>Table 59: Trends in Investments by Mutual Funds (₹  crore)</t>
  </si>
  <si>
    <t>Gross Purchases</t>
  </si>
  <si>
    <t>Gross Sales</t>
  </si>
  <si>
    <t>Net Purchases /Sales</t>
  </si>
  <si>
    <t>2023-2024$</t>
  </si>
  <si>
    <t>This data is compiled on the basis of reports submitted to SEBI by custodians.</t>
  </si>
  <si>
    <t>Discretionary#</t>
  </si>
  <si>
    <t>Non-Discretionary</t>
  </si>
  <si>
    <t>Co-Investment</t>
  </si>
  <si>
    <t>Advisory</t>
  </si>
  <si>
    <t>Advisory**</t>
  </si>
  <si>
    <t>No. of Clients</t>
  </si>
  <si>
    <t>AUM (₹ crore)</t>
  </si>
  <si>
    <t>Listed Equity</t>
  </si>
  <si>
    <t>Unlisted Equity</t>
  </si>
  <si>
    <t>Plain Debt Listed</t>
  </si>
  <si>
    <t>Plain Debt Unlisted</t>
  </si>
  <si>
    <t>Structured Debt Listed</t>
  </si>
  <si>
    <t>Structured Debt Unlisted</t>
  </si>
  <si>
    <t>Derivatives- Equity</t>
  </si>
  <si>
    <t>Derivatives- Commodity</t>
  </si>
  <si>
    <t>Derivatives- Others</t>
  </si>
  <si>
    <t xml:space="preserve">1. **Value of Assets for which Advisory Services are being given. </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</si>
  <si>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</si>
  <si>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</si>
  <si>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</si>
  <si>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</si>
  <si>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</si>
  <si>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</si>
  <si>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</si>
  <si>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</si>
  <si>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</si>
  <si>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</si>
  <si>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</si>
  <si>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</si>
  <si>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</si>
  <si>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</si>
  <si>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</si>
  <si>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</si>
  <si>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</si>
  <si>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</si>
  <si>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</si>
  <si>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</si>
  <si>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</si>
  <si>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</si>
  <si>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</si>
  <si>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</si>
  <si>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N. Fund mobilized through Private Placement in Corporate Bond Market (CBM)</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</si>
  <si>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</si>
  <si>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</si>
  <si>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</si>
  <si>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</si>
  <si>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</si>
  <si>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</si>
  <si>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</si>
  <si>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</si>
  <si>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</si>
  <si>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</si>
  <si>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</si>
  <si>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</si>
  <si>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</si>
  <si>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691406.49#</t>
  </si>
  <si>
    <t xml:space="preserve"># The increase in the amount for rated quantum for withdrawals from previous trends is due to merger of Housing Development Finance Corporation Limited (HDFC) and HDFC Bank Limited (HDFC Bank) where the instruments of HDFC were withdrawn post-merger and the same were transferred to HDFC Bank. </t>
  </si>
  <si>
    <t>Aug-23</t>
  </si>
  <si>
    <t>III.Gross Capital Formation at current prices as a per cent of GDP at current market prices in 2023-24 Q1#</t>
  </si>
  <si>
    <t>II. Gross Saving as a per cent of Gross National Disposable Income at current market prices in 2021-22*</t>
  </si>
  <si>
    <t>* First Revised Estimates as per MOSPI press release dated 28 Feburuary, 2023</t>
  </si>
  <si>
    <t>Table 3: Offers closed during August 2023 under SEBI (Substantial Acquisition of Shares and Takeover) Regulations, 2011</t>
  </si>
  <si>
    <t>Average Trade Size (₹)</t>
  </si>
  <si>
    <t xml:space="preserve">JSWSL       </t>
  </si>
  <si>
    <t>#Jio Financial Services Limited was included in SX 40 on account of adjustment for Reliance Industries Ltd (RELIANCE) due to scheme of demerger. The same was excluded w.e.f. Sep 01, 2023</t>
  </si>
  <si>
    <t>Securities Pay-in (crore)</t>
  </si>
  <si>
    <t>Table 34: Trends in Equity Derivatives Segment at BSE</t>
  </si>
  <si>
    <t>Premium*</t>
  </si>
  <si>
    <t>Table 35: Trends in Equity Derivatives Segment at NSE</t>
  </si>
  <si>
    <t>Number of Clearing Corporations (connected)</t>
  </si>
  <si>
    <t>2. Equity public issues also include issues listed on SME platform.</t>
  </si>
  <si>
    <t>Hotels &amp; Resorts</t>
  </si>
  <si>
    <t>Sep-23</t>
  </si>
  <si>
    <t>NSE SME IPO</t>
  </si>
  <si>
    <t>BSE SME IPO</t>
  </si>
  <si>
    <t>iii) MainBoard Companies  -OFS</t>
  </si>
  <si>
    <t>2023-24 (upto September 30, 2023)</t>
  </si>
  <si>
    <t>*includes futures turnover</t>
  </si>
  <si>
    <t>4. Since, some issue have both the components of fresh issues and OFS, the number of issues with fresh issues and OFS is not given</t>
  </si>
  <si>
    <t>Oct-23</t>
  </si>
  <si>
    <t>8.95/10.10</t>
  </si>
  <si>
    <t>7.95/8.50</t>
  </si>
  <si>
    <t>*This includes records for NISM CPE training conducted in Sep 2023</t>
  </si>
  <si>
    <r>
      <t>Notes: 
1. Figures are compiled based on reports submitted by FPIs/deemed FPIs issuing ODIs. 
2</t>
    </r>
    <r>
      <rPr>
        <sz val="10"/>
        <color indexed="10"/>
        <rFont val="Calibri Light"/>
        <family val="2"/>
        <scheme val="major"/>
      </rPr>
      <t xml:space="preserve">. </t>
    </r>
    <r>
      <rPr>
        <sz val="10"/>
        <color indexed="8"/>
        <rFont val="Calibri Light"/>
        <family val="2"/>
        <scheme val="major"/>
      </rPr>
      <t>AUC Figures are compiled on the basis of reports submitted by custodians &amp; does not includes positions taken by FPIs in derivatives. 
3. The total value of ODIs excludes the unhedged positions &amp; portfolio hedging positions taken by the FPIs issuing ODIs.</t>
    </r>
  </si>
  <si>
    <t>Net assets of INR 69,099.75 crores pertaining to Funds of Funds Schemes for October 31, 2023 is not included in the above data.</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</si>
  <si>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</si>
  <si>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</si>
  <si>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1"/>
        <color theme="1"/>
        <rFont val="Rupee Foradian"/>
        <family val="2"/>
      </rPr>
      <t>₹</t>
    </r>
    <r>
      <rPr>
        <b/>
        <sz val="11"/>
        <color theme="1"/>
        <rFont val="Rupee Foradian"/>
        <family val="2"/>
      </rPr>
      <t xml:space="preserve"> </t>
    </r>
    <r>
      <rPr>
        <b/>
        <sz val="11"/>
        <color theme="1"/>
        <rFont val="Garamond"/>
        <family val="1"/>
      </rPr>
      <t>crore)</t>
    </r>
  </si>
  <si>
    <t>₹/ BBL</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</si>
  <si>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</si>
  <si>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</si>
  <si>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</si>
  <si>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</si>
  <si>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</si>
  <si>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</si>
  <si>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</si>
  <si>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</si>
  <si>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</si>
  <si>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</si>
  <si>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ICEX</t>
  </si>
  <si>
    <t>Corporate  Brokers(Cash Segment)</t>
  </si>
  <si>
    <t>Foreign Portfolio Investors (FPIs)</t>
  </si>
  <si>
    <t>Custodians</t>
  </si>
  <si>
    <t>Designated Depositories Participants (DDPs)</t>
  </si>
  <si>
    <t>Depositories</t>
  </si>
  <si>
    <t>Depository Participants</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</si>
  <si>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</si>
  <si>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</si>
  <si>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</si>
  <si>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</si>
  <si>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</si>
  <si>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</si>
  <si>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</si>
  <si>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</si>
  <si>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</si>
  <si>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</si>
  <si>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</si>
  <si>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</si>
  <si>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</si>
  <si>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</si>
  <si>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</si>
  <si>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</si>
  <si>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</si>
  <si>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</si>
  <si>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Source: SEBI, NSDL, CDSL.</t>
  </si>
  <si>
    <t>2023-24 (upto October 31, 2023)</t>
  </si>
  <si>
    <t>5. The amount raised through fresh issues and OFS are obtained by multiplying the respective number of shares issued with the issue price.</t>
  </si>
  <si>
    <t>$ indicates upto November 30, 2023</t>
  </si>
  <si>
    <t>Nov-23</t>
  </si>
  <si>
    <t xml:space="preserve">I.GDP at Current prices for 2023-24 Q2 (₹ crore) #                   </t>
  </si>
  <si>
    <t>#Provisional Estimates as per MOSPI press release dated November 30, 2023</t>
  </si>
  <si>
    <t>``</t>
  </si>
  <si>
    <t>% Change during the year</t>
  </si>
  <si>
    <t>% Change during the month</t>
  </si>
  <si>
    <t>Average Quantity of shares settled daily (quantity of shares settled during the month divided by actual settlement days)</t>
  </si>
  <si>
    <t>Average Value of shares settled daily (value of shares settled during the month divided by actual settlement days)</t>
  </si>
  <si>
    <t>October 2023</t>
  </si>
  <si>
    <t xml:space="preserve">
Source: NCDEX, MCX, BSE and NSE</t>
  </si>
  <si>
    <t xml:space="preserve">
Source: MCX, NCDEX, BSE and NSE</t>
  </si>
  <si>
    <t>Cruide Sunflower Oil</t>
  </si>
  <si>
    <t>SUNOIL</t>
  </si>
  <si>
    <t>SILVERM</t>
  </si>
  <si>
    <t>5 KGs</t>
  </si>
  <si>
    <t>SILVERMIC</t>
  </si>
  <si>
    <t>$ indicates upto December 31, 2023</t>
  </si>
  <si>
    <t>Marinetrans India Limited</t>
  </si>
  <si>
    <t>Net Avenue Technologies Limited</t>
  </si>
  <si>
    <t>Sheetal Universal Limited</t>
  </si>
  <si>
    <t>Graphisads Limited</t>
  </si>
  <si>
    <t>Accent Microcell Limited</t>
  </si>
  <si>
    <t>Presstonic Engineering Limited</t>
  </si>
  <si>
    <t>S J Logistics (India) Limited</t>
  </si>
  <si>
    <t>Shree OSFM E-Mobility Limited</t>
  </si>
  <si>
    <t>Electro Force (India) Limited</t>
  </si>
  <si>
    <t>Indifra Limited</t>
  </si>
  <si>
    <t>Supreme Power Equipment Limited</t>
  </si>
  <si>
    <t>Trident Techlabs Limited</t>
  </si>
  <si>
    <t>Flair Writing Industries Limited</t>
  </si>
  <si>
    <t>Swashthik Plascon Limited</t>
  </si>
  <si>
    <t>Amic Forging Limited</t>
  </si>
  <si>
    <t>DEEPAK CHEMTEX LIMITED</t>
  </si>
  <si>
    <t>DOMS Industries Limited</t>
  </si>
  <si>
    <t>India Shelter Finance Corporation Limited</t>
  </si>
  <si>
    <t>Benchmark Computer Solutions Limited</t>
  </si>
  <si>
    <t>INOX India Limited</t>
  </si>
  <si>
    <t>Siyaram Recycling Industries Limited</t>
  </si>
  <si>
    <t>Muthoot Microfin Limited</t>
  </si>
  <si>
    <t>Sahara Maritime Limited</t>
  </si>
  <si>
    <t>Motisons Jewellers Limited</t>
  </si>
  <si>
    <t>Suraj Estate Developers Limited</t>
  </si>
  <si>
    <t>SHANTI SPINTEX LIMITED</t>
  </si>
  <si>
    <t>RBZ Jewellers Limited</t>
  </si>
  <si>
    <t>Credo Brands Marketing Limited</t>
  </si>
  <si>
    <t>Happy Forgings Limited</t>
  </si>
  <si>
    <t>Azad Engineering Limited</t>
  </si>
  <si>
    <t>INNOVA CAPTAB LIMITED</t>
  </si>
  <si>
    <t>Aerpace Industries Limited</t>
  </si>
  <si>
    <t>GlobalSpace Technologies Limited</t>
  </si>
  <si>
    <t>50.49</t>
  </si>
  <si>
    <t>19.13</t>
  </si>
  <si>
    <t>294.34</t>
  </si>
  <si>
    <t>420.66</t>
  </si>
  <si>
    <t>101.06</t>
  </si>
  <si>
    <t>38.6082</t>
  </si>
  <si>
    <t>230.1499</t>
  </si>
  <si>
    <t>61.3349</t>
  </si>
  <si>
    <t>409.88</t>
  </si>
  <si>
    <t>GDL Leasing and Finance Ltd.</t>
  </si>
  <si>
    <t>Prem Kumar Jain, Ashish Jain and Mohit Jain</t>
  </si>
  <si>
    <t>Miven Machine Tools Limited</t>
  </si>
  <si>
    <t>K Sundeep Reddy and Sahil Arora</t>
  </si>
  <si>
    <t>FUNDVISER CAPITAL (INDIA) LIMITED</t>
  </si>
  <si>
    <t>Mr. Sohan Lal Garg and Mrs. Kriti Jain</t>
  </si>
  <si>
    <t>$ indicates as on December 31, 2023</t>
  </si>
  <si>
    <t>8.95/10.25</t>
  </si>
  <si>
    <t>6.50/7.25</t>
  </si>
  <si>
    <t>No. of schemes as on December 31, 2023</t>
  </si>
  <si>
    <t>No of Folios as on December 31, 2023</t>
  </si>
  <si>
    <t>Funds mobilized for the period (Since April 01, 2023 to December 31, 2023)  (₹ crore)</t>
  </si>
  <si>
    <t xml:space="preserve">Repurchase/ Redemption for the period (Since April 01, 2023 to December 31, 2023)  (₹ crore) </t>
  </si>
  <si>
    <t>Net Inflow (+ve)/ Outflow (-ve) for the period (Since April 01, 2023 to December 31, 2023)  (₹ crore)</t>
  </si>
  <si>
    <t>Net Assets Under Management as on December 31, 2023</t>
  </si>
  <si>
    <t>$ indicates  upto December 31, 2023</t>
  </si>
  <si>
    <t>Dec-23</t>
  </si>
  <si>
    <t>Table 24: Component Stocks: S&amp;P BSE Sensex during December , 2023</t>
  </si>
  <si>
    <t>Table 25: Component Stocks: Nifty 50 Index during December, 2023</t>
  </si>
  <si>
    <t>Table 26: Component Stocks: SX40 Index during December, 2023</t>
  </si>
  <si>
    <t>$ Indicates upto December 31, 2023</t>
  </si>
  <si>
    <t>Table 63: Depository Statistics as on December 31, 2023</t>
  </si>
  <si>
    <t xml:space="preserve">
Average Daily Open Interest in December 2023</t>
  </si>
  <si>
    <t>JEERAMINI</t>
  </si>
  <si>
    <t xml:space="preserve"> 
Average Daily Open Interest in December 2023</t>
  </si>
  <si>
    <t>One NSE Natural Gas futures contract</t>
  </si>
  <si>
    <t>One NSE WTI Crude Oil futures contract</t>
  </si>
  <si>
    <t>November 2023</t>
  </si>
  <si>
    <t>2. #Of the November  2022 AUM, Rs.19,55,260/- Crores are contributed by funds from EPFO/PFs.</t>
  </si>
  <si>
    <t>3. Of the NOvember 2023 AUM,  Rs.22,53,069/- Crores are contributed by funds from EPFO/PFs.</t>
  </si>
  <si>
    <t>4.  The above data is as per submissions made by 361 Nos. of PMS on the SI Portal till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</si>
</sst>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3" formatCode="_ * #,##0.00_ ;_ * \-#,##0.00_ ;_ * &quot;-&quot;??_ ;_ @_ "/>
    <numFmt numFmtId="164" formatCode="#,##0;\-#,##0;0"/>
    <numFmt numFmtId="165" formatCode="[$-F800]dddd\,\ mmmm\ dd\,\ yyyy"/>
    <numFmt numFmtId="166" formatCode="#,##0;\-#,##0;0.0"/>
    <numFmt numFmtId="167" formatCode="_ * #,##0_ ;_ * \-#,##0_ ;_ * &quot;-&quot;??_ ;_ @_ "/>
    <numFmt numFmtId="168" formatCode="[$-409]mmm\-yy;@"/>
    <numFmt numFmtId="169" formatCode="0;\(0\)"/>
    <numFmt numFmtId="170" formatCode="0\,00\,000;\-0\,00\,000;0"/>
    <numFmt numFmtId="171" formatCode="0.0;\(0.0\)"/>
    <numFmt numFmtId="172" formatCode="0\,00\,00\,000;\-0\,00\,00\,000;0"/>
    <numFmt numFmtId="173" formatCode="[$-409]d\-mmm\-yy;@"/>
    <numFmt numFmtId="174" formatCode="#,##0.00;\-#,##0.00;0.00"/>
    <numFmt numFmtId="175" formatCode="#,##0.0;\-#,##0.0;0.0"/>
    <numFmt numFmtId="176" formatCode="#,##0.000000;\-#,##0.000000;0.000000"/>
    <numFmt numFmtId="177" formatCode="0.0;\-0.0;0.0"/>
    <numFmt numFmtId="178" formatCode="0;\-0;0"/>
    <numFmt numFmtId="179" formatCode="0.0"/>
    <numFmt numFmtId="180" formatCode="0.00_);\(0.00\)"/>
    <numFmt numFmtId="181" formatCode="0.0%"/>
    <numFmt numFmtId="182" formatCode="0.0;0.0;0"/>
    <numFmt numFmtId="183" formatCode="0.0;\-0.0;0"/>
    <numFmt numFmtId="184" formatCode="0.0;\(0\);0.0"/>
    <numFmt numFmtId="185" formatCode="0.00;\-0.00;0.0"/>
    <numFmt numFmtId="186" formatCode="#,##0.0"/>
    <numFmt numFmtId="187" formatCode="_(* #,##0.00000_);_(* \(#,##0.00000\);_(* &quot;-&quot;??_);_(@_)"/>
    <numFmt numFmtId="188" formatCode="0_);\(0\)"/>
    <numFmt numFmtId="189" formatCode="_-* #,##0_-;\-* #,##0_-;_-* &quot;-&quot;??_-;_-@_-"/>
    <numFmt numFmtId="190" formatCode="0.00;\-0.00;0.00"/>
    <numFmt numFmtId="191" formatCode="0\,00\,00\,00\,000;\-0\,00\,00\,00\,000;0"/>
    <numFmt numFmtId="192" formatCode="_(* #,##0.00_);_(* \(#,##0.00\);_(* &quot;-&quot;??_);_(@_)"/>
    <numFmt numFmtId="193" formatCode="#,##0.00;\-#,##0.00;0.0"/>
    <numFmt numFmtId="194" formatCode="[$-409]d/mmm/yy;@"/>
    <numFmt numFmtId="195" formatCode="[&gt;=10000000]#.###\,##\,##0;[&gt;=100000]#.###\,##0;##,##0.0"/>
    <numFmt numFmtId="196" formatCode="[&gt;=10000000]#\,##\,##\,##0;[&gt;=100000]#\,##\,##0;##,##0"/>
    <numFmt numFmtId="197" formatCode="_(* #,##0_);_(* \(#,##0\);_(* &quot;-&quot;??_);_(@_)"/>
    <numFmt numFmtId="198" formatCode="[&gt;=10000000]#.0\,##\,##\,##0;[&gt;=100000]#.0\,##\,##0;##,##0.0"/>
    <numFmt numFmtId="199" formatCode="[&gt;=10000000]#.##\,##\,##0;[&gt;=100000]#.##\,##0;##,##0"/>
    <numFmt numFmtId="200" formatCode="_(* #,##0.0_);_(* \(#,##0.0\);_(* &quot;-&quot;??_);_(@_)"/>
    <numFmt numFmtId="201" formatCode="[&gt;=10000000]#.#\,##0;[&gt;=100000]#.##;##,##0"/>
    <numFmt numFmtId="202" formatCode="_ * #,##0.0_ ;_ * \-#,##0.0_ ;_ * &quot;-&quot;??_ ;_ @_ "/>
    <numFmt numFmtId="203" formatCode="0.0000%"/>
    <numFmt numFmtId="204" formatCode="[&gt;=10000000]#.00\,##\,##\,##0;[&gt;=100000]#.00\,##\,##0;##,##0.00"/>
    <numFmt numFmtId="205" formatCode="#,##0.0;\-#,##0.0;0"/>
  </numFmts>
  <fonts count="1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4" tint="-0.499984740745262"/>
      <name val="Garamond"/>
      <family val="1"/>
    </font>
    <font>
      <sz val="6"/>
      <color indexed="8"/>
      <name val="Arial"/>
      <family val="2"/>
    </font>
    <font>
      <sz val="12"/>
      <color indexed="8"/>
      <name val="Garamond"/>
      <family val="1"/>
    </font>
    <font>
      <sz val="12"/>
      <name val="Garamond"/>
      <family val="1"/>
    </font>
    <font>
      <b/>
      <sz val="11"/>
      <color indexed="8"/>
      <name val="Garamond"/>
      <family val="1"/>
    </font>
    <font>
      <sz val="11"/>
      <color indexed="8"/>
      <name val="Garamond"/>
      <family val="1"/>
    </font>
    <font>
      <sz val="11"/>
      <color rgb="FF000000"/>
      <name val="Garamond"/>
      <family val="1"/>
    </font>
    <font>
      <sz val="11"/>
      <color theme="1"/>
      <name val="Garamond"/>
      <family val="1"/>
    </font>
    <font>
      <sz val="11"/>
      <name val="Garamond"/>
      <family val="1"/>
    </font>
    <font>
      <b/>
      <sz val="11"/>
      <name val="Garamond"/>
      <family val="1"/>
    </font>
    <font>
      <sz val="12"/>
      <color theme="1"/>
      <name val="Garamond"/>
      <family val="1"/>
    </font>
    <font>
      <b/>
      <sz val="11"/>
      <color rgb="FF000000"/>
      <name val="Garamond"/>
      <family val="1"/>
    </font>
    <font>
      <sz val="12"/>
      <color rgb="FF000000"/>
      <name val="Garamond"/>
      <family val="1"/>
    </font>
    <font>
      <sz val="12"/>
      <color theme="1"/>
      <name val="Calibri"/>
      <family val="2"/>
      <scheme val="minor"/>
    </font>
    <font>
      <sz val="10"/>
      <color rgb="FF000000"/>
      <name val="Palatino Linotype"/>
      <family val="1"/>
    </font>
    <font>
      <b/>
      <sz val="11"/>
      <color theme="1"/>
      <name val="Garamond"/>
      <family val="1"/>
    </font>
    <font>
      <sz val="11"/>
      <color theme="1"/>
      <name val="Consolas"/>
      <family val="2"/>
    </font>
    <font>
      <b/>
      <sz val="10"/>
      <name val="Arial"/>
      <family val="2"/>
    </font>
    <font>
      <b/>
      <sz val="10"/>
      <color indexed="8"/>
      <name val="Palatino Linotype"/>
      <family val="1"/>
    </font>
    <font>
      <b/>
      <sz val="10"/>
      <name val="Palatino Linotype"/>
      <family val="1"/>
    </font>
    <font>
      <sz val="10"/>
      <color indexed="8"/>
      <name val="Palatino Linotype"/>
      <family val="1"/>
    </font>
    <font>
      <b/>
      <sz val="11"/>
      <color indexed="8"/>
      <name val="Rupee Foradian"/>
      <family val="2"/>
    </font>
    <font>
      <i/>
      <sz val="11"/>
      <color indexed="8"/>
      <name val="Garamond"/>
      <family val="1"/>
    </font>
    <font>
      <sz val="10"/>
      <name val="Garamond"/>
      <family val="1"/>
    </font>
    <font>
      <sz val="10"/>
      <color theme="1"/>
      <name val="Garamond"/>
      <family val="1"/>
    </font>
    <font>
      <sz val="10"/>
      <color indexed="8"/>
      <name val="Garamond"/>
      <family val="1"/>
    </font>
    <font>
      <sz val="9"/>
      <color rgb="FF000000"/>
      <name val="Arial"/>
      <family val="2"/>
    </font>
    <font>
      <b/>
      <sz val="9"/>
      <color indexed="8"/>
      <name val="Garamond"/>
      <family val="1"/>
    </font>
    <font>
      <sz val="9"/>
      <name val="Garamond"/>
      <family val="1"/>
    </font>
    <font>
      <sz val="9"/>
      <color indexed="8"/>
      <name val="Garamond"/>
      <family val="1"/>
    </font>
    <font>
      <sz val="9"/>
      <color indexed="8"/>
      <name val="Arial"/>
      <family val="2"/>
    </font>
    <font>
      <b/>
      <sz val="11"/>
      <name val="Rupee Foradian"/>
      <family val="2"/>
    </font>
    <font>
      <b/>
      <sz val="10"/>
      <color indexed="8"/>
      <name val="Arial"/>
      <family val="2"/>
    </font>
    <font>
      <sz val="10"/>
      <color theme="1"/>
      <name val="Garamond"/>
      <family val="2"/>
    </font>
    <font>
      <b/>
      <sz val="10"/>
      <color theme="1"/>
      <name val="Garamond"/>
      <family val="1"/>
    </font>
    <font>
      <b/>
      <i/>
      <sz val="11"/>
      <color indexed="8"/>
      <name val="Garamond"/>
      <family val="1"/>
    </font>
    <font>
      <sz val="6"/>
      <color indexed="8"/>
      <name val="Garamond"/>
      <family val="1"/>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sz val="12"/>
      <name val="Calibri"/>
      <family val="2"/>
      <scheme val="minor"/>
    </font>
    <font>
      <b/>
      <sz val="14"/>
      <color theme="1"/>
      <name val="Garamond"/>
      <family val="1"/>
    </font>
    <font>
      <b/>
      <sz val="12"/>
      <color theme="1"/>
      <name val="Calibri"/>
      <family val="2"/>
      <scheme val="minor"/>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b/>
      <i/>
      <sz val="10"/>
      <name val="Garamond"/>
      <family val="1"/>
    </font>
    <font>
      <i/>
      <sz val="10"/>
      <color theme="1"/>
      <name val="Garamond"/>
      <family val="1"/>
    </font>
    <font>
      <i/>
      <sz val="10"/>
      <color theme="1"/>
      <name val="Calibri"/>
      <family val="2"/>
      <scheme val="minor"/>
    </font>
    <font>
      <b/>
      <sz val="8"/>
      <name val="Garamond"/>
      <family val="1"/>
    </font>
    <font>
      <sz val="8"/>
      <name val="Garamond"/>
      <family val="1"/>
    </font>
    <font>
      <sz val="8"/>
      <color rgb="FF000000"/>
      <name val="Garamond"/>
      <family val="1"/>
    </font>
    <font>
      <b/>
      <sz val="8"/>
      <color rgb="FF000000"/>
      <name val="Garamond"/>
      <family val="1"/>
    </font>
    <font>
      <b/>
      <sz val="8"/>
      <color theme="1"/>
      <name val="Arial"/>
      <family val="2"/>
    </font>
    <font>
      <b/>
      <sz val="8"/>
      <color theme="1"/>
      <name val="Garamond"/>
      <family val="1"/>
    </font>
    <font>
      <b/>
      <sz val="11"/>
      <color indexed="8"/>
      <name val="Calibri Light"/>
      <family val="2"/>
      <scheme val="major"/>
    </font>
    <font>
      <sz val="11"/>
      <color theme="1"/>
      <name val="Calibri Light"/>
      <family val="2"/>
      <scheme val="major"/>
    </font>
    <font>
      <sz val="11"/>
      <name val="Calibri Light"/>
      <family val="2"/>
      <scheme val="major"/>
    </font>
    <font>
      <sz val="11"/>
      <color indexed="8"/>
      <name val="Calibri"/>
      <family val="2"/>
    </font>
    <font>
      <u/>
      <sz val="11"/>
      <color theme="10"/>
      <name val="Calibri"/>
      <family val="2"/>
      <scheme val="minor"/>
    </font>
    <font>
      <sz val="10"/>
      <color theme="1"/>
      <name val="Book Antiqua"/>
      <family val="1"/>
    </font>
    <font>
      <sz val="11"/>
      <color indexed="8"/>
      <name val="Calibri Light"/>
      <family val="2"/>
      <scheme val="major"/>
    </font>
    <font>
      <sz val="10"/>
      <color indexed="8"/>
      <name val="Calibri Light"/>
      <family val="2"/>
      <scheme val="major"/>
    </font>
    <font>
      <b/>
      <sz val="11"/>
      <color theme="1"/>
      <name val="Calibri Light"/>
      <family val="2"/>
      <scheme val="major"/>
    </font>
    <font>
      <b/>
      <sz val="11"/>
      <name val="Calibri Light"/>
      <family val="2"/>
      <scheme val="major"/>
    </font>
    <font>
      <sz val="10"/>
      <color indexed="10"/>
      <name val="Calibri Light"/>
      <family val="2"/>
      <scheme val="major"/>
    </font>
    <font>
      <sz val="11"/>
      <color theme="1"/>
      <name val="Calibri Light"/>
      <family val="1"/>
      <scheme val="major"/>
    </font>
    <font>
      <sz val="10"/>
      <name val="Calibri Light"/>
      <family val="2"/>
      <scheme val="major"/>
    </font>
    <font>
      <b/>
      <sz val="11"/>
      <name val="Calibri Light"/>
      <family val="2"/>
    </font>
    <font>
      <sz val="11"/>
      <name val="Calibri Light"/>
      <family val="2"/>
    </font>
    <font>
      <b/>
      <sz val="11"/>
      <color indexed="8"/>
      <name val="Calibri Light"/>
      <family val="2"/>
    </font>
    <font>
      <sz val="11"/>
      <color theme="1"/>
      <name val="Calibri Light"/>
      <family val="2"/>
    </font>
    <font>
      <b/>
      <sz val="11"/>
      <color theme="1"/>
      <name val="Calibri Light"/>
      <family val="2"/>
    </font>
    <font>
      <sz val="10"/>
      <name val="Calibri Light"/>
      <family val="2"/>
    </font>
    <font>
      <sz val="11"/>
      <color indexed="8"/>
      <name val="Calibri Light"/>
      <family val="2"/>
    </font>
    <font>
      <sz val="10"/>
      <color indexed="8"/>
      <name val="Calibri Light"/>
      <family val="2"/>
    </font>
    <font>
      <b/>
      <sz val="10"/>
      <name val="Calibri Light"/>
      <family val="2"/>
      <scheme val="major"/>
    </font>
    <font>
      <b/>
      <sz val="11"/>
      <color rgb="FF154063"/>
      <name val="Calibri Light"/>
      <family val="2"/>
      <scheme val="major"/>
    </font>
    <font>
      <sz val="10"/>
      <color theme="1"/>
      <name val="Calibri Light"/>
      <family val="2"/>
      <scheme val="major"/>
    </font>
    <font>
      <b/>
      <sz val="10"/>
      <color theme="1"/>
      <name val="Calibri Light"/>
      <family val="2"/>
      <scheme val="major"/>
    </font>
    <font>
      <sz val="12"/>
      <color theme="1"/>
      <name val="Calibri Light"/>
      <family val="2"/>
      <scheme val="major"/>
    </font>
    <font>
      <sz val="10"/>
      <color rgb="FF000000"/>
      <name val="Calibri Light"/>
      <family val="2"/>
      <scheme val="major"/>
    </font>
    <font>
      <sz val="11"/>
      <color theme="1"/>
      <name val="Rupee Foradian"/>
      <family val="2"/>
    </font>
    <font>
      <b/>
      <sz val="11"/>
      <color theme="1"/>
      <name val="Rupee Foradian"/>
      <family val="2"/>
    </font>
    <font>
      <sz val="13"/>
      <color rgb="FF333333"/>
      <name val="Segoe UI"/>
      <family val="2"/>
    </font>
    <font>
      <sz val="11"/>
      <name val="Times New Roman"/>
      <family val="1"/>
    </font>
    <font>
      <sz val="11"/>
      <color theme="1"/>
      <name val="Times New Roman"/>
      <family val="1"/>
    </font>
    <font>
      <sz val="8"/>
      <color theme="1"/>
      <name val="Calibri Light"/>
      <family val="2"/>
      <scheme val="major"/>
    </font>
    <font>
      <sz val="11"/>
      <name val="Calibri"/>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
      <patternFill patternType="solid">
        <fgColor indexed="9"/>
        <bgColor indexed="9"/>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2"/>
        <bgColor indexed="64"/>
      </patternFill>
    </fill>
  </fills>
  <borders count="106">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thin">
        <color indexed="8"/>
      </left>
      <right style="double">
        <color indexed="8"/>
      </right>
      <top/>
      <bottom style="thin">
        <color indexed="64"/>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double">
        <color indexed="8"/>
      </right>
      <top style="thin">
        <color indexed="8"/>
      </top>
      <bottom/>
      <diagonal/>
    </border>
    <border>
      <left style="thin">
        <color indexed="8"/>
      </left>
      <right style="double">
        <color indexed="8"/>
      </right>
      <top style="thin">
        <color indexed="8"/>
      </top>
      <bottom style="thin">
        <color indexed="64"/>
      </bottom>
      <diagonal/>
    </border>
    <border>
      <left style="double">
        <color indexed="8"/>
      </left>
      <right style="thin">
        <color indexed="8"/>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64"/>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uble">
        <color indexed="8"/>
      </left>
      <right style="thin">
        <color indexed="8"/>
      </right>
      <top style="thin">
        <color indexed="8"/>
      </top>
      <bottom/>
      <diagonal/>
    </border>
    <border>
      <left/>
      <right style="thin">
        <color indexed="8"/>
      </right>
      <top style="thin">
        <color indexed="8"/>
      </top>
      <bottom/>
      <diagonal/>
    </border>
    <border>
      <left style="double">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s>
  <cellStyleXfs count="3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1" fillId="0" borderId="0"/>
    <xf numFmtId="0" fontId="20" fillId="0" borderId="0"/>
    <xf numFmtId="43" fontId="1" fillId="0" borderId="0" applyFont="0" applyFill="0" applyBorder="0" applyAlignment="0" applyProtection="0"/>
    <xf numFmtId="0" fontId="3" fillId="0" borderId="0" applyNumberFormat="0" applyFont="0" applyFill="0" applyBorder="0" applyAlignment="0" applyProtection="0"/>
    <xf numFmtId="173" fontId="1" fillId="0" borderId="0" applyNumberFormat="0" applyFill="0" applyBorder="0" applyAlignment="0" applyProtection="0"/>
    <xf numFmtId="9" fontId="1" fillId="0" borderId="0" applyFont="0" applyFill="0" applyBorder="0" applyAlignment="0" applyProtection="0"/>
    <xf numFmtId="43" fontId="20" fillId="0" borderId="0" applyFont="0" applyFill="0" applyBorder="0" applyAlignment="0" applyProtection="0"/>
    <xf numFmtId="0" fontId="1" fillId="0" borderId="0"/>
    <xf numFmtId="179" fontId="3" fillId="0" borderId="0" applyFont="0" applyFill="0" applyBorder="0" applyAlignment="0" applyProtection="0"/>
    <xf numFmtId="173" fontId="1" fillId="0" borderId="0"/>
    <xf numFmtId="0" fontId="3" fillId="0" borderId="0"/>
    <xf numFmtId="0" fontId="1" fillId="0" borderId="0"/>
    <xf numFmtId="192" fontId="3" fillId="0" borderId="0" applyNumberFormat="0" applyFont="0" applyFill="0" applyBorder="0" applyAlignment="0" applyProtection="0"/>
    <xf numFmtId="0" fontId="37" fillId="0" borderId="0"/>
    <xf numFmtId="173" fontId="3" fillId="0" borderId="0"/>
    <xf numFmtId="173" fontId="1" fillId="0" borderId="0"/>
    <xf numFmtId="194" fontId="1" fillId="0" borderId="0"/>
    <xf numFmtId="173" fontId="3" fillId="0" borderId="0" applyNumberFormat="0" applyFill="0" applyBorder="0" applyAlignment="0" applyProtection="0"/>
    <xf numFmtId="173" fontId="3" fillId="0" borderId="0" applyNumberFormat="0" applyFill="0" applyBorder="0" applyAlignment="0" applyProtection="0"/>
    <xf numFmtId="195" fontId="49" fillId="0" borderId="0">
      <alignment horizontal="right"/>
    </xf>
    <xf numFmtId="0" fontId="3" fillId="0" borderId="0"/>
    <xf numFmtId="192" fontId="1" fillId="0" borderId="0" applyFont="0" applyFill="0" applyBorder="0" applyAlignment="0" applyProtection="0"/>
    <xf numFmtId="43" fontId="1" fillId="0" borderId="0" applyFont="0" applyFill="0" applyBorder="0" applyAlignment="0" applyProtection="0"/>
    <xf numFmtId="179" fontId="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0" fontId="1" fillId="0" borderId="0"/>
    <xf numFmtId="192"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0" fontId="85" fillId="0" borderId="0" applyNumberFormat="0" applyFill="0" applyBorder="0" applyAlignment="0" applyProtection="0"/>
    <xf numFmtId="192" fontId="3" fillId="0" borderId="0" applyFont="0" applyFill="0" applyBorder="0" applyAlignment="0" applyProtection="0"/>
  </cellStyleXfs>
  <cellXfs count="1691">
    <xf numFmtId="0" fontId="0" fillId="0" borderId="0" xfId="0"/>
    <xf numFmtId="0" fontId="3" fillId="0" borderId="0" xfId="3" applyNumberFormat="1" applyFont="1" applyFill="1" applyBorder="1" applyAlignment="1"/>
    <xf numFmtId="49" fontId="4" fillId="2" borderId="1" xfId="3" applyNumberFormat="1" applyFont="1" applyFill="1" applyBorder="1" applyAlignment="1">
      <alignment horizontal="center"/>
    </xf>
    <xf numFmtId="0" fontId="5" fillId="2" borderId="0" xfId="3" applyFont="1" applyFill="1" applyAlignment="1">
      <alignment vertical="center"/>
    </xf>
    <xf numFmtId="0" fontId="7" fillId="0" borderId="0" xfId="3" applyNumberFormat="1" applyFont="1" applyFill="1" applyBorder="1" applyAlignment="1"/>
    <xf numFmtId="49" fontId="8" fillId="0" borderId="4" xfId="0" applyNumberFormat="1" applyFont="1" applyFill="1" applyBorder="1" applyAlignment="1">
      <alignment horizontal="left" vertical="center"/>
    </xf>
    <xf numFmtId="0" fontId="0" fillId="0" borderId="0" xfId="0" applyBorder="1"/>
    <xf numFmtId="49" fontId="8" fillId="0" borderId="0" xfId="0" applyNumberFormat="1" applyFont="1" applyFill="1" applyBorder="1" applyAlignment="1">
      <alignment horizontal="left"/>
    </xf>
    <xf numFmtId="0" fontId="13" fillId="0" borderId="11" xfId="0" applyFont="1" applyFill="1" applyBorder="1" applyAlignment="1">
      <alignment horizontal="center" vertical="center" wrapText="1"/>
    </xf>
    <xf numFmtId="0" fontId="11" fillId="0" borderId="4" xfId="0" applyFont="1" applyFill="1" applyBorder="1"/>
    <xf numFmtId="0" fontId="15" fillId="0" borderId="6" xfId="0" applyFont="1" applyFill="1" applyBorder="1" applyAlignment="1">
      <alignment horizontal="left" vertical="top"/>
    </xf>
    <xf numFmtId="0" fontId="13" fillId="0" borderId="0" xfId="0" applyFont="1" applyFill="1" applyAlignment="1">
      <alignment horizontal="left"/>
    </xf>
    <xf numFmtId="0" fontId="14" fillId="0" borderId="0" xfId="0" applyFont="1" applyFill="1" applyBorder="1" applyAlignment="1">
      <alignment horizontal="center"/>
    </xf>
    <xf numFmtId="0" fontId="14" fillId="0" borderId="0" xfId="0" applyFont="1" applyBorder="1" applyAlignment="1">
      <alignment horizontal="center"/>
    </xf>
    <xf numFmtId="2" fontId="14" fillId="0" borderId="0" xfId="0" applyNumberFormat="1" applyFont="1" applyBorder="1" applyAlignment="1">
      <alignment horizontal="center"/>
    </xf>
    <xf numFmtId="2" fontId="16" fillId="0" borderId="0" xfId="0" applyNumberFormat="1" applyFont="1" applyBorder="1" applyAlignment="1">
      <alignment horizontal="center"/>
    </xf>
    <xf numFmtId="3" fontId="14" fillId="0" borderId="0" xfId="0" applyNumberFormat="1" applyFont="1" applyBorder="1" applyAlignment="1">
      <alignment horizontal="center"/>
    </xf>
    <xf numFmtId="0" fontId="12" fillId="0" borderId="0" xfId="0" applyNumberFormat="1" applyFont="1" applyFill="1" applyBorder="1" applyAlignment="1">
      <alignment horizontal="center" vertical="top"/>
    </xf>
    <xf numFmtId="0" fontId="14" fillId="0" borderId="0" xfId="0" applyFont="1" applyBorder="1" applyProtection="1">
      <protection locked="0"/>
    </xf>
    <xf numFmtId="14" fontId="14" fillId="0" borderId="0" xfId="0" applyNumberFormat="1" applyFont="1" applyFill="1" applyBorder="1" applyAlignment="1">
      <alignment horizontal="right"/>
    </xf>
    <xf numFmtId="0" fontId="14" fillId="0" borderId="0" xfId="0" applyFont="1" applyBorder="1"/>
    <xf numFmtId="14" fontId="14" fillId="0" borderId="0" xfId="0" applyNumberFormat="1" applyFont="1" applyBorder="1" applyAlignment="1">
      <alignment horizontal="right"/>
    </xf>
    <xf numFmtId="0" fontId="14" fillId="0" borderId="0" xfId="0" applyFont="1" applyBorder="1" applyAlignment="1">
      <alignment horizontal="center" vertical="center"/>
    </xf>
    <xf numFmtId="2" fontId="14"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0" fontId="11" fillId="0" borderId="0" xfId="0" applyFont="1" applyFill="1" applyBorder="1" applyAlignment="1">
      <alignment horizontal="center"/>
    </xf>
    <xf numFmtId="0" fontId="14" fillId="0" borderId="0" xfId="0" applyFont="1" applyFill="1" applyBorder="1"/>
    <xf numFmtId="0" fontId="17" fillId="0" borderId="0" xfId="0" applyFont="1" applyBorder="1"/>
    <xf numFmtId="14" fontId="17" fillId="0" borderId="0" xfId="0" applyNumberFormat="1" applyFont="1" applyBorder="1"/>
    <xf numFmtId="0" fontId="0" fillId="0" borderId="0" xfId="0" applyFill="1" applyBorder="1" applyProtection="1">
      <protection locked="0"/>
    </xf>
    <xf numFmtId="14" fontId="17" fillId="0" borderId="0" xfId="0" applyNumberFormat="1" applyFont="1" applyFill="1" applyBorder="1" applyAlignment="1">
      <alignment horizontal="right"/>
    </xf>
    <xf numFmtId="0" fontId="0" fillId="0" borderId="0" xfId="0" applyBorder="1" applyProtection="1">
      <protection locked="0"/>
    </xf>
    <xf numFmtId="14" fontId="17" fillId="0" borderId="0" xfId="0" applyNumberFormat="1" applyFont="1" applyBorder="1" applyAlignment="1">
      <alignment horizontal="right"/>
    </xf>
    <xf numFmtId="0" fontId="17" fillId="0" borderId="0" xfId="0" applyFont="1" applyFill="1" applyBorder="1"/>
    <xf numFmtId="49" fontId="8" fillId="0" borderId="0" xfId="0" applyNumberFormat="1" applyFont="1" applyFill="1" applyBorder="1" applyAlignment="1">
      <alignment vertical="top" wrapText="1"/>
    </xf>
    <xf numFmtId="0" fontId="9" fillId="0" borderId="0" xfId="0" applyFont="1" applyFill="1" applyAlignment="1">
      <alignment vertical="top" wrapText="1"/>
    </xf>
    <xf numFmtId="0" fontId="8" fillId="0" borderId="12" xfId="0" applyFont="1" applyFill="1" applyBorder="1" applyAlignment="1">
      <alignment horizontal="center" vertical="center" wrapText="1"/>
    </xf>
    <xf numFmtId="0" fontId="9" fillId="0" borderId="0" xfId="0" applyFont="1" applyFill="1" applyBorder="1" applyAlignment="1">
      <alignment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15" fontId="12" fillId="0" borderId="0"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0" fillId="0" borderId="0" xfId="0" applyFill="1" applyBorder="1"/>
    <xf numFmtId="2" fontId="11" fillId="0" borderId="0" xfId="0" applyNumberFormat="1" applyFont="1"/>
    <xf numFmtId="15" fontId="11" fillId="0" borderId="0" xfId="4" applyNumberFormat="1" applyFont="1" applyBorder="1" applyAlignment="1">
      <alignment horizontal="center" vertical="center"/>
    </xf>
    <xf numFmtId="0" fontId="11" fillId="0" borderId="0" xfId="0" applyNumberFormat="1" applyFont="1" applyBorder="1" applyAlignment="1">
      <alignment horizontal="center" vertical="center"/>
    </xf>
    <xf numFmtId="165" fontId="0" fillId="0" borderId="0" xfId="0" applyNumberFormat="1" applyFill="1" applyBorder="1"/>
    <xf numFmtId="165" fontId="0" fillId="0" borderId="0" xfId="0" applyNumberFormat="1" applyBorder="1"/>
    <xf numFmtId="165" fontId="0" fillId="0" borderId="0" xfId="0" applyNumberFormat="1" applyFill="1"/>
    <xf numFmtId="165" fontId="0" fillId="0" borderId="0" xfId="0" applyNumberFormat="1"/>
    <xf numFmtId="0" fontId="0" fillId="0" borderId="0" xfId="0" applyFill="1"/>
    <xf numFmtId="0" fontId="12"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165"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top"/>
    </xf>
    <xf numFmtId="0" fontId="11" fillId="0" borderId="0" xfId="0" applyFont="1" applyFill="1" applyBorder="1" applyAlignment="1">
      <alignment horizontal="right" vertical="top"/>
    </xf>
    <xf numFmtId="165" fontId="11" fillId="0" borderId="0" xfId="0" applyNumberFormat="1" applyFont="1" applyFill="1" applyBorder="1" applyAlignment="1">
      <alignment horizontal="center" vertical="center"/>
    </xf>
    <xf numFmtId="49" fontId="8" fillId="0" borderId="0" xfId="0" applyNumberFormat="1" applyFont="1" applyFill="1" applyAlignment="1">
      <alignment vertical="center"/>
    </xf>
    <xf numFmtId="49" fontId="8" fillId="2" borderId="12" xfId="0" applyNumberFormat="1" applyFont="1" applyFill="1" applyBorder="1" applyAlignment="1">
      <alignment horizontal="center" vertical="center" wrapText="1"/>
    </xf>
    <xf numFmtId="49" fontId="8" fillId="2" borderId="15" xfId="0" applyNumberFormat="1" applyFont="1" applyFill="1" applyBorder="1" applyAlignment="1">
      <alignment horizontal="left"/>
    </xf>
    <xf numFmtId="0" fontId="15" fillId="0" borderId="4" xfId="0" applyFont="1" applyFill="1" applyBorder="1" applyAlignment="1">
      <alignment horizontal="right" vertical="center" wrapText="1"/>
    </xf>
    <xf numFmtId="3" fontId="15" fillId="0" borderId="4"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0" fillId="0" borderId="0" xfId="0" applyNumberFormat="1"/>
    <xf numFmtId="49" fontId="8" fillId="2" borderId="12" xfId="0" applyNumberFormat="1" applyFont="1" applyFill="1" applyBorder="1" applyAlignment="1">
      <alignment horizontal="left"/>
    </xf>
    <xf numFmtId="49" fontId="9" fillId="2" borderId="4" xfId="0" applyNumberFormat="1" applyFont="1" applyFill="1" applyBorder="1" applyAlignment="1">
      <alignment horizontal="left"/>
    </xf>
    <xf numFmtId="0" fontId="9" fillId="2" borderId="4" xfId="0" applyFont="1" applyFill="1" applyBorder="1" applyAlignment="1">
      <alignment horizontal="right"/>
    </xf>
    <xf numFmtId="164" fontId="9" fillId="2" borderId="4" xfId="0" applyNumberFormat="1" applyFont="1" applyFill="1" applyBorder="1" applyAlignment="1">
      <alignment horizontal="right"/>
    </xf>
    <xf numFmtId="0" fontId="9" fillId="0" borderId="4" xfId="0" applyFont="1" applyFill="1" applyBorder="1" applyAlignment="1">
      <alignment horizontal="right"/>
    </xf>
    <xf numFmtId="164" fontId="9" fillId="0" borderId="4" xfId="0" applyNumberFormat="1" applyFont="1" applyFill="1" applyBorder="1" applyAlignment="1">
      <alignment horizontal="right"/>
    </xf>
    <xf numFmtId="0" fontId="9" fillId="0" borderId="0" xfId="0" applyFont="1" applyFill="1" applyBorder="1" applyAlignment="1">
      <alignment horizontal="right"/>
    </xf>
    <xf numFmtId="166" fontId="9"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64" fontId="9" fillId="0" borderId="0" xfId="0" applyNumberFormat="1" applyFont="1" applyFill="1" applyBorder="1" applyAlignment="1">
      <alignment horizontal="right"/>
    </xf>
    <xf numFmtId="49" fontId="8" fillId="0" borderId="0" xfId="0" applyNumberFormat="1" applyFont="1" applyFill="1" applyAlignment="1"/>
    <xf numFmtId="49" fontId="9" fillId="0" borderId="0" xfId="0" applyNumberFormat="1" applyFont="1" applyFill="1" applyBorder="1" applyAlignment="1">
      <alignment horizontal="left" vertical="center"/>
    </xf>
    <xf numFmtId="1" fontId="9" fillId="0" borderId="0" xfId="0" applyNumberFormat="1" applyFont="1" applyFill="1" applyBorder="1" applyAlignment="1">
      <alignment horizontal="right"/>
    </xf>
    <xf numFmtId="49" fontId="9" fillId="0" borderId="0" xfId="0" applyNumberFormat="1" applyFont="1" applyFill="1" applyBorder="1" applyAlignment="1"/>
    <xf numFmtId="0" fontId="18" fillId="0" borderId="0" xfId="0" applyFont="1" applyBorder="1" applyAlignment="1">
      <alignment horizontal="right" vertical="center" wrapText="1"/>
    </xf>
    <xf numFmtId="3" fontId="18" fillId="0" borderId="0" xfId="0" applyNumberFormat="1" applyFont="1" applyBorder="1" applyAlignment="1">
      <alignment horizontal="right" vertical="center" wrapText="1"/>
    </xf>
    <xf numFmtId="3" fontId="0" fillId="0" borderId="0" xfId="0" applyNumberFormat="1" applyFill="1"/>
    <xf numFmtId="49" fontId="9" fillId="0" borderId="0" xfId="5" applyNumberFormat="1" applyFont="1" applyFill="1" applyBorder="1" applyAlignment="1">
      <alignment horizontal="left" vertical="center"/>
    </xf>
    <xf numFmtId="1" fontId="9" fillId="0" borderId="0" xfId="5" applyNumberFormat="1" applyFont="1" applyFill="1" applyBorder="1" applyAlignment="1">
      <alignment horizontal="right"/>
    </xf>
    <xf numFmtId="17" fontId="9" fillId="0" borderId="0" xfId="5" applyNumberFormat="1" applyFont="1" applyFill="1" applyBorder="1" applyAlignment="1">
      <alignment horizontal="left" vertical="center"/>
    </xf>
    <xf numFmtId="1" fontId="11" fillId="0" borderId="0" xfId="0" applyNumberFormat="1" applyFont="1"/>
    <xf numFmtId="3" fontId="11" fillId="0" borderId="0" xfId="0" applyNumberFormat="1" applyFont="1"/>
    <xf numFmtId="0" fontId="11" fillId="0" borderId="0" xfId="0" applyFont="1"/>
    <xf numFmtId="3" fontId="11" fillId="0" borderId="0" xfId="0" applyNumberFormat="1" applyFont="1" applyFill="1"/>
    <xf numFmtId="0" fontId="11" fillId="0" borderId="0" xfId="0" applyFont="1" applyFill="1"/>
    <xf numFmtId="1" fontId="11" fillId="0" borderId="0" xfId="0" applyNumberFormat="1" applyFont="1" applyFill="1"/>
    <xf numFmtId="0" fontId="12" fillId="0" borderId="0" xfId="0" applyNumberFormat="1" applyFont="1" applyFill="1" applyBorder="1" applyAlignment="1">
      <alignment vertical="top"/>
    </xf>
    <xf numFmtId="49" fontId="8" fillId="0" borderId="4" xfId="0" applyNumberFormat="1" applyFont="1" applyFill="1" applyBorder="1" applyAlignment="1">
      <alignment horizontal="left" vertical="top"/>
    </xf>
    <xf numFmtId="164" fontId="8" fillId="0" borderId="4" xfId="0" applyNumberFormat="1" applyFont="1" applyFill="1" applyBorder="1" applyAlignment="1">
      <alignment horizontal="right" vertical="top"/>
    </xf>
    <xf numFmtId="0" fontId="8" fillId="0" borderId="4" xfId="0" applyFont="1" applyFill="1" applyBorder="1" applyAlignment="1">
      <alignment horizontal="right" vertical="top"/>
    </xf>
    <xf numFmtId="166" fontId="8" fillId="0" borderId="4" xfId="0" applyNumberFormat="1" applyFont="1" applyFill="1" applyBorder="1" applyAlignment="1">
      <alignment horizontal="right" vertical="top"/>
    </xf>
    <xf numFmtId="166" fontId="8" fillId="0" borderId="2" xfId="0" applyNumberFormat="1" applyFont="1" applyFill="1" applyBorder="1" applyAlignment="1">
      <alignment horizontal="right" vertical="top"/>
    </xf>
    <xf numFmtId="164" fontId="0" fillId="0" borderId="0" xfId="0" applyNumberFormat="1"/>
    <xf numFmtId="166" fontId="0" fillId="0" borderId="0" xfId="0" applyNumberFormat="1"/>
    <xf numFmtId="168" fontId="9" fillId="0" borderId="4" xfId="0" applyNumberFormat="1" applyFont="1" applyFill="1" applyBorder="1" applyAlignment="1">
      <alignment horizontal="left" vertical="top"/>
    </xf>
    <xf numFmtId="164" fontId="9" fillId="0" borderId="4" xfId="0" applyNumberFormat="1" applyFont="1" applyFill="1" applyBorder="1" applyAlignment="1">
      <alignment horizontal="right" vertical="top"/>
    </xf>
    <xf numFmtId="0" fontId="9" fillId="0" borderId="4" xfId="0" applyFont="1" applyFill="1" applyBorder="1" applyAlignment="1">
      <alignment vertical="top"/>
    </xf>
    <xf numFmtId="0" fontId="9" fillId="0" borderId="0" xfId="0" applyFont="1" applyFill="1" applyAlignment="1">
      <alignment horizontal="left" vertical="top"/>
    </xf>
    <xf numFmtId="0" fontId="9" fillId="0" borderId="0" xfId="0" applyFont="1" applyFill="1" applyAlignment="1">
      <alignment vertical="top"/>
    </xf>
    <xf numFmtId="0" fontId="3" fillId="0" borderId="0" xfId="0" applyFont="1" applyFill="1" applyBorder="1" applyAlignment="1">
      <alignment wrapText="1"/>
    </xf>
    <xf numFmtId="0" fontId="3" fillId="0" borderId="0" xfId="0" applyFont="1" applyFill="1" applyBorder="1" applyAlignment="1">
      <alignment vertical="center" wrapText="1"/>
    </xf>
    <xf numFmtId="164" fontId="9" fillId="0" borderId="0" xfId="0" applyNumberFormat="1" applyFont="1" applyFill="1" applyAlignment="1">
      <alignment horizontal="left" vertical="top"/>
    </xf>
    <xf numFmtId="49" fontId="8" fillId="0" borderId="0" xfId="0" applyNumberFormat="1" applyFont="1" applyFill="1" applyAlignment="1">
      <alignment horizontal="left" vertical="top"/>
    </xf>
    <xf numFmtId="168" fontId="9" fillId="0" borderId="0" xfId="0" applyNumberFormat="1" applyFont="1" applyFill="1" applyBorder="1" applyAlignment="1">
      <alignment horizontal="left" vertical="top"/>
    </xf>
    <xf numFmtId="164" fontId="9" fillId="0" borderId="0" xfId="0" applyNumberFormat="1" applyFont="1" applyFill="1" applyBorder="1" applyAlignment="1">
      <alignment horizontal="right" vertical="top"/>
    </xf>
    <xf numFmtId="0" fontId="7" fillId="0" borderId="0" xfId="0" applyFont="1" applyFill="1" applyBorder="1" applyAlignment="1">
      <alignment horizontal="right" vertical="center" wrapText="1"/>
    </xf>
    <xf numFmtId="167" fontId="7" fillId="0" borderId="0" xfId="7" applyNumberFormat="1" applyFont="1" applyFill="1" applyBorder="1" applyAlignment="1">
      <alignment horizontal="right" vertical="center" wrapText="1"/>
    </xf>
    <xf numFmtId="0" fontId="9" fillId="0" borderId="0" xfId="0" applyFont="1" applyFill="1" applyBorder="1" applyAlignment="1">
      <alignment vertical="top"/>
    </xf>
    <xf numFmtId="49" fontId="9" fillId="0" borderId="0" xfId="6" applyNumberFormat="1" applyFont="1" applyFill="1" applyBorder="1" applyAlignment="1">
      <alignment horizontal="left" vertical="center"/>
    </xf>
    <xf numFmtId="164" fontId="9" fillId="0" borderId="0" xfId="6" applyNumberFormat="1" applyFont="1" applyFill="1" applyBorder="1" applyAlignment="1">
      <alignment horizontal="right" vertical="center"/>
    </xf>
    <xf numFmtId="0" fontId="12" fillId="0" borderId="0" xfId="6" applyFont="1" applyFill="1" applyBorder="1" applyAlignment="1">
      <alignment horizontal="right" vertical="center" wrapText="1"/>
    </xf>
    <xf numFmtId="167" fontId="12" fillId="0" borderId="0" xfId="7" applyNumberFormat="1" applyFont="1" applyFill="1" applyBorder="1" applyAlignment="1">
      <alignment horizontal="right" vertical="center" wrapText="1"/>
    </xf>
    <xf numFmtId="0" fontId="9" fillId="0" borderId="0" xfId="6" applyFont="1" applyFill="1" applyBorder="1" applyAlignment="1">
      <alignment vertical="center"/>
    </xf>
    <xf numFmtId="1" fontId="9" fillId="0" borderId="0" xfId="6" applyNumberFormat="1" applyFont="1" applyFill="1" applyBorder="1" applyAlignment="1">
      <alignment vertical="center"/>
    </xf>
    <xf numFmtId="2" fontId="3" fillId="0" borderId="0" xfId="0" applyNumberFormat="1" applyFont="1" applyFill="1" applyBorder="1" applyAlignment="1">
      <alignment horizontal="center" wrapText="1"/>
    </xf>
    <xf numFmtId="49" fontId="8" fillId="0" borderId="4" xfId="0" applyNumberFormat="1" applyFont="1" applyFill="1" applyBorder="1" applyAlignment="1">
      <alignment horizontal="center" vertical="top" wrapText="1"/>
    </xf>
    <xf numFmtId="0" fontId="8" fillId="0" borderId="4" xfId="0" applyFont="1" applyFill="1" applyBorder="1" applyAlignment="1">
      <alignment vertical="top"/>
    </xf>
    <xf numFmtId="1" fontId="8" fillId="0" borderId="4" xfId="0" applyNumberFormat="1" applyFont="1" applyFill="1" applyBorder="1" applyAlignment="1">
      <alignment vertical="top"/>
    </xf>
    <xf numFmtId="164" fontId="8" fillId="0" borderId="4" xfId="0" applyNumberFormat="1" applyFont="1" applyFill="1" applyBorder="1" applyAlignment="1">
      <alignment vertical="top"/>
    </xf>
    <xf numFmtId="49" fontId="22" fillId="0" borderId="4" xfId="0" applyNumberFormat="1" applyFont="1" applyFill="1" applyBorder="1" applyAlignment="1">
      <alignment vertical="top" wrapText="1"/>
    </xf>
    <xf numFmtId="168" fontId="9" fillId="0" borderId="4" xfId="5" applyNumberFormat="1" applyFont="1" applyFill="1" applyBorder="1" applyAlignment="1">
      <alignment horizontal="left" vertical="top" wrapText="1"/>
    </xf>
    <xf numFmtId="0" fontId="11" fillId="0" borderId="4" xfId="0" applyFont="1" applyFill="1" applyBorder="1" applyAlignment="1">
      <alignment horizontal="right" vertical="center"/>
    </xf>
    <xf numFmtId="1" fontId="12" fillId="0" borderId="4" xfId="0" applyNumberFormat="1" applyFont="1" applyFill="1" applyBorder="1" applyAlignment="1">
      <alignment horizontal="right" vertical="center"/>
    </xf>
    <xf numFmtId="164" fontId="9" fillId="0" borderId="4" xfId="0" applyNumberFormat="1" applyFont="1" applyFill="1" applyBorder="1" applyAlignment="1">
      <alignment vertical="top"/>
    </xf>
    <xf numFmtId="49" fontId="8" fillId="0" borderId="0" xfId="0" applyNumberFormat="1" applyFont="1" applyFill="1" applyBorder="1" applyAlignment="1">
      <alignment horizontal="left" vertical="top" wrapText="1"/>
    </xf>
    <xf numFmtId="49" fontId="8" fillId="0" borderId="0" xfId="0" applyNumberFormat="1" applyFont="1" applyFill="1" applyAlignment="1">
      <alignment vertical="top" wrapText="1"/>
    </xf>
    <xf numFmtId="0" fontId="9" fillId="0" borderId="0" xfId="0" applyNumberFormat="1" applyFont="1" applyFill="1" applyBorder="1" applyAlignment="1">
      <alignment horizontal="right" vertical="top" wrapText="1"/>
    </xf>
    <xf numFmtId="0" fontId="9" fillId="0" borderId="0" xfId="0" applyNumberFormat="1" applyFont="1" applyFill="1" applyBorder="1" applyAlignment="1">
      <alignment vertical="top" wrapText="1"/>
    </xf>
    <xf numFmtId="1" fontId="9" fillId="0" borderId="0" xfId="0" applyNumberFormat="1" applyFont="1" applyFill="1" applyBorder="1" applyAlignment="1">
      <alignment horizontal="right" vertical="top" wrapText="1"/>
    </xf>
    <xf numFmtId="0" fontId="11" fillId="0" borderId="0" xfId="0" applyFont="1" applyFill="1" applyBorder="1"/>
    <xf numFmtId="168" fontId="6" fillId="0" borderId="0" xfId="6" applyNumberFormat="1" applyFont="1" applyFill="1" applyBorder="1" applyAlignment="1">
      <alignment horizontal="left" vertical="top"/>
    </xf>
    <xf numFmtId="0" fontId="6" fillId="0" borderId="0" xfId="6" applyNumberFormat="1" applyFont="1" applyFill="1" applyBorder="1" applyAlignment="1">
      <alignment horizontal="right" vertical="top" wrapText="1"/>
    </xf>
    <xf numFmtId="1" fontId="6" fillId="0" borderId="0" xfId="6" applyNumberFormat="1" applyFont="1" applyFill="1" applyBorder="1" applyAlignment="1">
      <alignment horizontal="right" vertical="top" wrapText="1"/>
    </xf>
    <xf numFmtId="0" fontId="14" fillId="0" borderId="0" xfId="6" applyFont="1" applyFill="1" applyBorder="1"/>
    <xf numFmtId="168" fontId="6" fillId="0" borderId="0" xfId="6" applyNumberFormat="1" applyFont="1" applyFill="1" applyBorder="1" applyAlignment="1">
      <alignment horizontal="left" vertical="center" wrapText="1"/>
    </xf>
    <xf numFmtId="168" fontId="9" fillId="0" borderId="0" xfId="5" applyNumberFormat="1" applyFont="1" applyFill="1" applyBorder="1" applyAlignment="1">
      <alignment horizontal="left" vertical="top" wrapText="1"/>
    </xf>
    <xf numFmtId="49" fontId="22" fillId="0" borderId="4" xfId="0" applyNumberFormat="1" applyFont="1" applyFill="1" applyBorder="1" applyAlignment="1">
      <alignment horizontal="center" vertical="top" wrapText="1"/>
    </xf>
    <xf numFmtId="49" fontId="22" fillId="0" borderId="2" xfId="0" applyNumberFormat="1" applyFont="1" applyFill="1" applyBorder="1" applyAlignment="1">
      <alignment horizontal="center" vertical="top" wrapText="1"/>
    </xf>
    <xf numFmtId="49" fontId="22" fillId="0" borderId="3" xfId="0" applyNumberFormat="1" applyFont="1" applyFill="1" applyBorder="1" applyAlignment="1">
      <alignment horizontal="center" vertical="top" wrapText="1"/>
    </xf>
    <xf numFmtId="0" fontId="12" fillId="0" borderId="31" xfId="0" applyFont="1" applyFill="1" applyBorder="1" applyAlignment="1">
      <alignment horizontal="left"/>
    </xf>
    <xf numFmtId="1" fontId="11" fillId="0" borderId="32" xfId="0" applyNumberFormat="1" applyFont="1" applyFill="1" applyBorder="1" applyAlignment="1">
      <alignment wrapText="1"/>
    </xf>
    <xf numFmtId="1" fontId="0" fillId="0" borderId="0" xfId="0" applyNumberFormat="1" applyFill="1" applyBorder="1"/>
    <xf numFmtId="0" fontId="11" fillId="0" borderId="0" xfId="0" applyFont="1" applyFill="1" applyBorder="1" applyAlignment="1">
      <alignment wrapText="1"/>
    </xf>
    <xf numFmtId="0" fontId="11" fillId="0" borderId="2" xfId="0" applyFont="1" applyFill="1" applyBorder="1" applyAlignment="1">
      <alignment wrapText="1"/>
    </xf>
    <xf numFmtId="0" fontId="11" fillId="0" borderId="11" xfId="0" applyFont="1" applyFill="1" applyBorder="1" applyAlignment="1">
      <alignment wrapText="1"/>
    </xf>
    <xf numFmtId="0" fontId="11" fillId="0" borderId="32" xfId="0" applyFont="1" applyFill="1" applyBorder="1" applyAlignment="1">
      <alignment wrapText="1"/>
    </xf>
    <xf numFmtId="0" fontId="12" fillId="0" borderId="33" xfId="0" applyFont="1" applyFill="1" applyBorder="1" applyAlignment="1">
      <alignment horizontal="left"/>
    </xf>
    <xf numFmtId="0" fontId="23" fillId="0" borderId="4" xfId="0" applyFont="1" applyFill="1" applyBorder="1" applyAlignment="1">
      <alignment horizontal="left" vertical="top"/>
    </xf>
    <xf numFmtId="0" fontId="19" fillId="0" borderId="32" xfId="0" applyFont="1" applyFill="1" applyBorder="1" applyAlignment="1">
      <alignment wrapText="1"/>
    </xf>
    <xf numFmtId="49" fontId="24" fillId="0" borderId="0" xfId="0" applyNumberFormat="1" applyFont="1" applyFill="1" applyAlignment="1">
      <alignment wrapText="1"/>
    </xf>
    <xf numFmtId="49" fontId="22" fillId="0" borderId="0" xfId="0" applyNumberFormat="1" applyFont="1" applyFill="1" applyAlignment="1"/>
    <xf numFmtId="0" fontId="12" fillId="0" borderId="0" xfId="0" applyNumberFormat="1" applyFont="1" applyFill="1" applyBorder="1" applyAlignment="1"/>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top" wrapText="1"/>
    </xf>
    <xf numFmtId="1" fontId="8" fillId="0" borderId="4" xfId="0" applyNumberFormat="1" applyFont="1" applyFill="1" applyBorder="1" applyAlignment="1">
      <alignment horizontal="right" vertical="top"/>
    </xf>
    <xf numFmtId="0" fontId="8" fillId="0" borderId="0" xfId="0" applyFont="1" applyFill="1" applyBorder="1" applyAlignment="1">
      <alignment horizontal="right"/>
    </xf>
    <xf numFmtId="1" fontId="19" fillId="0" borderId="4" xfId="5" applyNumberFormat="1" applyFont="1" applyFill="1" applyBorder="1"/>
    <xf numFmtId="1" fontId="8" fillId="0" borderId="0" xfId="0" applyNumberFormat="1" applyFont="1" applyFill="1" applyBorder="1" applyAlignment="1">
      <alignment horizontal="right" vertical="top"/>
    </xf>
    <xf numFmtId="1" fontId="11" fillId="0" borderId="0" xfId="5" applyNumberFormat="1" applyFont="1" applyFill="1" applyBorder="1" applyAlignment="1">
      <alignment horizontal="right" vertical="center" wrapText="1"/>
    </xf>
    <xf numFmtId="1" fontId="11" fillId="0" borderId="0" xfId="0" applyNumberFormat="1" applyFont="1" applyFill="1" applyBorder="1" applyAlignment="1">
      <alignment horizontal="right" vertical="top"/>
    </xf>
    <xf numFmtId="164" fontId="11" fillId="0" borderId="0" xfId="0" applyNumberFormat="1" applyFont="1" applyFill="1" applyBorder="1" applyAlignment="1">
      <alignment horizontal="right" vertical="top"/>
    </xf>
    <xf numFmtId="0" fontId="9" fillId="0" borderId="0" xfId="0" applyFont="1" applyFill="1" applyAlignment="1">
      <alignment horizontal="left" vertical="center"/>
    </xf>
    <xf numFmtId="49" fontId="8" fillId="0" borderId="0" xfId="0" applyNumberFormat="1" applyFont="1" applyFill="1" applyAlignment="1">
      <alignment horizontal="left"/>
    </xf>
    <xf numFmtId="168" fontId="11" fillId="0" borderId="0" xfId="0" applyNumberFormat="1" applyFont="1" applyFill="1" applyBorder="1" applyAlignment="1">
      <alignment horizontal="left" vertical="top"/>
    </xf>
    <xf numFmtId="1" fontId="12" fillId="0" borderId="0" xfId="0" applyNumberFormat="1" applyFont="1" applyFill="1" applyBorder="1" applyAlignment="1">
      <alignment horizontal="right" wrapText="1"/>
    </xf>
    <xf numFmtId="1" fontId="0" fillId="0" borderId="0" xfId="0" applyNumberFormat="1" applyFont="1" applyFill="1" applyBorder="1" applyAlignment="1"/>
    <xf numFmtId="1" fontId="12" fillId="0" borderId="0" xfId="0" applyNumberFormat="1" applyFont="1" applyFill="1" applyBorder="1" applyAlignment="1"/>
    <xf numFmtId="0" fontId="12" fillId="0" borderId="0" xfId="0" applyFont="1" applyFill="1" applyBorder="1" applyAlignment="1">
      <alignment horizontal="right" wrapText="1"/>
    </xf>
    <xf numFmtId="1" fontId="11" fillId="0" borderId="0" xfId="0" applyNumberFormat="1" applyFont="1" applyFill="1" applyBorder="1" applyAlignment="1">
      <alignment horizontal="right"/>
    </xf>
    <xf numFmtId="1" fontId="12" fillId="0" borderId="0" xfId="5" applyNumberFormat="1" applyFont="1" applyFill="1" applyBorder="1" applyAlignment="1">
      <alignment horizontal="right" vertical="center" wrapText="1"/>
    </xf>
    <xf numFmtId="0" fontId="9" fillId="0" borderId="0" xfId="0" applyFont="1" applyFill="1" applyAlignment="1">
      <alignment vertical="center"/>
    </xf>
    <xf numFmtId="49" fontId="8" fillId="0" borderId="8" xfId="0" applyNumberFormat="1" applyFont="1" applyFill="1" applyBorder="1" applyAlignment="1">
      <alignment horizontal="center" vertical="center" wrapText="1"/>
    </xf>
    <xf numFmtId="3" fontId="8" fillId="0" borderId="4" xfId="0" applyNumberFormat="1" applyFont="1" applyFill="1" applyBorder="1" applyAlignment="1">
      <alignment horizontal="right" vertical="center"/>
    </xf>
    <xf numFmtId="168" fontId="6" fillId="0" borderId="4" xfId="5" applyNumberFormat="1" applyFont="1" applyFill="1" applyBorder="1" applyAlignment="1">
      <alignment horizontal="left" vertical="top" wrapText="1"/>
    </xf>
    <xf numFmtId="3" fontId="9" fillId="0" borderId="4" xfId="0" applyNumberFormat="1" applyFont="1" applyFill="1" applyBorder="1" applyAlignment="1">
      <alignment horizontal="right" vertical="center"/>
    </xf>
    <xf numFmtId="1" fontId="7" fillId="0" borderId="0" xfId="5"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8" fontId="9" fillId="0" borderId="0" xfId="0" applyNumberFormat="1" applyFont="1" applyFill="1" applyBorder="1" applyAlignment="1">
      <alignment horizontal="left" vertical="center"/>
    </xf>
    <xf numFmtId="168" fontId="9" fillId="0" borderId="0" xfId="5" applyNumberFormat="1" applyFont="1" applyFill="1" applyBorder="1" applyAlignment="1">
      <alignment horizontal="left" vertical="top"/>
    </xf>
    <xf numFmtId="168" fontId="6" fillId="0" borderId="0" xfId="5" applyNumberFormat="1" applyFont="1" applyFill="1" applyBorder="1" applyAlignment="1">
      <alignment horizontal="left" vertical="top" wrapText="1"/>
    </xf>
    <xf numFmtId="49" fontId="8" fillId="2" borderId="1" xfId="0" applyNumberFormat="1" applyFont="1" applyFill="1" applyBorder="1" applyAlignment="1">
      <alignment horizontal="center" vertical="center" wrapText="1"/>
    </xf>
    <xf numFmtId="3" fontId="8" fillId="2" borderId="12" xfId="0" applyNumberFormat="1" applyFont="1" applyFill="1" applyBorder="1" applyAlignment="1">
      <alignment horizontal="right"/>
    </xf>
    <xf numFmtId="164" fontId="8" fillId="2" borderId="12" xfId="0" applyNumberFormat="1" applyFont="1" applyFill="1" applyBorder="1" applyAlignment="1">
      <alignment horizontal="right"/>
    </xf>
    <xf numFmtId="0" fontId="8" fillId="2" borderId="12" xfId="0" applyFont="1" applyFill="1" applyBorder="1" applyAlignment="1">
      <alignment horizontal="right"/>
    </xf>
    <xf numFmtId="0" fontId="11" fillId="0" borderId="4" xfId="0" applyFont="1" applyFill="1" applyBorder="1" applyAlignment="1">
      <alignment horizontal="right"/>
    </xf>
    <xf numFmtId="1" fontId="11" fillId="0" borderId="4" xfId="0" applyNumberFormat="1" applyFont="1" applyFill="1" applyBorder="1" applyAlignment="1">
      <alignment horizontal="right" wrapText="1"/>
    </xf>
    <xf numFmtId="49" fontId="8" fillId="0" borderId="0" xfId="0" applyNumberFormat="1" applyFont="1" applyFill="1" applyAlignment="1">
      <alignment horizontal="left" wrapText="1"/>
    </xf>
    <xf numFmtId="3" fontId="9" fillId="0" borderId="0" xfId="0" applyNumberFormat="1" applyFont="1" applyFill="1" applyBorder="1" applyAlignment="1">
      <alignment horizontal="right"/>
    </xf>
    <xf numFmtId="3" fontId="9" fillId="0" borderId="0" xfId="5" applyNumberFormat="1" applyFont="1" applyFill="1" applyBorder="1" applyAlignment="1">
      <alignment horizontal="right"/>
    </xf>
    <xf numFmtId="49" fontId="22" fillId="0" borderId="8" xfId="0" applyNumberFormat="1" applyFont="1" applyFill="1" applyBorder="1" applyAlignment="1">
      <alignment horizontal="center" vertical="center" wrapText="1"/>
    </xf>
    <xf numFmtId="1" fontId="11" fillId="0" borderId="0" xfId="0" applyNumberFormat="1" applyFont="1" applyFill="1" applyBorder="1"/>
    <xf numFmtId="1" fontId="10" fillId="0" borderId="0" xfId="0" applyNumberFormat="1" applyFont="1" applyFill="1" applyBorder="1"/>
    <xf numFmtId="1" fontId="11" fillId="0" borderId="0" xfId="5" applyNumberFormat="1" applyFont="1" applyFill="1" applyBorder="1"/>
    <xf numFmtId="166" fontId="9" fillId="0" borderId="0" xfId="5" applyNumberFormat="1" applyFont="1" applyFill="1" applyBorder="1" applyAlignment="1">
      <alignment horizontal="right"/>
    </xf>
    <xf numFmtId="49" fontId="8" fillId="0" borderId="0" xfId="0" applyNumberFormat="1" applyFont="1" applyFill="1" applyBorder="1" applyAlignment="1"/>
    <xf numFmtId="0" fontId="5" fillId="0" borderId="0" xfId="0" applyFont="1" applyFill="1" applyAlignment="1">
      <alignment vertical="center"/>
    </xf>
    <xf numFmtId="0" fontId="12" fillId="0" borderId="0" xfId="8" applyNumberFormat="1" applyFont="1" applyFill="1" applyBorder="1" applyAlignment="1"/>
    <xf numFmtId="0" fontId="9" fillId="2" borderId="0" xfId="8" applyFont="1" applyFill="1" applyAlignment="1">
      <alignment vertical="center"/>
    </xf>
    <xf numFmtId="49" fontId="8" fillId="0" borderId="8" xfId="8" applyNumberFormat="1" applyFont="1" applyFill="1" applyBorder="1" applyAlignment="1">
      <alignment horizontal="center" vertical="center" wrapText="1"/>
    </xf>
    <xf numFmtId="49" fontId="8" fillId="2" borderId="1" xfId="8" applyNumberFormat="1" applyFont="1" applyFill="1" applyBorder="1" applyAlignment="1">
      <alignment horizontal="left"/>
    </xf>
    <xf numFmtId="169" fontId="8" fillId="2" borderId="1" xfId="8" applyNumberFormat="1" applyFont="1" applyFill="1" applyBorder="1" applyAlignment="1">
      <alignment horizontal="right"/>
    </xf>
    <xf numFmtId="164" fontId="8" fillId="2" borderId="1" xfId="8" applyNumberFormat="1" applyFont="1" applyFill="1" applyBorder="1" applyAlignment="1">
      <alignment horizontal="right"/>
    </xf>
    <xf numFmtId="170" fontId="8" fillId="0" borderId="1" xfId="8" applyNumberFormat="1" applyFont="1" applyFill="1" applyBorder="1" applyAlignment="1">
      <alignment horizontal="right"/>
    </xf>
    <xf numFmtId="0" fontId="8" fillId="2" borderId="0" xfId="8" applyFont="1" applyFill="1" applyAlignment="1">
      <alignment vertical="center"/>
    </xf>
    <xf numFmtId="49" fontId="8" fillId="2" borderId="12" xfId="8" applyNumberFormat="1" applyFont="1" applyFill="1" applyBorder="1" applyAlignment="1">
      <alignment horizontal="left"/>
    </xf>
    <xf numFmtId="164" fontId="8" fillId="2" borderId="0" xfId="8" applyNumberFormat="1" applyFont="1" applyFill="1" applyAlignment="1">
      <alignment vertical="center"/>
    </xf>
    <xf numFmtId="49" fontId="9" fillId="2" borderId="4" xfId="8" applyNumberFormat="1" applyFont="1" applyFill="1" applyBorder="1" applyAlignment="1">
      <alignment horizontal="left"/>
    </xf>
    <xf numFmtId="169" fontId="9" fillId="2" borderId="4" xfId="8" applyNumberFormat="1" applyFont="1" applyFill="1" applyBorder="1" applyAlignment="1">
      <alignment horizontal="right"/>
    </xf>
    <xf numFmtId="164" fontId="9" fillId="2" borderId="4" xfId="8" applyNumberFormat="1" applyFont="1" applyFill="1" applyBorder="1" applyAlignment="1">
      <alignment horizontal="right"/>
    </xf>
    <xf numFmtId="164" fontId="9" fillId="0" borderId="4" xfId="8" applyNumberFormat="1" applyFont="1" applyFill="1" applyBorder="1" applyAlignment="1">
      <alignment horizontal="right"/>
    </xf>
    <xf numFmtId="169" fontId="9" fillId="0" borderId="4" xfId="8" applyNumberFormat="1" applyFont="1" applyFill="1" applyBorder="1" applyAlignment="1">
      <alignment horizontal="right"/>
    </xf>
    <xf numFmtId="164" fontId="9" fillId="2" borderId="0" xfId="8" applyNumberFormat="1" applyFont="1" applyFill="1" applyAlignment="1">
      <alignment vertical="center"/>
    </xf>
    <xf numFmtId="169" fontId="9" fillId="2" borderId="0" xfId="8" applyNumberFormat="1" applyFont="1" applyFill="1" applyAlignment="1">
      <alignment vertical="center"/>
    </xf>
    <xf numFmtId="164" fontId="12" fillId="0" borderId="0" xfId="8" applyNumberFormat="1" applyFont="1" applyFill="1" applyBorder="1" applyAlignment="1"/>
    <xf numFmtId="169" fontId="12" fillId="0" borderId="0" xfId="8" applyNumberFormat="1" applyFont="1" applyFill="1" applyBorder="1" applyAlignment="1"/>
    <xf numFmtId="171" fontId="12" fillId="0" borderId="0" xfId="8" applyNumberFormat="1" applyFont="1" applyFill="1" applyBorder="1" applyAlignment="1"/>
    <xf numFmtId="170" fontId="8" fillId="2" borderId="1" xfId="8" applyNumberFormat="1" applyFont="1" applyFill="1" applyBorder="1" applyAlignment="1">
      <alignment horizontal="right"/>
    </xf>
    <xf numFmtId="164" fontId="8" fillId="0" borderId="1" xfId="8" applyNumberFormat="1" applyFont="1" applyFill="1" applyBorder="1" applyAlignment="1">
      <alignment horizontal="right"/>
    </xf>
    <xf numFmtId="49" fontId="8" fillId="0" borderId="12" xfId="8" applyNumberFormat="1" applyFont="1" applyFill="1" applyBorder="1" applyAlignment="1">
      <alignment horizontal="left"/>
    </xf>
    <xf numFmtId="164" fontId="8" fillId="2" borderId="12" xfId="8" applyNumberFormat="1" applyFont="1" applyFill="1" applyBorder="1" applyAlignment="1">
      <alignment horizontal="right"/>
    </xf>
    <xf numFmtId="164" fontId="8" fillId="0" borderId="0" xfId="8" applyNumberFormat="1" applyFont="1" applyFill="1" applyAlignment="1">
      <alignment vertical="center"/>
    </xf>
    <xf numFmtId="0" fontId="8" fillId="0" borderId="0" xfId="8" applyFont="1" applyFill="1" applyAlignment="1">
      <alignment vertical="center"/>
    </xf>
    <xf numFmtId="49" fontId="8" fillId="2" borderId="0" xfId="8" applyNumberFormat="1" applyFont="1" applyFill="1" applyAlignment="1">
      <alignment horizontal="left"/>
    </xf>
    <xf numFmtId="3" fontId="12" fillId="0" borderId="0" xfId="8" applyNumberFormat="1" applyFont="1" applyFill="1" applyBorder="1" applyAlignment="1"/>
    <xf numFmtId="49" fontId="8" fillId="2" borderId="1" xfId="8" applyNumberFormat="1" applyFont="1" applyFill="1" applyBorder="1" applyAlignment="1">
      <alignment horizontal="right"/>
    </xf>
    <xf numFmtId="0" fontId="8" fillId="2" borderId="1" xfId="8" applyFont="1" applyFill="1" applyBorder="1" applyAlignment="1">
      <alignment horizontal="right"/>
    </xf>
    <xf numFmtId="172" fontId="8" fillId="2" borderId="1" xfId="8" applyNumberFormat="1" applyFont="1" applyFill="1" applyBorder="1" applyAlignment="1">
      <alignment horizontal="right"/>
    </xf>
    <xf numFmtId="164" fontId="9" fillId="6" borderId="4" xfId="9" applyNumberFormat="1" applyFont="1" applyFill="1" applyBorder="1" applyAlignment="1">
      <alignment horizontal="right"/>
    </xf>
    <xf numFmtId="1" fontId="9" fillId="6" borderId="4" xfId="9" applyNumberFormat="1" applyFont="1" applyFill="1" applyBorder="1" applyAlignment="1">
      <alignment horizontal="right"/>
    </xf>
    <xf numFmtId="170" fontId="9" fillId="6" borderId="4" xfId="9" applyNumberFormat="1" applyFont="1" applyFill="1" applyBorder="1" applyAlignment="1">
      <alignment horizontal="right"/>
    </xf>
    <xf numFmtId="164" fontId="9" fillId="0" borderId="4" xfId="9" applyNumberFormat="1" applyFont="1" applyFill="1" applyBorder="1" applyAlignment="1">
      <alignment horizontal="right"/>
    </xf>
    <xf numFmtId="1" fontId="9" fillId="0" borderId="4" xfId="9" applyNumberFormat="1" applyFont="1" applyFill="1" applyBorder="1" applyAlignment="1">
      <alignment horizontal="right"/>
    </xf>
    <xf numFmtId="170" fontId="9" fillId="0" borderId="4" xfId="9" applyNumberFormat="1" applyFont="1" applyFill="1" applyBorder="1" applyAlignment="1">
      <alignment horizontal="right"/>
    </xf>
    <xf numFmtId="43" fontId="19" fillId="0" borderId="4" xfId="1" applyFont="1" applyFill="1" applyBorder="1" applyAlignment="1">
      <alignment vertical="top" wrapText="1"/>
    </xf>
    <xf numFmtId="43" fontId="11" fillId="0" borderId="4" xfId="1" applyFont="1" applyFill="1" applyBorder="1" applyAlignment="1">
      <alignment vertical="top" wrapText="1"/>
    </xf>
    <xf numFmtId="43" fontId="12" fillId="0" borderId="4" xfId="1" applyFont="1" applyFill="1" applyBorder="1" applyAlignment="1">
      <alignment vertical="top" wrapText="1"/>
    </xf>
    <xf numFmtId="43" fontId="11" fillId="0" borderId="0" xfId="1" applyFont="1" applyFill="1" applyBorder="1" applyAlignment="1"/>
    <xf numFmtId="43" fontId="19" fillId="0" borderId="8" xfId="1" applyFont="1" applyFill="1" applyBorder="1" applyAlignment="1">
      <alignment vertical="top" wrapText="1"/>
    </xf>
    <xf numFmtId="43" fontId="12" fillId="0" borderId="8" xfId="1" applyFont="1" applyFill="1" applyBorder="1" applyAlignment="1">
      <alignment vertical="top" wrapText="1"/>
    </xf>
    <xf numFmtId="43" fontId="11" fillId="0" borderId="10" xfId="1" applyFont="1" applyFill="1" applyBorder="1" applyAlignment="1">
      <alignment vertical="top" wrapText="1"/>
    </xf>
    <xf numFmtId="43" fontId="11" fillId="0" borderId="0" xfId="1" applyFont="1" applyFill="1" applyBorder="1" applyAlignment="1">
      <alignment vertical="top" wrapText="1"/>
    </xf>
    <xf numFmtId="167" fontId="11" fillId="0" borderId="0" xfId="1" applyNumberFormat="1" applyFont="1" applyFill="1" applyBorder="1" applyAlignment="1">
      <alignment horizontal="right" vertical="top" wrapText="1"/>
    </xf>
    <xf numFmtId="43" fontId="11" fillId="0" borderId="23" xfId="1" applyFont="1" applyFill="1" applyBorder="1" applyAlignment="1">
      <alignment vertical="top" wrapText="1"/>
    </xf>
    <xf numFmtId="43" fontId="19" fillId="0" borderId="0" xfId="1" applyFont="1" applyFill="1" applyBorder="1" applyAlignment="1">
      <alignment vertical="top" wrapText="1"/>
    </xf>
    <xf numFmtId="43" fontId="11" fillId="0" borderId="8" xfId="1" applyFont="1" applyFill="1" applyBorder="1" applyAlignment="1">
      <alignment vertical="top" wrapText="1"/>
    </xf>
    <xf numFmtId="43" fontId="11" fillId="0" borderId="8" xfId="1" applyFont="1" applyFill="1" applyBorder="1" applyAlignment="1">
      <alignment horizontal="right" vertical="center" wrapText="1"/>
    </xf>
    <xf numFmtId="43" fontId="11" fillId="0" borderId="10" xfId="1" applyFont="1" applyFill="1" applyBorder="1" applyAlignment="1">
      <alignment horizontal="right" vertical="center" wrapText="1"/>
    </xf>
    <xf numFmtId="43" fontId="11" fillId="0" borderId="10" xfId="1" applyFont="1" applyFill="1" applyBorder="1" applyAlignment="1">
      <alignment vertical="top"/>
    </xf>
    <xf numFmtId="43" fontId="11" fillId="0" borderId="10" xfId="1" applyFont="1" applyFill="1" applyBorder="1" applyAlignment="1">
      <alignment horizontal="right" vertical="center"/>
    </xf>
    <xf numFmtId="43" fontId="11" fillId="0" borderId="23" xfId="1" applyFont="1" applyFill="1" applyBorder="1" applyAlignment="1">
      <alignment horizontal="right" vertical="center" wrapText="1"/>
    </xf>
    <xf numFmtId="0" fontId="0" fillId="0" borderId="0" xfId="0" applyAlignment="1">
      <alignment horizontal="right"/>
    </xf>
    <xf numFmtId="167" fontId="11" fillId="0" borderId="8" xfId="1" applyNumberFormat="1" applyFont="1" applyFill="1" applyBorder="1" applyAlignment="1">
      <alignment horizontal="right" vertical="center" wrapText="1"/>
    </xf>
    <xf numFmtId="164" fontId="9" fillId="0" borderId="0" xfId="8" applyNumberFormat="1" applyFont="1" applyFill="1" applyBorder="1" applyAlignment="1">
      <alignment horizontal="right"/>
    </xf>
    <xf numFmtId="164" fontId="0" fillId="0" borderId="0" xfId="0" applyNumberFormat="1" applyBorder="1"/>
    <xf numFmtId="172" fontId="9" fillId="0" borderId="10" xfId="8" applyNumberFormat="1" applyFont="1" applyFill="1" applyBorder="1" applyAlignment="1">
      <alignment horizontal="right"/>
    </xf>
    <xf numFmtId="164" fontId="9" fillId="0" borderId="10" xfId="8" applyNumberFormat="1" applyFont="1" applyFill="1" applyBorder="1" applyAlignment="1">
      <alignment horizontal="right"/>
    </xf>
    <xf numFmtId="167" fontId="11" fillId="0" borderId="23" xfId="1" applyNumberFormat="1" applyFont="1" applyFill="1" applyBorder="1" applyAlignment="1">
      <alignment horizontal="right" vertical="center" wrapText="1"/>
    </xf>
    <xf numFmtId="43" fontId="11" fillId="0" borderId="11" xfId="1" applyFont="1" applyFill="1" applyBorder="1" applyAlignment="1">
      <alignment vertical="top" wrapText="1"/>
    </xf>
    <xf numFmtId="43" fontId="11" fillId="0" borderId="36" xfId="1" applyFont="1" applyFill="1" applyBorder="1" applyAlignment="1">
      <alignment vertical="top" wrapText="1"/>
    </xf>
    <xf numFmtId="43" fontId="11" fillId="0" borderId="37" xfId="1" applyFont="1" applyFill="1" applyBorder="1" applyAlignment="1">
      <alignment vertical="top" wrapText="1"/>
    </xf>
    <xf numFmtId="43" fontId="11" fillId="0" borderId="23" xfId="1" applyFont="1" applyFill="1" applyBorder="1" applyAlignment="1">
      <alignment horizontal="right" vertical="top" wrapText="1"/>
    </xf>
    <xf numFmtId="43" fontId="11" fillId="0" borderId="10" xfId="1" applyFont="1" applyFill="1" applyBorder="1" applyAlignment="1">
      <alignment horizontal="right" vertical="top" wrapText="1"/>
    </xf>
    <xf numFmtId="43" fontId="12" fillId="0" borderId="0" xfId="1" applyFont="1" applyFill="1" applyBorder="1" applyAlignment="1">
      <alignment vertical="top" wrapText="1"/>
    </xf>
    <xf numFmtId="43" fontId="11" fillId="0" borderId="0" xfId="1" applyFont="1" applyFill="1" applyBorder="1" applyAlignment="1">
      <alignment vertical="top"/>
    </xf>
    <xf numFmtId="3" fontId="11" fillId="0" borderId="4" xfId="0" applyNumberFormat="1" applyFont="1" applyFill="1" applyBorder="1"/>
    <xf numFmtId="3" fontId="11" fillId="0" borderId="4" xfId="0" applyNumberFormat="1" applyFont="1" applyFill="1" applyBorder="1" applyAlignment="1">
      <alignment horizontal="right"/>
    </xf>
    <xf numFmtId="17" fontId="10" fillId="4" borderId="0" xfId="8" applyNumberFormat="1" applyFont="1" applyFill="1" applyBorder="1" applyAlignment="1">
      <alignment horizontal="left" vertical="center"/>
    </xf>
    <xf numFmtId="3" fontId="10" fillId="4" borderId="0" xfId="8" applyNumberFormat="1" applyFont="1" applyFill="1" applyBorder="1" applyAlignment="1">
      <alignment horizontal="right" vertical="center"/>
    </xf>
    <xf numFmtId="0" fontId="10" fillId="4" borderId="0" xfId="8" applyNumberFormat="1" applyFont="1" applyFill="1" applyBorder="1" applyAlignment="1">
      <alignment horizontal="right" vertical="center"/>
    </xf>
    <xf numFmtId="3" fontId="10" fillId="0" borderId="0" xfId="8" applyNumberFormat="1" applyFont="1" applyFill="1" applyBorder="1" applyAlignment="1">
      <alignment horizontal="right" vertical="center"/>
    </xf>
    <xf numFmtId="49" fontId="9" fillId="2" borderId="0" xfId="8" applyNumberFormat="1" applyFont="1" applyFill="1" applyBorder="1" applyAlignment="1">
      <alignment horizontal="left"/>
    </xf>
    <xf numFmtId="164" fontId="9" fillId="2" borderId="0" xfId="8" applyNumberFormat="1" applyFont="1" applyFill="1" applyBorder="1" applyAlignment="1">
      <alignment horizontal="right"/>
    </xf>
    <xf numFmtId="3" fontId="9" fillId="2" borderId="0" xfId="8" applyNumberFormat="1" applyFont="1" applyFill="1" applyBorder="1" applyAlignment="1">
      <alignment horizontal="right"/>
    </xf>
    <xf numFmtId="170" fontId="9" fillId="2" borderId="0" xfId="8" applyNumberFormat="1" applyFont="1" applyFill="1" applyBorder="1" applyAlignment="1">
      <alignment horizontal="right"/>
    </xf>
    <xf numFmtId="174" fontId="12" fillId="0" borderId="0" xfId="8" applyNumberFormat="1" applyFont="1" applyFill="1" applyBorder="1" applyAlignment="1"/>
    <xf numFmtId="170" fontId="9" fillId="2" borderId="0" xfId="8" applyNumberFormat="1" applyFont="1" applyFill="1" applyAlignment="1">
      <alignment vertical="center"/>
    </xf>
    <xf numFmtId="164" fontId="9" fillId="2" borderId="22" xfId="8" applyNumberFormat="1" applyFont="1" applyFill="1" applyBorder="1" applyAlignment="1">
      <alignment horizontal="right"/>
    </xf>
    <xf numFmtId="172" fontId="9" fillId="2" borderId="0" xfId="8" applyNumberFormat="1" applyFont="1" applyFill="1" applyBorder="1" applyAlignment="1">
      <alignment horizontal="right"/>
    </xf>
    <xf numFmtId="49" fontId="26" fillId="2" borderId="0" xfId="8" applyNumberFormat="1" applyFont="1" applyFill="1" applyAlignment="1">
      <alignment horizontal="left"/>
    </xf>
    <xf numFmtId="0" fontId="9" fillId="2" borderId="0" xfId="8" applyFont="1" applyFill="1" applyBorder="1" applyAlignment="1">
      <alignment horizontal="right"/>
    </xf>
    <xf numFmtId="173" fontId="27" fillId="0" borderId="0" xfId="9" applyFont="1" applyFill="1"/>
    <xf numFmtId="172" fontId="9" fillId="2" borderId="0" xfId="8" applyNumberFormat="1" applyFont="1" applyFill="1" applyAlignment="1">
      <alignment vertical="center"/>
    </xf>
    <xf numFmtId="170" fontId="12" fillId="0" borderId="0" xfId="8" applyNumberFormat="1" applyFont="1" applyFill="1" applyBorder="1" applyAlignment="1"/>
    <xf numFmtId="176" fontId="12" fillId="0" borderId="0" xfId="8" applyNumberFormat="1" applyFont="1" applyFill="1" applyBorder="1" applyAlignment="1"/>
    <xf numFmtId="178" fontId="9" fillId="2" borderId="0" xfId="8" applyNumberFormat="1" applyFont="1" applyFill="1" applyBorder="1" applyAlignment="1">
      <alignment horizontal="right"/>
    </xf>
    <xf numFmtId="178" fontId="9" fillId="0" borderId="0" xfId="8" applyNumberFormat="1" applyFont="1" applyFill="1" applyBorder="1" applyAlignment="1">
      <alignment horizontal="right"/>
    </xf>
    <xf numFmtId="177" fontId="8" fillId="2" borderId="0" xfId="8" applyNumberFormat="1" applyFont="1" applyFill="1" applyAlignment="1">
      <alignment vertical="center"/>
    </xf>
    <xf numFmtId="177" fontId="9" fillId="2" borderId="0" xfId="8" applyNumberFormat="1" applyFont="1" applyFill="1" applyBorder="1" applyAlignment="1">
      <alignment horizontal="right"/>
    </xf>
    <xf numFmtId="179" fontId="9" fillId="2" borderId="0" xfId="8" applyNumberFormat="1" applyFont="1" applyFill="1" applyBorder="1" applyAlignment="1">
      <alignment horizontal="right"/>
    </xf>
    <xf numFmtId="0" fontId="12" fillId="0" borderId="0" xfId="8" applyNumberFormat="1" applyFont="1" applyFill="1" applyBorder="1" applyAlignment="1">
      <alignment vertical="top"/>
    </xf>
    <xf numFmtId="0" fontId="9" fillId="2" borderId="0" xfId="8" applyFont="1" applyFill="1" applyAlignment="1">
      <alignment vertical="top"/>
    </xf>
    <xf numFmtId="2" fontId="9" fillId="2" borderId="0" xfId="8" applyNumberFormat="1" applyFont="1" applyFill="1" applyAlignment="1">
      <alignment vertical="top"/>
    </xf>
    <xf numFmtId="0" fontId="9" fillId="0" borderId="0" xfId="8" applyFont="1" applyFill="1" applyAlignment="1">
      <alignment vertical="top"/>
    </xf>
    <xf numFmtId="0" fontId="32" fillId="0" borderId="0" xfId="8" applyNumberFormat="1" applyFont="1" applyFill="1" applyBorder="1" applyAlignment="1">
      <alignment vertical="top"/>
    </xf>
    <xf numFmtId="0" fontId="33" fillId="2" borderId="0" xfId="8" applyFont="1" applyFill="1" applyAlignment="1">
      <alignment vertical="top"/>
    </xf>
    <xf numFmtId="0" fontId="28" fillId="0" borderId="0" xfId="8" applyNumberFormat="1" applyFont="1" applyFill="1" applyBorder="1" applyAlignment="1">
      <alignment horizontal="center" vertical="top"/>
    </xf>
    <xf numFmtId="49" fontId="29" fillId="2" borderId="0" xfId="8" applyNumberFormat="1" applyFont="1" applyFill="1" applyBorder="1" applyAlignment="1">
      <alignment horizontal="left" vertical="center" wrapText="1"/>
    </xf>
    <xf numFmtId="3" fontId="28" fillId="0" borderId="0" xfId="8" applyNumberFormat="1" applyFont="1" applyFill="1" applyBorder="1" applyAlignment="1">
      <alignment horizontal="right" vertical="top"/>
    </xf>
    <xf numFmtId="4" fontId="28" fillId="0" borderId="0" xfId="8" applyNumberFormat="1" applyFont="1" applyFill="1" applyBorder="1" applyAlignment="1">
      <alignment horizontal="right" vertical="top"/>
    </xf>
    <xf numFmtId="180" fontId="28" fillId="0" borderId="0" xfId="8" applyNumberFormat="1" applyFont="1" applyFill="1" applyBorder="1" applyAlignment="1">
      <alignment horizontal="right" vertical="top"/>
    </xf>
    <xf numFmtId="2" fontId="28" fillId="0" borderId="0" xfId="8" applyNumberFormat="1" applyFont="1" applyFill="1" applyBorder="1" applyAlignment="1">
      <alignment horizontal="right" vertical="top"/>
    </xf>
    <xf numFmtId="0" fontId="34" fillId="2" borderId="0" xfId="8" applyFont="1" applyFill="1" applyBorder="1" applyAlignment="1">
      <alignment horizontal="center" vertical="center"/>
    </xf>
    <xf numFmtId="49" fontId="34" fillId="2" borderId="0" xfId="8" applyNumberFormat="1" applyFont="1" applyFill="1" applyBorder="1" applyAlignment="1">
      <alignment horizontal="left" vertical="center"/>
    </xf>
    <xf numFmtId="164" fontId="34" fillId="2" borderId="0" xfId="8" applyNumberFormat="1" applyFont="1" applyFill="1" applyBorder="1" applyAlignment="1">
      <alignment horizontal="left" vertical="center"/>
    </xf>
    <xf numFmtId="181" fontId="34" fillId="2" borderId="0" xfId="10" applyNumberFormat="1" applyFont="1" applyFill="1" applyBorder="1" applyAlignment="1">
      <alignment horizontal="left" vertical="center"/>
    </xf>
    <xf numFmtId="0" fontId="34" fillId="2" borderId="0" xfId="8" applyFont="1" applyFill="1" applyBorder="1" applyAlignment="1">
      <alignment horizontal="left" vertical="center"/>
    </xf>
    <xf numFmtId="182" fontId="9" fillId="2" borderId="0" xfId="8" applyNumberFormat="1" applyFont="1" applyFill="1" applyBorder="1" applyAlignment="1">
      <alignment horizontal="right"/>
    </xf>
    <xf numFmtId="182" fontId="9" fillId="0" borderId="0" xfId="8" applyNumberFormat="1" applyFont="1" applyFill="1" applyBorder="1" applyAlignment="1">
      <alignment horizontal="right"/>
    </xf>
    <xf numFmtId="183" fontId="9" fillId="2" borderId="0" xfId="8" applyNumberFormat="1" applyFont="1" applyFill="1" applyBorder="1" applyAlignment="1">
      <alignment horizontal="right"/>
    </xf>
    <xf numFmtId="49" fontId="9" fillId="2" borderId="0" xfId="8" applyNumberFormat="1" applyFont="1" applyFill="1" applyAlignment="1"/>
    <xf numFmtId="179" fontId="8" fillId="2" borderId="0" xfId="8" applyNumberFormat="1" applyFont="1" applyFill="1" applyAlignment="1">
      <alignment vertical="center"/>
    </xf>
    <xf numFmtId="186" fontId="9" fillId="2" borderId="0" xfId="8" applyNumberFormat="1" applyFont="1" applyFill="1" applyBorder="1" applyAlignment="1">
      <alignment horizontal="right"/>
    </xf>
    <xf numFmtId="185" fontId="9" fillId="2" borderId="0" xfId="8" applyNumberFormat="1" applyFont="1" applyFill="1" applyBorder="1" applyAlignment="1">
      <alignment horizontal="right"/>
    </xf>
    <xf numFmtId="49" fontId="8" fillId="2" borderId="0" xfId="8" applyNumberFormat="1" applyFont="1" applyFill="1" applyAlignment="1"/>
    <xf numFmtId="179" fontId="9" fillId="2" borderId="0" xfId="8" applyNumberFormat="1" applyFont="1" applyFill="1" applyBorder="1" applyAlignment="1">
      <alignment horizontal="right" vertical="center" wrapText="1"/>
    </xf>
    <xf numFmtId="178" fontId="9" fillId="2" borderId="0" xfId="8" applyNumberFormat="1" applyFont="1" applyFill="1" applyBorder="1" applyAlignment="1">
      <alignment horizontal="right" vertical="center" wrapText="1"/>
    </xf>
    <xf numFmtId="183" fontId="9" fillId="2" borderId="0" xfId="8" applyNumberFormat="1" applyFont="1" applyFill="1" applyBorder="1" applyAlignment="1">
      <alignment horizontal="right" vertical="center" wrapText="1"/>
    </xf>
    <xf numFmtId="0" fontId="13" fillId="0" borderId="0" xfId="8" applyNumberFormat="1" applyFont="1" applyFill="1" applyBorder="1" applyAlignment="1"/>
    <xf numFmtId="189" fontId="8" fillId="2" borderId="0" xfId="8" applyNumberFormat="1" applyFont="1" applyFill="1" applyAlignment="1">
      <alignment vertical="center"/>
    </xf>
    <xf numFmtId="167" fontId="12" fillId="0" borderId="0" xfId="11" applyNumberFormat="1" applyFont="1" applyFill="1" applyBorder="1" applyAlignment="1"/>
    <xf numFmtId="49" fontId="36" fillId="2" borderId="22" xfId="8" applyNumberFormat="1" applyFont="1" applyFill="1" applyBorder="1" applyAlignment="1">
      <alignment horizontal="center" vertical="center"/>
    </xf>
    <xf numFmtId="49" fontId="8" fillId="2" borderId="22" xfId="8" applyNumberFormat="1" applyFont="1" applyFill="1" applyBorder="1" applyAlignment="1">
      <alignment horizontal="left"/>
    </xf>
    <xf numFmtId="0" fontId="8" fillId="2" borderId="0" xfId="8" applyFont="1" applyFill="1" applyAlignment="1">
      <alignment vertical="top"/>
    </xf>
    <xf numFmtId="49" fontId="9" fillId="2" borderId="0" xfId="8" applyNumberFormat="1" applyFont="1" applyFill="1" applyBorder="1" applyAlignment="1">
      <alignment horizontal="left" vertical="top"/>
    </xf>
    <xf numFmtId="0" fontId="9" fillId="2" borderId="0" xfId="8" applyFont="1" applyFill="1" applyBorder="1" applyAlignment="1">
      <alignment horizontal="right" vertical="top"/>
    </xf>
    <xf numFmtId="172" fontId="9" fillId="2" borderId="0" xfId="8" applyNumberFormat="1" applyFont="1" applyFill="1" applyBorder="1" applyAlignment="1">
      <alignment horizontal="right" vertical="top"/>
    </xf>
    <xf numFmtId="170" fontId="9" fillId="2" borderId="0" xfId="8" applyNumberFormat="1" applyFont="1" applyFill="1" applyBorder="1" applyAlignment="1">
      <alignment horizontal="right" vertical="top"/>
    </xf>
    <xf numFmtId="164" fontId="9" fillId="2" borderId="0" xfId="8" applyNumberFormat="1" applyFont="1" applyFill="1" applyBorder="1" applyAlignment="1">
      <alignment horizontal="right" vertical="top"/>
    </xf>
    <xf numFmtId="167" fontId="12" fillId="0" borderId="0" xfId="11" applyNumberFormat="1" applyFont="1" applyFill="1" applyBorder="1" applyAlignment="1">
      <alignment vertical="top"/>
    </xf>
    <xf numFmtId="172" fontId="12" fillId="0" borderId="0" xfId="8" applyNumberFormat="1" applyFont="1" applyFill="1" applyBorder="1" applyAlignment="1">
      <alignment vertical="top"/>
    </xf>
    <xf numFmtId="175" fontId="9" fillId="2" borderId="0" xfId="8" applyNumberFormat="1" applyFont="1" applyFill="1" applyBorder="1" applyAlignment="1">
      <alignment horizontal="right"/>
    </xf>
    <xf numFmtId="178" fontId="12" fillId="0" borderId="0" xfId="8" applyNumberFormat="1" applyFont="1" applyFill="1" applyBorder="1" applyAlignment="1"/>
    <xf numFmtId="172" fontId="12" fillId="0" borderId="0" xfId="8" applyNumberFormat="1" applyFont="1" applyFill="1" applyBorder="1" applyAlignment="1"/>
    <xf numFmtId="170" fontId="8" fillId="2" borderId="22" xfId="8" applyNumberFormat="1" applyFont="1" applyFill="1" applyBorder="1" applyAlignment="1">
      <alignment horizontal="right"/>
    </xf>
    <xf numFmtId="3" fontId="27" fillId="0" borderId="0" xfId="8" applyNumberFormat="1" applyFont="1" applyFill="1" applyBorder="1" applyAlignment="1">
      <alignment horizontal="justify" vertical="center"/>
    </xf>
    <xf numFmtId="3" fontId="8" fillId="2" borderId="0" xfId="8" applyNumberFormat="1" applyFont="1" applyFill="1" applyAlignment="1">
      <alignment vertical="center"/>
    </xf>
    <xf numFmtId="3" fontId="9" fillId="2" borderId="0" xfId="8" applyNumberFormat="1" applyFont="1" applyFill="1" applyAlignment="1">
      <alignment vertical="center"/>
    </xf>
    <xf numFmtId="3" fontId="9" fillId="0" borderId="4" xfId="8" applyNumberFormat="1" applyFont="1" applyFill="1" applyBorder="1" applyAlignment="1">
      <alignment horizontal="right"/>
    </xf>
    <xf numFmtId="3" fontId="12" fillId="0" borderId="0" xfId="17" applyNumberFormat="1" applyFont="1" applyFill="1" applyBorder="1" applyAlignment="1">
      <alignment horizontal="center"/>
    </xf>
    <xf numFmtId="3" fontId="12" fillId="0" borderId="0" xfId="18" applyNumberFormat="1" applyFont="1" applyFill="1" applyBorder="1" applyAlignment="1">
      <alignment horizontal="center"/>
    </xf>
    <xf numFmtId="164" fontId="9" fillId="0" borderId="0" xfId="8" applyNumberFormat="1" applyFont="1" applyFill="1" applyBorder="1" applyAlignment="1">
      <alignment horizontal="center"/>
    </xf>
    <xf numFmtId="3" fontId="9" fillId="2" borderId="0" xfId="8" applyNumberFormat="1" applyFont="1" applyFill="1" applyBorder="1" applyAlignment="1">
      <alignment horizontal="right" vertical="top"/>
    </xf>
    <xf numFmtId="164" fontId="9" fillId="0" borderId="0" xfId="8" applyNumberFormat="1" applyFont="1" applyFill="1" applyBorder="1" applyAlignment="1">
      <alignment horizontal="right" vertical="top"/>
    </xf>
    <xf numFmtId="178" fontId="8" fillId="2" borderId="0" xfId="8" applyNumberFormat="1" applyFont="1" applyFill="1" applyAlignment="1">
      <alignment vertical="center"/>
    </xf>
    <xf numFmtId="193" fontId="9" fillId="2" borderId="0" xfId="8" applyNumberFormat="1" applyFont="1" applyFill="1" applyBorder="1" applyAlignment="1">
      <alignment horizontal="right"/>
    </xf>
    <xf numFmtId="0" fontId="40" fillId="2" borderId="0" xfId="8" applyFont="1" applyFill="1" applyAlignment="1">
      <alignment vertical="center"/>
    </xf>
    <xf numFmtId="49" fontId="9" fillId="2" borderId="0" xfId="8" applyNumberFormat="1" applyFont="1" applyFill="1" applyBorder="1" applyAlignment="1">
      <alignment horizontal="center" vertical="center"/>
    </xf>
    <xf numFmtId="0" fontId="15" fillId="0" borderId="0" xfId="20" applyNumberFormat="1" applyFont="1" applyFill="1" applyBorder="1" applyAlignment="1">
      <alignment vertical="top"/>
    </xf>
    <xf numFmtId="0" fontId="28" fillId="0" borderId="0" xfId="20" applyNumberFormat="1" applyFont="1" applyFill="1"/>
    <xf numFmtId="1" fontId="28" fillId="0" borderId="0" xfId="20" applyNumberFormat="1" applyFont="1" applyFill="1"/>
    <xf numFmtId="1" fontId="27" fillId="0" borderId="0" xfId="20" applyNumberFormat="1" applyFont="1" applyFill="1" applyBorder="1" applyAlignment="1">
      <alignment horizontal="right" vertical="center"/>
    </xf>
    <xf numFmtId="0" fontId="28" fillId="0" borderId="0" xfId="20" applyNumberFormat="1" applyFont="1" applyFill="1" applyAlignment="1"/>
    <xf numFmtId="173" fontId="28" fillId="0" borderId="0" xfId="20" applyFont="1" applyFill="1" applyAlignment="1">
      <alignment horizontal="left" vertical="top"/>
    </xf>
    <xf numFmtId="0" fontId="38" fillId="0" borderId="0" xfId="20" applyNumberFormat="1" applyFont="1" applyFill="1"/>
    <xf numFmtId="0" fontId="11" fillId="0" borderId="0" xfId="20" applyNumberFormat="1" applyFont="1" applyAlignment="1">
      <alignment vertical="top"/>
    </xf>
    <xf numFmtId="0" fontId="28" fillId="0" borderId="0" xfId="20" applyNumberFormat="1" applyFont="1" applyAlignment="1">
      <alignment vertical="top"/>
    </xf>
    <xf numFmtId="0" fontId="38" fillId="0" borderId="0" xfId="20" applyNumberFormat="1" applyFont="1" applyAlignment="1">
      <alignment vertical="top"/>
    </xf>
    <xf numFmtId="0" fontId="38" fillId="0" borderId="0" xfId="20" applyNumberFormat="1" applyFont="1" applyFill="1" applyAlignment="1">
      <alignment vertical="top"/>
    </xf>
    <xf numFmtId="0" fontId="28" fillId="0" borderId="0" xfId="20" applyNumberFormat="1" applyFont="1" applyFill="1" applyAlignment="1">
      <alignment vertical="top"/>
    </xf>
    <xf numFmtId="0" fontId="28" fillId="3" borderId="0" xfId="20" applyNumberFormat="1" applyFont="1" applyFill="1" applyAlignment="1">
      <alignment vertical="top"/>
    </xf>
    <xf numFmtId="3" fontId="27" fillId="0" borderId="0" xfId="19" applyNumberFormat="1" applyFont="1" applyFill="1" applyBorder="1" applyAlignment="1">
      <alignment horizontal="right" vertical="top" wrapText="1"/>
    </xf>
    <xf numFmtId="196" fontId="42" fillId="0" borderId="0" xfId="24" applyNumberFormat="1" applyFont="1" applyFill="1" applyBorder="1" applyAlignment="1">
      <alignment horizontal="right" vertical="top"/>
    </xf>
    <xf numFmtId="196" fontId="27" fillId="0" borderId="0" xfId="24" applyNumberFormat="1" applyFont="1" applyFill="1" applyBorder="1" applyAlignment="1">
      <alignment horizontal="right" vertical="top"/>
    </xf>
    <xf numFmtId="195" fontId="27" fillId="0" borderId="0" xfId="24" applyNumberFormat="1" applyFont="1" applyFill="1" applyBorder="1" applyAlignment="1">
      <alignment horizontal="right" vertical="top"/>
    </xf>
    <xf numFmtId="199" fontId="27" fillId="0" borderId="0" xfId="24" applyNumberFormat="1" applyFont="1" applyFill="1" applyBorder="1" applyAlignment="1">
      <alignment horizontal="right" vertical="top"/>
    </xf>
    <xf numFmtId="3" fontId="27" fillId="0" borderId="0" xfId="24" applyNumberFormat="1" applyFont="1" applyFill="1" applyBorder="1" applyAlignment="1">
      <alignment horizontal="right" vertical="top"/>
    </xf>
    <xf numFmtId="196" fontId="27" fillId="3" borderId="0" xfId="24" applyNumberFormat="1" applyFont="1" applyFill="1" applyBorder="1" applyAlignment="1">
      <alignment horizontal="right" vertical="top"/>
    </xf>
    <xf numFmtId="195" fontId="27" fillId="3" borderId="0" xfId="24" applyNumberFormat="1" applyFont="1" applyFill="1" applyBorder="1" applyAlignment="1">
      <alignment horizontal="right" vertical="top"/>
    </xf>
    <xf numFmtId="3" fontId="7" fillId="0" borderId="0" xfId="24" applyNumberFormat="1" applyFont="1" applyFill="1" applyBorder="1" applyAlignment="1">
      <alignment vertical="top"/>
    </xf>
    <xf numFmtId="3" fontId="7" fillId="3" borderId="0" xfId="24" applyNumberFormat="1" applyFont="1" applyFill="1" applyBorder="1" applyAlignment="1">
      <alignment vertical="top"/>
    </xf>
    <xf numFmtId="181" fontId="28" fillId="0" borderId="0" xfId="2" applyNumberFormat="1" applyFont="1" applyFill="1" applyBorder="1" applyAlignment="1">
      <alignment horizontal="left"/>
    </xf>
    <xf numFmtId="196" fontId="42" fillId="3" borderId="0" xfId="24" applyNumberFormat="1" applyFont="1" applyFill="1" applyBorder="1" applyAlignment="1">
      <alignment horizontal="right" vertical="top"/>
    </xf>
    <xf numFmtId="164" fontId="12" fillId="0" borderId="0" xfId="6" applyNumberFormat="1" applyFont="1" applyFill="1" applyBorder="1" applyAlignment="1">
      <alignment horizontal="right" vertical="center" wrapText="1"/>
    </xf>
    <xf numFmtId="3" fontId="11" fillId="0" borderId="4" xfId="0" applyNumberFormat="1" applyFont="1" applyFill="1" applyBorder="1" applyAlignment="1">
      <alignment wrapText="1"/>
    </xf>
    <xf numFmtId="3" fontId="11" fillId="0" borderId="4" xfId="0" applyNumberFormat="1" applyFont="1" applyFill="1" applyBorder="1" applyAlignment="1"/>
    <xf numFmtId="3" fontId="19" fillId="0" borderId="4" xfId="1" applyNumberFormat="1" applyFont="1" applyFill="1" applyBorder="1" applyAlignment="1">
      <alignment wrapText="1"/>
    </xf>
    <xf numFmtId="2" fontId="8" fillId="0" borderId="0" xfId="0" applyNumberFormat="1" applyFont="1" applyFill="1" applyAlignment="1">
      <alignment horizontal="left" vertical="top"/>
    </xf>
    <xf numFmtId="1" fontId="0" fillId="0" borderId="0" xfId="0" applyNumberFormat="1"/>
    <xf numFmtId="3" fontId="11" fillId="0" borderId="4" xfId="0" applyNumberFormat="1" applyFont="1" applyFill="1" applyBorder="1" applyAlignment="1">
      <alignment horizontal="right" wrapText="1"/>
    </xf>
    <xf numFmtId="3" fontId="19" fillId="0" borderId="4" xfId="5" applyNumberFormat="1" applyFont="1" applyFill="1" applyBorder="1"/>
    <xf numFmtId="3" fontId="11" fillId="0" borderId="4" xfId="5" applyNumberFormat="1" applyFont="1" applyFill="1" applyBorder="1"/>
    <xf numFmtId="49" fontId="8" fillId="2" borderId="0" xfId="8" applyNumberFormat="1" applyFont="1" applyFill="1" applyAlignment="1">
      <alignment horizontal="left"/>
    </xf>
    <xf numFmtId="0" fontId="82" fillId="0" borderId="0" xfId="0" applyFont="1"/>
    <xf numFmtId="49" fontId="81" fillId="3" borderId="0" xfId="0" applyNumberFormat="1" applyFont="1" applyFill="1" applyBorder="1" applyAlignment="1">
      <alignment vertical="top" wrapText="1"/>
    </xf>
    <xf numFmtId="0" fontId="83" fillId="3" borderId="0" xfId="0" applyNumberFormat="1" applyFont="1" applyFill="1" applyBorder="1" applyAlignment="1"/>
    <xf numFmtId="167" fontId="19" fillId="0" borderId="4" xfId="30" applyNumberFormat="1" applyFont="1" applyBorder="1" applyAlignment="1">
      <alignment horizontal="left" vertical="top" wrapText="1"/>
    </xf>
    <xf numFmtId="167" fontId="12" fillId="0" borderId="4" xfId="30" applyNumberFormat="1" applyFont="1" applyBorder="1" applyAlignment="1">
      <alignment horizontal="center" vertical="top" wrapText="1"/>
    </xf>
    <xf numFmtId="167" fontId="13" fillId="0" borderId="4" xfId="30" applyNumberFormat="1" applyFont="1" applyBorder="1" applyAlignment="1">
      <alignment horizontal="center" vertical="top" wrapText="1"/>
    </xf>
    <xf numFmtId="167" fontId="19" fillId="0" borderId="4" xfId="30" applyNumberFormat="1" applyFont="1" applyFill="1" applyBorder="1" applyAlignment="1">
      <alignment horizontal="center" vertical="top" wrapText="1"/>
    </xf>
    <xf numFmtId="167" fontId="19" fillId="0" borderId="4" xfId="30" applyNumberFormat="1" applyFont="1" applyFill="1" applyBorder="1" applyAlignment="1">
      <alignment horizontal="left" vertical="top" wrapText="1"/>
    </xf>
    <xf numFmtId="167" fontId="12" fillId="0" borderId="4" xfId="30" applyNumberFormat="1" applyFont="1" applyFill="1" applyBorder="1" applyAlignment="1">
      <alignment horizontal="center" vertical="top" wrapText="1"/>
    </xf>
    <xf numFmtId="167" fontId="12" fillId="0" borderId="4" xfId="30" applyNumberFormat="1" applyFont="1" applyFill="1" applyBorder="1" applyAlignment="1">
      <alignment horizontal="center" vertical="top"/>
    </xf>
    <xf numFmtId="167" fontId="13" fillId="0" borderId="4" xfId="30" applyNumberFormat="1" applyFont="1" applyFill="1" applyBorder="1" applyAlignment="1">
      <alignment horizontal="center" vertical="top"/>
    </xf>
    <xf numFmtId="0" fontId="12" fillId="0" borderId="0" xfId="0" applyFont="1" applyAlignment="1">
      <alignment horizontal="left" vertical="top"/>
    </xf>
    <xf numFmtId="0" fontId="9" fillId="0" borderId="0" xfId="0" applyFont="1" applyFill="1" applyAlignment="1">
      <alignment horizontal="left" vertical="top"/>
    </xf>
    <xf numFmtId="49" fontId="85" fillId="0" borderId="1" xfId="36" applyNumberFormat="1" applyFill="1" applyBorder="1" applyAlignment="1">
      <alignment horizontal="left"/>
    </xf>
    <xf numFmtId="0" fontId="19" fillId="0" borderId="4" xfId="0" applyFont="1" applyBorder="1" applyAlignment="1">
      <alignment horizontal="center" vertical="top" wrapText="1"/>
    </xf>
    <xf numFmtId="192" fontId="9" fillId="0" borderId="0" xfId="0" applyNumberFormat="1" applyFont="1" applyFill="1" applyAlignment="1">
      <alignment vertical="top"/>
    </xf>
    <xf numFmtId="192" fontId="9" fillId="0" borderId="0" xfId="0" applyNumberFormat="1" applyFont="1" applyFill="1" applyAlignment="1">
      <alignment horizontal="left" vertical="top"/>
    </xf>
    <xf numFmtId="3" fontId="19" fillId="0" borderId="4" xfId="0" applyNumberFormat="1" applyFont="1" applyFill="1" applyBorder="1" applyAlignment="1">
      <alignment horizontal="right" wrapText="1"/>
    </xf>
    <xf numFmtId="3" fontId="9" fillId="0" borderId="46" xfId="0" applyNumberFormat="1" applyFont="1" applyFill="1" applyBorder="1" applyAlignment="1">
      <alignment horizontal="right" vertical="top"/>
    </xf>
    <xf numFmtId="3" fontId="11" fillId="0" borderId="46" xfId="0" applyNumberFormat="1" applyFont="1" applyBorder="1" applyAlignment="1">
      <alignment horizontal="right"/>
    </xf>
    <xf numFmtId="3" fontId="12" fillId="0" borderId="46" xfId="0" applyNumberFormat="1" applyFont="1" applyBorder="1" applyAlignment="1">
      <alignment horizontal="right"/>
    </xf>
    <xf numFmtId="49" fontId="8" fillId="0" borderId="2" xfId="0" applyNumberFormat="1" applyFont="1" applyFill="1" applyBorder="1" applyAlignment="1">
      <alignment horizontal="center" vertical="top" wrapText="1"/>
    </xf>
    <xf numFmtId="202" fontId="19" fillId="0" borderId="4" xfId="1" applyNumberFormat="1" applyFont="1" applyFill="1" applyBorder="1" applyAlignment="1">
      <alignment vertical="top" wrapText="1"/>
    </xf>
    <xf numFmtId="167" fontId="19" fillId="0" borderId="4" xfId="1" applyNumberFormat="1" applyFont="1" applyFill="1" applyBorder="1" applyAlignment="1">
      <alignment vertical="top" wrapText="1"/>
    </xf>
    <xf numFmtId="202" fontId="19" fillId="0" borderId="8" xfId="1" applyNumberFormat="1" applyFont="1" applyFill="1" applyBorder="1" applyAlignment="1">
      <alignment vertical="top" wrapText="1"/>
    </xf>
    <xf numFmtId="1" fontId="9" fillId="0" borderId="46" xfId="0" applyNumberFormat="1" applyFont="1" applyFill="1" applyBorder="1" applyAlignment="1">
      <alignment horizontal="right"/>
    </xf>
    <xf numFmtId="17" fontId="10" fillId="4" borderId="46" xfId="8" applyNumberFormat="1" applyFont="1" applyFill="1" applyBorder="1" applyAlignment="1">
      <alignment horizontal="left" vertical="center"/>
    </xf>
    <xf numFmtId="3" fontId="10" fillId="4" borderId="46" xfId="8" applyNumberFormat="1" applyFont="1" applyFill="1" applyBorder="1" applyAlignment="1">
      <alignment horizontal="right" vertical="center"/>
    </xf>
    <xf numFmtId="0" fontId="10" fillId="4" borderId="46" xfId="8" applyNumberFormat="1" applyFont="1" applyFill="1" applyBorder="1" applyAlignment="1">
      <alignment horizontal="right" vertical="center"/>
    </xf>
    <xf numFmtId="3" fontId="10" fillId="0" borderId="46" xfId="8" applyNumberFormat="1" applyFont="1" applyFill="1" applyBorder="1" applyAlignment="1">
      <alignment horizontal="right" vertical="center"/>
    </xf>
    <xf numFmtId="1" fontId="28" fillId="0" borderId="46" xfId="0" applyNumberFormat="1" applyFont="1" applyFill="1" applyBorder="1" applyAlignment="1">
      <alignment horizontal="right"/>
    </xf>
    <xf numFmtId="1" fontId="27" fillId="0" borderId="46" xfId="0" applyNumberFormat="1" applyFont="1" applyFill="1" applyBorder="1" applyAlignment="1">
      <alignment horizontal="right"/>
    </xf>
    <xf numFmtId="1" fontId="27" fillId="3" borderId="46" xfId="0" applyNumberFormat="1" applyFont="1" applyFill="1" applyBorder="1" applyAlignment="1">
      <alignment horizontal="right"/>
    </xf>
    <xf numFmtId="3" fontId="42" fillId="0" borderId="46" xfId="19" applyNumberFormat="1" applyFont="1" applyFill="1" applyBorder="1" applyAlignment="1">
      <alignment horizontal="right" vertical="top" wrapText="1"/>
    </xf>
    <xf numFmtId="3" fontId="27" fillId="0" borderId="46" xfId="19" applyNumberFormat="1" applyFont="1" applyFill="1" applyBorder="1" applyAlignment="1">
      <alignment horizontal="right" vertical="top" wrapText="1"/>
    </xf>
    <xf numFmtId="168" fontId="27" fillId="0" borderId="46" xfId="20" applyNumberFormat="1" applyFont="1" applyFill="1" applyBorder="1" applyAlignment="1">
      <alignment horizontal="left" vertical="top" wrapText="1"/>
    </xf>
    <xf numFmtId="14" fontId="28" fillId="0" borderId="0" xfId="0" applyNumberFormat="1" applyFont="1" applyAlignment="1">
      <alignment vertical="top"/>
    </xf>
    <xf numFmtId="3" fontId="42" fillId="0" borderId="46" xfId="24" applyNumberFormat="1" applyFont="1" applyFill="1" applyBorder="1" applyAlignment="1">
      <alignment horizontal="right" vertical="top"/>
    </xf>
    <xf numFmtId="3" fontId="27" fillId="0" borderId="46" xfId="24" applyNumberFormat="1" applyFont="1" applyFill="1" applyBorder="1" applyAlignment="1">
      <alignment horizontal="right" vertical="top"/>
    </xf>
    <xf numFmtId="168" fontId="42" fillId="0" borderId="46" xfId="20" applyNumberFormat="1" applyFont="1" applyFill="1" applyBorder="1" applyAlignment="1">
      <alignment horizontal="left" vertical="top" wrapText="1"/>
    </xf>
    <xf numFmtId="3" fontId="42" fillId="3" borderId="46" xfId="24" applyNumberFormat="1" applyFont="1" applyFill="1" applyBorder="1" applyAlignment="1">
      <alignment horizontal="right" vertical="top"/>
    </xf>
    <xf numFmtId="168" fontId="27" fillId="0" borderId="0" xfId="0" applyNumberFormat="1" applyFont="1" applyFill="1" applyBorder="1" applyAlignment="1">
      <alignment horizontal="left"/>
    </xf>
    <xf numFmtId="3" fontId="38" fillId="0" borderId="23" xfId="0" applyNumberFormat="1" applyFont="1" applyBorder="1" applyAlignment="1"/>
    <xf numFmtId="3" fontId="38" fillId="0" borderId="23" xfId="0" applyNumberFormat="1" applyFont="1" applyBorder="1" applyAlignment="1">
      <alignment horizontal="right"/>
    </xf>
    <xf numFmtId="3" fontId="27" fillId="0" borderId="46" xfId="24" applyNumberFormat="1" applyFont="1" applyFill="1" applyBorder="1" applyAlignment="1">
      <alignment vertical="top"/>
    </xf>
    <xf numFmtId="3" fontId="28" fillId="0" borderId="46" xfId="30" applyNumberFormat="1" applyFont="1" applyFill="1" applyBorder="1" applyAlignment="1"/>
    <xf numFmtId="3" fontId="56" fillId="3" borderId="46" xfId="24" applyNumberFormat="1" applyFont="1" applyFill="1" applyBorder="1" applyAlignment="1">
      <alignment horizontal="right" vertical="top"/>
    </xf>
    <xf numFmtId="3" fontId="56" fillId="0" borderId="46" xfId="24" applyNumberFormat="1" applyFont="1" applyFill="1" applyBorder="1" applyAlignment="1">
      <alignment horizontal="right" vertical="top"/>
    </xf>
    <xf numFmtId="3" fontId="7" fillId="0" borderId="46" xfId="24" applyNumberFormat="1" applyFont="1" applyFill="1" applyBorder="1" applyAlignment="1">
      <alignment horizontal="right" vertical="top"/>
    </xf>
    <xf numFmtId="17" fontId="9" fillId="2" borderId="46" xfId="21" applyNumberFormat="1" applyFont="1" applyFill="1" applyBorder="1" applyAlignment="1">
      <alignment horizontal="left"/>
    </xf>
    <xf numFmtId="3" fontId="56" fillId="0" borderId="46" xfId="24" applyNumberFormat="1" applyFont="1" applyFill="1" applyBorder="1" applyAlignment="1">
      <alignment vertical="top"/>
    </xf>
    <xf numFmtId="3" fontId="7" fillId="0" borderId="46" xfId="24" applyNumberFormat="1" applyFont="1" applyFill="1" applyBorder="1" applyAlignment="1">
      <alignment vertical="top"/>
    </xf>
    <xf numFmtId="17" fontId="14" fillId="0" borderId="0" xfId="0" applyNumberFormat="1" applyFont="1" applyFill="1" applyBorder="1" applyAlignment="1">
      <alignment horizontal="left" vertical="center"/>
    </xf>
    <xf numFmtId="167" fontId="16" fillId="0" borderId="46" xfId="27" applyNumberFormat="1" applyFont="1" applyFill="1" applyBorder="1"/>
    <xf numFmtId="167" fontId="16" fillId="0" borderId="46" xfId="27" applyNumberFormat="1" applyFont="1" applyFill="1" applyBorder="1" applyAlignment="1">
      <alignment horizontal="right"/>
    </xf>
    <xf numFmtId="167" fontId="46" fillId="0" borderId="46" xfId="27" applyNumberFormat="1" applyFont="1" applyFill="1" applyBorder="1"/>
    <xf numFmtId="1" fontId="46" fillId="0" borderId="46" xfId="27" quotePrefix="1" applyNumberFormat="1" applyFont="1" applyFill="1" applyBorder="1" applyAlignment="1">
      <alignment horizontal="right"/>
    </xf>
    <xf numFmtId="167" fontId="46" fillId="0" borderId="46" xfId="27" applyNumberFormat="1" applyFont="1" applyFill="1" applyBorder="1" applyAlignment="1">
      <alignment horizontal="right"/>
    </xf>
    <xf numFmtId="1" fontId="16" fillId="0" borderId="46" xfId="27" applyNumberFormat="1" applyFont="1" applyFill="1" applyBorder="1"/>
    <xf numFmtId="1" fontId="16" fillId="0" borderId="46" xfId="27" quotePrefix="1" applyNumberFormat="1" applyFont="1" applyFill="1" applyBorder="1" applyAlignment="1">
      <alignment horizontal="right"/>
    </xf>
    <xf numFmtId="1" fontId="16" fillId="0" borderId="46" xfId="27" applyNumberFormat="1" applyFont="1" applyFill="1" applyBorder="1" applyAlignment="1">
      <alignment horizontal="right"/>
    </xf>
    <xf numFmtId="1" fontId="46" fillId="0" borderId="46" xfId="27" applyNumberFormat="1" applyFont="1" applyFill="1" applyBorder="1" applyAlignment="1">
      <alignment horizontal="right"/>
    </xf>
    <xf numFmtId="0" fontId="62" fillId="0" borderId="0" xfId="0" applyFont="1"/>
    <xf numFmtId="2" fontId="62" fillId="0" borderId="0" xfId="0" applyNumberFormat="1" applyFont="1"/>
    <xf numFmtId="0" fontId="62" fillId="0" borderId="0" xfId="0" applyFont="1" applyFill="1"/>
    <xf numFmtId="0" fontId="28" fillId="0" borderId="0" xfId="0" applyFont="1" applyFill="1" applyBorder="1"/>
    <xf numFmtId="0" fontId="42" fillId="0" borderId="0" xfId="0" applyFont="1" applyFill="1" applyBorder="1" applyAlignment="1">
      <alignment horizontal="center" vertical="top" wrapText="1"/>
    </xf>
    <xf numFmtId="0" fontId="72" fillId="0" borderId="0" xfId="0" applyFont="1" applyFill="1" applyBorder="1" applyAlignment="1">
      <alignment horizontal="center" vertical="top" wrapText="1"/>
    </xf>
    <xf numFmtId="0" fontId="62" fillId="0" borderId="0" xfId="0" applyFont="1" applyBorder="1"/>
    <xf numFmtId="0" fontId="38" fillId="0" borderId="0" xfId="0" applyFont="1" applyFill="1" applyBorder="1" applyAlignment="1">
      <alignment horizontal="left"/>
    </xf>
    <xf numFmtId="0" fontId="28" fillId="0" borderId="0" xfId="0" applyFont="1" applyFill="1" applyBorder="1" applyAlignment="1">
      <alignment horizontal="left"/>
    </xf>
    <xf numFmtId="0" fontId="73" fillId="0" borderId="0" xfId="0" applyFont="1" applyFill="1" applyBorder="1" applyAlignment="1">
      <alignment horizontal="center"/>
    </xf>
    <xf numFmtId="0" fontId="41" fillId="0" borderId="0" xfId="0" applyFont="1" applyBorder="1"/>
    <xf numFmtId="0" fontId="74" fillId="0" borderId="0" xfId="0" applyFont="1" applyBorder="1" applyAlignment="1">
      <alignment horizontal="center"/>
    </xf>
    <xf numFmtId="0" fontId="74" fillId="0" borderId="0" xfId="0" applyFont="1" applyAlignment="1">
      <alignment horizontal="center"/>
    </xf>
    <xf numFmtId="0" fontId="62" fillId="3" borderId="0" xfId="0" applyFont="1" applyFill="1"/>
    <xf numFmtId="0" fontId="43" fillId="0" borderId="0" xfId="0" applyFont="1" applyFill="1" applyAlignment="1">
      <alignment vertical="center"/>
    </xf>
    <xf numFmtId="179" fontId="43" fillId="0" borderId="0" xfId="0" applyNumberFormat="1" applyFont="1" applyFill="1" applyAlignment="1">
      <alignment vertical="center"/>
    </xf>
    <xf numFmtId="0" fontId="79" fillId="0" borderId="0" xfId="0" applyFont="1" applyFill="1" applyAlignment="1">
      <alignment vertical="center"/>
    </xf>
    <xf numFmtId="0" fontId="43" fillId="0" borderId="0" xfId="0" applyFont="1" applyFill="1" applyBorder="1" applyAlignment="1">
      <alignment vertical="center"/>
    </xf>
    <xf numFmtId="0" fontId="62" fillId="0" borderId="0" xfId="0" applyNumberFormat="1" applyFont="1" applyFill="1"/>
    <xf numFmtId="0" fontId="62" fillId="9" borderId="0" xfId="0" applyFont="1" applyFill="1"/>
    <xf numFmtId="179" fontId="62" fillId="0" borderId="0" xfId="0" applyNumberFormat="1" applyFont="1" applyFill="1"/>
    <xf numFmtId="0" fontId="28" fillId="0" borderId="0" xfId="0" applyFont="1" applyFill="1" applyBorder="1" applyAlignment="1"/>
    <xf numFmtId="0" fontId="62" fillId="0" borderId="0" xfId="0" applyFont="1" applyFill="1" applyAlignment="1">
      <alignment horizontal="left"/>
    </xf>
    <xf numFmtId="200" fontId="52" fillId="3" borderId="0" xfId="0" applyNumberFormat="1" applyFont="1" applyFill="1" applyBorder="1" applyAlignment="1">
      <alignment horizontal="right" vertical="top"/>
    </xf>
    <xf numFmtId="0" fontId="38" fillId="3" borderId="0" xfId="0" applyFont="1" applyFill="1" applyAlignment="1">
      <alignment horizontal="left"/>
    </xf>
    <xf numFmtId="0" fontId="28" fillId="3" borderId="0" xfId="0" applyNumberFormat="1" applyFont="1" applyFill="1" applyAlignment="1">
      <alignment horizontal="left" vertical="top"/>
    </xf>
    <xf numFmtId="0" fontId="62" fillId="0" borderId="0" xfId="0" applyFont="1" applyFill="1" applyAlignment="1">
      <alignment horizontal="right"/>
    </xf>
    <xf numFmtId="0" fontId="28" fillId="3" borderId="0" xfId="0" applyNumberFormat="1" applyFont="1" applyFill="1" applyAlignment="1">
      <alignment horizontal="left" vertical="top" wrapText="1"/>
    </xf>
    <xf numFmtId="0" fontId="62" fillId="0" borderId="0" xfId="0" applyFont="1" applyFill="1" applyAlignment="1">
      <alignment wrapText="1"/>
    </xf>
    <xf numFmtId="164" fontId="9" fillId="2" borderId="46" xfId="8" applyNumberFormat="1" applyFont="1" applyFill="1" applyBorder="1" applyAlignment="1">
      <alignment horizontal="right"/>
    </xf>
    <xf numFmtId="0" fontId="9" fillId="2" borderId="46" xfId="8" applyFont="1" applyFill="1" applyBorder="1" applyAlignment="1">
      <alignment horizontal="right"/>
    </xf>
    <xf numFmtId="172" fontId="9" fillId="2" borderId="46" xfId="8" applyNumberFormat="1" applyFont="1" applyFill="1" applyBorder="1" applyAlignment="1">
      <alignment horizontal="right"/>
    </xf>
    <xf numFmtId="164" fontId="9" fillId="0" borderId="46" xfId="8" applyNumberFormat="1" applyFont="1" applyFill="1" applyBorder="1" applyAlignment="1">
      <alignment horizontal="right"/>
    </xf>
    <xf numFmtId="170" fontId="9" fillId="2" borderId="46" xfId="8" applyNumberFormat="1" applyFont="1" applyFill="1" applyBorder="1" applyAlignment="1">
      <alignment horizontal="right"/>
    </xf>
    <xf numFmtId="1" fontId="12" fillId="0" borderId="0" xfId="8" applyNumberFormat="1" applyFont="1" applyFill="1" applyBorder="1" applyAlignment="1"/>
    <xf numFmtId="177" fontId="9" fillId="2" borderId="46" xfId="8" applyNumberFormat="1" applyFont="1" applyFill="1" applyBorder="1" applyAlignment="1">
      <alignment horizontal="right"/>
    </xf>
    <xf numFmtId="179" fontId="9" fillId="2" borderId="46" xfId="8" applyNumberFormat="1" applyFont="1" applyFill="1" applyBorder="1" applyAlignment="1">
      <alignment horizontal="right"/>
    </xf>
    <xf numFmtId="0" fontId="28" fillId="0" borderId="46" xfId="8" applyNumberFormat="1" applyFont="1" applyFill="1" applyBorder="1" applyAlignment="1">
      <alignment horizontal="center" vertical="top"/>
    </xf>
    <xf numFmtId="3" fontId="28" fillId="0" borderId="46" xfId="8" applyNumberFormat="1" applyFont="1" applyFill="1" applyBorder="1" applyAlignment="1">
      <alignment horizontal="right" vertical="top"/>
    </xf>
    <xf numFmtId="4" fontId="28" fillId="0" borderId="46" xfId="8" applyNumberFormat="1" applyFont="1" applyFill="1" applyBorder="1" applyAlignment="1">
      <alignment horizontal="right" vertical="top"/>
    </xf>
    <xf numFmtId="180" fontId="28" fillId="0" borderId="46" xfId="8" applyNumberFormat="1" applyFont="1" applyFill="1" applyBorder="1" applyAlignment="1">
      <alignment horizontal="right" vertical="top"/>
    </xf>
    <xf numFmtId="2" fontId="28" fillId="0" borderId="46" xfId="8" applyNumberFormat="1" applyFont="1" applyFill="1" applyBorder="1" applyAlignment="1">
      <alignment horizontal="right" vertical="top"/>
    </xf>
    <xf numFmtId="0" fontId="34" fillId="2" borderId="46" xfId="8" applyFont="1" applyFill="1" applyBorder="1" applyAlignment="1">
      <alignment horizontal="center" vertical="center"/>
    </xf>
    <xf numFmtId="49" fontId="34" fillId="2" borderId="46" xfId="8" applyNumberFormat="1" applyFont="1" applyFill="1" applyBorder="1" applyAlignment="1">
      <alignment horizontal="left" vertical="center"/>
    </xf>
    <xf numFmtId="164" fontId="34" fillId="2" borderId="46" xfId="8" applyNumberFormat="1" applyFont="1" applyFill="1" applyBorder="1" applyAlignment="1">
      <alignment horizontal="left" vertical="center"/>
    </xf>
    <xf numFmtId="181" fontId="34" fillId="2" borderId="46" xfId="10" applyNumberFormat="1" applyFont="1" applyFill="1" applyBorder="1" applyAlignment="1">
      <alignment horizontal="left" vertical="center"/>
    </xf>
    <xf numFmtId="0" fontId="34" fillId="2" borderId="46" xfId="8" applyFont="1" applyFill="1" applyBorder="1" applyAlignment="1">
      <alignment horizontal="left" vertical="center"/>
    </xf>
    <xf numFmtId="182" fontId="9" fillId="2" borderId="46" xfId="8" applyNumberFormat="1" applyFont="1" applyFill="1" applyBorder="1" applyAlignment="1">
      <alignment horizontal="right"/>
    </xf>
    <xf numFmtId="182" fontId="9" fillId="0" borderId="46" xfId="8" applyNumberFormat="1" applyFont="1" applyFill="1" applyBorder="1" applyAlignment="1">
      <alignment horizontal="right"/>
    </xf>
    <xf numFmtId="183" fontId="9" fillId="2" borderId="46" xfId="8" applyNumberFormat="1" applyFont="1" applyFill="1" applyBorder="1" applyAlignment="1">
      <alignment horizontal="right"/>
    </xf>
    <xf numFmtId="185" fontId="8" fillId="2" borderId="46" xfId="8" applyNumberFormat="1" applyFont="1" applyFill="1" applyBorder="1" applyAlignment="1">
      <alignment horizontal="right"/>
    </xf>
    <xf numFmtId="185" fontId="9" fillId="2" borderId="46" xfId="8" applyNumberFormat="1" applyFont="1" applyFill="1" applyBorder="1" applyAlignment="1">
      <alignment horizontal="right"/>
    </xf>
    <xf numFmtId="49" fontId="8" fillId="0" borderId="46" xfId="8" applyNumberFormat="1" applyFont="1" applyFill="1" applyBorder="1" applyAlignment="1">
      <alignment horizontal="left"/>
    </xf>
    <xf numFmtId="49" fontId="9" fillId="0" borderId="46" xfId="8" applyNumberFormat="1" applyFont="1" applyFill="1" applyBorder="1" applyAlignment="1">
      <alignment horizontal="left"/>
    </xf>
    <xf numFmtId="177" fontId="9" fillId="0" borderId="46" xfId="8" applyNumberFormat="1" applyFont="1" applyFill="1" applyBorder="1" applyAlignment="1">
      <alignment horizontal="right"/>
    </xf>
    <xf numFmtId="1" fontId="9" fillId="0" borderId="46" xfId="8" applyNumberFormat="1" applyFont="1" applyFill="1" applyBorder="1" applyAlignment="1">
      <alignment horizontal="right"/>
    </xf>
    <xf numFmtId="179" fontId="9" fillId="0" borderId="46" xfId="8" applyNumberFormat="1" applyFont="1" applyFill="1" applyBorder="1" applyAlignment="1">
      <alignment horizontal="right"/>
    </xf>
    <xf numFmtId="164" fontId="8" fillId="2" borderId="46" xfId="8" applyNumberFormat="1" applyFont="1" applyFill="1" applyBorder="1" applyAlignment="1">
      <alignment horizontal="right"/>
    </xf>
    <xf numFmtId="3" fontId="9" fillId="2" borderId="46" xfId="8" applyNumberFormat="1" applyFont="1" applyFill="1" applyBorder="1" applyAlignment="1">
      <alignment horizontal="right"/>
    </xf>
    <xf numFmtId="186" fontId="9" fillId="2" borderId="46" xfId="8" applyNumberFormat="1" applyFont="1" applyFill="1" applyBorder="1" applyAlignment="1">
      <alignment horizontal="right"/>
    </xf>
    <xf numFmtId="167" fontId="9" fillId="2" borderId="0" xfId="11" applyNumberFormat="1" applyFont="1" applyFill="1" applyBorder="1" applyAlignment="1">
      <alignment horizontal="right"/>
    </xf>
    <xf numFmtId="179" fontId="9" fillId="2" borderId="46" xfId="8" applyNumberFormat="1" applyFont="1" applyFill="1" applyBorder="1" applyAlignment="1">
      <alignment horizontal="right" vertical="center" wrapText="1"/>
    </xf>
    <xf numFmtId="178" fontId="9" fillId="2" borderId="46" xfId="8" applyNumberFormat="1" applyFont="1" applyFill="1" applyBorder="1" applyAlignment="1">
      <alignment horizontal="right" vertical="center" wrapText="1"/>
    </xf>
    <xf numFmtId="183" fontId="9" fillId="2" borderId="46" xfId="8" applyNumberFormat="1" applyFont="1" applyFill="1" applyBorder="1" applyAlignment="1">
      <alignment horizontal="right" vertical="center" wrapText="1"/>
    </xf>
    <xf numFmtId="188" fontId="13" fillId="0" borderId="46" xfId="12" applyNumberFormat="1" applyFont="1" applyFill="1" applyBorder="1" applyAlignment="1">
      <alignment horizontal="center" vertical="top" wrapText="1"/>
    </xf>
    <xf numFmtId="188" fontId="13" fillId="0" borderId="46" xfId="12" applyNumberFormat="1" applyFont="1" applyFill="1" applyBorder="1" applyAlignment="1">
      <alignment horizontal="center" vertical="top"/>
    </xf>
    <xf numFmtId="173" fontId="13" fillId="0" borderId="46" xfId="14" applyNumberFormat="1" applyFont="1" applyFill="1" applyBorder="1" applyAlignment="1">
      <alignment horizontal="left"/>
    </xf>
    <xf numFmtId="167" fontId="15" fillId="0" borderId="46" xfId="11" applyNumberFormat="1" applyFont="1" applyFill="1" applyBorder="1" applyAlignment="1" applyProtection="1">
      <alignment horizontal="right" vertical="center" wrapText="1"/>
    </xf>
    <xf numFmtId="167" fontId="8" fillId="0" borderId="46" xfId="11" applyNumberFormat="1" applyFont="1" applyFill="1" applyBorder="1" applyAlignment="1" applyProtection="1">
      <alignment horizontal="right" vertical="center" wrapText="1"/>
    </xf>
    <xf numFmtId="1" fontId="9" fillId="0" borderId="46" xfId="15" applyNumberFormat="1" applyFont="1" applyFill="1" applyBorder="1" applyAlignment="1" applyProtection="1">
      <alignment horizontal="right" vertical="center" wrapText="1"/>
    </xf>
    <xf numFmtId="3" fontId="9" fillId="0" borderId="46" xfId="15" applyNumberFormat="1" applyFont="1" applyFill="1" applyBorder="1" applyAlignment="1" applyProtection="1">
      <alignment horizontal="right" vertical="center" wrapText="1"/>
    </xf>
    <xf numFmtId="189" fontId="8" fillId="0" borderId="46" xfId="11" applyNumberFormat="1" applyFont="1" applyFill="1" applyBorder="1" applyAlignment="1" applyProtection="1">
      <alignment horizontal="right" vertical="center" wrapText="1"/>
    </xf>
    <xf numFmtId="167" fontId="8" fillId="0" borderId="46" xfId="11" applyNumberFormat="1" applyFont="1" applyFill="1" applyBorder="1" applyAlignment="1">
      <alignment horizontal="right" vertical="center" wrapText="1"/>
    </xf>
    <xf numFmtId="167" fontId="9" fillId="0" borderId="46" xfId="11" applyNumberFormat="1" applyFont="1" applyFill="1" applyBorder="1" applyAlignment="1">
      <alignment horizontal="right" vertical="center" wrapText="1"/>
    </xf>
    <xf numFmtId="189" fontId="9" fillId="0" borderId="46" xfId="11" applyNumberFormat="1" applyFont="1" applyFill="1" applyBorder="1" applyAlignment="1" applyProtection="1">
      <alignment horizontal="right" vertical="center" wrapText="1"/>
    </xf>
    <xf numFmtId="167" fontId="9" fillId="2" borderId="0" xfId="8" applyNumberFormat="1" applyFont="1" applyFill="1" applyAlignment="1">
      <alignment vertical="center"/>
    </xf>
    <xf numFmtId="173" fontId="13" fillId="0" borderId="46" xfId="14" applyFont="1" applyFill="1" applyBorder="1" applyAlignment="1">
      <alignment horizontal="left"/>
    </xf>
    <xf numFmtId="3" fontId="8" fillId="0" borderId="46" xfId="15" applyNumberFormat="1" applyFont="1" applyFill="1" applyBorder="1" applyAlignment="1">
      <alignment horizontal="right" vertical="center" wrapText="1"/>
    </xf>
    <xf numFmtId="3" fontId="9" fillId="0" borderId="46" xfId="15" applyNumberFormat="1" applyFont="1" applyFill="1" applyBorder="1" applyAlignment="1">
      <alignment horizontal="right" vertical="center" wrapText="1"/>
    </xf>
    <xf numFmtId="190" fontId="9" fillId="2" borderId="0" xfId="8" applyNumberFormat="1" applyFont="1" applyFill="1" applyBorder="1" applyAlignment="1">
      <alignment horizontal="right"/>
    </xf>
    <xf numFmtId="0" fontId="9" fillId="2" borderId="46" xfId="8" applyFont="1" applyFill="1" applyBorder="1" applyAlignment="1">
      <alignment horizontal="right" vertical="top"/>
    </xf>
    <xf numFmtId="172" fontId="9" fillId="2" borderId="46" xfId="8" applyNumberFormat="1" applyFont="1" applyFill="1" applyBorder="1" applyAlignment="1">
      <alignment horizontal="right" vertical="top"/>
    </xf>
    <xf numFmtId="170" fontId="9" fillId="2" borderId="46" xfId="8" applyNumberFormat="1" applyFont="1" applyFill="1" applyBorder="1" applyAlignment="1">
      <alignment horizontal="right" vertical="top"/>
    </xf>
    <xf numFmtId="164" fontId="9" fillId="2" borderId="46" xfId="8" applyNumberFormat="1" applyFont="1" applyFill="1" applyBorder="1" applyAlignment="1">
      <alignment horizontal="right" vertical="top"/>
    </xf>
    <xf numFmtId="175" fontId="9" fillId="2" borderId="46" xfId="8" applyNumberFormat="1" applyFont="1" applyFill="1" applyBorder="1" applyAlignment="1">
      <alignment horizontal="right"/>
    </xf>
    <xf numFmtId="178" fontId="9" fillId="2" borderId="46" xfId="8" applyNumberFormat="1" applyFont="1" applyFill="1" applyBorder="1" applyAlignment="1">
      <alignment horizontal="right"/>
    </xf>
    <xf numFmtId="3" fontId="8" fillId="0" borderId="46" xfId="17" applyNumberFormat="1" applyFont="1" applyFill="1" applyBorder="1" applyAlignment="1">
      <alignment horizontal="right"/>
    </xf>
    <xf numFmtId="3" fontId="8" fillId="0" borderId="46" xfId="8" applyNumberFormat="1" applyFont="1" applyFill="1" applyBorder="1" applyAlignment="1">
      <alignment horizontal="right"/>
    </xf>
    <xf numFmtId="3" fontId="9" fillId="0" borderId="46" xfId="8" applyNumberFormat="1" applyFont="1" applyFill="1" applyBorder="1" applyAlignment="1">
      <alignment horizontal="right"/>
    </xf>
    <xf numFmtId="170" fontId="9" fillId="0" borderId="46" xfId="8" applyNumberFormat="1" applyFont="1" applyFill="1" applyBorder="1" applyAlignment="1">
      <alignment horizontal="right"/>
    </xf>
    <xf numFmtId="49" fontId="8" fillId="2" borderId="0" xfId="8" applyNumberFormat="1" applyFont="1" applyFill="1" applyAlignment="1">
      <alignment vertical="center"/>
    </xf>
    <xf numFmtId="17" fontId="38" fillId="0" borderId="46" xfId="8" applyNumberFormat="1" applyFont="1" applyFill="1" applyBorder="1" applyAlignment="1">
      <alignment horizontal="center" vertical="center" wrapText="1"/>
    </xf>
    <xf numFmtId="49" fontId="8" fillId="2" borderId="46" xfId="8" applyNumberFormat="1" applyFont="1" applyFill="1" applyBorder="1" applyAlignment="1">
      <alignment horizontal="center" vertical="center" wrapText="1"/>
    </xf>
    <xf numFmtId="49" fontId="31" fillId="2" borderId="0" xfId="8" applyNumberFormat="1" applyFont="1" applyFill="1" applyAlignment="1">
      <alignment horizontal="left" vertical="center"/>
    </xf>
    <xf numFmtId="168" fontId="9" fillId="0" borderId="46" xfId="0" applyNumberFormat="1" applyFont="1" applyFill="1" applyBorder="1" applyAlignment="1">
      <alignment horizontal="left" vertical="top"/>
    </xf>
    <xf numFmtId="3" fontId="10" fillId="0" borderId="46" xfId="11" applyNumberFormat="1" applyFont="1" applyFill="1" applyBorder="1" applyAlignment="1">
      <alignment horizontal="right" vertical="center" wrapText="1"/>
    </xf>
    <xf numFmtId="0" fontId="9" fillId="0" borderId="0" xfId="0" applyFont="1" applyFill="1" applyAlignment="1">
      <alignment horizontal="left" vertical="top"/>
    </xf>
    <xf numFmtId="3" fontId="12" fillId="0" borderId="46" xfId="6" applyNumberFormat="1" applyFont="1" applyBorder="1" applyAlignment="1">
      <alignment vertical="center"/>
    </xf>
    <xf numFmtId="3" fontId="12" fillId="0" borderId="46" xfId="6" applyNumberFormat="1" applyFont="1" applyBorder="1" applyAlignment="1">
      <alignment horizontal="right"/>
    </xf>
    <xf numFmtId="3" fontId="11" fillId="0" borderId="46" xfId="0" applyNumberFormat="1" applyFont="1" applyBorder="1"/>
    <xf numFmtId="1" fontId="24" fillId="0" borderId="4" xfId="0" applyNumberFormat="1" applyFont="1" applyFill="1" applyBorder="1" applyAlignment="1">
      <alignment vertical="top" wrapText="1"/>
    </xf>
    <xf numFmtId="0" fontId="12" fillId="0" borderId="46" xfId="0" applyFont="1" applyFill="1" applyBorder="1" applyAlignment="1">
      <alignment horizontal="center" vertical="center" wrapText="1"/>
    </xf>
    <xf numFmtId="3" fontId="12" fillId="0" borderId="46" xfId="0" applyNumberFormat="1" applyFont="1" applyFill="1" applyBorder="1" applyAlignment="1">
      <alignment horizontal="center" vertical="center" wrapText="1"/>
    </xf>
    <xf numFmtId="0" fontId="11" fillId="0" borderId="46" xfId="0" applyFont="1" applyBorder="1" applyAlignment="1">
      <alignment horizontal="left" vertical="center" wrapText="1"/>
    </xf>
    <xf numFmtId="164" fontId="9" fillId="0" borderId="0" xfId="0" applyNumberFormat="1" applyFont="1" applyFill="1" applyAlignment="1">
      <alignment vertical="top"/>
    </xf>
    <xf numFmtId="164" fontId="3" fillId="0" borderId="0" xfId="0" applyNumberFormat="1" applyFont="1" applyFill="1" applyBorder="1" applyAlignment="1">
      <alignment horizontal="center" vertical="center" wrapText="1"/>
    </xf>
    <xf numFmtId="3" fontId="86" fillId="0" borderId="46" xfId="0" applyNumberFormat="1" applyFont="1" applyFill="1" applyBorder="1" applyAlignment="1">
      <alignment horizontal="right" vertical="center" wrapText="1"/>
    </xf>
    <xf numFmtId="3" fontId="27" fillId="0" borderId="46" xfId="19" applyNumberFormat="1" applyFont="1" applyBorder="1" applyAlignment="1">
      <alignment horizontal="right" vertical="top" wrapText="1"/>
    </xf>
    <xf numFmtId="0" fontId="17" fillId="0" borderId="0" xfId="0" applyFont="1"/>
    <xf numFmtId="0" fontId="0" fillId="0" borderId="0" xfId="0" applyFont="1" applyFill="1"/>
    <xf numFmtId="0" fontId="2" fillId="0" borderId="0" xfId="0" applyFont="1" applyFill="1"/>
    <xf numFmtId="0" fontId="17" fillId="0" borderId="0" xfId="0" applyFont="1" applyFill="1"/>
    <xf numFmtId="0" fontId="11" fillId="0" borderId="0" xfId="0" applyFont="1"/>
    <xf numFmtId="4" fontId="0" fillId="0" borderId="0" xfId="0" applyNumberFormat="1"/>
    <xf numFmtId="3" fontId="86" fillId="0" borderId="46" xfId="35" applyNumberFormat="1" applyFont="1" applyFill="1" applyBorder="1" applyAlignment="1">
      <alignment horizontal="right"/>
    </xf>
    <xf numFmtId="49" fontId="8" fillId="2" borderId="52" xfId="8" applyNumberFormat="1" applyFont="1" applyFill="1" applyBorder="1" applyAlignment="1">
      <alignment horizontal="center" wrapText="1"/>
    </xf>
    <xf numFmtId="0" fontId="15" fillId="4" borderId="46" xfId="8" applyNumberFormat="1" applyFont="1" applyFill="1" applyBorder="1" applyAlignment="1">
      <alignment vertical="center"/>
    </xf>
    <xf numFmtId="3" fontId="15" fillId="4" borderId="46" xfId="8" applyNumberFormat="1" applyFont="1" applyFill="1" applyBorder="1" applyAlignment="1">
      <alignment horizontal="right" vertical="center"/>
    </xf>
    <xf numFmtId="0" fontId="15" fillId="4" borderId="46" xfId="8" applyNumberFormat="1" applyFont="1" applyFill="1" applyBorder="1" applyAlignment="1">
      <alignment horizontal="right" vertical="center"/>
    </xf>
    <xf numFmtId="49" fontId="8" fillId="0" borderId="46" xfId="8" applyNumberFormat="1" applyFont="1" applyFill="1" applyBorder="1" applyAlignment="1">
      <alignment horizontal="center" vertical="center"/>
    </xf>
    <xf numFmtId="0" fontId="12" fillId="3" borderId="0" xfId="0" applyNumberFormat="1" applyFont="1" applyFill="1" applyBorder="1" applyAlignment="1">
      <alignment horizontal="left"/>
    </xf>
    <xf numFmtId="0" fontId="9" fillId="2" borderId="0" xfId="0" applyFont="1" applyFill="1" applyAlignment="1">
      <alignment horizontal="center" vertical="center"/>
    </xf>
    <xf numFmtId="0" fontId="8" fillId="3" borderId="0" xfId="0" applyFont="1" applyFill="1" applyAlignment="1">
      <alignment horizontal="left" vertical="center"/>
    </xf>
    <xf numFmtId="170" fontId="8" fillId="3" borderId="0" xfId="0" applyNumberFormat="1" applyFont="1" applyFill="1" applyAlignment="1">
      <alignment horizontal="left" vertical="center"/>
    </xf>
    <xf numFmtId="170" fontId="8" fillId="2" borderId="0" xfId="0" applyNumberFormat="1" applyFont="1" applyFill="1" applyAlignment="1">
      <alignment horizontal="left" vertical="center"/>
    </xf>
    <xf numFmtId="0" fontId="9" fillId="2" borderId="0" xfId="0" applyFont="1" applyFill="1" applyAlignment="1">
      <alignment horizontal="left" vertical="center"/>
    </xf>
    <xf numFmtId="0" fontId="12" fillId="0" borderId="0" xfId="0" applyNumberFormat="1" applyFont="1" applyFill="1" applyBorder="1" applyAlignment="1">
      <alignment horizontal="left"/>
    </xf>
    <xf numFmtId="0" fontId="11" fillId="3" borderId="0" xfId="0" applyFont="1" applyFill="1" applyBorder="1"/>
    <xf numFmtId="0" fontId="11" fillId="0" borderId="0" xfId="0" applyFont="1" applyBorder="1"/>
    <xf numFmtId="0" fontId="11" fillId="0" borderId="0" xfId="0" applyNumberFormat="1" applyFont="1" applyFill="1" applyBorder="1" applyAlignment="1"/>
    <xf numFmtId="0" fontId="8" fillId="2" borderId="0" xfId="0" applyFont="1" applyFill="1" applyAlignment="1">
      <alignment horizontal="left" vertical="center"/>
    </xf>
    <xf numFmtId="43" fontId="12" fillId="0" borderId="0" xfId="7" applyFont="1" applyFill="1" applyBorder="1" applyAlignment="1">
      <alignment horizontal="center" vertical="center"/>
    </xf>
    <xf numFmtId="43" fontId="13" fillId="0" borderId="0" xfId="7" applyFont="1" applyBorder="1" applyAlignment="1">
      <alignment horizontal="center" vertical="center"/>
    </xf>
    <xf numFmtId="49" fontId="8" fillId="2" borderId="0" xfId="0" applyNumberFormat="1" applyFont="1" applyFill="1" applyAlignment="1">
      <alignment vertical="top" wrapText="1"/>
    </xf>
    <xf numFmtId="0" fontId="11" fillId="0" borderId="0" xfId="0" applyFont="1" applyFill="1" applyAlignment="1">
      <alignment vertical="center"/>
    </xf>
    <xf numFmtId="0" fontId="19" fillId="0" borderId="0" xfId="0" applyFont="1" applyFill="1" applyAlignment="1">
      <alignment vertical="center"/>
    </xf>
    <xf numFmtId="0" fontId="19" fillId="0" borderId="0" xfId="0" applyNumberFormat="1" applyFont="1" applyFill="1" applyBorder="1" applyAlignment="1"/>
    <xf numFmtId="0" fontId="11" fillId="0" borderId="46" xfId="0" applyFont="1" applyBorder="1"/>
    <xf numFmtId="167" fontId="9" fillId="0" borderId="42" xfId="1" applyNumberFormat="1" applyFont="1" applyFill="1" applyBorder="1" applyAlignment="1">
      <alignment horizontal="right"/>
    </xf>
    <xf numFmtId="172" fontId="9" fillId="0" borderId="42" xfId="8" applyNumberFormat="1" applyFont="1" applyFill="1" applyBorder="1" applyAlignment="1">
      <alignment horizontal="right"/>
    </xf>
    <xf numFmtId="164" fontId="9" fillId="0" borderId="42" xfId="8" applyNumberFormat="1" applyFont="1" applyFill="1" applyBorder="1" applyAlignment="1">
      <alignment horizontal="right"/>
    </xf>
    <xf numFmtId="167" fontId="11" fillId="0" borderId="42" xfId="1" applyNumberFormat="1" applyFont="1" applyFill="1" applyBorder="1" applyAlignment="1">
      <alignment horizontal="right" vertical="center" wrapText="1"/>
    </xf>
    <xf numFmtId="3" fontId="12" fillId="0" borderId="46" xfId="1" applyNumberFormat="1" applyFont="1" applyBorder="1" applyAlignment="1">
      <alignment horizontal="right" vertical="center"/>
    </xf>
    <xf numFmtId="3" fontId="12" fillId="0" borderId="46" xfId="0" applyNumberFormat="1" applyFont="1" applyFill="1" applyBorder="1" applyAlignment="1">
      <alignment vertical="center"/>
    </xf>
    <xf numFmtId="3" fontId="12" fillId="0" borderId="46" xfId="1" applyNumberFormat="1" applyFont="1" applyBorder="1" applyAlignment="1">
      <alignment horizontal="right"/>
    </xf>
    <xf numFmtId="3" fontId="12" fillId="0" borderId="46" xfId="0" applyNumberFormat="1" applyFont="1" applyBorder="1"/>
    <xf numFmtId="3" fontId="12" fillId="0" borderId="46" xfId="0" applyNumberFormat="1" applyFont="1" applyFill="1" applyBorder="1"/>
    <xf numFmtId="3" fontId="11" fillId="0" borderId="46" xfId="1" applyNumberFormat="1" applyFont="1" applyBorder="1" applyAlignment="1">
      <alignment horizontal="right"/>
    </xf>
    <xf numFmtId="3" fontId="12" fillId="0" borderId="46" xfId="6" applyNumberFormat="1" applyFont="1" applyBorder="1"/>
    <xf numFmtId="3" fontId="12" fillId="0" borderId="46" xfId="1" applyNumberFormat="1" applyFont="1" applyBorder="1" applyAlignment="1"/>
    <xf numFmtId="3" fontId="11" fillId="0" borderId="46" xfId="1" applyNumberFormat="1" applyFont="1" applyBorder="1" applyAlignment="1"/>
    <xf numFmtId="3" fontId="12" fillId="0" borderId="46" xfId="1" applyNumberFormat="1" applyFont="1" applyFill="1" applyBorder="1" applyAlignment="1">
      <alignment horizontal="right"/>
    </xf>
    <xf numFmtId="3" fontId="11" fillId="0" borderId="46" xfId="1" applyNumberFormat="1" applyFont="1" applyBorder="1" applyAlignment="1">
      <alignment horizontal="right" vertical="top"/>
    </xf>
    <xf numFmtId="3" fontId="11" fillId="0" borderId="46" xfId="1" applyNumberFormat="1" applyFont="1" applyBorder="1" applyAlignment="1">
      <alignment vertical="top"/>
    </xf>
    <xf numFmtId="164" fontId="3" fillId="0" borderId="0" xfId="0" applyNumberFormat="1" applyFont="1" applyFill="1" applyBorder="1" applyAlignment="1">
      <alignment vertical="center" wrapText="1"/>
    </xf>
    <xf numFmtId="0" fontId="13" fillId="0" borderId="8" xfId="0" applyFont="1" applyFill="1" applyBorder="1" applyAlignment="1">
      <alignment horizontal="center" vertical="center"/>
    </xf>
    <xf numFmtId="0" fontId="11" fillId="0" borderId="4" xfId="0" applyFont="1" applyBorder="1" applyAlignment="1">
      <alignment horizontal="center" vertical="top" wrapText="1"/>
    </xf>
    <xf numFmtId="15" fontId="11" fillId="0" borderId="46" xfId="0" applyNumberFormat="1" applyFont="1" applyBorder="1" applyAlignment="1">
      <alignment horizontal="center"/>
    </xf>
    <xf numFmtId="0" fontId="11" fillId="0" borderId="46" xfId="0" applyFont="1" applyBorder="1" applyAlignment="1">
      <alignment horizontal="center"/>
    </xf>
    <xf numFmtId="0" fontId="11" fillId="0" borderId="46" xfId="0" applyFont="1" applyBorder="1" applyAlignment="1">
      <alignment horizontal="center" vertical="top" wrapText="1"/>
    </xf>
    <xf numFmtId="0" fontId="11" fillId="0" borderId="46" xfId="0" applyFont="1" applyBorder="1" applyAlignment="1">
      <alignment horizontal="left"/>
    </xf>
    <xf numFmtId="15" fontId="12" fillId="0" borderId="46" xfId="0" applyNumberFormat="1" applyFont="1" applyFill="1" applyBorder="1" applyAlignment="1">
      <alignment horizontal="center" vertical="center" wrapText="1"/>
    </xf>
    <xf numFmtId="43" fontId="11" fillId="0" borderId="52" xfId="1" applyFont="1" applyFill="1" applyBorder="1" applyAlignment="1">
      <alignment horizontal="right" vertical="top" wrapText="1"/>
    </xf>
    <xf numFmtId="203" fontId="9" fillId="2" borderId="0" xfId="2" applyNumberFormat="1" applyFont="1" applyFill="1" applyAlignment="1">
      <alignment vertical="center"/>
    </xf>
    <xf numFmtId="49" fontId="81" fillId="2" borderId="53" xfId="0" applyNumberFormat="1" applyFont="1" applyFill="1" applyBorder="1" applyAlignment="1">
      <alignment horizontal="left"/>
    </xf>
    <xf numFmtId="43" fontId="81" fillId="2" borderId="53" xfId="1" applyFont="1" applyFill="1" applyBorder="1" applyAlignment="1">
      <alignment horizontal="right"/>
    </xf>
    <xf numFmtId="17" fontId="87" fillId="2" borderId="53" xfId="8" applyNumberFormat="1" applyFont="1" applyFill="1" applyBorder="1" applyAlignment="1">
      <alignment horizontal="left"/>
    </xf>
    <xf numFmtId="43" fontId="87" fillId="2" borderId="53" xfId="1" applyFont="1" applyFill="1" applyBorder="1" applyAlignment="1">
      <alignment horizontal="right"/>
    </xf>
    <xf numFmtId="3" fontId="89" fillId="10" borderId="53" xfId="1" applyNumberFormat="1" applyFont="1" applyFill="1" applyBorder="1" applyAlignment="1">
      <alignment horizontal="center"/>
    </xf>
    <xf numFmtId="4" fontId="89" fillId="10" borderId="53" xfId="2" applyNumberFormat="1" applyFont="1" applyFill="1" applyBorder="1" applyAlignment="1">
      <alignment horizontal="center"/>
    </xf>
    <xf numFmtId="3" fontId="81" fillId="3" borderId="46" xfId="0" applyNumberFormat="1" applyFont="1" applyFill="1" applyBorder="1" applyAlignment="1">
      <alignment horizontal="center" vertical="top"/>
    </xf>
    <xf numFmtId="0" fontId="83" fillId="3" borderId="0" xfId="0" applyNumberFormat="1" applyFont="1" applyFill="1" applyBorder="1" applyAlignment="1">
      <alignment horizontal="left"/>
    </xf>
    <xf numFmtId="49" fontId="81" fillId="2" borderId="46" xfId="0" applyNumberFormat="1" applyFont="1" applyFill="1" applyBorder="1" applyAlignment="1">
      <alignment horizontal="center" vertical="center" wrapText="1"/>
    </xf>
    <xf numFmtId="49" fontId="81" fillId="3" borderId="46" xfId="0" applyNumberFormat="1" applyFont="1" applyFill="1" applyBorder="1" applyAlignment="1">
      <alignment horizontal="left"/>
    </xf>
    <xf numFmtId="43" fontId="87" fillId="2" borderId="0" xfId="1" applyFont="1" applyFill="1" applyAlignment="1">
      <alignment horizontal="left" vertical="center"/>
    </xf>
    <xf numFmtId="0" fontId="87" fillId="2" borderId="0" xfId="0" applyFont="1" applyFill="1" applyAlignment="1">
      <alignment horizontal="left" vertical="center"/>
    </xf>
    <xf numFmtId="0" fontId="99" fillId="0" borderId="0" xfId="0" applyNumberFormat="1" applyFont="1" applyFill="1" applyBorder="1" applyAlignment="1">
      <alignment wrapText="1"/>
    </xf>
    <xf numFmtId="0" fontId="95" fillId="0" borderId="0" xfId="0" applyNumberFormat="1" applyFont="1" applyFill="1" applyBorder="1" applyAlignment="1">
      <alignment wrapText="1"/>
    </xf>
    <xf numFmtId="0" fontId="97" fillId="0" borderId="0" xfId="0" applyNumberFormat="1" applyFont="1" applyFill="1" applyBorder="1" applyAlignment="1"/>
    <xf numFmtId="0" fontId="90" fillId="0" borderId="0" xfId="8" applyFont="1" applyFill="1" applyAlignment="1">
      <alignment vertical="center"/>
    </xf>
    <xf numFmtId="3" fontId="90" fillId="0" borderId="0" xfId="8" applyNumberFormat="1" applyFont="1" applyFill="1" applyAlignment="1">
      <alignment vertical="center"/>
    </xf>
    <xf numFmtId="167" fontId="103" fillId="0" borderId="0" xfId="1" applyNumberFormat="1" applyFont="1"/>
    <xf numFmtId="0" fontId="93" fillId="0" borderId="0" xfId="32" applyFont="1" applyFill="1" applyBorder="1" applyAlignment="1">
      <alignment vertical="center"/>
    </xf>
    <xf numFmtId="3" fontId="93" fillId="0" borderId="0" xfId="8" applyNumberFormat="1" applyFont="1" applyFill="1" applyBorder="1" applyAlignment="1">
      <alignment vertical="center"/>
    </xf>
    <xf numFmtId="3" fontId="83" fillId="0" borderId="0" xfId="8" applyNumberFormat="1" applyFont="1" applyFill="1" applyBorder="1" applyAlignment="1">
      <alignment vertical="center"/>
    </xf>
    <xf numFmtId="3" fontId="83" fillId="0" borderId="0" xfId="8" applyNumberFormat="1" applyFont="1" applyFill="1" applyAlignment="1">
      <alignment vertical="center"/>
    </xf>
    <xf numFmtId="0" fontId="83" fillId="0" borderId="0" xfId="8" applyFont="1" applyFill="1" applyAlignment="1">
      <alignment vertical="center"/>
    </xf>
    <xf numFmtId="0" fontId="82" fillId="0" borderId="53" xfId="0" applyNumberFormat="1" applyFont="1" applyFill="1" applyBorder="1" applyAlignment="1"/>
    <xf numFmtId="167" fontId="89" fillId="0" borderId="53" xfId="1" applyNumberFormat="1" applyFont="1" applyFill="1" applyBorder="1" applyAlignment="1">
      <alignment vertical="top"/>
    </xf>
    <xf numFmtId="167" fontId="82" fillId="0" borderId="53" xfId="1" applyNumberFormat="1" applyFont="1" applyFill="1" applyBorder="1" applyAlignment="1">
      <alignment vertical="top"/>
    </xf>
    <xf numFmtId="167" fontId="82" fillId="0" borderId="53" xfId="1" applyNumberFormat="1" applyFont="1" applyFill="1" applyBorder="1"/>
    <xf numFmtId="167" fontId="82" fillId="0" borderId="53" xfId="1" applyNumberFormat="1" applyFont="1" applyFill="1" applyBorder="1" applyAlignment="1">
      <alignment horizontal="left" vertical="top" wrapText="1"/>
    </xf>
    <xf numFmtId="167" fontId="82" fillId="0" borderId="52" xfId="1" applyNumberFormat="1" applyFont="1" applyFill="1" applyBorder="1" applyAlignment="1">
      <alignment vertical="top"/>
    </xf>
    <xf numFmtId="167" fontId="82" fillId="0" borderId="52" xfId="1" applyNumberFormat="1" applyFont="1" applyFill="1" applyBorder="1"/>
    <xf numFmtId="167" fontId="82" fillId="0" borderId="52" xfId="1" applyNumberFormat="1" applyFont="1" applyFill="1" applyBorder="1" applyAlignment="1">
      <alignment horizontal="left" vertical="top" wrapText="1"/>
    </xf>
    <xf numFmtId="167" fontId="83" fillId="0" borderId="53" xfId="1" applyNumberFormat="1" applyFont="1" applyFill="1" applyBorder="1" applyAlignment="1">
      <alignment horizontal="left" vertical="top" wrapText="1" indent="2"/>
    </xf>
    <xf numFmtId="167" fontId="82" fillId="0" borderId="53" xfId="1" applyNumberFormat="1" applyFont="1" applyFill="1" applyBorder="1" applyAlignment="1">
      <alignment horizontal="left" vertical="top" indent="2"/>
    </xf>
    <xf numFmtId="0" fontId="104" fillId="0" borderId="0" xfId="0" applyNumberFormat="1" applyFont="1" applyFill="1" applyBorder="1" applyAlignment="1">
      <alignment horizontal="left"/>
    </xf>
    <xf numFmtId="49" fontId="87" fillId="0" borderId="46" xfId="0" applyNumberFormat="1" applyFont="1" applyFill="1" applyBorder="1" applyAlignment="1">
      <alignment horizontal="left" vertical="center" wrapText="1"/>
    </xf>
    <xf numFmtId="167" fontId="82" fillId="0" borderId="46" xfId="1" applyNumberFormat="1" applyFont="1" applyBorder="1" applyAlignment="1">
      <alignment vertical="center"/>
    </xf>
    <xf numFmtId="167" fontId="89" fillId="0" borderId="46" xfId="1" applyNumberFormat="1" applyFont="1" applyBorder="1" applyAlignment="1">
      <alignment vertical="center"/>
    </xf>
    <xf numFmtId="49" fontId="81" fillId="0" borderId="46" xfId="0" applyNumberFormat="1" applyFont="1" applyFill="1" applyBorder="1" applyAlignment="1">
      <alignment horizontal="left" vertical="center"/>
    </xf>
    <xf numFmtId="0" fontId="104" fillId="0"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107" fillId="0" borderId="0" xfId="0" applyFont="1" applyFill="1" applyBorder="1" applyAlignment="1">
      <alignment horizontal="left" vertical="center"/>
    </xf>
    <xf numFmtId="3" fontId="107" fillId="0" borderId="0" xfId="0" applyNumberFormat="1" applyFont="1" applyFill="1" applyBorder="1" applyAlignment="1">
      <alignment horizontal="left" vertical="center"/>
    </xf>
    <xf numFmtId="4" fontId="107" fillId="0" borderId="0" xfId="0" applyNumberFormat="1" applyFont="1" applyFill="1" applyBorder="1" applyAlignment="1">
      <alignment horizontal="left" vertical="center"/>
    </xf>
    <xf numFmtId="3" fontId="82" fillId="0" borderId="0" xfId="0" applyNumberFormat="1" applyFont="1" applyFill="1" applyBorder="1" applyAlignment="1">
      <alignment vertical="center"/>
    </xf>
    <xf numFmtId="0" fontId="82" fillId="0" borderId="0" xfId="0" applyFont="1" applyFill="1" applyBorder="1" applyAlignment="1">
      <alignment vertical="center"/>
    </xf>
    <xf numFmtId="0" fontId="93" fillId="3" borderId="0" xfId="0" applyFont="1" applyFill="1" applyBorder="1" applyAlignment="1">
      <alignment horizontal="left" vertical="center"/>
    </xf>
    <xf numFmtId="0" fontId="82" fillId="0" borderId="0" xfId="0" applyNumberFormat="1" applyFont="1" applyFill="1" applyBorder="1" applyAlignment="1">
      <alignment vertical="center"/>
    </xf>
    <xf numFmtId="0" fontId="93" fillId="0" borderId="0" xfId="0" applyFont="1" applyFill="1" applyBorder="1" applyAlignment="1">
      <alignment horizontal="left" vertical="center"/>
    </xf>
    <xf numFmtId="0" fontId="28" fillId="3" borderId="46" xfId="20" applyNumberFormat="1" applyFont="1" applyFill="1" applyBorder="1" applyAlignment="1">
      <alignment wrapText="1"/>
    </xf>
    <xf numFmtId="1" fontId="27" fillId="3" borderId="0" xfId="0" applyNumberFormat="1" applyFont="1" applyFill="1" applyBorder="1" applyAlignment="1">
      <alignment horizontal="right" vertical="center"/>
    </xf>
    <xf numFmtId="0" fontId="28" fillId="0" borderId="0" xfId="0" applyNumberFormat="1" applyFont="1" applyFill="1"/>
    <xf numFmtId="173" fontId="42" fillId="8" borderId="46" xfId="22" applyNumberFormat="1" applyFont="1" applyFill="1" applyBorder="1" applyAlignment="1">
      <alignment horizontal="center" vertical="top" wrapText="1"/>
    </xf>
    <xf numFmtId="173" fontId="42" fillId="8" borderId="46" xfId="23" applyNumberFormat="1" applyFont="1" applyFill="1" applyBorder="1" applyAlignment="1">
      <alignment horizontal="center" vertical="top" wrapText="1"/>
    </xf>
    <xf numFmtId="168" fontId="27" fillId="0" borderId="0" xfId="0" applyNumberFormat="1" applyFont="1" applyFill="1" applyBorder="1" applyAlignment="1">
      <alignment horizontal="left" vertical="top"/>
    </xf>
    <xf numFmtId="0" fontId="38" fillId="0" borderId="0" xfId="0" applyNumberFormat="1" applyFont="1" applyAlignment="1">
      <alignment vertical="top"/>
    </xf>
    <xf numFmtId="0" fontId="43" fillId="0" borderId="0" xfId="0" applyFont="1" applyAlignment="1">
      <alignment vertical="top"/>
    </xf>
    <xf numFmtId="2" fontId="43" fillId="0" borderId="0" xfId="0" applyNumberFormat="1" applyFont="1" applyAlignment="1">
      <alignment vertical="top"/>
    </xf>
    <xf numFmtId="0" fontId="28" fillId="0" borderId="0" xfId="0" applyNumberFormat="1" applyFont="1" applyAlignment="1">
      <alignment vertical="top"/>
    </xf>
    <xf numFmtId="0" fontId="41" fillId="0" borderId="0" xfId="0" applyNumberFormat="1" applyFont="1" applyAlignment="1">
      <alignment vertical="top"/>
    </xf>
    <xf numFmtId="0" fontId="44" fillId="0" borderId="0" xfId="0" applyNumberFormat="1" applyFont="1" applyAlignment="1">
      <alignment vertical="top"/>
    </xf>
    <xf numFmtId="0" fontId="11" fillId="0" borderId="0" xfId="0" applyFont="1"/>
    <xf numFmtId="49" fontId="8" fillId="0" borderId="0" xfId="0" applyNumberFormat="1" applyFont="1" applyFill="1" applyBorder="1" applyAlignment="1">
      <alignment horizontal="left"/>
    </xf>
    <xf numFmtId="204" fontId="42" fillId="0" borderId="0" xfId="24" applyNumberFormat="1" applyFont="1" applyFill="1" applyBorder="1" applyAlignment="1">
      <alignment horizontal="right" vertical="top"/>
    </xf>
    <xf numFmtId="181" fontId="42" fillId="0" borderId="0" xfId="2" applyNumberFormat="1" applyFont="1" applyFill="1" applyBorder="1" applyAlignment="1">
      <alignment horizontal="right" vertical="top"/>
    </xf>
    <xf numFmtId="0" fontId="50" fillId="0" borderId="0" xfId="0" applyNumberFormat="1" applyFont="1" applyBorder="1" applyAlignment="1">
      <alignment horizontal="center"/>
    </xf>
    <xf numFmtId="0" fontId="28" fillId="0" borderId="0" xfId="0" applyNumberFormat="1" applyFont="1"/>
    <xf numFmtId="3" fontId="28" fillId="0" borderId="0" xfId="0" applyNumberFormat="1" applyFont="1"/>
    <xf numFmtId="196" fontId="28" fillId="0" borderId="0" xfId="0" applyNumberFormat="1" applyFont="1"/>
    <xf numFmtId="196" fontId="28" fillId="0" borderId="0" xfId="0" applyNumberFormat="1" applyFont="1" applyFill="1" applyBorder="1"/>
    <xf numFmtId="0" fontId="28" fillId="0" borderId="0" xfId="0" applyNumberFormat="1" applyFont="1" applyFill="1" applyBorder="1"/>
    <xf numFmtId="198" fontId="28" fillId="0" borderId="0" xfId="0" applyNumberFormat="1" applyFont="1"/>
    <xf numFmtId="0" fontId="38" fillId="0" borderId="0" xfId="0" applyNumberFormat="1" applyFont="1" applyBorder="1" applyAlignment="1">
      <alignment vertical="top"/>
    </xf>
    <xf numFmtId="197" fontId="38" fillId="0" borderId="0" xfId="0" applyNumberFormat="1" applyFont="1" applyFill="1"/>
    <xf numFmtId="0" fontId="19" fillId="0" borderId="0" xfId="0" applyFont="1" applyFill="1"/>
    <xf numFmtId="0" fontId="28" fillId="0" borderId="0" xfId="0" applyFont="1" applyFill="1"/>
    <xf numFmtId="0" fontId="38" fillId="0" borderId="0" xfId="0" applyNumberFormat="1" applyFont="1" applyBorder="1" applyAlignment="1">
      <alignment horizontal="center"/>
    </xf>
    <xf numFmtId="179" fontId="38" fillId="0" borderId="0" xfId="0" applyNumberFormat="1" applyFont="1" applyBorder="1" applyAlignment="1">
      <alignment horizontal="center"/>
    </xf>
    <xf numFmtId="0" fontId="38" fillId="9" borderId="46" xfId="0" applyNumberFormat="1" applyFont="1" applyFill="1" applyBorder="1" applyAlignment="1">
      <alignment vertical="center" wrapText="1"/>
    </xf>
    <xf numFmtId="3" fontId="38" fillId="0" borderId="23" xfId="0" applyNumberFormat="1" applyFont="1" applyBorder="1"/>
    <xf numFmtId="0" fontId="38" fillId="0" borderId="0" xfId="0" applyNumberFormat="1" applyFont="1" applyFill="1" applyBorder="1" applyAlignment="1">
      <alignment horizontal="center"/>
    </xf>
    <xf numFmtId="3" fontId="27" fillId="0" borderId="46" xfId="24" applyNumberFormat="1" applyFont="1" applyBorder="1" applyAlignment="1">
      <alignment vertical="top"/>
    </xf>
    <xf numFmtId="43" fontId="28" fillId="0" borderId="46" xfId="7" applyFont="1" applyFill="1" applyBorder="1" applyAlignment="1"/>
    <xf numFmtId="0" fontId="41" fillId="0" borderId="0" xfId="0" applyNumberFormat="1" applyFont="1"/>
    <xf numFmtId="0" fontId="46" fillId="3" borderId="47" xfId="20" applyNumberFormat="1" applyFont="1" applyFill="1" applyBorder="1" applyAlignment="1">
      <alignment vertical="top"/>
    </xf>
    <xf numFmtId="0" fontId="46" fillId="3" borderId="48" xfId="20" applyNumberFormat="1" applyFont="1" applyFill="1" applyBorder="1" applyAlignment="1">
      <alignment vertical="top"/>
    </xf>
    <xf numFmtId="0" fontId="46" fillId="3" borderId="49" xfId="20" applyNumberFormat="1" applyFont="1" applyFill="1" applyBorder="1" applyAlignment="1">
      <alignment vertical="top"/>
    </xf>
    <xf numFmtId="196" fontId="13" fillId="0" borderId="46" xfId="24" applyNumberFormat="1" applyFont="1" applyBorder="1" applyAlignment="1">
      <alignment horizontal="right" vertical="top"/>
    </xf>
    <xf numFmtId="179" fontId="17" fillId="0" borderId="0" xfId="0" applyNumberFormat="1" applyFont="1" applyFill="1"/>
    <xf numFmtId="0" fontId="61" fillId="0" borderId="0" xfId="0" applyFont="1" applyBorder="1"/>
    <xf numFmtId="173" fontId="46" fillId="0" borderId="46" xfId="20" applyFont="1" applyFill="1" applyBorder="1" applyAlignment="1">
      <alignment vertical="center"/>
    </xf>
    <xf numFmtId="173" fontId="50" fillId="0" borderId="46" xfId="20" applyFont="1" applyFill="1" applyBorder="1" applyAlignment="1">
      <alignment horizontal="center" vertical="center" wrapText="1"/>
    </xf>
    <xf numFmtId="0" fontId="0" fillId="0" borderId="46" xfId="0" applyBorder="1"/>
    <xf numFmtId="49" fontId="8" fillId="0" borderId="46" xfId="0" applyNumberFormat="1" applyFont="1" applyFill="1" applyBorder="1" applyAlignment="1">
      <alignment horizontal="left" vertical="center"/>
    </xf>
    <xf numFmtId="49" fontId="8" fillId="0" borderId="46" xfId="0" applyNumberFormat="1" applyFont="1" applyFill="1" applyBorder="1" applyAlignment="1">
      <alignment horizontal="center"/>
    </xf>
    <xf numFmtId="0" fontId="10" fillId="0" borderId="46" xfId="0" applyFont="1" applyFill="1" applyBorder="1" applyAlignment="1">
      <alignment horizontal="left" vertical="center"/>
    </xf>
    <xf numFmtId="164" fontId="9" fillId="0" borderId="46" xfId="0" applyNumberFormat="1" applyFont="1" applyFill="1" applyBorder="1" applyAlignment="1">
      <alignment horizontal="center"/>
    </xf>
    <xf numFmtId="0" fontId="0" fillId="0" borderId="46" xfId="0" applyFill="1" applyBorder="1"/>
    <xf numFmtId="0" fontId="11" fillId="0" borderId="46" xfId="0" applyFont="1" applyFill="1" applyBorder="1" applyAlignment="1">
      <alignment horizontal="center"/>
    </xf>
    <xf numFmtId="0" fontId="0" fillId="0" borderId="0" xfId="0" applyFont="1" applyBorder="1"/>
    <xf numFmtId="0" fontId="0" fillId="0" borderId="0" xfId="0" applyFont="1"/>
    <xf numFmtId="0" fontId="10" fillId="0" borderId="46" xfId="0" applyFont="1" applyFill="1" applyBorder="1" applyAlignment="1">
      <alignment horizontal="center" vertical="center"/>
    </xf>
    <xf numFmtId="3" fontId="12" fillId="0" borderId="46" xfId="0" applyNumberFormat="1" applyFont="1" applyFill="1" applyBorder="1" applyAlignment="1">
      <alignment horizontal="center"/>
    </xf>
    <xf numFmtId="0" fontId="12" fillId="0" borderId="46" xfId="0" applyFont="1" applyFill="1" applyBorder="1" applyAlignment="1">
      <alignment horizontal="center"/>
    </xf>
    <xf numFmtId="49" fontId="9" fillId="0" borderId="46" xfId="0" applyNumberFormat="1" applyFont="1" applyFill="1" applyBorder="1" applyAlignment="1">
      <alignment horizontal="left"/>
    </xf>
    <xf numFmtId="0" fontId="10" fillId="0" borderId="46" xfId="0" applyFont="1" applyFill="1" applyBorder="1" applyAlignment="1">
      <alignment horizontal="center" vertical="center" wrapText="1"/>
    </xf>
    <xf numFmtId="0" fontId="10" fillId="0" borderId="46" xfId="0" applyNumberFormat="1" applyFont="1" applyFill="1" applyBorder="1" applyAlignment="1">
      <alignment horizontal="center" vertical="top" wrapText="1"/>
    </xf>
    <xf numFmtId="0" fontId="110" fillId="0" borderId="0" xfId="0" applyFont="1"/>
    <xf numFmtId="49" fontId="8" fillId="0" borderId="0" xfId="0" applyNumberFormat="1" applyFont="1" applyFill="1" applyBorder="1" applyAlignment="1">
      <alignment horizontal="center"/>
    </xf>
    <xf numFmtId="167" fontId="11" fillId="0" borderId="52" xfId="1" applyNumberFormat="1" applyFont="1" applyFill="1" applyBorder="1" applyAlignment="1">
      <alignment horizontal="right" vertical="center" wrapText="1"/>
    </xf>
    <xf numFmtId="49" fontId="85" fillId="2" borderId="0" xfId="36" applyNumberFormat="1" applyFill="1" applyAlignment="1">
      <alignment horizontal="left" vertical="top"/>
    </xf>
    <xf numFmtId="164" fontId="11" fillId="0" borderId="46" xfId="1" applyNumberFormat="1" applyFont="1" applyBorder="1" applyAlignment="1">
      <alignment horizontal="right"/>
    </xf>
    <xf numFmtId="3" fontId="112" fillId="0" borderId="46" xfId="0" applyNumberFormat="1" applyFont="1" applyBorder="1" applyAlignment="1">
      <alignment horizontal="right"/>
    </xf>
    <xf numFmtId="3" fontId="111" fillId="0" borderId="46" xfId="6" applyNumberFormat="1" applyFont="1" applyBorder="1" applyAlignment="1">
      <alignment horizontal="right"/>
    </xf>
    <xf numFmtId="3" fontId="111" fillId="0" borderId="46" xfId="0" applyNumberFormat="1" applyFont="1" applyBorder="1" applyAlignment="1">
      <alignment horizontal="right"/>
    </xf>
    <xf numFmtId="49" fontId="22" fillId="0" borderId="0" xfId="0" applyNumberFormat="1" applyFont="1" applyFill="1" applyAlignment="1">
      <alignment horizontal="left"/>
    </xf>
    <xf numFmtId="49" fontId="8" fillId="0" borderId="0" xfId="0" applyNumberFormat="1" applyFont="1" applyFill="1" applyAlignment="1">
      <alignment horizontal="left" wrapText="1"/>
    </xf>
    <xf numFmtId="49" fontId="8" fillId="2" borderId="0" xfId="8" applyNumberFormat="1" applyFont="1" applyFill="1" applyAlignment="1">
      <alignment horizontal="left"/>
    </xf>
    <xf numFmtId="49" fontId="8" fillId="2" borderId="0" xfId="8" applyNumberFormat="1" applyFont="1" applyFill="1" applyAlignment="1">
      <alignment horizontal="left" vertical="top" wrapText="1"/>
    </xf>
    <xf numFmtId="49" fontId="8" fillId="2" borderId="0" xfId="8" applyNumberFormat="1" applyFont="1" applyFill="1" applyBorder="1" applyAlignment="1">
      <alignment horizontal="left"/>
    </xf>
    <xf numFmtId="49" fontId="8" fillId="2" borderId="0" xfId="8" applyNumberFormat="1" applyFont="1" applyFill="1" applyAlignment="1">
      <alignment horizontal="left" vertical="top"/>
    </xf>
    <xf numFmtId="49" fontId="8" fillId="2" borderId="0" xfId="8" applyNumberFormat="1" applyFont="1" applyFill="1" applyAlignment="1">
      <alignment horizontal="left" wrapText="1"/>
    </xf>
    <xf numFmtId="0" fontId="3" fillId="0" borderId="20" xfId="8" applyNumberFormat="1" applyFont="1" applyFill="1" applyBorder="1" applyAlignment="1"/>
    <xf numFmtId="49" fontId="8" fillId="0" borderId="35" xfId="8" applyNumberFormat="1" applyFont="1" applyFill="1" applyBorder="1" applyAlignment="1">
      <alignment horizontal="center"/>
    </xf>
    <xf numFmtId="0" fontId="104" fillId="0" borderId="0" xfId="0" applyNumberFormat="1" applyFont="1" applyFill="1" applyBorder="1" applyAlignment="1">
      <alignment horizontal="left" wrapText="1"/>
    </xf>
    <xf numFmtId="49" fontId="89" fillId="0" borderId="53" xfId="0" applyNumberFormat="1" applyFont="1" applyFill="1" applyBorder="1" applyAlignment="1">
      <alignment horizontal="left" vertical="center"/>
    </xf>
    <xf numFmtId="49" fontId="89" fillId="0" borderId="53" xfId="0" applyNumberFormat="1" applyFont="1" applyFill="1" applyBorder="1" applyAlignment="1">
      <alignment horizontal="center" vertical="center" wrapText="1"/>
    </xf>
    <xf numFmtId="0" fontId="38" fillId="9" borderId="46" xfId="20" applyNumberFormat="1" applyFont="1" applyFill="1" applyBorder="1" applyAlignment="1">
      <alignment horizontal="center" vertical="center" wrapText="1"/>
    </xf>
    <xf numFmtId="0" fontId="42" fillId="9" borderId="46" xfId="25" applyFont="1" applyFill="1" applyBorder="1" applyAlignment="1">
      <alignment horizontal="center" vertical="center" wrapText="1"/>
    </xf>
    <xf numFmtId="0" fontId="50" fillId="9" borderId="46" xfId="20" applyNumberFormat="1" applyFont="1" applyFill="1" applyBorder="1" applyAlignment="1">
      <alignment horizontal="center" vertical="center" wrapText="1"/>
    </xf>
    <xf numFmtId="167" fontId="11" fillId="0" borderId="46" xfId="1" applyNumberFormat="1" applyFont="1" applyBorder="1" applyAlignment="1">
      <alignment horizontal="center" vertical="top" wrapText="1"/>
    </xf>
    <xf numFmtId="0" fontId="11" fillId="0" borderId="46" xfId="0" applyFont="1" applyBorder="1" applyAlignment="1">
      <alignment wrapText="1"/>
    </xf>
    <xf numFmtId="15" fontId="11" fillId="0" borderId="46" xfId="0" applyNumberFormat="1" applyFont="1" applyBorder="1" applyAlignment="1">
      <alignment horizontal="center" vertical="center"/>
    </xf>
    <xf numFmtId="3" fontId="12" fillId="0" borderId="46" xfId="0" applyNumberFormat="1" applyFont="1" applyFill="1" applyBorder="1" applyAlignment="1">
      <alignment vertical="center" wrapText="1"/>
    </xf>
    <xf numFmtId="0" fontId="12" fillId="0" borderId="46" xfId="0" applyFont="1" applyFill="1" applyBorder="1" applyAlignment="1">
      <alignment vertical="center" wrapText="1"/>
    </xf>
    <xf numFmtId="0" fontId="12" fillId="0" borderId="46" xfId="0" applyFont="1" applyFill="1" applyBorder="1" applyAlignment="1">
      <alignment vertical="top" wrapText="1"/>
    </xf>
    <xf numFmtId="0" fontId="11" fillId="0" borderId="46" xfId="0" applyFont="1" applyBorder="1" applyAlignment="1">
      <alignment horizontal="center" vertical="center"/>
    </xf>
    <xf numFmtId="4" fontId="11" fillId="0" borderId="46" xfId="0" applyNumberFormat="1" applyFont="1" applyBorder="1" applyAlignment="1">
      <alignment horizontal="center" vertical="center"/>
    </xf>
    <xf numFmtId="43" fontId="11" fillId="0" borderId="52" xfId="1" applyFont="1" applyFill="1" applyBorder="1" applyAlignment="1">
      <alignment horizontal="right" vertical="center" wrapText="1"/>
    </xf>
    <xf numFmtId="167" fontId="11" fillId="0" borderId="37" xfId="1" applyNumberFormat="1" applyFont="1" applyFill="1" applyBorder="1" applyAlignment="1">
      <alignment horizontal="right" vertical="center" wrapText="1"/>
    </xf>
    <xf numFmtId="167" fontId="9" fillId="0" borderId="55" xfId="1" applyNumberFormat="1" applyFont="1" applyFill="1" applyBorder="1" applyAlignment="1">
      <alignment horizontal="right"/>
    </xf>
    <xf numFmtId="167" fontId="9" fillId="0" borderId="52" xfId="1" applyNumberFormat="1" applyFont="1" applyFill="1" applyBorder="1" applyAlignment="1">
      <alignment horizontal="right"/>
    </xf>
    <xf numFmtId="167" fontId="3" fillId="0" borderId="46" xfId="26" applyNumberFormat="1" applyFont="1" applyFill="1" applyBorder="1" applyAlignment="1">
      <alignment horizontal="right"/>
    </xf>
    <xf numFmtId="49" fontId="8" fillId="2" borderId="56" xfId="8" applyNumberFormat="1" applyFont="1" applyFill="1" applyBorder="1" applyAlignment="1">
      <alignment horizontal="center" vertical="center" wrapText="1"/>
    </xf>
    <xf numFmtId="49" fontId="8" fillId="2" borderId="60" xfId="8" applyNumberFormat="1" applyFont="1" applyFill="1" applyBorder="1" applyAlignment="1">
      <alignment horizontal="left"/>
    </xf>
    <xf numFmtId="49" fontId="8" fillId="2" borderId="60" xfId="8" applyNumberFormat="1" applyFont="1" applyFill="1" applyBorder="1" applyAlignment="1">
      <alignment horizontal="center"/>
    </xf>
    <xf numFmtId="164" fontId="9" fillId="2" borderId="60" xfId="8" applyNumberFormat="1" applyFont="1" applyFill="1" applyBorder="1" applyAlignment="1">
      <alignment horizontal="right"/>
    </xf>
    <xf numFmtId="164" fontId="9" fillId="0" borderId="60" xfId="8" applyNumberFormat="1" applyFont="1" applyFill="1" applyBorder="1" applyAlignment="1">
      <alignment horizontal="right"/>
    </xf>
    <xf numFmtId="49" fontId="8" fillId="2" borderId="0" xfId="8" applyNumberFormat="1" applyFont="1" applyFill="1" applyAlignment="1">
      <alignment vertical="top"/>
    </xf>
    <xf numFmtId="49" fontId="8" fillId="2" borderId="60" xfId="8" applyNumberFormat="1" applyFont="1" applyFill="1" applyBorder="1" applyAlignment="1">
      <alignment horizontal="center" vertical="center" wrapText="1"/>
    </xf>
    <xf numFmtId="164" fontId="8" fillId="2" borderId="60" xfId="8" applyNumberFormat="1" applyFont="1" applyFill="1" applyBorder="1" applyAlignment="1">
      <alignment horizontal="right"/>
    </xf>
    <xf numFmtId="0" fontId="8" fillId="2" borderId="60" xfId="8" applyFont="1" applyFill="1" applyBorder="1" applyAlignment="1">
      <alignment horizontal="right"/>
    </xf>
    <xf numFmtId="170" fontId="8" fillId="2" borderId="60" xfId="8" applyNumberFormat="1" applyFont="1" applyFill="1" applyBorder="1" applyAlignment="1">
      <alignment horizontal="right"/>
    </xf>
    <xf numFmtId="172" fontId="8" fillId="2" borderId="60" xfId="8" applyNumberFormat="1" applyFont="1" applyFill="1" applyBorder="1" applyAlignment="1">
      <alignment horizontal="right"/>
    </xf>
    <xf numFmtId="49" fontId="8" fillId="2" borderId="56" xfId="8" applyNumberFormat="1" applyFont="1" applyFill="1" applyBorder="1" applyAlignment="1">
      <alignment horizontal="left"/>
    </xf>
    <xf numFmtId="164" fontId="8" fillId="9" borderId="56" xfId="8" applyNumberFormat="1" applyFont="1" applyFill="1" applyBorder="1" applyAlignment="1">
      <alignment horizontal="right"/>
    </xf>
    <xf numFmtId="164" fontId="8" fillId="9" borderId="46" xfId="8" applyNumberFormat="1" applyFont="1" applyFill="1" applyBorder="1" applyAlignment="1">
      <alignment horizontal="right"/>
    </xf>
    <xf numFmtId="164" fontId="8" fillId="0" borderId="56" xfId="8" applyNumberFormat="1" applyFont="1" applyFill="1" applyBorder="1" applyAlignment="1">
      <alignment horizontal="right"/>
    </xf>
    <xf numFmtId="164" fontId="8" fillId="2" borderId="56" xfId="8" applyNumberFormat="1" applyFont="1" applyFill="1" applyBorder="1" applyAlignment="1">
      <alignment horizontal="right"/>
    </xf>
    <xf numFmtId="172" fontId="8" fillId="2" borderId="56" xfId="8" applyNumberFormat="1" applyFont="1" applyFill="1" applyBorder="1" applyAlignment="1">
      <alignment horizontal="right"/>
    </xf>
    <xf numFmtId="49" fontId="8" fillId="2" borderId="61" xfId="8" applyNumberFormat="1" applyFont="1" applyFill="1" applyBorder="1" applyAlignment="1">
      <alignment horizontal="left"/>
    </xf>
    <xf numFmtId="49" fontId="8" fillId="2" borderId="20" xfId="8" applyNumberFormat="1" applyFont="1" applyFill="1" applyBorder="1" applyAlignment="1">
      <alignment vertical="center"/>
    </xf>
    <xf numFmtId="49" fontId="8" fillId="2" borderId="20" xfId="8" applyNumberFormat="1" applyFont="1" applyFill="1" applyBorder="1" applyAlignment="1">
      <alignment vertical="center" wrapText="1"/>
    </xf>
    <xf numFmtId="49" fontId="8" fillId="0" borderId="60" xfId="8" applyNumberFormat="1" applyFont="1" applyFill="1" applyBorder="1" applyAlignment="1">
      <alignment horizontal="center"/>
    </xf>
    <xf numFmtId="0" fontId="9" fillId="2" borderId="60" xfId="8" applyFont="1" applyFill="1" applyBorder="1" applyAlignment="1">
      <alignment horizontal="right"/>
    </xf>
    <xf numFmtId="49" fontId="9" fillId="2" borderId="60" xfId="8" applyNumberFormat="1" applyFont="1" applyFill="1" applyBorder="1" applyAlignment="1">
      <alignment horizontal="left"/>
    </xf>
    <xf numFmtId="177" fontId="9" fillId="2" borderId="60" xfId="8" applyNumberFormat="1" applyFont="1" applyFill="1" applyBorder="1" applyAlignment="1">
      <alignment horizontal="right"/>
    </xf>
    <xf numFmtId="177" fontId="9" fillId="0" borderId="60" xfId="8" applyNumberFormat="1" applyFont="1" applyFill="1" applyBorder="1" applyAlignment="1">
      <alignment horizontal="right"/>
    </xf>
    <xf numFmtId="178" fontId="9" fillId="2" borderId="60" xfId="8" applyNumberFormat="1" applyFont="1" applyFill="1" applyBorder="1" applyAlignment="1">
      <alignment horizontal="right"/>
    </xf>
    <xf numFmtId="178" fontId="9" fillId="0" borderId="60" xfId="8" applyNumberFormat="1" applyFont="1" applyFill="1" applyBorder="1" applyAlignment="1">
      <alignment horizontal="right"/>
    </xf>
    <xf numFmtId="177" fontId="8" fillId="2" borderId="60" xfId="8" applyNumberFormat="1" applyFont="1" applyFill="1" applyBorder="1" applyAlignment="1">
      <alignment horizontal="right"/>
    </xf>
    <xf numFmtId="177" fontId="8" fillId="0" borderId="56" xfId="8" applyNumberFormat="1" applyFont="1" applyFill="1" applyBorder="1" applyAlignment="1">
      <alignment horizontal="right"/>
    </xf>
    <xf numFmtId="177" fontId="8" fillId="0" borderId="60" xfId="8" applyNumberFormat="1" applyFont="1" applyFill="1" applyBorder="1" applyAlignment="1">
      <alignment horizontal="right"/>
    </xf>
    <xf numFmtId="179" fontId="8" fillId="2" borderId="60" xfId="8" applyNumberFormat="1" applyFont="1" applyFill="1" applyBorder="1" applyAlignment="1">
      <alignment horizontal="right"/>
    </xf>
    <xf numFmtId="179" fontId="8" fillId="2" borderId="56" xfId="8" applyNumberFormat="1" applyFont="1" applyFill="1" applyBorder="1" applyAlignment="1">
      <alignment horizontal="right"/>
    </xf>
    <xf numFmtId="49" fontId="13" fillId="0" borderId="0" xfId="8" applyNumberFormat="1" applyFont="1" applyFill="1" applyAlignment="1">
      <alignment vertical="center"/>
    </xf>
    <xf numFmtId="49" fontId="8" fillId="2" borderId="60" xfId="8" applyNumberFormat="1" applyFont="1" applyFill="1" applyBorder="1" applyAlignment="1">
      <alignment horizontal="center" vertical="top" wrapText="1"/>
    </xf>
    <xf numFmtId="0" fontId="8" fillId="2" borderId="56" xfId="8" applyFont="1" applyFill="1" applyBorder="1" applyAlignment="1">
      <alignment horizontal="center" vertical="top" wrapText="1"/>
    </xf>
    <xf numFmtId="49" fontId="8" fillId="2" borderId="56" xfId="8" applyNumberFormat="1" applyFont="1" applyFill="1" applyBorder="1" applyAlignment="1">
      <alignment horizontal="center" vertical="top" wrapText="1"/>
    </xf>
    <xf numFmtId="0" fontId="8" fillId="0" borderId="56" xfId="8" applyFont="1" applyFill="1" applyBorder="1" applyAlignment="1">
      <alignment horizontal="center" vertical="top" wrapText="1"/>
    </xf>
    <xf numFmtId="49" fontId="29" fillId="2" borderId="60" xfId="8" applyNumberFormat="1" applyFont="1" applyFill="1" applyBorder="1" applyAlignment="1">
      <alignment horizontal="left" vertical="center" wrapText="1"/>
    </xf>
    <xf numFmtId="49" fontId="31" fillId="2" borderId="60" xfId="8" applyNumberFormat="1" applyFont="1" applyFill="1" applyBorder="1" applyAlignment="1">
      <alignment horizontal="center" vertical="top" wrapText="1"/>
    </xf>
    <xf numFmtId="0" fontId="31" fillId="2" borderId="60" xfId="8" applyFont="1" applyFill="1" applyBorder="1" applyAlignment="1">
      <alignment horizontal="center" vertical="top" wrapText="1"/>
    </xf>
    <xf numFmtId="0" fontId="34" fillId="2" borderId="60" xfId="8" applyFont="1" applyFill="1" applyBorder="1" applyAlignment="1">
      <alignment horizontal="center" vertical="center"/>
    </xf>
    <xf numFmtId="49" fontId="34" fillId="2" borderId="60" xfId="8" applyNumberFormat="1" applyFont="1" applyFill="1" applyBorder="1" applyAlignment="1">
      <alignment horizontal="left" vertical="center"/>
    </xf>
    <xf numFmtId="164" fontId="34" fillId="2" borderId="60" xfId="8" applyNumberFormat="1" applyFont="1" applyFill="1" applyBorder="1" applyAlignment="1">
      <alignment horizontal="left" vertical="center"/>
    </xf>
    <xf numFmtId="181" fontId="34" fillId="2" borderId="60" xfId="10" applyNumberFormat="1" applyFont="1" applyFill="1" applyBorder="1" applyAlignment="1">
      <alignment horizontal="left" vertical="center"/>
    </xf>
    <xf numFmtId="0" fontId="34" fillId="2" borderId="60" xfId="8" applyFont="1" applyFill="1" applyBorder="1" applyAlignment="1">
      <alignment horizontal="left" vertical="center"/>
    </xf>
    <xf numFmtId="0" fontId="34" fillId="2" borderId="56" xfId="8" applyFont="1" applyFill="1" applyBorder="1" applyAlignment="1">
      <alignment horizontal="center" vertical="center"/>
    </xf>
    <xf numFmtId="49" fontId="34" fillId="2" borderId="56" xfId="8" applyNumberFormat="1" applyFont="1" applyFill="1" applyBorder="1" applyAlignment="1">
      <alignment horizontal="left" vertical="center"/>
    </xf>
    <xf numFmtId="164" fontId="34" fillId="2" borderId="56" xfId="8" applyNumberFormat="1" applyFont="1" applyFill="1" applyBorder="1" applyAlignment="1">
      <alignment horizontal="left" vertical="center"/>
    </xf>
    <xf numFmtId="181" fontId="34" fillId="2" borderId="56" xfId="10" applyNumberFormat="1" applyFont="1" applyFill="1" applyBorder="1" applyAlignment="1">
      <alignment horizontal="left" vertical="center"/>
    </xf>
    <xf numFmtId="0" fontId="34" fillId="2" borderId="56" xfId="8" applyFont="1" applyFill="1" applyBorder="1" applyAlignment="1">
      <alignment horizontal="left" vertical="center"/>
    </xf>
    <xf numFmtId="182" fontId="8" fillId="2" borderId="60" xfId="8" applyNumberFormat="1" applyFont="1" applyFill="1" applyBorder="1" applyAlignment="1">
      <alignment horizontal="right"/>
    </xf>
    <xf numFmtId="164" fontId="8" fillId="0" borderId="60" xfId="8" applyNumberFormat="1" applyFont="1" applyFill="1" applyBorder="1" applyAlignment="1">
      <alignment horizontal="right"/>
    </xf>
    <xf numFmtId="182" fontId="8" fillId="0" borderId="60" xfId="8" applyNumberFormat="1" applyFont="1" applyFill="1" applyBorder="1" applyAlignment="1">
      <alignment horizontal="right"/>
    </xf>
    <xf numFmtId="0" fontId="8" fillId="0" borderId="60" xfId="8" applyFont="1" applyFill="1" applyBorder="1" applyAlignment="1">
      <alignment horizontal="right"/>
    </xf>
    <xf numFmtId="183" fontId="8" fillId="0" borderId="60" xfId="8" applyNumberFormat="1" applyFont="1" applyFill="1" applyBorder="1" applyAlignment="1">
      <alignment horizontal="right"/>
    </xf>
    <xf numFmtId="175" fontId="8" fillId="9" borderId="56" xfId="8" applyNumberFormat="1" applyFont="1" applyFill="1" applyBorder="1" applyAlignment="1">
      <alignment horizontal="right"/>
    </xf>
    <xf numFmtId="0" fontId="9" fillId="2" borderId="46" xfId="8" applyFont="1" applyFill="1" applyBorder="1" applyAlignment="1">
      <alignment vertical="center"/>
    </xf>
    <xf numFmtId="184" fontId="8" fillId="2" borderId="60" xfId="8" applyNumberFormat="1" applyFont="1" applyFill="1" applyBorder="1" applyAlignment="1">
      <alignment horizontal="right"/>
    </xf>
    <xf numFmtId="175" fontId="13" fillId="0" borderId="56" xfId="8" applyNumberFormat="1" applyFont="1" applyFill="1" applyBorder="1" applyAlignment="1">
      <alignment horizontal="right"/>
    </xf>
    <xf numFmtId="179" fontId="8" fillId="9" borderId="46" xfId="8" applyNumberFormat="1" applyFont="1" applyFill="1" applyBorder="1" applyAlignment="1">
      <alignment horizontal="right"/>
    </xf>
    <xf numFmtId="49" fontId="8" fillId="2" borderId="20" xfId="8" applyNumberFormat="1" applyFont="1" applyFill="1" applyBorder="1" applyAlignment="1">
      <alignment vertical="top"/>
    </xf>
    <xf numFmtId="49" fontId="8" fillId="2" borderId="60" xfId="8" applyNumberFormat="1" applyFont="1" applyFill="1" applyBorder="1" applyAlignment="1">
      <alignment horizontal="center" vertical="center"/>
    </xf>
    <xf numFmtId="185" fontId="8" fillId="2" borderId="56" xfId="8" applyNumberFormat="1" applyFont="1" applyFill="1" applyBorder="1" applyAlignment="1">
      <alignment horizontal="right"/>
    </xf>
    <xf numFmtId="49" fontId="8" fillId="0" borderId="65" xfId="8" applyNumberFormat="1" applyFont="1" applyFill="1" applyBorder="1" applyAlignment="1">
      <alignment horizontal="center"/>
    </xf>
    <xf numFmtId="49" fontId="8" fillId="0" borderId="22" xfId="8" applyNumberFormat="1" applyFont="1" applyFill="1" applyBorder="1" applyAlignment="1">
      <alignment horizontal="center"/>
    </xf>
    <xf numFmtId="49" fontId="8" fillId="0" borderId="66" xfId="8" applyNumberFormat="1" applyFont="1" applyFill="1" applyBorder="1" applyAlignment="1">
      <alignment horizontal="center"/>
    </xf>
    <xf numFmtId="49" fontId="8" fillId="0" borderId="56" xfId="8" applyNumberFormat="1" applyFont="1" applyFill="1" applyBorder="1" applyAlignment="1">
      <alignment horizontal="left"/>
    </xf>
    <xf numFmtId="177" fontId="8" fillId="0" borderId="61" xfId="8" applyNumberFormat="1" applyFont="1" applyFill="1" applyBorder="1" applyAlignment="1">
      <alignment horizontal="right"/>
    </xf>
    <xf numFmtId="177" fontId="8" fillId="0" borderId="67" xfId="8" applyNumberFormat="1" applyFont="1" applyFill="1" applyBorder="1" applyAlignment="1">
      <alignment horizontal="right"/>
    </xf>
    <xf numFmtId="177" fontId="8" fillId="0" borderId="68" xfId="8" applyNumberFormat="1" applyFont="1" applyFill="1" applyBorder="1" applyAlignment="1">
      <alignment horizontal="right"/>
    </xf>
    <xf numFmtId="177" fontId="8" fillId="0" borderId="69" xfId="8" applyNumberFormat="1" applyFont="1" applyFill="1" applyBorder="1" applyAlignment="1">
      <alignment horizontal="right"/>
    </xf>
    <xf numFmtId="1" fontId="8" fillId="0" borderId="68" xfId="8" applyNumberFormat="1" applyFont="1" applyFill="1" applyBorder="1" applyAlignment="1">
      <alignment horizontal="right"/>
    </xf>
    <xf numFmtId="1" fontId="8" fillId="0" borderId="56" xfId="8" applyNumberFormat="1" applyFont="1" applyFill="1" applyBorder="1" applyAlignment="1">
      <alignment horizontal="right"/>
    </xf>
    <xf numFmtId="177" fontId="8" fillId="0" borderId="70" xfId="8" applyNumberFormat="1" applyFont="1" applyFill="1" applyBorder="1" applyAlignment="1">
      <alignment horizontal="right"/>
    </xf>
    <xf numFmtId="177" fontId="9" fillId="0" borderId="47" xfId="8" applyNumberFormat="1" applyFont="1" applyFill="1" applyBorder="1" applyAlignment="1">
      <alignment horizontal="right"/>
    </xf>
    <xf numFmtId="177" fontId="9" fillId="0" borderId="49" xfId="8" applyNumberFormat="1" applyFont="1" applyFill="1" applyBorder="1" applyAlignment="1">
      <alignment horizontal="right"/>
    </xf>
    <xf numFmtId="1" fontId="9" fillId="0" borderId="49" xfId="8" applyNumberFormat="1" applyFont="1" applyFill="1" applyBorder="1" applyAlignment="1">
      <alignment horizontal="right"/>
    </xf>
    <xf numFmtId="177" fontId="9" fillId="0" borderId="71" xfId="8" applyNumberFormat="1" applyFont="1" applyFill="1" applyBorder="1" applyAlignment="1">
      <alignment horizontal="right"/>
    </xf>
    <xf numFmtId="0" fontId="9" fillId="2" borderId="49" xfId="8" applyFont="1" applyFill="1" applyBorder="1" applyAlignment="1">
      <alignment vertical="center"/>
    </xf>
    <xf numFmtId="0" fontId="10" fillId="4" borderId="47" xfId="8" applyNumberFormat="1" applyFont="1" applyFill="1" applyBorder="1" applyAlignment="1">
      <alignment horizontal="right" vertical="center"/>
    </xf>
    <xf numFmtId="3" fontId="10" fillId="0" borderId="49" xfId="8" applyNumberFormat="1" applyFont="1" applyFill="1" applyBorder="1" applyAlignment="1">
      <alignment horizontal="right" vertical="center"/>
    </xf>
    <xf numFmtId="0" fontId="9" fillId="0" borderId="47" xfId="8" applyFont="1" applyFill="1" applyBorder="1" applyAlignment="1">
      <alignment vertical="center"/>
    </xf>
    <xf numFmtId="49" fontId="8" fillId="0" borderId="22" xfId="8" applyNumberFormat="1" applyFont="1" applyFill="1" applyBorder="1" applyAlignment="1">
      <alignment horizontal="left"/>
    </xf>
    <xf numFmtId="177" fontId="8" fillId="0" borderId="22" xfId="8" applyNumberFormat="1" applyFont="1" applyFill="1" applyBorder="1" applyAlignment="1">
      <alignment horizontal="right"/>
    </xf>
    <xf numFmtId="177" fontId="8" fillId="0" borderId="34" xfId="8" applyNumberFormat="1" applyFont="1" applyFill="1" applyBorder="1" applyAlignment="1">
      <alignment horizontal="right"/>
    </xf>
    <xf numFmtId="1" fontId="8" fillId="0" borderId="35" xfId="8" applyNumberFormat="1" applyFont="1" applyFill="1" applyBorder="1" applyAlignment="1">
      <alignment horizontal="right"/>
    </xf>
    <xf numFmtId="1" fontId="8" fillId="0" borderId="22" xfId="8" applyNumberFormat="1" applyFont="1" applyFill="1" applyBorder="1" applyAlignment="1">
      <alignment horizontal="right"/>
    </xf>
    <xf numFmtId="179" fontId="8" fillId="0" borderId="22" xfId="8" applyNumberFormat="1" applyFont="1" applyFill="1" applyBorder="1" applyAlignment="1">
      <alignment horizontal="right"/>
    </xf>
    <xf numFmtId="0" fontId="9" fillId="0" borderId="0" xfId="8" applyFont="1" applyFill="1" applyAlignment="1">
      <alignment vertical="center"/>
    </xf>
    <xf numFmtId="186" fontId="10" fillId="0" borderId="46" xfId="8" applyNumberFormat="1" applyFont="1" applyFill="1" applyBorder="1" applyAlignment="1">
      <alignment horizontal="right" vertical="center"/>
    </xf>
    <xf numFmtId="179" fontId="9" fillId="2" borderId="46" xfId="8" applyNumberFormat="1" applyFont="1" applyFill="1" applyBorder="1" applyAlignment="1">
      <alignment vertical="center"/>
    </xf>
    <xf numFmtId="167" fontId="15" fillId="9" borderId="46" xfId="11" applyNumberFormat="1" applyFont="1" applyFill="1" applyBorder="1" applyAlignment="1" applyProtection="1">
      <alignment horizontal="right" vertical="center" wrapText="1"/>
    </xf>
    <xf numFmtId="49" fontId="8" fillId="2" borderId="0" xfId="8" applyNumberFormat="1" applyFont="1" applyFill="1" applyAlignment="1">
      <alignment vertical="top" wrapText="1"/>
    </xf>
    <xf numFmtId="205" fontId="9" fillId="2" borderId="46" xfId="8" applyNumberFormat="1" applyFont="1" applyFill="1" applyBorder="1" applyAlignment="1">
      <alignment horizontal="right"/>
    </xf>
    <xf numFmtId="183" fontId="9" fillId="9" borderId="22" xfId="8" applyNumberFormat="1" applyFont="1" applyFill="1" applyBorder="1" applyAlignment="1">
      <alignment horizontal="right"/>
    </xf>
    <xf numFmtId="0" fontId="82" fillId="3" borderId="0" xfId="0" applyFont="1" applyFill="1" applyAlignment="1"/>
    <xf numFmtId="49" fontId="81" fillId="2" borderId="56" xfId="0" applyNumberFormat="1" applyFont="1" applyFill="1" applyBorder="1" applyAlignment="1">
      <alignment horizontal="center" vertical="center" wrapText="1"/>
    </xf>
    <xf numFmtId="3" fontId="82" fillId="0" borderId="0" xfId="0" applyNumberFormat="1" applyFont="1"/>
    <xf numFmtId="170" fontId="82" fillId="0" borderId="0" xfId="0" applyNumberFormat="1" applyFont="1"/>
    <xf numFmtId="1" fontId="82" fillId="0" borderId="0" xfId="0" applyNumberFormat="1" applyFont="1"/>
    <xf numFmtId="1" fontId="113" fillId="0" borderId="0" xfId="0" applyNumberFormat="1" applyFont="1"/>
    <xf numFmtId="0" fontId="113" fillId="0" borderId="0" xfId="0" applyFont="1"/>
    <xf numFmtId="49" fontId="81" fillId="2" borderId="60" xfId="0" applyNumberFormat="1" applyFont="1" applyFill="1" applyBorder="1" applyAlignment="1">
      <alignment horizontal="center" vertical="center" wrapText="1"/>
    </xf>
    <xf numFmtId="49" fontId="81" fillId="3" borderId="60" xfId="0" applyNumberFormat="1" applyFont="1" applyFill="1" applyBorder="1" applyAlignment="1">
      <alignment horizontal="left" vertical="top"/>
    </xf>
    <xf numFmtId="17" fontId="87" fillId="2" borderId="46" xfId="8" applyNumberFormat="1" applyFont="1" applyFill="1" applyBorder="1" applyAlignment="1">
      <alignment horizontal="left"/>
    </xf>
    <xf numFmtId="3" fontId="87" fillId="3" borderId="46" xfId="0" applyNumberFormat="1" applyFont="1" applyFill="1" applyBorder="1" applyAlignment="1">
      <alignment horizontal="center" vertical="top"/>
    </xf>
    <xf numFmtId="4" fontId="83" fillId="3" borderId="46" xfId="0" applyNumberFormat="1" applyFont="1" applyFill="1" applyBorder="1" applyAlignment="1">
      <alignment horizontal="center" vertical="top"/>
    </xf>
    <xf numFmtId="167" fontId="89" fillId="0" borderId="46" xfId="1" applyNumberFormat="1" applyFont="1" applyBorder="1" applyAlignment="1">
      <alignment horizontal="right" wrapText="1"/>
    </xf>
    <xf numFmtId="167" fontId="87" fillId="2" borderId="46" xfId="1" applyNumberFormat="1" applyFont="1" applyFill="1" applyBorder="1" applyAlignment="1">
      <alignment horizontal="right"/>
    </xf>
    <xf numFmtId="167" fontId="92" fillId="0" borderId="46" xfId="1" applyNumberFormat="1" applyFont="1" applyBorder="1" applyAlignment="1">
      <alignment horizontal="right" wrapText="1"/>
    </xf>
    <xf numFmtId="167" fontId="82" fillId="0" borderId="46" xfId="1" applyNumberFormat="1" applyFont="1" applyBorder="1" applyAlignment="1">
      <alignment horizontal="right" wrapText="1"/>
    </xf>
    <xf numFmtId="17" fontId="94" fillId="0" borderId="46" xfId="0" applyNumberFormat="1" applyFont="1" applyFill="1" applyBorder="1" applyAlignment="1">
      <alignment horizontal="center" vertical="center" wrapText="1"/>
    </xf>
    <xf numFmtId="17" fontId="96" fillId="2" borderId="46" xfId="8" applyNumberFormat="1" applyFont="1" applyFill="1" applyBorder="1" applyAlignment="1">
      <alignment horizontal="center" vertical="center" wrapText="1"/>
    </xf>
    <xf numFmtId="0" fontId="95" fillId="0" borderId="46" xfId="0" applyFont="1" applyFill="1" applyBorder="1" applyAlignment="1">
      <alignment wrapText="1"/>
    </xf>
    <xf numFmtId="167" fontId="95" fillId="0" borderId="46" xfId="1" applyNumberFormat="1" applyFont="1" applyFill="1" applyBorder="1"/>
    <xf numFmtId="167" fontId="95" fillId="0" borderId="46" xfId="1" applyNumberFormat="1" applyFont="1" applyFill="1" applyBorder="1" applyAlignment="1">
      <alignment horizontal="right"/>
    </xf>
    <xf numFmtId="167" fontId="95" fillId="0" borderId="46" xfId="1" applyNumberFormat="1" applyFont="1" applyFill="1" applyBorder="1" applyAlignment="1">
      <alignment wrapText="1"/>
    </xf>
    <xf numFmtId="0" fontId="97" fillId="0" borderId="46" xfId="0" applyFont="1" applyBorder="1" applyAlignment="1">
      <alignment horizontal="right"/>
    </xf>
    <xf numFmtId="167" fontId="97" fillId="0" borderId="46" xfId="1" applyNumberFormat="1" applyFont="1" applyFill="1" applyBorder="1" applyAlignment="1"/>
    <xf numFmtId="0" fontId="94" fillId="0" borderId="46" xfId="0" applyFont="1" applyFill="1" applyBorder="1" applyAlignment="1">
      <alignment wrapText="1"/>
    </xf>
    <xf numFmtId="167" fontId="94" fillId="0" borderId="46" xfId="1" applyNumberFormat="1" applyFont="1" applyFill="1" applyBorder="1" applyAlignment="1">
      <alignment horizontal="right"/>
    </xf>
    <xf numFmtId="167" fontId="94" fillId="0" borderId="46" xfId="1" applyNumberFormat="1" applyFont="1" applyFill="1" applyBorder="1" applyAlignment="1">
      <alignment wrapText="1"/>
    </xf>
    <xf numFmtId="3" fontId="98" fillId="0" borderId="46" xfId="0" applyNumberFormat="1" applyFont="1" applyBorder="1" applyAlignment="1">
      <alignment horizontal="right"/>
    </xf>
    <xf numFmtId="201" fontId="94" fillId="0" borderId="46" xfId="0" applyNumberFormat="1" applyFont="1" applyFill="1" applyBorder="1" applyAlignment="1">
      <alignment horizontal="right"/>
    </xf>
    <xf numFmtId="49" fontId="96" fillId="2" borderId="46" xfId="0" applyNumberFormat="1" applyFont="1" applyFill="1" applyBorder="1" applyAlignment="1">
      <alignment horizontal="left" vertical="center" wrapText="1"/>
    </xf>
    <xf numFmtId="49" fontId="96" fillId="2" borderId="46" xfId="0" applyNumberFormat="1" applyFont="1" applyFill="1" applyBorder="1" applyAlignment="1">
      <alignment horizontal="left"/>
    </xf>
    <xf numFmtId="43" fontId="96" fillId="2" borderId="46" xfId="1" applyFont="1" applyFill="1" applyBorder="1" applyAlignment="1">
      <alignment horizontal="left"/>
    </xf>
    <xf numFmtId="43" fontId="94" fillId="0" borderId="46" xfId="1" applyFont="1" applyFill="1" applyBorder="1" applyAlignment="1">
      <alignment horizontal="left"/>
    </xf>
    <xf numFmtId="43" fontId="94" fillId="0" borderId="46" xfId="1" applyFont="1" applyBorder="1" applyAlignment="1">
      <alignment horizontal="center" vertical="center"/>
    </xf>
    <xf numFmtId="43" fontId="95" fillId="0" borderId="46" xfId="1" applyFont="1" applyFill="1" applyBorder="1" applyAlignment="1">
      <alignment horizontal="left"/>
    </xf>
    <xf numFmtId="43" fontId="100" fillId="2" borderId="46" xfId="1" applyFont="1" applyFill="1" applyBorder="1" applyAlignment="1">
      <alignment horizontal="left"/>
    </xf>
    <xf numFmtId="43" fontId="95" fillId="0" borderId="46" xfId="1" applyFont="1" applyFill="1" applyBorder="1" applyAlignment="1">
      <alignment vertical="center"/>
    </xf>
    <xf numFmtId="43" fontId="95" fillId="0" borderId="46" xfId="1" applyFont="1" applyBorder="1" applyAlignment="1">
      <alignment vertical="center"/>
    </xf>
    <xf numFmtId="43" fontId="95" fillId="0" borderId="46" xfId="1" applyFont="1" applyFill="1" applyBorder="1" applyAlignment="1">
      <alignment horizontal="center" vertical="center"/>
    </xf>
    <xf numFmtId="43" fontId="95" fillId="0" borderId="46" xfId="1" applyFont="1" applyBorder="1" applyAlignment="1">
      <alignment horizontal="center" vertical="center"/>
    </xf>
    <xf numFmtId="43" fontId="95" fillId="0" borderId="46" xfId="1" applyNumberFormat="1" applyFont="1" applyFill="1" applyBorder="1" applyAlignment="1">
      <alignment horizontal="left"/>
    </xf>
    <xf numFmtId="0" fontId="90" fillId="0" borderId="0" xfId="8" applyFont="1" applyFill="1" applyAlignment="1">
      <alignment vertical="top"/>
    </xf>
    <xf numFmtId="0" fontId="82" fillId="0" borderId="0" xfId="0" applyFont="1" applyBorder="1" applyAlignment="1">
      <alignment vertical="center"/>
    </xf>
    <xf numFmtId="197" fontId="114" fillId="0" borderId="46" xfId="33" applyNumberFormat="1" applyFont="1" applyFill="1" applyBorder="1" applyAlignment="1">
      <alignment horizontal="right"/>
    </xf>
    <xf numFmtId="0" fontId="11" fillId="0" borderId="0" xfId="0" applyNumberFormat="1" applyFont="1"/>
    <xf numFmtId="0" fontId="28" fillId="0" borderId="0" xfId="0" applyNumberFormat="1" applyFont="1" applyAlignment="1">
      <alignment horizontal="center"/>
    </xf>
    <xf numFmtId="0" fontId="38" fillId="9" borderId="62" xfId="20" applyNumberFormat="1" applyFont="1" applyFill="1" applyBorder="1" applyAlignment="1">
      <alignment horizontal="center" vertical="center" wrapText="1"/>
    </xf>
    <xf numFmtId="0" fontId="38" fillId="0" borderId="0" xfId="0" applyNumberFormat="1" applyFont="1" applyFill="1"/>
    <xf numFmtId="197" fontId="28" fillId="0" borderId="0" xfId="1" applyNumberFormat="1" applyFont="1"/>
    <xf numFmtId="0" fontId="42" fillId="9" borderId="62" xfId="25" applyFont="1" applyFill="1" applyBorder="1" applyAlignment="1">
      <alignment horizontal="center" vertical="center" wrapText="1"/>
    </xf>
    <xf numFmtId="0" fontId="28" fillId="0" borderId="0" xfId="0" applyNumberFormat="1" applyFont="1" applyFill="1" applyAlignment="1">
      <alignment horizontal="center"/>
    </xf>
    <xf numFmtId="3" fontId="42" fillId="0" borderId="46" xfId="1" applyNumberFormat="1" applyFont="1" applyFill="1" applyBorder="1" applyAlignment="1">
      <alignment horizontal="right" vertical="top"/>
    </xf>
    <xf numFmtId="3" fontId="27" fillId="0" borderId="46" xfId="1" applyNumberFormat="1" applyFont="1" applyFill="1" applyBorder="1" applyAlignment="1">
      <alignment horizontal="right" vertical="top"/>
    </xf>
    <xf numFmtId="0" fontId="28" fillId="3" borderId="0" xfId="0" applyNumberFormat="1" applyFont="1" applyFill="1"/>
    <xf numFmtId="195" fontId="52" fillId="0" borderId="0" xfId="1" applyNumberFormat="1" applyFont="1" applyFill="1" applyBorder="1" applyAlignment="1">
      <alignment vertical="center"/>
    </xf>
    <xf numFmtId="197" fontId="27" fillId="0" borderId="0" xfId="1" applyNumberFormat="1" applyFont="1" applyFill="1" applyBorder="1" applyAlignment="1">
      <alignment horizontal="right" vertical="top"/>
    </xf>
    <xf numFmtId="3" fontId="28" fillId="0" borderId="46" xfId="1" applyNumberFormat="1" applyFont="1" applyFill="1" applyBorder="1" applyAlignment="1"/>
    <xf numFmtId="0" fontId="57" fillId="0" borderId="0" xfId="0" applyFont="1"/>
    <xf numFmtId="0" fontId="58" fillId="0" borderId="0" xfId="0" applyFont="1" applyFill="1"/>
    <xf numFmtId="0" fontId="59" fillId="0" borderId="0" xfId="0" applyFont="1" applyFill="1"/>
    <xf numFmtId="3" fontId="14" fillId="0" borderId="0" xfId="1" applyNumberFormat="1" applyFont="1" applyFill="1" applyBorder="1" applyAlignment="1"/>
    <xf numFmtId="3" fontId="14" fillId="0" borderId="0" xfId="1" applyNumberFormat="1" applyFont="1" applyBorder="1" applyAlignment="1"/>
    <xf numFmtId="2" fontId="17" fillId="0" borderId="0" xfId="0" applyNumberFormat="1" applyFont="1" applyFill="1"/>
    <xf numFmtId="0" fontId="0" fillId="3" borderId="0" xfId="0" applyFont="1" applyFill="1"/>
    <xf numFmtId="0" fontId="9" fillId="0" borderId="46" xfId="0" applyFont="1" applyFill="1" applyBorder="1" applyAlignment="1">
      <alignment horizontal="right"/>
    </xf>
    <xf numFmtId="164" fontId="9" fillId="0" borderId="46" xfId="0" applyNumberFormat="1" applyFont="1" applyFill="1" applyBorder="1" applyAlignment="1">
      <alignment horizontal="right"/>
    </xf>
    <xf numFmtId="0" fontId="9" fillId="2" borderId="46" xfId="0" applyFont="1" applyFill="1" applyBorder="1" applyAlignment="1">
      <alignment horizontal="right"/>
    </xf>
    <xf numFmtId="164" fontId="9" fillId="0" borderId="46" xfId="0" applyNumberFormat="1" applyFont="1" applyFill="1" applyBorder="1" applyAlignment="1">
      <alignment horizontal="right" vertical="top"/>
    </xf>
    <xf numFmtId="1" fontId="12" fillId="0" borderId="46" xfId="0" applyNumberFormat="1" applyFont="1" applyFill="1" applyBorder="1" applyAlignment="1">
      <alignment horizontal="right" vertical="center"/>
    </xf>
    <xf numFmtId="164" fontId="9" fillId="0" borderId="46" xfId="0" applyNumberFormat="1" applyFont="1" applyFill="1" applyBorder="1" applyAlignment="1">
      <alignment vertical="top"/>
    </xf>
    <xf numFmtId="1" fontId="24" fillId="0" borderId="46" xfId="0" applyNumberFormat="1" applyFont="1" applyFill="1" applyBorder="1" applyAlignment="1">
      <alignment vertical="top" wrapText="1"/>
    </xf>
    <xf numFmtId="3" fontId="9" fillId="0" borderId="46" xfId="0" applyNumberFormat="1" applyFont="1" applyFill="1" applyBorder="1" applyAlignment="1">
      <alignment horizontal="right" vertical="center"/>
    </xf>
    <xf numFmtId="0" fontId="11" fillId="0" borderId="46" xfId="0" applyFont="1" applyFill="1" applyBorder="1"/>
    <xf numFmtId="3" fontId="11" fillId="0" borderId="46" xfId="0" applyNumberFormat="1" applyFont="1" applyFill="1" applyBorder="1"/>
    <xf numFmtId="3" fontId="11" fillId="0" borderId="46" xfId="0" applyNumberFormat="1" applyFont="1" applyFill="1" applyBorder="1" applyAlignment="1">
      <alignment horizontal="right"/>
    </xf>
    <xf numFmtId="3" fontId="11" fillId="0" borderId="46" xfId="5" applyNumberFormat="1" applyFont="1" applyFill="1" applyBorder="1"/>
    <xf numFmtId="169" fontId="9" fillId="0" borderId="46" xfId="8" applyNumberFormat="1" applyFont="1" applyFill="1" applyBorder="1" applyAlignment="1">
      <alignment horizontal="right"/>
    </xf>
    <xf numFmtId="43" fontId="87" fillId="2" borderId="46" xfId="1" applyFont="1" applyFill="1" applyBorder="1" applyAlignment="1">
      <alignment horizontal="right"/>
    </xf>
    <xf numFmtId="167" fontId="83" fillId="0" borderId="46" xfId="1" applyNumberFormat="1" applyFont="1" applyFill="1" applyBorder="1" applyAlignment="1">
      <alignment horizontal="left" vertical="top" wrapText="1" indent="2"/>
    </xf>
    <xf numFmtId="167" fontId="82" fillId="0" borderId="46" xfId="1" applyNumberFormat="1" applyFont="1" applyFill="1" applyBorder="1" applyAlignment="1">
      <alignment horizontal="left" vertical="top" indent="2"/>
    </xf>
    <xf numFmtId="167" fontId="82" fillId="0" borderId="46" xfId="1" applyNumberFormat="1" applyFont="1" applyFill="1" applyBorder="1" applyAlignment="1">
      <alignment vertical="top"/>
    </xf>
    <xf numFmtId="168" fontId="27" fillId="0" borderId="0" xfId="20" applyNumberFormat="1" applyFont="1" applyFill="1" applyBorder="1" applyAlignment="1">
      <alignment horizontal="left" vertical="top" wrapText="1"/>
    </xf>
    <xf numFmtId="3" fontId="27" fillId="0" borderId="0" xfId="24" applyNumberFormat="1" applyFont="1" applyFill="1" applyBorder="1" applyAlignment="1">
      <alignment vertical="top"/>
    </xf>
    <xf numFmtId="3" fontId="28" fillId="0" borderId="0" xfId="1" applyNumberFormat="1" applyFont="1" applyFill="1" applyBorder="1" applyAlignment="1"/>
    <xf numFmtId="3" fontId="28" fillId="0" borderId="0" xfId="30" applyNumberFormat="1" applyFont="1" applyFill="1" applyBorder="1" applyAlignment="1"/>
    <xf numFmtId="43" fontId="28" fillId="0" borderId="0" xfId="7" applyFont="1" applyFill="1" applyBorder="1" applyAlignment="1"/>
    <xf numFmtId="43" fontId="11" fillId="0" borderId="73" xfId="1" applyFont="1" applyFill="1" applyBorder="1" applyAlignment="1">
      <alignment horizontal="right" vertical="top" wrapText="1"/>
    </xf>
    <xf numFmtId="43" fontId="11" fillId="0" borderId="72" xfId="1" applyFont="1" applyFill="1" applyBorder="1" applyAlignment="1">
      <alignment vertical="top" wrapText="1"/>
    </xf>
    <xf numFmtId="43" fontId="12" fillId="0" borderId="72" xfId="1" applyFont="1" applyFill="1" applyBorder="1" applyAlignment="1">
      <alignment vertical="top" wrapText="1"/>
    </xf>
    <xf numFmtId="17" fontId="19" fillId="0" borderId="73" xfId="1" applyNumberFormat="1" applyFont="1" applyFill="1" applyBorder="1" applyAlignment="1"/>
    <xf numFmtId="43" fontId="11" fillId="0" borderId="74" xfId="1" applyFont="1" applyFill="1" applyBorder="1" applyAlignment="1">
      <alignment vertical="top" wrapText="1"/>
    </xf>
    <xf numFmtId="43" fontId="11" fillId="0" borderId="75" xfId="1" applyFont="1" applyFill="1" applyBorder="1" applyAlignment="1">
      <alignment vertical="top" wrapText="1"/>
    </xf>
    <xf numFmtId="43" fontId="11" fillId="0" borderId="9" xfId="1" applyFont="1" applyFill="1" applyBorder="1" applyAlignment="1">
      <alignment vertical="top" wrapText="1"/>
    </xf>
    <xf numFmtId="167" fontId="11" fillId="0" borderId="9" xfId="1" applyNumberFormat="1" applyFont="1" applyFill="1" applyBorder="1" applyAlignment="1">
      <alignment horizontal="right" vertical="top" wrapText="1"/>
    </xf>
    <xf numFmtId="167" fontId="11" fillId="0" borderId="30" xfId="1" applyNumberFormat="1" applyFont="1" applyFill="1" applyBorder="1" applyAlignment="1">
      <alignment horizontal="right" vertical="top" wrapText="1"/>
    </xf>
    <xf numFmtId="167" fontId="11" fillId="0" borderId="38" xfId="1" applyNumberFormat="1" applyFont="1" applyFill="1" applyBorder="1" applyAlignment="1">
      <alignment horizontal="right" vertical="top" wrapText="1"/>
    </xf>
    <xf numFmtId="43" fontId="11" fillId="0" borderId="73" xfId="1" applyFont="1" applyFill="1" applyBorder="1" applyAlignment="1">
      <alignment vertical="top" wrapText="1"/>
    </xf>
    <xf numFmtId="167" fontId="11" fillId="0" borderId="10" xfId="1" applyNumberFormat="1" applyFont="1" applyFill="1" applyBorder="1" applyAlignment="1">
      <alignment horizontal="right" vertical="top" wrapText="1"/>
    </xf>
    <xf numFmtId="167" fontId="11" fillId="0" borderId="23" xfId="1" applyNumberFormat="1" applyFont="1" applyFill="1" applyBorder="1" applyAlignment="1">
      <alignment horizontal="right" vertical="top" wrapText="1"/>
    </xf>
    <xf numFmtId="49" fontId="8" fillId="0" borderId="0" xfId="0" applyNumberFormat="1" applyFont="1" applyFill="1" applyAlignment="1">
      <alignment horizontal="left"/>
    </xf>
    <xf numFmtId="49" fontId="8" fillId="0" borderId="0" xfId="0" applyNumberFormat="1" applyFont="1" applyFill="1" applyAlignment="1">
      <alignment horizontal="left" vertical="top"/>
    </xf>
    <xf numFmtId="49" fontId="22" fillId="0" borderId="0" xfId="0" applyNumberFormat="1" applyFont="1" applyFill="1" applyAlignment="1">
      <alignment horizontal="left"/>
    </xf>
    <xf numFmtId="0" fontId="15" fillId="3" borderId="47" xfId="20" applyNumberFormat="1" applyFont="1" applyFill="1" applyBorder="1" applyAlignment="1">
      <alignment horizontal="left" vertical="center"/>
    </xf>
    <xf numFmtId="0" fontId="15" fillId="3" borderId="0" xfId="20" applyNumberFormat="1" applyFont="1" applyFill="1" applyBorder="1" applyAlignment="1">
      <alignment horizontal="left" vertical="center"/>
    </xf>
    <xf numFmtId="0" fontId="9" fillId="0" borderId="46" xfId="0" applyFont="1" applyFill="1" applyBorder="1" applyAlignment="1">
      <alignment horizontal="right" vertical="top"/>
    </xf>
    <xf numFmtId="1" fontId="9" fillId="0" borderId="46" xfId="0" applyNumberFormat="1" applyFont="1" applyFill="1" applyBorder="1" applyAlignment="1">
      <alignment horizontal="right" vertical="top"/>
    </xf>
    <xf numFmtId="0" fontId="12" fillId="0" borderId="46" xfId="0" applyFont="1" applyFill="1" applyBorder="1" applyAlignment="1">
      <alignment horizontal="right" vertical="center"/>
    </xf>
    <xf numFmtId="1" fontId="11" fillId="0" borderId="46" xfId="0" applyNumberFormat="1" applyFont="1" applyFill="1" applyBorder="1"/>
    <xf numFmtId="17" fontId="19" fillId="0" borderId="46" xfId="1" applyNumberFormat="1" applyFont="1" applyFill="1" applyBorder="1" applyAlignment="1"/>
    <xf numFmtId="43" fontId="11" fillId="0" borderId="76" xfId="1" applyFont="1" applyFill="1" applyBorder="1" applyAlignment="1">
      <alignment vertical="top" wrapText="1"/>
    </xf>
    <xf numFmtId="43" fontId="11" fillId="0" borderId="76" xfId="1" applyFont="1" applyFill="1" applyBorder="1" applyAlignment="1">
      <alignment horizontal="right" vertical="center" wrapText="1"/>
    </xf>
    <xf numFmtId="167" fontId="11" fillId="0" borderId="76" xfId="1" applyNumberFormat="1" applyFont="1" applyFill="1" applyBorder="1" applyAlignment="1">
      <alignment horizontal="right" vertical="center" wrapText="1"/>
    </xf>
    <xf numFmtId="2" fontId="11" fillId="0" borderId="10" xfId="1" applyNumberFormat="1" applyFont="1" applyFill="1" applyBorder="1" applyAlignment="1">
      <alignment horizontal="right" vertical="center" wrapText="1"/>
    </xf>
    <xf numFmtId="43" fontId="11" fillId="0" borderId="77" xfId="1" applyFont="1" applyFill="1" applyBorder="1" applyAlignment="1">
      <alignment vertical="top" wrapText="1"/>
    </xf>
    <xf numFmtId="43" fontId="11" fillId="0" borderId="76" xfId="1" applyFont="1" applyFill="1" applyBorder="1" applyAlignment="1">
      <alignment horizontal="right" vertical="top" wrapText="1"/>
    </xf>
    <xf numFmtId="49" fontId="8" fillId="2" borderId="0" xfId="8" applyNumberFormat="1" applyFont="1" applyFill="1" applyAlignment="1">
      <alignment horizontal="left"/>
    </xf>
    <xf numFmtId="49" fontId="8" fillId="2" borderId="57" xfId="8" applyNumberFormat="1" applyFont="1" applyFill="1" applyBorder="1" applyAlignment="1">
      <alignment horizontal="center"/>
    </xf>
    <xf numFmtId="49" fontId="8" fillId="2" borderId="56" xfId="8" applyNumberFormat="1" applyFont="1" applyFill="1" applyBorder="1" applyAlignment="1">
      <alignment horizontal="center" vertical="center"/>
    </xf>
    <xf numFmtId="49" fontId="8" fillId="2" borderId="58" xfId="8" applyNumberFormat="1" applyFont="1" applyFill="1" applyBorder="1" applyAlignment="1">
      <alignment horizontal="center"/>
    </xf>
    <xf numFmtId="49" fontId="8" fillId="2" borderId="35" xfId="8" applyNumberFormat="1" applyFont="1" applyFill="1" applyBorder="1" applyAlignment="1">
      <alignment horizontal="center" vertical="center"/>
    </xf>
    <xf numFmtId="49" fontId="8" fillId="2" borderId="56" xfId="8" applyNumberFormat="1" applyFont="1" applyFill="1" applyBorder="1" applyAlignment="1">
      <alignment horizontal="center" vertical="center" wrapText="1"/>
    </xf>
    <xf numFmtId="49" fontId="8" fillId="2" borderId="0" xfId="8" applyNumberFormat="1" applyFont="1" applyFill="1" applyAlignment="1">
      <alignment horizontal="left" wrapText="1"/>
    </xf>
    <xf numFmtId="49" fontId="9" fillId="2" borderId="0" xfId="8" applyNumberFormat="1" applyFont="1" applyFill="1" applyBorder="1" applyAlignment="1">
      <alignment horizontal="left" wrapText="1"/>
    </xf>
    <xf numFmtId="49" fontId="8" fillId="2" borderId="22" xfId="8" applyNumberFormat="1" applyFont="1" applyFill="1" applyBorder="1" applyAlignment="1">
      <alignment horizontal="center" vertical="center"/>
    </xf>
    <xf numFmtId="49" fontId="8" fillId="2" borderId="0" xfId="8" applyNumberFormat="1" applyFont="1" applyFill="1" applyAlignment="1">
      <alignment horizontal="left" vertical="center"/>
    </xf>
    <xf numFmtId="49" fontId="9" fillId="2" borderId="0" xfId="8" applyNumberFormat="1" applyFont="1" applyFill="1" applyAlignment="1">
      <alignment horizontal="left"/>
    </xf>
    <xf numFmtId="0" fontId="13" fillId="0" borderId="46" xfId="12" applyFont="1" applyFill="1" applyBorder="1" applyAlignment="1">
      <alignment horizontal="center" vertical="center" wrapText="1"/>
    </xf>
    <xf numFmtId="49" fontId="8" fillId="2" borderId="46" xfId="8" applyNumberFormat="1" applyFont="1" applyFill="1" applyBorder="1" applyAlignment="1">
      <alignment horizontal="center" vertical="center"/>
    </xf>
    <xf numFmtId="49" fontId="88" fillId="2" borderId="0" xfId="0" applyNumberFormat="1" applyFont="1" applyFill="1" applyAlignment="1">
      <alignment horizontal="left" wrapText="1"/>
    </xf>
    <xf numFmtId="0" fontId="93" fillId="0" borderId="0" xfId="8" applyFont="1" applyFill="1" applyAlignment="1">
      <alignment vertical="center"/>
    </xf>
    <xf numFmtId="0" fontId="104" fillId="0" borderId="0" xfId="0" applyNumberFormat="1" applyFont="1" applyFill="1" applyBorder="1" applyAlignment="1">
      <alignment horizontal="left" wrapText="1"/>
    </xf>
    <xf numFmtId="0" fontId="38" fillId="3" borderId="46" xfId="20" applyNumberFormat="1" applyFont="1" applyFill="1" applyBorder="1" applyAlignment="1">
      <alignment horizontal="center" vertical="center" wrapText="1"/>
    </xf>
    <xf numFmtId="3" fontId="8" fillId="11" borderId="17" xfId="0" applyNumberFormat="1" applyFont="1" applyFill="1" applyBorder="1" applyAlignment="1">
      <alignment horizontal="right"/>
    </xf>
    <xf numFmtId="164" fontId="8" fillId="11" borderId="4" xfId="0" applyNumberFormat="1" applyFont="1" applyFill="1" applyBorder="1" applyAlignment="1">
      <alignment horizontal="right" vertical="top"/>
    </xf>
    <xf numFmtId="167" fontId="22" fillId="11" borderId="4" xfId="1" applyNumberFormat="1" applyFont="1" applyFill="1" applyBorder="1" applyAlignment="1">
      <alignment vertical="top" wrapText="1"/>
    </xf>
    <xf numFmtId="3" fontId="8" fillId="11" borderId="46" xfId="0" applyNumberFormat="1" applyFont="1" applyFill="1" applyBorder="1" applyAlignment="1">
      <alignment horizontal="right" vertical="top"/>
    </xf>
    <xf numFmtId="3" fontId="8" fillId="11" borderId="4" xfId="0" applyNumberFormat="1" applyFont="1" applyFill="1" applyBorder="1" applyAlignment="1">
      <alignment horizontal="right" vertical="top"/>
    </xf>
    <xf numFmtId="3" fontId="8" fillId="11" borderId="4" xfId="0" applyNumberFormat="1" applyFont="1" applyFill="1" applyBorder="1" applyAlignment="1">
      <alignment horizontal="right" vertical="center"/>
    </xf>
    <xf numFmtId="3" fontId="8" fillId="11" borderId="4" xfId="0" applyNumberFormat="1" applyFont="1" applyFill="1" applyBorder="1" applyAlignment="1">
      <alignment horizontal="right"/>
    </xf>
    <xf numFmtId="3" fontId="19" fillId="11" borderId="4" xfId="5" applyNumberFormat="1" applyFont="1" applyFill="1" applyBorder="1"/>
    <xf numFmtId="3" fontId="8" fillId="11" borderId="12" xfId="8" applyNumberFormat="1" applyFont="1" applyFill="1" applyBorder="1" applyAlignment="1">
      <alignment horizontal="right"/>
    </xf>
    <xf numFmtId="3" fontId="15" fillId="11" borderId="46" xfId="8" applyNumberFormat="1" applyFont="1" applyFill="1" applyBorder="1" applyAlignment="1">
      <alignment horizontal="right" vertical="center"/>
    </xf>
    <xf numFmtId="0" fontId="28" fillId="0" borderId="78" xfId="8" applyNumberFormat="1" applyFont="1" applyFill="1" applyBorder="1" applyAlignment="1">
      <alignment horizontal="center" vertical="top"/>
    </xf>
    <xf numFmtId="2" fontId="30" fillId="0" borderId="78" xfId="8" applyNumberFormat="1" applyFont="1" applyBorder="1" applyAlignment="1">
      <alignment vertical="top"/>
    </xf>
    <xf numFmtId="3" fontId="28" fillId="0" borderId="78" xfId="8" applyNumberFormat="1" applyFont="1" applyFill="1" applyBorder="1" applyAlignment="1">
      <alignment horizontal="right" vertical="top"/>
    </xf>
    <xf numFmtId="4" fontId="28" fillId="0" borderId="78" xfId="8" applyNumberFormat="1" applyFont="1" applyFill="1" applyBorder="1" applyAlignment="1">
      <alignment horizontal="center" vertical="top"/>
    </xf>
    <xf numFmtId="4" fontId="28" fillId="0" borderId="78" xfId="8" applyNumberFormat="1" applyFont="1" applyFill="1" applyBorder="1" applyAlignment="1">
      <alignment horizontal="right" vertical="top"/>
    </xf>
    <xf numFmtId="180" fontId="28" fillId="0" borderId="78" xfId="8" applyNumberFormat="1" applyFont="1" applyFill="1" applyBorder="1" applyAlignment="1">
      <alignment horizontal="right" vertical="top"/>
    </xf>
    <xf numFmtId="2" fontId="28" fillId="0" borderId="78" xfId="8" applyNumberFormat="1" applyFont="1" applyFill="1" applyBorder="1" applyAlignment="1">
      <alignment horizontal="right" vertical="top"/>
    </xf>
    <xf numFmtId="185" fontId="8" fillId="0" borderId="76" xfId="8" applyNumberFormat="1" applyFont="1" applyFill="1" applyBorder="1" applyAlignment="1">
      <alignment horizontal="right"/>
    </xf>
    <xf numFmtId="185" fontId="8" fillId="2" borderId="76" xfId="8" applyNumberFormat="1" applyFont="1" applyFill="1" applyBorder="1" applyAlignment="1">
      <alignment horizontal="right"/>
    </xf>
    <xf numFmtId="177" fontId="9" fillId="0" borderId="54" xfId="8" applyNumberFormat="1" applyFont="1" applyFill="1" applyBorder="1" applyAlignment="1">
      <alignment horizontal="right"/>
    </xf>
    <xf numFmtId="177" fontId="9" fillId="0" borderId="81" xfId="8" applyNumberFormat="1" applyFont="1" applyFill="1" applyBorder="1" applyAlignment="1">
      <alignment horizontal="right"/>
    </xf>
    <xf numFmtId="177" fontId="9" fillId="0" borderId="82" xfId="8" applyNumberFormat="1" applyFont="1" applyFill="1" applyBorder="1" applyAlignment="1">
      <alignment horizontal="right"/>
    </xf>
    <xf numFmtId="0" fontId="10" fillId="0" borderId="81" xfId="8" applyNumberFormat="1" applyFont="1" applyFill="1" applyBorder="1" applyAlignment="1">
      <alignment horizontal="right" vertical="center"/>
    </xf>
    <xf numFmtId="0" fontId="9" fillId="0" borderId="82" xfId="8" applyFont="1" applyFill="1" applyBorder="1" applyAlignment="1">
      <alignment vertical="center"/>
    </xf>
    <xf numFmtId="17" fontId="10" fillId="4" borderId="80" xfId="8" applyNumberFormat="1" applyFont="1" applyFill="1" applyBorder="1" applyAlignment="1">
      <alignment horizontal="left" vertical="center"/>
    </xf>
    <xf numFmtId="0" fontId="10" fillId="0" borderId="83" xfId="8" applyNumberFormat="1" applyFont="1" applyFill="1" applyBorder="1" applyAlignment="1">
      <alignment horizontal="right" vertical="center"/>
    </xf>
    <xf numFmtId="0" fontId="9" fillId="0" borderId="84" xfId="8" applyFont="1" applyFill="1" applyBorder="1" applyAlignment="1">
      <alignment vertical="center"/>
    </xf>
    <xf numFmtId="177" fontId="8" fillId="0" borderId="83" xfId="8" applyNumberFormat="1" applyFont="1" applyFill="1" applyBorder="1" applyAlignment="1">
      <alignment horizontal="right"/>
    </xf>
    <xf numFmtId="177" fontId="8" fillId="0" borderId="85" xfId="8" applyNumberFormat="1" applyFont="1" applyFill="1" applyBorder="1" applyAlignment="1">
      <alignment horizontal="right"/>
    </xf>
    <xf numFmtId="49" fontId="8" fillId="0" borderId="86" xfId="8" applyNumberFormat="1" applyFont="1" applyFill="1" applyBorder="1" applyAlignment="1">
      <alignment horizontal="left"/>
    </xf>
    <xf numFmtId="177" fontId="8" fillId="0" borderId="86" xfId="8" applyNumberFormat="1" applyFont="1" applyFill="1" applyBorder="1" applyAlignment="1">
      <alignment horizontal="right"/>
    </xf>
    <xf numFmtId="177" fontId="8" fillId="0" borderId="87" xfId="8" applyNumberFormat="1" applyFont="1" applyFill="1" applyBorder="1" applyAlignment="1">
      <alignment horizontal="right"/>
    </xf>
    <xf numFmtId="177" fontId="8" fillId="0" borderId="88" xfId="8" applyNumberFormat="1" applyFont="1" applyFill="1" applyBorder="1" applyAlignment="1">
      <alignment horizontal="right"/>
    </xf>
    <xf numFmtId="177" fontId="8" fillId="0" borderId="89" xfId="8" applyNumberFormat="1" applyFont="1" applyFill="1" applyBorder="1" applyAlignment="1">
      <alignment horizontal="right"/>
    </xf>
    <xf numFmtId="1" fontId="8" fillId="0" borderId="89" xfId="8" applyNumberFormat="1" applyFont="1" applyFill="1" applyBorder="1" applyAlignment="1">
      <alignment horizontal="right"/>
    </xf>
    <xf numFmtId="1" fontId="8" fillId="0" borderId="86" xfId="8" applyNumberFormat="1" applyFont="1" applyFill="1" applyBorder="1" applyAlignment="1">
      <alignment horizontal="right"/>
    </xf>
    <xf numFmtId="177" fontId="9" fillId="0" borderId="88" xfId="8" applyNumberFormat="1" applyFont="1" applyFill="1" applyBorder="1" applyAlignment="1">
      <alignment horizontal="right"/>
    </xf>
    <xf numFmtId="177" fontId="9" fillId="0" borderId="85" xfId="8" applyNumberFormat="1" applyFont="1" applyFill="1" applyBorder="1" applyAlignment="1">
      <alignment horizontal="right"/>
    </xf>
    <xf numFmtId="0" fontId="10" fillId="0" borderId="88" xfId="8" applyNumberFormat="1" applyFont="1" applyFill="1" applyBorder="1" applyAlignment="1">
      <alignment horizontal="right" vertical="center"/>
    </xf>
    <xf numFmtId="0" fontId="9" fillId="0" borderId="85" xfId="8" applyFont="1" applyFill="1" applyBorder="1" applyAlignment="1">
      <alignment vertical="center"/>
    </xf>
    <xf numFmtId="0" fontId="10" fillId="0" borderId="90" xfId="8" applyNumberFormat="1" applyFont="1" applyFill="1" applyBorder="1" applyAlignment="1">
      <alignment horizontal="right" vertical="center"/>
    </xf>
    <xf numFmtId="49" fontId="8" fillId="2" borderId="91" xfId="8" applyNumberFormat="1" applyFont="1" applyFill="1" applyBorder="1" applyAlignment="1">
      <alignment horizontal="center" vertical="center" wrapText="1"/>
    </xf>
    <xf numFmtId="49" fontId="8" fillId="2" borderId="91" xfId="8" applyNumberFormat="1" applyFont="1" applyFill="1" applyBorder="1" applyAlignment="1">
      <alignment horizontal="left"/>
    </xf>
    <xf numFmtId="3" fontId="8" fillId="2" borderId="91" xfId="8" applyNumberFormat="1" applyFont="1" applyFill="1" applyBorder="1" applyAlignment="1">
      <alignment horizontal="right"/>
    </xf>
    <xf numFmtId="170" fontId="8" fillId="2" borderId="91" xfId="8" applyNumberFormat="1" applyFont="1" applyFill="1" applyBorder="1" applyAlignment="1">
      <alignment horizontal="right"/>
    </xf>
    <xf numFmtId="175" fontId="8" fillId="2" borderId="91" xfId="8" applyNumberFormat="1" applyFont="1" applyFill="1" applyBorder="1" applyAlignment="1">
      <alignment horizontal="right"/>
    </xf>
    <xf numFmtId="186" fontId="8" fillId="2" borderId="91" xfId="8" applyNumberFormat="1" applyFont="1" applyFill="1" applyBorder="1" applyAlignment="1">
      <alignment horizontal="right"/>
    </xf>
    <xf numFmtId="177" fontId="8" fillId="2" borderId="91" xfId="8" applyNumberFormat="1" applyFont="1" applyFill="1" applyBorder="1" applyAlignment="1">
      <alignment horizontal="right"/>
    </xf>
    <xf numFmtId="164" fontId="8" fillId="2" borderId="91" xfId="8" applyNumberFormat="1" applyFont="1" applyFill="1" applyBorder="1" applyAlignment="1">
      <alignment horizontal="right"/>
    </xf>
    <xf numFmtId="185" fontId="8" fillId="2" borderId="91" xfId="8" applyNumberFormat="1" applyFont="1" applyFill="1" applyBorder="1" applyAlignment="1">
      <alignment horizontal="right"/>
    </xf>
    <xf numFmtId="49" fontId="8" fillId="2" borderId="86" xfId="8" applyNumberFormat="1" applyFont="1" applyFill="1" applyBorder="1" applyAlignment="1">
      <alignment horizontal="left"/>
    </xf>
    <xf numFmtId="164" fontId="8" fillId="9" borderId="86" xfId="8" applyNumberFormat="1" applyFont="1" applyFill="1" applyBorder="1" applyAlignment="1">
      <alignment horizontal="right"/>
    </xf>
    <xf numFmtId="175" fontId="8" fillId="9" borderId="86" xfId="8" applyNumberFormat="1" applyFont="1" applyFill="1" applyBorder="1" applyAlignment="1">
      <alignment horizontal="right"/>
    </xf>
    <xf numFmtId="175" fontId="8" fillId="9" borderId="91" xfId="8" applyNumberFormat="1" applyFont="1" applyFill="1" applyBorder="1" applyAlignment="1">
      <alignment horizontal="right"/>
    </xf>
    <xf numFmtId="177" fontId="8" fillId="9" borderId="91" xfId="8" applyNumberFormat="1" applyFont="1" applyFill="1" applyBorder="1" applyAlignment="1">
      <alignment horizontal="right"/>
    </xf>
    <xf numFmtId="190" fontId="8" fillId="9" borderId="91" xfId="8" applyNumberFormat="1" applyFont="1" applyFill="1" applyBorder="1" applyAlignment="1">
      <alignment horizontal="right"/>
    </xf>
    <xf numFmtId="170" fontId="9" fillId="2" borderId="91" xfId="8" applyNumberFormat="1" applyFont="1" applyFill="1" applyBorder="1" applyAlignment="1">
      <alignment horizontal="right"/>
    </xf>
    <xf numFmtId="3" fontId="9" fillId="2" borderId="80" xfId="8" applyNumberFormat="1" applyFont="1" applyFill="1" applyBorder="1" applyAlignment="1">
      <alignment horizontal="right"/>
    </xf>
    <xf numFmtId="164" fontId="9" fillId="2" borderId="80" xfId="8" applyNumberFormat="1" applyFont="1" applyFill="1" applyBorder="1" applyAlignment="1">
      <alignment horizontal="right"/>
    </xf>
    <xf numFmtId="186" fontId="9" fillId="2" borderId="80" xfId="8" applyNumberFormat="1" applyFont="1" applyFill="1" applyBorder="1" applyAlignment="1">
      <alignment horizontal="right"/>
    </xf>
    <xf numFmtId="170" fontId="9" fillId="2" borderId="86" xfId="8" applyNumberFormat="1" applyFont="1" applyFill="1" applyBorder="1" applyAlignment="1">
      <alignment horizontal="right"/>
    </xf>
    <xf numFmtId="177" fontId="9" fillId="2" borderId="80" xfId="8" applyNumberFormat="1" applyFont="1" applyFill="1" applyBorder="1" applyAlignment="1">
      <alignment horizontal="right"/>
    </xf>
    <xf numFmtId="185" fontId="9" fillId="2" borderId="80" xfId="8" applyNumberFormat="1" applyFont="1" applyFill="1" applyBorder="1" applyAlignment="1">
      <alignment horizontal="right"/>
    </xf>
    <xf numFmtId="175" fontId="9" fillId="2" borderId="91" xfId="8" applyNumberFormat="1" applyFont="1" applyFill="1" applyBorder="1" applyAlignment="1">
      <alignment horizontal="right"/>
    </xf>
    <xf numFmtId="179" fontId="9" fillId="2" borderId="46" xfId="8" applyNumberFormat="1" applyFont="1" applyFill="1" applyBorder="1" applyAlignment="1" applyProtection="1">
      <alignment vertical="center"/>
      <protection locked="0"/>
    </xf>
    <xf numFmtId="49" fontId="8" fillId="2" borderId="91" xfId="8" applyNumberFormat="1" applyFont="1" applyFill="1" applyBorder="1" applyAlignment="1">
      <alignment horizontal="left" vertical="center" wrapText="1"/>
    </xf>
    <xf numFmtId="179" fontId="8" fillId="2" borderId="86" xfId="8" applyNumberFormat="1" applyFont="1" applyFill="1" applyBorder="1" applyAlignment="1">
      <alignment horizontal="right" vertical="center" wrapText="1"/>
    </xf>
    <xf numFmtId="178" fontId="8" fillId="2" borderId="86" xfId="8" applyNumberFormat="1" applyFont="1" applyFill="1" applyBorder="1" applyAlignment="1">
      <alignment horizontal="right" vertical="center" wrapText="1"/>
    </xf>
    <xf numFmtId="183" fontId="8" fillId="2" borderId="86" xfId="8" applyNumberFormat="1" applyFont="1" applyFill="1" applyBorder="1" applyAlignment="1">
      <alignment horizontal="right" vertical="center" wrapText="1"/>
    </xf>
    <xf numFmtId="49" fontId="8" fillId="2" borderId="86" xfId="8" applyNumberFormat="1" applyFont="1" applyFill="1" applyBorder="1" applyAlignment="1">
      <alignment horizontal="left" vertical="center" wrapText="1"/>
    </xf>
    <xf numFmtId="188" fontId="13" fillId="0" borderId="80" xfId="12" applyNumberFormat="1" applyFont="1" applyFill="1" applyBorder="1" applyAlignment="1">
      <alignment horizontal="center" vertical="top"/>
    </xf>
    <xf numFmtId="1" fontId="8" fillId="2" borderId="91" xfId="11" applyNumberFormat="1" applyFont="1" applyFill="1" applyBorder="1" applyAlignment="1">
      <alignment horizontal="right"/>
    </xf>
    <xf numFmtId="3" fontId="10" fillId="0" borderId="46" xfId="11" applyNumberFormat="1" applyFont="1" applyFill="1" applyBorder="1" applyAlignment="1" applyProtection="1">
      <alignment horizontal="right" vertical="center" wrapText="1"/>
      <protection locked="0"/>
    </xf>
    <xf numFmtId="164" fontId="9" fillId="2" borderId="91" xfId="8" applyNumberFormat="1" applyFont="1" applyFill="1" applyBorder="1" applyAlignment="1">
      <alignment horizontal="right"/>
    </xf>
    <xf numFmtId="3" fontId="10" fillId="0" borderId="80" xfId="11" applyNumberFormat="1" applyFont="1" applyFill="1" applyBorder="1" applyAlignment="1">
      <alignment horizontal="right" vertical="center" wrapText="1"/>
    </xf>
    <xf numFmtId="167" fontId="9" fillId="0" borderId="80" xfId="11" applyNumberFormat="1" applyFont="1" applyFill="1" applyBorder="1" applyAlignment="1">
      <alignment horizontal="right" vertical="center" wrapText="1"/>
    </xf>
    <xf numFmtId="164" fontId="9" fillId="2" borderId="86" xfId="8" applyNumberFormat="1" applyFont="1" applyFill="1" applyBorder="1" applyAlignment="1">
      <alignment horizontal="right"/>
    </xf>
    <xf numFmtId="1" fontId="9" fillId="0" borderId="80" xfId="15" applyNumberFormat="1" applyFont="1" applyFill="1" applyBorder="1" applyAlignment="1" applyProtection="1">
      <alignment horizontal="right" vertical="center" wrapText="1"/>
    </xf>
    <xf numFmtId="3" fontId="9" fillId="0" borderId="80" xfId="15" applyNumberFormat="1" applyFont="1" applyFill="1" applyBorder="1" applyAlignment="1" applyProtection="1">
      <alignment horizontal="right" vertical="center" wrapText="1"/>
    </xf>
    <xf numFmtId="0" fontId="8" fillId="2" borderId="91" xfId="8" applyFont="1" applyFill="1" applyBorder="1" applyAlignment="1">
      <alignment horizontal="center" vertical="center" wrapText="1"/>
    </xf>
    <xf numFmtId="49" fontId="8" fillId="2" borderId="91" xfId="8" applyNumberFormat="1" applyFont="1" applyFill="1" applyBorder="1" applyAlignment="1">
      <alignment horizontal="center" vertical="center"/>
    </xf>
    <xf numFmtId="177" fontId="8" fillId="2" borderId="80" xfId="8" applyNumberFormat="1" applyFont="1" applyFill="1" applyBorder="1" applyAlignment="1">
      <alignment horizontal="right"/>
    </xf>
    <xf numFmtId="177" fontId="8" fillId="9" borderId="86" xfId="8" applyNumberFormat="1" applyFont="1" applyFill="1" applyBorder="1" applyAlignment="1">
      <alignment horizontal="right"/>
    </xf>
    <xf numFmtId="49" fontId="8" fillId="2" borderId="91" xfId="8" applyNumberFormat="1" applyFont="1" applyFill="1" applyBorder="1" applyAlignment="1">
      <alignment horizontal="center"/>
    </xf>
    <xf numFmtId="177" fontId="8" fillId="2" borderId="86" xfId="8" applyNumberFormat="1" applyFont="1" applyFill="1" applyBorder="1" applyAlignment="1">
      <alignment horizontal="right"/>
    </xf>
    <xf numFmtId="49" fontId="8" fillId="2" borderId="91" xfId="8" applyNumberFormat="1" applyFont="1" applyFill="1" applyBorder="1" applyAlignment="1">
      <alignment vertical="center"/>
    </xf>
    <xf numFmtId="177" fontId="8" fillId="0" borderId="91" xfId="8" applyNumberFormat="1" applyFont="1" applyFill="1" applyBorder="1" applyAlignment="1">
      <alignment horizontal="right"/>
    </xf>
    <xf numFmtId="49" fontId="8" fillId="2" borderId="91" xfId="8" applyNumberFormat="1" applyFont="1" applyFill="1" applyBorder="1" applyAlignment="1">
      <alignment horizontal="left" vertical="top"/>
    </xf>
    <xf numFmtId="0" fontId="8" fillId="2" borderId="91" xfId="8" applyFont="1" applyFill="1" applyBorder="1" applyAlignment="1">
      <alignment horizontal="right" vertical="top"/>
    </xf>
    <xf numFmtId="172" fontId="8" fillId="2" borderId="91" xfId="8" applyNumberFormat="1" applyFont="1" applyFill="1" applyBorder="1" applyAlignment="1">
      <alignment horizontal="right" vertical="top"/>
    </xf>
    <xf numFmtId="170" fontId="8" fillId="2" borderId="91" xfId="8" applyNumberFormat="1" applyFont="1" applyFill="1" applyBorder="1" applyAlignment="1">
      <alignment horizontal="right" vertical="top"/>
    </xf>
    <xf numFmtId="164" fontId="8" fillId="2" borderId="91" xfId="8" applyNumberFormat="1" applyFont="1" applyFill="1" applyBorder="1" applyAlignment="1">
      <alignment horizontal="right" vertical="top"/>
    </xf>
    <xf numFmtId="49" fontId="8" fillId="2" borderId="86" xfId="8" applyNumberFormat="1" applyFont="1" applyFill="1" applyBorder="1" applyAlignment="1">
      <alignment horizontal="left" vertical="top"/>
    </xf>
    <xf numFmtId="49" fontId="8" fillId="2" borderId="91" xfId="8" applyNumberFormat="1" applyFont="1" applyFill="1" applyBorder="1" applyAlignment="1">
      <alignment horizontal="center" wrapText="1"/>
    </xf>
    <xf numFmtId="0" fontId="8" fillId="2" borderId="91" xfId="8" applyFont="1" applyFill="1" applyBorder="1" applyAlignment="1">
      <alignment horizontal="right"/>
    </xf>
    <xf numFmtId="172" fontId="8" fillId="2" borderId="91" xfId="8" applyNumberFormat="1" applyFont="1" applyFill="1" applyBorder="1" applyAlignment="1">
      <alignment horizontal="right"/>
    </xf>
    <xf numFmtId="191" fontId="8" fillId="2" borderId="91" xfId="8" applyNumberFormat="1" applyFont="1" applyFill="1" applyBorder="1" applyAlignment="1">
      <alignment horizontal="right"/>
    </xf>
    <xf numFmtId="178" fontId="8" fillId="2" borderId="91" xfId="8" applyNumberFormat="1" applyFont="1" applyFill="1" applyBorder="1" applyAlignment="1">
      <alignment horizontal="right"/>
    </xf>
    <xf numFmtId="178" fontId="8" fillId="2" borderId="86" xfId="8" applyNumberFormat="1" applyFont="1" applyFill="1" applyBorder="1" applyAlignment="1">
      <alignment horizontal="right"/>
    </xf>
    <xf numFmtId="178" fontId="8" fillId="2" borderId="80" xfId="8" applyNumberFormat="1" applyFont="1" applyFill="1" applyBorder="1" applyAlignment="1">
      <alignment horizontal="right"/>
    </xf>
    <xf numFmtId="167" fontId="8" fillId="9" borderId="91" xfId="1" applyNumberFormat="1" applyFont="1" applyFill="1" applyBorder="1" applyAlignment="1">
      <alignment horizontal="right"/>
    </xf>
    <xf numFmtId="170" fontId="9" fillId="2" borderId="99" xfId="8" applyNumberFormat="1" applyFont="1" applyFill="1" applyBorder="1" applyAlignment="1">
      <alignment horizontal="right"/>
    </xf>
    <xf numFmtId="164" fontId="9" fillId="2" borderId="99" xfId="8" applyNumberFormat="1" applyFont="1" applyFill="1" applyBorder="1" applyAlignment="1">
      <alignment horizontal="right"/>
    </xf>
    <xf numFmtId="172" fontId="9" fillId="2" borderId="99" xfId="8" applyNumberFormat="1" applyFont="1" applyFill="1" applyBorder="1" applyAlignment="1">
      <alignment horizontal="right"/>
    </xf>
    <xf numFmtId="49" fontId="8" fillId="2" borderId="97" xfId="8" applyNumberFormat="1" applyFont="1" applyFill="1" applyBorder="1" applyAlignment="1">
      <alignment horizontal="center"/>
    </xf>
    <xf numFmtId="49" fontId="8" fillId="0" borderId="97" xfId="8" applyNumberFormat="1" applyFont="1" applyFill="1" applyBorder="1" applyAlignment="1">
      <alignment horizontal="center" vertical="center"/>
    </xf>
    <xf numFmtId="49" fontId="8" fillId="0" borderId="91" xfId="8" applyNumberFormat="1" applyFont="1" applyFill="1" applyBorder="1" applyAlignment="1">
      <alignment horizontal="center" vertical="center"/>
    </xf>
    <xf numFmtId="3" fontId="8" fillId="0" borderId="51" xfId="17" applyNumberFormat="1" applyFont="1" applyFill="1" applyBorder="1" applyAlignment="1">
      <alignment horizontal="right"/>
    </xf>
    <xf numFmtId="3" fontId="8" fillId="0" borderId="86" xfId="8" applyNumberFormat="1" applyFont="1" applyFill="1" applyBorder="1" applyAlignment="1">
      <alignment horizontal="right"/>
    </xf>
    <xf numFmtId="205" fontId="8" fillId="2" borderId="91" xfId="8" applyNumberFormat="1" applyFont="1" applyFill="1" applyBorder="1" applyAlignment="1">
      <alignment horizontal="right"/>
    </xf>
    <xf numFmtId="49" fontId="8" fillId="2" borderId="95" xfId="8" applyNumberFormat="1" applyFont="1" applyFill="1" applyBorder="1" applyAlignment="1">
      <alignment horizontal="center" vertical="center" wrapText="1"/>
    </xf>
    <xf numFmtId="49" fontId="9" fillId="2" borderId="91" xfId="8" applyNumberFormat="1" applyFont="1" applyFill="1" applyBorder="1" applyAlignment="1">
      <alignment horizontal="left" vertical="top" wrapText="1"/>
    </xf>
    <xf numFmtId="49" fontId="39" fillId="2" borderId="91" xfId="8" applyNumberFormat="1" applyFont="1" applyFill="1" applyBorder="1" applyAlignment="1">
      <alignment horizontal="center"/>
    </xf>
    <xf numFmtId="183" fontId="9" fillId="9" borderId="91" xfId="8" applyNumberFormat="1" applyFont="1" applyFill="1" applyBorder="1" applyAlignment="1">
      <alignment horizontal="right"/>
    </xf>
    <xf numFmtId="172" fontId="9" fillId="2" borderId="91" xfId="8" applyNumberFormat="1" applyFont="1" applyFill="1" applyBorder="1" applyAlignment="1">
      <alignment horizontal="right"/>
    </xf>
    <xf numFmtId="164" fontId="9" fillId="0" borderId="91" xfId="8" applyNumberFormat="1" applyFont="1" applyFill="1" applyBorder="1" applyAlignment="1">
      <alignment horizontal="right"/>
    </xf>
    <xf numFmtId="49" fontId="9" fillId="2" borderId="98" xfId="8" applyNumberFormat="1" applyFont="1" applyFill="1" applyBorder="1" applyAlignment="1">
      <alignment horizontal="left" vertical="top"/>
    </xf>
    <xf numFmtId="49" fontId="39" fillId="2" borderId="98" xfId="8" applyNumberFormat="1" applyFont="1" applyFill="1" applyBorder="1" applyAlignment="1">
      <alignment horizontal="center"/>
    </xf>
    <xf numFmtId="164" fontId="9" fillId="2" borderId="98" xfId="8" applyNumberFormat="1" applyFont="1" applyFill="1" applyBorder="1" applyAlignment="1">
      <alignment horizontal="right"/>
    </xf>
    <xf numFmtId="183" fontId="9" fillId="2" borderId="98" xfId="8" applyNumberFormat="1" applyFont="1" applyFill="1" applyBorder="1" applyAlignment="1">
      <alignment horizontal="right"/>
    </xf>
    <xf numFmtId="179" fontId="12" fillId="0" borderId="0" xfId="8" applyNumberFormat="1" applyFont="1" applyFill="1" applyBorder="1" applyAlignment="1"/>
    <xf numFmtId="3" fontId="8" fillId="0" borderId="80" xfId="8" applyNumberFormat="1" applyFont="1" applyFill="1" applyBorder="1" applyAlignment="1">
      <alignment horizontal="right"/>
    </xf>
    <xf numFmtId="49" fontId="9" fillId="2" borderId="91" xfId="8" applyNumberFormat="1" applyFont="1" applyFill="1" applyBorder="1" applyAlignment="1">
      <alignment horizontal="left" wrapText="1"/>
    </xf>
    <xf numFmtId="49" fontId="9" fillId="2" borderId="91" xfId="8" applyNumberFormat="1" applyFont="1" applyFill="1" applyBorder="1" applyAlignment="1">
      <alignment horizontal="center" vertical="center"/>
    </xf>
    <xf numFmtId="164" fontId="9" fillId="9" borderId="91" xfId="8" applyNumberFormat="1" applyFont="1" applyFill="1" applyBorder="1" applyAlignment="1">
      <alignment horizontal="right"/>
    </xf>
    <xf numFmtId="172" fontId="9" fillId="0" borderId="91" xfId="8" applyNumberFormat="1" applyFont="1" applyFill="1" applyBorder="1" applyAlignment="1">
      <alignment horizontal="right"/>
    </xf>
    <xf numFmtId="170" fontId="9" fillId="0" borderId="91" xfId="8" applyNumberFormat="1" applyFont="1" applyFill="1" applyBorder="1" applyAlignment="1">
      <alignment horizontal="right"/>
    </xf>
    <xf numFmtId="3" fontId="9" fillId="0" borderId="91" xfId="8" applyNumberFormat="1" applyFont="1" applyFill="1" applyBorder="1" applyAlignment="1">
      <alignment horizontal="right"/>
    </xf>
    <xf numFmtId="3" fontId="9" fillId="2" borderId="91" xfId="8" applyNumberFormat="1" applyFont="1" applyFill="1" applyBorder="1" applyAlignment="1">
      <alignment horizontal="right"/>
    </xf>
    <xf numFmtId="3" fontId="27" fillId="0" borderId="101" xfId="19" applyNumberFormat="1" applyFont="1" applyBorder="1" applyAlignment="1">
      <alignment horizontal="right" vertical="top" wrapText="1"/>
    </xf>
    <xf numFmtId="17" fontId="52" fillId="4" borderId="46" xfId="8" applyNumberFormat="1" applyFont="1" applyFill="1" applyBorder="1" applyAlignment="1">
      <alignment horizontal="left" vertical="center"/>
    </xf>
    <xf numFmtId="3" fontId="27" fillId="0" borderId="101" xfId="24" applyNumberFormat="1" applyFont="1" applyFill="1" applyBorder="1" applyAlignment="1">
      <alignment horizontal="right" vertical="top"/>
    </xf>
    <xf numFmtId="3" fontId="27" fillId="0" borderId="101" xfId="1" applyNumberFormat="1" applyFont="1" applyFill="1" applyBorder="1" applyAlignment="1">
      <alignment horizontal="right" vertical="top"/>
    </xf>
    <xf numFmtId="3" fontId="27" fillId="0" borderId="101" xfId="24" applyNumberFormat="1" applyFont="1" applyFill="1" applyBorder="1" applyAlignment="1">
      <alignment vertical="top"/>
    </xf>
    <xf numFmtId="3" fontId="28" fillId="0" borderId="101" xfId="1" applyNumberFormat="1" applyFont="1" applyFill="1" applyBorder="1" applyAlignment="1"/>
    <xf numFmtId="3" fontId="28" fillId="0" borderId="101" xfId="30" applyNumberFormat="1" applyFont="1" applyFill="1" applyBorder="1" applyAlignment="1"/>
    <xf numFmtId="43" fontId="28" fillId="0" borderId="101" xfId="7" applyFont="1" applyFill="1" applyBorder="1" applyAlignment="1"/>
    <xf numFmtId="3" fontId="7" fillId="0" borderId="101" xfId="24" applyNumberFormat="1" applyFont="1" applyFill="1" applyBorder="1" applyAlignment="1">
      <alignment horizontal="right" vertical="top"/>
    </xf>
    <xf numFmtId="3" fontId="7" fillId="0" borderId="101" xfId="24" applyNumberFormat="1" applyFont="1" applyFill="1" applyBorder="1" applyAlignment="1">
      <alignment vertical="top"/>
    </xf>
    <xf numFmtId="173" fontId="50" fillId="0" borderId="47" xfId="20" applyFont="1" applyFill="1" applyBorder="1" applyAlignment="1">
      <alignment horizontal="centerContinuous"/>
    </xf>
    <xf numFmtId="173" fontId="50" fillId="0" borderId="48" xfId="20" applyFont="1" applyFill="1" applyBorder="1" applyAlignment="1">
      <alignment horizontal="centerContinuous"/>
    </xf>
    <xf numFmtId="4" fontId="6" fillId="0" borderId="0" xfId="0" applyNumberFormat="1" applyFont="1" applyFill="1" applyBorder="1" applyAlignment="1">
      <alignment horizontal="left" vertical="top"/>
    </xf>
    <xf numFmtId="4" fontId="17" fillId="0" borderId="0" xfId="0" applyNumberFormat="1" applyFont="1" applyFill="1" applyBorder="1"/>
    <xf numFmtId="173" fontId="1" fillId="0" borderId="0" xfId="20" applyFill="1" applyBorder="1"/>
    <xf numFmtId="4" fontId="6" fillId="0" borderId="0" xfId="0" applyNumberFormat="1" applyFont="1" applyFill="1" applyBorder="1" applyAlignment="1">
      <alignment horizontal="left" vertical="center"/>
    </xf>
    <xf numFmtId="4" fontId="6" fillId="0" borderId="0" xfId="0" applyNumberFormat="1" applyFont="1" applyFill="1" applyBorder="1" applyAlignment="1">
      <alignment horizontal="left" vertical="center" wrapText="1"/>
    </xf>
    <xf numFmtId="168" fontId="6" fillId="0" borderId="0" xfId="0" applyNumberFormat="1" applyFont="1" applyFill="1" applyBorder="1" applyAlignment="1">
      <alignment horizontal="left" vertical="center" wrapText="1"/>
    </xf>
    <xf numFmtId="1" fontId="16" fillId="0" borderId="101" xfId="27" applyNumberFormat="1" applyFont="1" applyFill="1" applyBorder="1" applyAlignment="1">
      <alignment horizontal="right"/>
    </xf>
    <xf numFmtId="167" fontId="16" fillId="0" borderId="101" xfId="27" applyNumberFormat="1" applyFont="1" applyFill="1" applyBorder="1" applyAlignment="1">
      <alignment horizontal="right"/>
    </xf>
    <xf numFmtId="1" fontId="16" fillId="0" borderId="101" xfId="27" quotePrefix="1" applyNumberFormat="1" applyFont="1" applyFill="1" applyBorder="1" applyAlignment="1">
      <alignment horizontal="right"/>
    </xf>
    <xf numFmtId="1" fontId="16" fillId="0" borderId="101" xfId="27" applyNumberFormat="1" applyFont="1" applyFill="1" applyBorder="1"/>
    <xf numFmtId="167" fontId="16" fillId="0" borderId="101" xfId="27" applyNumberFormat="1" applyFont="1" applyFill="1" applyBorder="1"/>
    <xf numFmtId="17" fontId="42" fillId="9" borderId="101" xfId="28" applyNumberFormat="1" applyFont="1" applyFill="1" applyBorder="1" applyAlignment="1">
      <alignment horizontal="center" vertical="center" wrapText="1"/>
    </xf>
    <xf numFmtId="0" fontId="38" fillId="9" borderId="101" xfId="20" applyNumberFormat="1" applyFont="1" applyFill="1" applyBorder="1" applyAlignment="1">
      <alignment horizontal="center" vertical="center" wrapText="1"/>
    </xf>
    <xf numFmtId="200" fontId="52" fillId="0" borderId="101" xfId="20" applyNumberFormat="1" applyFont="1" applyFill="1" applyBorder="1" applyAlignment="1">
      <alignment horizontal="left" vertical="top"/>
    </xf>
    <xf numFmtId="200" fontId="64" fillId="3" borderId="101" xfId="0" quotePrefix="1" applyNumberFormat="1" applyFont="1" applyFill="1" applyBorder="1" applyAlignment="1">
      <alignment horizontal="center" vertical="top"/>
    </xf>
    <xf numFmtId="167" fontId="65" fillId="3" borderId="101" xfId="7" applyNumberFormat="1" applyFont="1" applyFill="1" applyBorder="1" applyAlignment="1">
      <alignment horizontal="right" vertical="top"/>
    </xf>
    <xf numFmtId="3" fontId="52" fillId="3" borderId="101" xfId="7" applyNumberFormat="1" applyFont="1" applyFill="1" applyBorder="1" applyAlignment="1">
      <alignment horizontal="right" vertical="top"/>
    </xf>
    <xf numFmtId="197" fontId="65" fillId="3" borderId="101" xfId="0" applyNumberFormat="1" applyFont="1" applyFill="1" applyBorder="1" applyAlignment="1">
      <alignment horizontal="left" vertical="top"/>
    </xf>
    <xf numFmtId="197" fontId="65" fillId="3" borderId="101" xfId="1" applyNumberFormat="1" applyFont="1" applyFill="1" applyBorder="1" applyAlignment="1">
      <alignment horizontal="right" vertical="top"/>
    </xf>
    <xf numFmtId="200" fontId="52" fillId="3" borderId="101" xfId="20" applyNumberFormat="1" applyFont="1" applyFill="1" applyBorder="1" applyAlignment="1">
      <alignment horizontal="left" vertical="top"/>
    </xf>
    <xf numFmtId="3" fontId="64" fillId="9" borderId="101" xfId="7" applyNumberFormat="1" applyFont="1" applyFill="1" applyBorder="1" applyAlignment="1">
      <alignment horizontal="left" vertical="top" wrapText="1"/>
    </xf>
    <xf numFmtId="3" fontId="66" fillId="9" borderId="101" xfId="7" applyNumberFormat="1" applyFont="1" applyFill="1" applyBorder="1" applyAlignment="1">
      <alignment horizontal="right" vertical="top"/>
    </xf>
    <xf numFmtId="167" fontId="66" fillId="9" borderId="101" xfId="7" applyNumberFormat="1" applyFont="1" applyFill="1" applyBorder="1" applyAlignment="1">
      <alignment horizontal="right" vertical="top"/>
    </xf>
    <xf numFmtId="3" fontId="64" fillId="9" borderId="101" xfId="7" applyNumberFormat="1" applyFont="1" applyFill="1" applyBorder="1" applyAlignment="1">
      <alignment horizontal="left" vertical="top"/>
    </xf>
    <xf numFmtId="197" fontId="66" fillId="9" borderId="101" xfId="7" applyNumberFormat="1" applyFont="1" applyFill="1" applyBorder="1" applyAlignment="1">
      <alignment horizontal="left" vertical="top"/>
    </xf>
    <xf numFmtId="197" fontId="66" fillId="9" borderId="101" xfId="1" applyNumberFormat="1" applyFont="1" applyFill="1" applyBorder="1" applyAlignment="1">
      <alignment horizontal="right" vertical="top"/>
    </xf>
    <xf numFmtId="3" fontId="64" fillId="3" borderId="101" xfId="7" quotePrefix="1" applyNumberFormat="1" applyFont="1" applyFill="1" applyBorder="1" applyAlignment="1">
      <alignment horizontal="center" vertical="top"/>
    </xf>
    <xf numFmtId="167" fontId="65" fillId="0" borderId="101" xfId="7" applyNumberFormat="1" applyFont="1" applyFill="1" applyBorder="1" applyAlignment="1">
      <alignment horizontal="right" vertical="top"/>
    </xf>
    <xf numFmtId="200" fontId="52" fillId="0" borderId="101" xfId="0" applyNumberFormat="1" applyFont="1" applyFill="1" applyBorder="1" applyAlignment="1">
      <alignment horizontal="left" vertical="top"/>
    </xf>
    <xf numFmtId="1" fontId="65" fillId="3" borderId="101" xfId="7" applyNumberFormat="1" applyFont="1" applyFill="1" applyBorder="1" applyAlignment="1">
      <alignment horizontal="right" vertical="top"/>
    </xf>
    <xf numFmtId="3" fontId="64" fillId="9" borderId="101" xfId="7" applyNumberFormat="1" applyFont="1" applyFill="1" applyBorder="1" applyAlignment="1">
      <alignment horizontal="center" vertical="top"/>
    </xf>
    <xf numFmtId="3" fontId="64" fillId="9" borderId="101" xfId="7" applyNumberFormat="1" applyFont="1" applyFill="1" applyBorder="1" applyAlignment="1">
      <alignment horizontal="right" vertical="top"/>
    </xf>
    <xf numFmtId="1" fontId="65" fillId="0" borderId="101" xfId="7" applyNumberFormat="1" applyFont="1" applyFill="1" applyBorder="1" applyAlignment="1">
      <alignment horizontal="right" vertical="top"/>
    </xf>
    <xf numFmtId="197" fontId="65" fillId="3" borderId="101" xfId="0" applyNumberFormat="1" applyFont="1" applyFill="1" applyBorder="1" applyAlignment="1">
      <alignment horizontal="right" vertical="top"/>
    </xf>
    <xf numFmtId="200" fontId="64" fillId="0" borderId="101" xfId="20" quotePrefix="1" applyNumberFormat="1" applyFont="1" applyFill="1" applyBorder="1" applyAlignment="1">
      <alignment horizontal="center" vertical="top" wrapText="1"/>
    </xf>
    <xf numFmtId="3" fontId="52" fillId="0" borderId="101" xfId="7" applyNumberFormat="1" applyFont="1" applyFill="1" applyBorder="1" applyAlignment="1">
      <alignment horizontal="right" vertical="top"/>
    </xf>
    <xf numFmtId="1" fontId="65" fillId="3" borderId="101" xfId="1" applyNumberFormat="1" applyFont="1" applyFill="1" applyBorder="1" applyAlignment="1">
      <alignment horizontal="right" vertical="top"/>
    </xf>
    <xf numFmtId="1" fontId="67" fillId="3" borderId="101" xfId="7" applyNumberFormat="1" applyFont="1" applyFill="1" applyBorder="1" applyAlignment="1">
      <alignment horizontal="right" vertical="center"/>
    </xf>
    <xf numFmtId="200" fontId="52" fillId="3" borderId="101" xfId="20" applyNumberFormat="1" applyFont="1" applyFill="1" applyBorder="1" applyAlignment="1">
      <alignment horizontal="left" vertical="top" wrapText="1"/>
    </xf>
    <xf numFmtId="3" fontId="64" fillId="0" borderId="101" xfId="7" quotePrefix="1" applyNumberFormat="1" applyFont="1" applyFill="1" applyBorder="1" applyAlignment="1">
      <alignment horizontal="center" vertical="top"/>
    </xf>
    <xf numFmtId="197" fontId="64" fillId="3" borderId="101" xfId="0" quotePrefix="1" applyNumberFormat="1" applyFont="1" applyFill="1" applyBorder="1" applyAlignment="1">
      <alignment horizontal="left" vertical="top"/>
    </xf>
    <xf numFmtId="197" fontId="65" fillId="3" borderId="101" xfId="0" applyNumberFormat="1" applyFont="1" applyFill="1" applyBorder="1" applyAlignment="1">
      <alignment horizontal="center" vertical="top"/>
    </xf>
    <xf numFmtId="197" fontId="27" fillId="9" borderId="101" xfId="20" applyNumberFormat="1" applyFont="1" applyFill="1" applyBorder="1" applyAlignment="1">
      <alignment horizontal="center" vertical="center" wrapText="1"/>
    </xf>
    <xf numFmtId="197" fontId="42" fillId="9" borderId="101" xfId="20" applyNumberFormat="1" applyFont="1" applyFill="1" applyBorder="1" applyAlignment="1">
      <alignment horizontal="center" vertical="center" wrapText="1"/>
    </xf>
    <xf numFmtId="197" fontId="68" fillId="9" borderId="101" xfId="20" applyNumberFormat="1" applyFont="1" applyFill="1" applyBorder="1" applyAlignment="1">
      <alignment horizontal="center" vertical="center" wrapText="1"/>
    </xf>
    <xf numFmtId="167" fontId="69" fillId="9" borderId="101" xfId="7" applyNumberFormat="1" applyFont="1" applyFill="1" applyBorder="1" applyAlignment="1">
      <alignment horizontal="right" vertical="top"/>
    </xf>
    <xf numFmtId="3" fontId="70" fillId="9" borderId="101" xfId="7" applyNumberFormat="1" applyFont="1" applyFill="1" applyBorder="1" applyAlignment="1">
      <alignment horizontal="right" vertical="top"/>
    </xf>
    <xf numFmtId="197" fontId="71" fillId="9" borderId="101" xfId="0" applyNumberFormat="1" applyFont="1" applyFill="1" applyBorder="1" applyAlignment="1">
      <alignment horizontal="center" vertical="center" wrapText="1"/>
    </xf>
    <xf numFmtId="197" fontId="71" fillId="9" borderId="101" xfId="1" applyNumberFormat="1" applyFont="1" applyFill="1" applyBorder="1" applyAlignment="1">
      <alignment horizontal="right" vertical="center" wrapText="1"/>
    </xf>
    <xf numFmtId="167" fontId="32" fillId="0" borderId="101" xfId="7" applyNumberFormat="1" applyFont="1" applyFill="1" applyBorder="1" applyAlignment="1">
      <alignment horizontal="right" vertical="top"/>
    </xf>
    <xf numFmtId="167" fontId="32" fillId="3" borderId="101" xfId="7" applyNumberFormat="1" applyFont="1" applyFill="1" applyBorder="1" applyAlignment="1">
      <alignment horizontal="right" vertical="top"/>
    </xf>
    <xf numFmtId="197" fontId="52" fillId="0" borderId="101" xfId="0" applyNumberFormat="1" applyFont="1" applyFill="1" applyBorder="1" applyAlignment="1">
      <alignment horizontal="right" vertical="top"/>
    </xf>
    <xf numFmtId="200" fontId="27" fillId="0" borderId="101" xfId="20" applyNumberFormat="1" applyFont="1" applyFill="1" applyBorder="1" applyAlignment="1">
      <alignment horizontal="left" vertical="top" wrapText="1"/>
    </xf>
    <xf numFmtId="197" fontId="32" fillId="0" borderId="101" xfId="1" applyNumberFormat="1" applyFont="1" applyFill="1" applyBorder="1" applyAlignment="1">
      <alignment horizontal="right" vertical="top" wrapText="1"/>
    </xf>
    <xf numFmtId="200" fontId="64" fillId="9" borderId="101" xfId="7" applyNumberFormat="1" applyFont="1" applyFill="1" applyBorder="1" applyAlignment="1">
      <alignment horizontal="left" vertical="top"/>
    </xf>
    <xf numFmtId="197" fontId="68" fillId="9" borderId="101" xfId="0" applyNumberFormat="1" applyFont="1" applyFill="1" applyBorder="1" applyAlignment="1">
      <alignment horizontal="center" vertical="center" wrapText="1"/>
    </xf>
    <xf numFmtId="200" fontId="42" fillId="9" borderId="101" xfId="0" applyNumberFormat="1" applyFont="1" applyFill="1" applyBorder="1" applyAlignment="1">
      <alignment horizontal="center" vertical="center" wrapText="1"/>
    </xf>
    <xf numFmtId="17" fontId="75" fillId="9" borderId="101" xfId="28" applyNumberFormat="1" applyFont="1" applyFill="1" applyBorder="1" applyAlignment="1">
      <alignment horizontal="center" vertical="center" wrapText="1"/>
    </xf>
    <xf numFmtId="200" fontId="77" fillId="3" borderId="101" xfId="0" applyNumberFormat="1" applyFont="1" applyFill="1" applyBorder="1" applyAlignment="1">
      <alignment vertical="center"/>
    </xf>
    <xf numFmtId="3" fontId="77" fillId="3" borderId="101" xfId="7" applyNumberFormat="1" applyFont="1" applyFill="1" applyBorder="1" applyAlignment="1">
      <alignment vertical="center"/>
    </xf>
    <xf numFmtId="3" fontId="77" fillId="3" borderId="101" xfId="7" quotePrefix="1" applyNumberFormat="1" applyFont="1" applyFill="1" applyBorder="1" applyAlignment="1">
      <alignment horizontal="center" vertical="center"/>
    </xf>
    <xf numFmtId="3" fontId="77" fillId="3" borderId="101" xfId="7" applyNumberFormat="1" applyFont="1" applyFill="1" applyBorder="1" applyAlignment="1">
      <alignment horizontal="right" vertical="center"/>
    </xf>
    <xf numFmtId="3" fontId="77" fillId="0" borderId="101" xfId="7" applyNumberFormat="1" applyFont="1" applyFill="1" applyBorder="1" applyAlignment="1">
      <alignment horizontal="right" vertical="center"/>
    </xf>
    <xf numFmtId="3" fontId="77" fillId="3" borderId="101" xfId="0" applyNumberFormat="1" applyFont="1" applyFill="1" applyBorder="1" applyAlignment="1">
      <alignment horizontal="right" vertical="center"/>
    </xf>
    <xf numFmtId="3" fontId="67" fillId="3" borderId="101" xfId="7" applyNumberFormat="1" applyFont="1" applyFill="1" applyBorder="1" applyAlignment="1">
      <alignment vertical="center"/>
    </xf>
    <xf numFmtId="3" fontId="67" fillId="3" borderId="101" xfId="7" quotePrefix="1" applyNumberFormat="1" applyFont="1" applyFill="1" applyBorder="1" applyAlignment="1">
      <alignment horizontal="center" vertical="center"/>
    </xf>
    <xf numFmtId="200" fontId="77" fillId="0" borderId="101" xfId="0" applyNumberFormat="1" applyFont="1" applyFill="1" applyBorder="1" applyAlignment="1">
      <alignment vertical="center"/>
    </xf>
    <xf numFmtId="3" fontId="77" fillId="0" borderId="101" xfId="0" applyNumberFormat="1" applyFont="1" applyFill="1" applyBorder="1" applyAlignment="1">
      <alignment horizontal="right" vertical="top"/>
    </xf>
    <xf numFmtId="3" fontId="78" fillId="9" borderId="101" xfId="7" applyNumberFormat="1" applyFont="1" applyFill="1" applyBorder="1" applyAlignment="1">
      <alignment vertical="center"/>
    </xf>
    <xf numFmtId="3" fontId="78" fillId="9" borderId="101" xfId="7" applyNumberFormat="1" applyFont="1" applyFill="1" applyBorder="1" applyAlignment="1">
      <alignment horizontal="right" vertical="center"/>
    </xf>
    <xf numFmtId="186" fontId="78" fillId="9" borderId="101" xfId="7" applyNumberFormat="1" applyFont="1" applyFill="1" applyBorder="1" applyAlignment="1">
      <alignment horizontal="right" vertical="center"/>
    </xf>
    <xf numFmtId="186" fontId="77" fillId="3" borderId="101" xfId="7" applyNumberFormat="1" applyFont="1" applyFill="1" applyBorder="1" applyAlignment="1">
      <alignment horizontal="right" vertical="center"/>
    </xf>
    <xf numFmtId="4" fontId="78" fillId="9" borderId="101" xfId="7" applyNumberFormat="1" applyFont="1" applyFill="1" applyBorder="1" applyAlignment="1">
      <alignment horizontal="right" vertical="center"/>
    </xf>
    <xf numFmtId="3" fontId="77" fillId="0" borderId="101" xfId="7" applyNumberFormat="1" applyFont="1" applyFill="1" applyBorder="1" applyAlignment="1">
      <alignment vertical="center"/>
    </xf>
    <xf numFmtId="3" fontId="77" fillId="3" borderId="101" xfId="29" quotePrefix="1" applyNumberFormat="1" applyFont="1" applyFill="1" applyBorder="1" applyAlignment="1">
      <alignment horizontal="center" vertical="center"/>
    </xf>
    <xf numFmtId="186" fontId="78" fillId="9" borderId="101" xfId="7" applyNumberFormat="1" applyFont="1" applyFill="1" applyBorder="1" applyAlignment="1">
      <alignment horizontal="center" vertical="center"/>
    </xf>
    <xf numFmtId="3" fontId="78" fillId="9" borderId="101" xfId="7" applyNumberFormat="1" applyFont="1" applyFill="1" applyBorder="1" applyAlignment="1">
      <alignment horizontal="center" vertical="center" wrapText="1"/>
    </xf>
    <xf numFmtId="186" fontId="77" fillId="0" borderId="101" xfId="7" applyNumberFormat="1" applyFont="1" applyFill="1" applyBorder="1" applyAlignment="1">
      <alignment horizontal="right" vertical="center"/>
    </xf>
    <xf numFmtId="3" fontId="78" fillId="9" borderId="101" xfId="7" applyNumberFormat="1" applyFont="1" applyFill="1" applyBorder="1" applyAlignment="1">
      <alignment horizontal="center" vertical="center"/>
    </xf>
    <xf numFmtId="200" fontId="52" fillId="3" borderId="101" xfId="0" applyNumberFormat="1" applyFont="1" applyFill="1" applyBorder="1" applyAlignment="1">
      <alignment horizontal="left" vertical="top"/>
    </xf>
    <xf numFmtId="197" fontId="52" fillId="3" borderId="101" xfId="1" applyNumberFormat="1" applyFont="1" applyFill="1" applyBorder="1" applyAlignment="1">
      <alignment horizontal="center" vertical="top"/>
    </xf>
    <xf numFmtId="197" fontId="67" fillId="3" borderId="101" xfId="1" applyNumberFormat="1" applyFont="1" applyFill="1" applyBorder="1" applyAlignment="1">
      <alignment horizontal="center" vertical="center"/>
    </xf>
    <xf numFmtId="3" fontId="52" fillId="3" borderId="101" xfId="0" applyNumberFormat="1" applyFont="1" applyFill="1" applyBorder="1" applyAlignment="1">
      <alignment horizontal="right" vertical="top"/>
    </xf>
    <xf numFmtId="197" fontId="52" fillId="3" borderId="101" xfId="1" applyNumberFormat="1" applyFont="1" applyFill="1" applyBorder="1" applyAlignment="1">
      <alignment horizontal="right" vertical="top"/>
    </xf>
    <xf numFmtId="3" fontId="52" fillId="0" borderId="101" xfId="0" applyNumberFormat="1" applyFont="1" applyFill="1" applyBorder="1" applyAlignment="1">
      <alignment horizontal="center" vertical="top"/>
    </xf>
    <xf numFmtId="3" fontId="52" fillId="3" borderId="101" xfId="0" applyNumberFormat="1" applyFont="1" applyFill="1" applyBorder="1" applyAlignment="1">
      <alignment horizontal="center" vertical="top"/>
    </xf>
    <xf numFmtId="197" fontId="52" fillId="0" borderId="101" xfId="1" applyNumberFormat="1" applyFont="1" applyFill="1" applyBorder="1" applyAlignment="1">
      <alignment horizontal="center" vertical="top"/>
    </xf>
    <xf numFmtId="200" fontId="64" fillId="9" borderId="101" xfId="0" applyNumberFormat="1" applyFont="1" applyFill="1" applyBorder="1" applyAlignment="1">
      <alignment horizontal="left" vertical="top"/>
    </xf>
    <xf numFmtId="197" fontId="64" fillId="9" borderId="101" xfId="1" applyNumberFormat="1" applyFont="1" applyFill="1" applyBorder="1" applyAlignment="1">
      <alignment vertical="top"/>
    </xf>
    <xf numFmtId="3" fontId="64" fillId="9" borderId="101" xfId="0" applyNumberFormat="1" applyFont="1" applyFill="1" applyBorder="1" applyAlignment="1">
      <alignment horizontal="right" vertical="top"/>
    </xf>
    <xf numFmtId="197" fontId="64" fillId="9" borderId="101" xfId="1" applyNumberFormat="1" applyFont="1" applyFill="1" applyBorder="1" applyAlignment="1">
      <alignment horizontal="right" vertical="top"/>
    </xf>
    <xf numFmtId="197" fontId="52" fillId="3" borderId="101" xfId="1" applyNumberFormat="1" applyFont="1" applyFill="1" applyBorder="1" applyAlignment="1">
      <alignment vertical="top"/>
    </xf>
    <xf numFmtId="197" fontId="52" fillId="0" borderId="101" xfId="1" applyNumberFormat="1" applyFont="1" applyFill="1" applyBorder="1" applyAlignment="1">
      <alignment horizontal="right" vertical="top"/>
    </xf>
    <xf numFmtId="1" fontId="52" fillId="3" borderId="101" xfId="1" applyNumberFormat="1" applyFont="1" applyFill="1" applyBorder="1" applyAlignment="1">
      <alignment horizontal="right" vertical="top"/>
    </xf>
    <xf numFmtId="3" fontId="52" fillId="3" borderId="101" xfId="30" applyNumberFormat="1" applyFont="1" applyFill="1" applyBorder="1" applyAlignment="1">
      <alignment horizontal="left" vertical="top"/>
    </xf>
    <xf numFmtId="200" fontId="52" fillId="0" borderId="101" xfId="20" applyNumberFormat="1" applyFont="1" applyFill="1" applyBorder="1" applyAlignment="1">
      <alignment horizontal="left" vertical="top" wrapText="1"/>
    </xf>
    <xf numFmtId="197" fontId="67" fillId="3" borderId="101" xfId="1" applyNumberFormat="1" applyFont="1" applyFill="1" applyBorder="1" applyAlignment="1">
      <alignment vertical="center"/>
    </xf>
    <xf numFmtId="173" fontId="52" fillId="9" borderId="101" xfId="20" applyFont="1" applyFill="1" applyBorder="1" applyAlignment="1">
      <alignment horizontal="left" vertical="top" wrapText="1"/>
    </xf>
    <xf numFmtId="200" fontId="52" fillId="9" borderId="101" xfId="0" applyNumberFormat="1" applyFont="1" applyFill="1" applyBorder="1" applyAlignment="1">
      <alignment horizontal="left" vertical="top"/>
    </xf>
    <xf numFmtId="197" fontId="52" fillId="9" borderId="101" xfId="1" applyNumberFormat="1" applyFont="1" applyFill="1" applyBorder="1" applyAlignment="1">
      <alignment vertical="top"/>
    </xf>
    <xf numFmtId="3" fontId="52" fillId="9" borderId="101" xfId="0" applyNumberFormat="1" applyFont="1" applyFill="1" applyBorder="1" applyAlignment="1">
      <alignment horizontal="right" vertical="top"/>
    </xf>
    <xf numFmtId="197" fontId="52" fillId="9" borderId="101" xfId="1" applyNumberFormat="1" applyFont="1" applyFill="1" applyBorder="1" applyAlignment="1">
      <alignment horizontal="right" vertical="top"/>
    </xf>
    <xf numFmtId="3" fontId="52" fillId="3" borderId="101" xfId="30" applyNumberFormat="1" applyFont="1" applyFill="1" applyBorder="1" applyAlignment="1">
      <alignment horizontal="right" vertical="top"/>
    </xf>
    <xf numFmtId="173" fontId="52" fillId="9" borderId="101" xfId="20" applyFont="1" applyFill="1" applyBorder="1" applyAlignment="1">
      <alignment horizontal="left" vertical="top"/>
    </xf>
    <xf numFmtId="200" fontId="52" fillId="3" borderId="101" xfId="0" applyNumberFormat="1" applyFont="1" applyFill="1" applyBorder="1" applyAlignment="1">
      <alignment horizontal="left" vertical="top" wrapText="1"/>
    </xf>
    <xf numFmtId="4" fontId="52" fillId="3" borderId="101" xfId="0" applyNumberFormat="1" applyFont="1" applyFill="1" applyBorder="1" applyAlignment="1">
      <alignment horizontal="right" vertical="top"/>
    </xf>
    <xf numFmtId="0" fontId="52" fillId="9" borderId="101" xfId="0" applyFont="1" applyFill="1" applyBorder="1" applyAlignment="1">
      <alignment horizontal="left" vertical="top"/>
    </xf>
    <xf numFmtId="173" fontId="52" fillId="3" borderId="101" xfId="20" applyFont="1" applyFill="1" applyBorder="1" applyAlignment="1">
      <alignment horizontal="center" vertical="center"/>
    </xf>
    <xf numFmtId="43" fontId="87" fillId="2" borderId="101" xfId="1" applyFont="1" applyFill="1" applyBorder="1" applyAlignment="1">
      <alignment horizontal="right"/>
    </xf>
    <xf numFmtId="3" fontId="87" fillId="3" borderId="101" xfId="0" applyNumberFormat="1" applyFont="1" applyFill="1" applyBorder="1" applyAlignment="1">
      <alignment horizontal="center" vertical="top"/>
    </xf>
    <xf numFmtId="4" fontId="83" fillId="3" borderId="101" xfId="0" applyNumberFormat="1" applyFont="1" applyFill="1" applyBorder="1" applyAlignment="1">
      <alignment horizontal="center" vertical="top"/>
    </xf>
    <xf numFmtId="167" fontId="92" fillId="0" borderId="101" xfId="1" applyNumberFormat="1" applyFont="1" applyBorder="1" applyAlignment="1">
      <alignment horizontal="center" wrapText="1"/>
    </xf>
    <xf numFmtId="167" fontId="92" fillId="0" borderId="101" xfId="1" applyNumberFormat="1" applyFont="1" applyFill="1" applyBorder="1" applyAlignment="1">
      <alignment horizontal="center" wrapText="1"/>
    </xf>
    <xf numFmtId="167" fontId="87" fillId="2" borderId="101" xfId="1" applyNumberFormat="1" applyFont="1" applyFill="1" applyBorder="1" applyAlignment="1">
      <alignment horizontal="center"/>
    </xf>
    <xf numFmtId="43" fontId="95" fillId="0" borderId="101" xfId="1" applyFont="1" applyFill="1" applyBorder="1" applyAlignment="1">
      <alignment horizontal="left"/>
    </xf>
    <xf numFmtId="43" fontId="95" fillId="0" borderId="101" xfId="1" applyNumberFormat="1" applyFont="1" applyFill="1" applyBorder="1" applyAlignment="1">
      <alignment horizontal="left"/>
    </xf>
    <xf numFmtId="43" fontId="100" fillId="2" borderId="101" xfId="1" applyFont="1" applyFill="1" applyBorder="1" applyAlignment="1">
      <alignment horizontal="left"/>
    </xf>
    <xf numFmtId="0" fontId="90" fillId="0" borderId="101" xfId="32" applyFont="1" applyFill="1" applyBorder="1" applyAlignment="1">
      <alignment vertical="top" wrapText="1"/>
    </xf>
    <xf numFmtId="0" fontId="90" fillId="0" borderId="101" xfId="0" applyFont="1" applyFill="1" applyBorder="1" applyAlignment="1">
      <alignment vertical="top" wrapText="1"/>
    </xf>
    <xf numFmtId="0" fontId="90" fillId="0" borderId="101" xfId="32" applyFont="1" applyFill="1" applyBorder="1" applyAlignment="1">
      <alignment vertical="center"/>
    </xf>
    <xf numFmtId="0" fontId="90" fillId="0" borderId="101" xfId="32" applyFont="1" applyFill="1" applyBorder="1" applyAlignment="1">
      <alignment vertical="center" wrapText="1"/>
    </xf>
    <xf numFmtId="3" fontId="90" fillId="0" borderId="101" xfId="32" applyNumberFormat="1" applyFont="1" applyFill="1" applyBorder="1" applyAlignment="1">
      <alignment vertical="center"/>
    </xf>
    <xf numFmtId="0" fontId="90" fillId="0" borderId="102" xfId="32" applyFont="1" applyFill="1" applyBorder="1" applyAlignment="1">
      <alignment vertical="center"/>
    </xf>
    <xf numFmtId="0" fontId="90" fillId="0" borderId="101" xfId="0" applyFont="1" applyFill="1" applyBorder="1" applyAlignment="1">
      <alignment vertical="center"/>
    </xf>
    <xf numFmtId="0" fontId="83" fillId="0" borderId="101" xfId="0" applyFont="1" applyFill="1" applyBorder="1" applyAlignment="1">
      <alignment vertical="center"/>
    </xf>
    <xf numFmtId="0" fontId="90" fillId="0" borderId="101" xfId="8" applyFont="1" applyFill="1" applyBorder="1" applyAlignment="1">
      <alignment vertical="center"/>
    </xf>
    <xf numFmtId="3" fontId="83" fillId="0" borderId="91" xfId="8" applyNumberFormat="1" applyFont="1" applyFill="1" applyBorder="1" applyAlignment="1">
      <alignment vertical="center"/>
    </xf>
    <xf numFmtId="3" fontId="83" fillId="0" borderId="95" xfId="8" applyNumberFormat="1" applyFont="1" applyFill="1" applyBorder="1" applyAlignment="1">
      <alignment vertical="center"/>
    </xf>
    <xf numFmtId="0" fontId="83" fillId="0" borderId="101" xfId="8" applyFont="1" applyFill="1" applyBorder="1" applyAlignment="1">
      <alignment vertical="center"/>
    </xf>
    <xf numFmtId="0" fontId="83" fillId="0" borderId="101" xfId="32" applyFont="1" applyFill="1" applyBorder="1" applyAlignment="1">
      <alignment vertical="center"/>
    </xf>
    <xf numFmtId="0" fontId="83" fillId="0" borderId="101" xfId="32" applyFont="1" applyFill="1" applyBorder="1" applyAlignment="1">
      <alignment vertical="center" wrapText="1"/>
    </xf>
    <xf numFmtId="167" fontId="82" fillId="0" borderId="101" xfId="1" applyNumberFormat="1" applyFont="1" applyFill="1" applyBorder="1" applyAlignment="1">
      <alignment vertical="center"/>
    </xf>
    <xf numFmtId="1" fontId="82" fillId="0" borderId="101" xfId="0" applyNumberFormat="1" applyFont="1" applyFill="1" applyBorder="1" applyAlignment="1">
      <alignment vertical="center"/>
    </xf>
    <xf numFmtId="0" fontId="82" fillId="0" borderId="101" xfId="0" applyFont="1" applyFill="1" applyBorder="1" applyAlignment="1">
      <alignment vertical="center"/>
    </xf>
    <xf numFmtId="2" fontId="82" fillId="0" borderId="101" xfId="0" applyNumberFormat="1" applyFont="1" applyFill="1" applyBorder="1" applyAlignment="1">
      <alignment vertical="center"/>
    </xf>
    <xf numFmtId="167" fontId="102" fillId="0" borderId="101" xfId="1" applyNumberFormat="1" applyFont="1" applyFill="1" applyBorder="1" applyAlignment="1">
      <alignment vertical="center"/>
    </xf>
    <xf numFmtId="1" fontId="102" fillId="0" borderId="101" xfId="0" applyNumberFormat="1" applyFont="1" applyFill="1" applyBorder="1" applyAlignment="1">
      <alignment vertical="center"/>
    </xf>
    <xf numFmtId="2" fontId="102" fillId="0" borderId="101" xfId="0" applyNumberFormat="1" applyFont="1" applyFill="1" applyBorder="1" applyAlignment="1">
      <alignment vertical="center"/>
    </xf>
    <xf numFmtId="1" fontId="83" fillId="0" borderId="101" xfId="32" applyNumberFormat="1" applyFont="1" applyFill="1" applyBorder="1" applyAlignment="1">
      <alignment vertical="center" wrapText="1"/>
    </xf>
    <xf numFmtId="0" fontId="102" fillId="0" borderId="101" xfId="0" applyFont="1" applyFill="1" applyBorder="1" applyAlignment="1">
      <alignment vertical="center"/>
    </xf>
    <xf numFmtId="167" fontId="93" fillId="0" borderId="101" xfId="1" applyNumberFormat="1" applyFont="1" applyFill="1" applyBorder="1" applyAlignment="1">
      <alignment vertical="center"/>
    </xf>
    <xf numFmtId="0" fontId="90" fillId="0" borderId="102" xfId="32" applyFont="1" applyFill="1" applyBorder="1" applyAlignment="1">
      <alignment vertical="center" wrapText="1"/>
    </xf>
    <xf numFmtId="0" fontId="93" fillId="0" borderId="101" xfId="0" applyFont="1" applyFill="1" applyBorder="1" applyAlignment="1">
      <alignment vertical="center"/>
    </xf>
    <xf numFmtId="2" fontId="93" fillId="0" borderId="101" xfId="0" applyNumberFormat="1" applyFont="1" applyFill="1" applyBorder="1" applyAlignment="1">
      <alignment vertical="center"/>
    </xf>
    <xf numFmtId="167" fontId="83" fillId="0" borderId="101" xfId="1" applyNumberFormat="1" applyFont="1" applyFill="1" applyBorder="1" applyAlignment="1">
      <alignment horizontal="left" vertical="top" wrapText="1" indent="2"/>
    </xf>
    <xf numFmtId="167" fontId="82" fillId="0" borderId="101" xfId="1" applyNumberFormat="1" applyFont="1" applyFill="1" applyBorder="1" applyAlignment="1">
      <alignment horizontal="left" vertical="top" indent="2"/>
    </xf>
    <xf numFmtId="167" fontId="82" fillId="0" borderId="101" xfId="1" applyNumberFormat="1" applyFont="1" applyFill="1" applyBorder="1" applyAlignment="1">
      <alignment vertical="top"/>
    </xf>
    <xf numFmtId="49" fontId="81" fillId="0" borderId="102" xfId="0" applyNumberFormat="1" applyFont="1" applyFill="1" applyBorder="1" applyAlignment="1">
      <alignment vertical="center" wrapText="1"/>
    </xf>
    <xf numFmtId="49" fontId="81" fillId="0" borderId="103" xfId="0" applyNumberFormat="1" applyFont="1" applyFill="1" applyBorder="1" applyAlignment="1">
      <alignment vertical="center" wrapText="1"/>
    </xf>
    <xf numFmtId="49" fontId="81" fillId="0" borderId="104" xfId="0" applyNumberFormat="1" applyFont="1" applyFill="1" applyBorder="1" applyAlignment="1">
      <alignment vertical="center" wrapText="1"/>
    </xf>
    <xf numFmtId="49" fontId="81" fillId="0" borderId="101" xfId="0" applyNumberFormat="1" applyFont="1" applyFill="1" applyBorder="1" applyAlignment="1">
      <alignment horizontal="left" vertical="center" wrapText="1"/>
    </xf>
    <xf numFmtId="0" fontId="105" fillId="0" borderId="101" xfId="0" applyFont="1" applyBorder="1" applyAlignment="1">
      <alignment vertical="center"/>
    </xf>
    <xf numFmtId="49" fontId="87" fillId="0" borderId="101" xfId="0" applyNumberFormat="1" applyFont="1" applyFill="1" applyBorder="1" applyAlignment="1">
      <alignment horizontal="left" vertical="center" wrapText="1"/>
    </xf>
    <xf numFmtId="197" fontId="114" fillId="0" borderId="101" xfId="33" applyNumberFormat="1" applyFont="1" applyFill="1" applyBorder="1" applyAlignment="1">
      <alignment horizontal="right"/>
    </xf>
    <xf numFmtId="167" fontId="0" fillId="0" borderId="105" xfId="0" applyNumberFormat="1" applyBorder="1"/>
    <xf numFmtId="170" fontId="22" fillId="0" borderId="91" xfId="0" applyNumberFormat="1" applyFont="1" applyFill="1" applyBorder="1" applyAlignment="1">
      <alignment horizontal="right"/>
    </xf>
    <xf numFmtId="3" fontId="82" fillId="0" borderId="0" xfId="0" applyNumberFormat="1" applyFont="1" applyBorder="1" applyAlignment="1">
      <alignment vertical="center"/>
    </xf>
    <xf numFmtId="49" fontId="101" fillId="2" borderId="0" xfId="0" applyNumberFormat="1" applyFont="1" applyFill="1" applyBorder="1" applyAlignment="1">
      <alignment wrapText="1"/>
    </xf>
    <xf numFmtId="49" fontId="8" fillId="0" borderId="47" xfId="0" applyNumberFormat="1" applyFont="1" applyFill="1" applyBorder="1" applyAlignment="1">
      <alignment horizontal="left"/>
    </xf>
    <xf numFmtId="49" fontId="8" fillId="0" borderId="49" xfId="0" applyNumberFormat="1" applyFont="1" applyFill="1" applyBorder="1" applyAlignment="1">
      <alignment horizontal="left"/>
    </xf>
    <xf numFmtId="49" fontId="8" fillId="0" borderId="47" xfId="0" applyNumberFormat="1" applyFont="1" applyFill="1" applyBorder="1" applyAlignment="1">
      <alignment horizontal="center"/>
    </xf>
    <xf numFmtId="49" fontId="8" fillId="0" borderId="49" xfId="0" applyNumberFormat="1" applyFont="1" applyFill="1" applyBorder="1" applyAlignment="1">
      <alignment horizontal="center"/>
    </xf>
    <xf numFmtId="0" fontId="13" fillId="0" borderId="47" xfId="0" applyFont="1" applyFill="1" applyBorder="1" applyAlignment="1"/>
    <xf numFmtId="0" fontId="13" fillId="0" borderId="48" xfId="0" applyFont="1" applyFill="1" applyBorder="1" applyAlignment="1"/>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49" fontId="8" fillId="0" borderId="0" xfId="0" applyNumberFormat="1" applyFont="1" applyFill="1" applyBorder="1" applyAlignment="1">
      <alignment horizontal="left" vertical="top" wrapText="1"/>
    </xf>
    <xf numFmtId="49" fontId="8" fillId="0" borderId="1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8"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19"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9" fillId="0" borderId="0" xfId="0" applyNumberFormat="1" applyFont="1" applyFill="1" applyBorder="1" applyAlignment="1">
      <alignment horizontal="left"/>
    </xf>
    <xf numFmtId="49" fontId="8" fillId="0" borderId="20" xfId="0" applyNumberFormat="1" applyFont="1" applyFill="1" applyBorder="1" applyAlignment="1">
      <alignment horizontal="left" vertical="center"/>
    </xf>
    <xf numFmtId="49" fontId="8" fillId="2" borderId="12"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49" fontId="8" fillId="2" borderId="22" xfId="0" applyNumberFormat="1" applyFont="1" applyFill="1" applyBorder="1" applyAlignment="1">
      <alignment horizontal="center" vertical="center"/>
    </xf>
    <xf numFmtId="49" fontId="8" fillId="2" borderId="15" xfId="0" applyNumberFormat="1" applyFont="1" applyFill="1" applyBorder="1" applyAlignment="1">
      <alignment horizontal="center" wrapText="1"/>
    </xf>
    <xf numFmtId="49" fontId="8" fillId="2" borderId="21" xfId="0" applyNumberFormat="1" applyFont="1" applyFill="1" applyBorder="1" applyAlignment="1">
      <alignment horizontal="center" wrapText="1"/>
    </xf>
    <xf numFmtId="49" fontId="8" fillId="2" borderId="16" xfId="0" applyNumberFormat="1" applyFont="1" applyFill="1" applyBorder="1" applyAlignment="1">
      <alignment horizontal="center" wrapText="1"/>
    </xf>
    <xf numFmtId="49" fontId="8" fillId="2" borderId="15" xfId="0" applyNumberFormat="1" applyFont="1" applyFill="1" applyBorder="1" applyAlignment="1">
      <alignment horizontal="center"/>
    </xf>
    <xf numFmtId="49" fontId="8" fillId="2" borderId="16" xfId="0" applyNumberFormat="1" applyFont="1" applyFill="1" applyBorder="1" applyAlignment="1">
      <alignment horizont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0" fontId="12" fillId="0" borderId="0" xfId="0" applyFont="1" applyAlignment="1">
      <alignment horizontal="left" vertical="top"/>
    </xf>
    <xf numFmtId="0" fontId="11" fillId="0" borderId="0" xfId="0" applyFont="1"/>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49" fontId="8" fillId="0" borderId="0" xfId="0" applyNumberFormat="1" applyFont="1" applyFill="1" applyAlignment="1">
      <alignment horizontal="left" vertical="top"/>
    </xf>
    <xf numFmtId="49" fontId="8" fillId="0" borderId="13"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8" fillId="0" borderId="25" xfId="0" applyNumberFormat="1" applyFont="1" applyFill="1" applyBorder="1" applyAlignment="1">
      <alignment horizontal="center" vertical="top"/>
    </xf>
    <xf numFmtId="49" fontId="8" fillId="0" borderId="26"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8" fillId="0" borderId="21"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8" fillId="0" borderId="27" xfId="0" applyNumberFormat="1" applyFont="1" applyFill="1" applyBorder="1" applyAlignment="1">
      <alignment horizontal="center" vertical="top"/>
    </xf>
    <xf numFmtId="49" fontId="8" fillId="0" borderId="28" xfId="0" applyNumberFormat="1" applyFont="1" applyFill="1" applyBorder="1" applyAlignment="1">
      <alignment horizontal="center" vertical="top"/>
    </xf>
    <xf numFmtId="49" fontId="8" fillId="0" borderId="29" xfId="0" applyNumberFormat="1" applyFont="1" applyFill="1" applyBorder="1" applyAlignment="1">
      <alignment horizontal="center" vertical="top"/>
    </xf>
    <xf numFmtId="0" fontId="9" fillId="0" borderId="0" xfId="0" applyFont="1" applyFill="1" applyAlignment="1">
      <alignment horizontal="left" vertical="top"/>
    </xf>
    <xf numFmtId="49" fontId="8" fillId="0" borderId="18" xfId="0" applyNumberFormat="1" applyFont="1" applyFill="1" applyBorder="1" applyAlignment="1">
      <alignment horizontal="center" vertical="top"/>
    </xf>
    <xf numFmtId="49" fontId="8" fillId="0" borderId="13" xfId="0" applyNumberFormat="1" applyFont="1" applyFill="1" applyBorder="1" applyAlignment="1">
      <alignment horizontal="center" vertical="top" wrapText="1"/>
    </xf>
    <xf numFmtId="49" fontId="8" fillId="0" borderId="19" xfId="0" applyNumberFormat="1" applyFont="1" applyFill="1" applyBorder="1" applyAlignment="1">
      <alignment horizontal="center" vertical="top"/>
    </xf>
    <xf numFmtId="49" fontId="8" fillId="0" borderId="16" xfId="0" applyNumberFormat="1" applyFont="1" applyFill="1" applyBorder="1" applyAlignment="1">
      <alignment horizontal="center" vertical="top"/>
    </xf>
    <xf numFmtId="49" fontId="8" fillId="0" borderId="24" xfId="0" applyNumberFormat="1" applyFont="1" applyFill="1" applyBorder="1" applyAlignment="1">
      <alignment horizontal="center" vertical="top"/>
    </xf>
    <xf numFmtId="0" fontId="13" fillId="0" borderId="30" xfId="0" applyFont="1" applyBorder="1" applyAlignment="1">
      <alignment horizontal="left" vertical="top" wrapText="1"/>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23" xfId="0" applyFont="1" applyBorder="1" applyAlignment="1">
      <alignment horizontal="center" vertical="center"/>
    </xf>
    <xf numFmtId="0" fontId="19" fillId="0" borderId="46" xfId="0" applyFont="1" applyFill="1" applyBorder="1" applyAlignment="1">
      <alignment horizontal="center" vertical="top"/>
    </xf>
    <xf numFmtId="0" fontId="19" fillId="0" borderId="2" xfId="0" applyFont="1" applyBorder="1" applyAlignment="1">
      <alignment horizontal="center" vertical="top"/>
    </xf>
    <xf numFmtId="0" fontId="19" fillId="0" borderId="3" xfId="0" applyFont="1" applyBorder="1" applyAlignment="1">
      <alignment horizontal="center" vertical="top"/>
    </xf>
    <xf numFmtId="0" fontId="19" fillId="5" borderId="46" xfId="0" applyFont="1" applyFill="1" applyBorder="1" applyAlignment="1">
      <alignment horizontal="center" vertical="top"/>
    </xf>
    <xf numFmtId="167" fontId="19" fillId="5" borderId="43" xfId="30" applyNumberFormat="1" applyFont="1" applyFill="1" applyBorder="1" applyAlignment="1">
      <alignment horizontal="center" vertical="top"/>
    </xf>
    <xf numFmtId="167" fontId="19" fillId="5" borderId="44" xfId="30" applyNumberFormat="1" applyFont="1" applyFill="1" applyBorder="1" applyAlignment="1">
      <alignment horizontal="center" vertical="top"/>
    </xf>
    <xf numFmtId="167" fontId="19" fillId="5" borderId="45" xfId="30" applyNumberFormat="1" applyFont="1" applyFill="1" applyBorder="1" applyAlignment="1">
      <alignment horizontal="center" vertical="top"/>
    </xf>
    <xf numFmtId="49" fontId="8" fillId="0" borderId="0" xfId="0" applyNumberFormat="1" applyFont="1" applyAlignment="1">
      <alignment horizontal="left" vertical="top"/>
    </xf>
    <xf numFmtId="49" fontId="9" fillId="0" borderId="0" xfId="0" applyNumberFormat="1" applyFont="1" applyFill="1" applyBorder="1" applyAlignment="1">
      <alignment horizontal="left" vertical="top"/>
    </xf>
    <xf numFmtId="49" fontId="8" fillId="0" borderId="30" xfId="0" applyNumberFormat="1" applyFont="1" applyFill="1" applyBorder="1" applyAlignment="1">
      <alignment horizontal="left" vertical="top"/>
    </xf>
    <xf numFmtId="49" fontId="8"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top"/>
    </xf>
    <xf numFmtId="0" fontId="21" fillId="0" borderId="4" xfId="0" applyNumberFormat="1" applyFont="1" applyFill="1" applyBorder="1" applyAlignment="1">
      <alignment horizontal="center" vertical="top"/>
    </xf>
    <xf numFmtId="49" fontId="22" fillId="0" borderId="0" xfId="0" applyNumberFormat="1" applyFont="1" applyFill="1" applyAlignment="1">
      <alignment horizontal="left"/>
    </xf>
    <xf numFmtId="49" fontId="22" fillId="0" borderId="4" xfId="0" applyNumberFormat="1" applyFont="1" applyFill="1" applyBorder="1" applyAlignment="1">
      <alignment horizontal="center" vertical="top" wrapText="1"/>
    </xf>
    <xf numFmtId="49" fontId="22" fillId="0" borderId="2" xfId="0" applyNumberFormat="1" applyFont="1" applyFill="1" applyBorder="1" applyAlignment="1">
      <alignment horizontal="center" vertical="top" wrapText="1"/>
    </xf>
    <xf numFmtId="168" fontId="22" fillId="0" borderId="3" xfId="0" applyNumberFormat="1" applyFont="1" applyFill="1" applyBorder="1" applyAlignment="1">
      <alignment horizontal="center" vertical="top" wrapText="1"/>
    </xf>
    <xf numFmtId="168" fontId="22" fillId="0" borderId="4" xfId="0" applyNumberFormat="1" applyFont="1" applyFill="1" applyBorder="1" applyAlignment="1">
      <alignment horizontal="center" vertical="top" wrapText="1"/>
    </xf>
    <xf numFmtId="49" fontId="24" fillId="0" borderId="6" xfId="0" applyNumberFormat="1" applyFont="1" applyFill="1" applyBorder="1" applyAlignment="1">
      <alignment horizontal="left" wrapText="1"/>
    </xf>
    <xf numFmtId="49" fontId="8" fillId="0" borderId="0" xfId="0" applyNumberFormat="1" applyFont="1" applyFill="1" applyAlignment="1">
      <alignment horizontal="left"/>
    </xf>
    <xf numFmtId="49" fontId="9" fillId="0" borderId="0" xfId="0" applyNumberFormat="1" applyFont="1" applyFill="1" applyBorder="1" applyAlignment="1">
      <alignment horizontal="left" vertical="center" wrapText="1"/>
    </xf>
    <xf numFmtId="49" fontId="8" fillId="2" borderId="2" xfId="0" applyNumberFormat="1" applyFont="1" applyFill="1" applyBorder="1" applyAlignment="1">
      <alignment horizontal="left" vertical="top"/>
    </xf>
    <xf numFmtId="49" fontId="8" fillId="2" borderId="5" xfId="0" applyNumberFormat="1" applyFont="1" applyFill="1" applyBorder="1" applyAlignment="1">
      <alignment horizontal="left" vertical="top"/>
    </xf>
    <xf numFmtId="49" fontId="8" fillId="2" borderId="3" xfId="0" applyNumberFormat="1" applyFont="1" applyFill="1" applyBorder="1" applyAlignment="1">
      <alignment horizontal="left" vertical="top"/>
    </xf>
    <xf numFmtId="49" fontId="8" fillId="2" borderId="2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23"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9" fillId="0" borderId="0" xfId="0" applyFont="1" applyFill="1" applyBorder="1" applyAlignment="1">
      <alignment horizontal="left" vertical="center"/>
    </xf>
    <xf numFmtId="49" fontId="8" fillId="2" borderId="0" xfId="0" applyNumberFormat="1" applyFont="1" applyFill="1" applyAlignment="1">
      <alignment horizontal="left" vertical="top"/>
    </xf>
    <xf numFmtId="49" fontId="8" fillId="2" borderId="22"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xf>
    <xf numFmtId="0" fontId="8" fillId="0" borderId="6" xfId="0" applyFont="1" applyFill="1" applyBorder="1" applyAlignment="1">
      <alignment horizontal="left" vertical="top" wrapText="1"/>
    </xf>
    <xf numFmtId="49" fontId="8" fillId="0" borderId="0" xfId="0" applyNumberFormat="1" applyFont="1" applyFill="1" applyAlignment="1">
      <alignment horizontal="left" vertical="top" wrapText="1"/>
    </xf>
    <xf numFmtId="49" fontId="8" fillId="0" borderId="6" xfId="0" applyNumberFormat="1" applyFont="1" applyFill="1" applyBorder="1" applyAlignment="1">
      <alignment horizontal="left"/>
    </xf>
    <xf numFmtId="49" fontId="8" fillId="2" borderId="0" xfId="8" applyNumberFormat="1" applyFont="1" applyFill="1" applyAlignment="1">
      <alignment horizontal="left"/>
    </xf>
    <xf numFmtId="49" fontId="8" fillId="2" borderId="0" xfId="8" applyNumberFormat="1" applyFont="1" applyFill="1" applyAlignment="1">
      <alignment horizontal="left" vertical="top" wrapText="1"/>
    </xf>
    <xf numFmtId="49" fontId="8" fillId="2" borderId="12" xfId="8" applyNumberFormat="1" applyFont="1" applyFill="1" applyBorder="1" applyAlignment="1">
      <alignment horizontal="center"/>
    </xf>
    <xf numFmtId="49" fontId="8" fillId="2" borderId="22" xfId="8" applyNumberFormat="1" applyFont="1" applyFill="1" applyBorder="1" applyAlignment="1">
      <alignment horizontal="center"/>
    </xf>
    <xf numFmtId="49" fontId="8" fillId="2" borderId="15" xfId="8" applyNumberFormat="1" applyFont="1" applyFill="1" applyBorder="1" applyAlignment="1">
      <alignment horizontal="center"/>
    </xf>
    <xf numFmtId="49" fontId="8" fillId="2" borderId="16" xfId="8" applyNumberFormat="1" applyFont="1" applyFill="1" applyBorder="1" applyAlignment="1">
      <alignment horizontal="center"/>
    </xf>
    <xf numFmtId="49" fontId="8" fillId="2" borderId="57" xfId="8" applyNumberFormat="1" applyFont="1" applyFill="1" applyBorder="1" applyAlignment="1">
      <alignment horizontal="center"/>
    </xf>
    <xf numFmtId="49" fontId="8" fillId="2" borderId="59" xfId="8" applyNumberFormat="1" applyFont="1" applyFill="1" applyBorder="1" applyAlignment="1">
      <alignment horizontal="center"/>
    </xf>
    <xf numFmtId="49" fontId="8" fillId="2" borderId="47" xfId="8" applyNumberFormat="1" applyFont="1" applyFill="1" applyBorder="1" applyAlignment="1">
      <alignment horizontal="center"/>
    </xf>
    <xf numFmtId="0" fontId="12" fillId="0" borderId="49" xfId="8" applyNumberFormat="1" applyFont="1" applyFill="1" applyBorder="1" applyAlignment="1">
      <alignment horizontal="center"/>
    </xf>
    <xf numFmtId="49" fontId="8" fillId="2" borderId="0" xfId="8" applyNumberFormat="1" applyFont="1" applyFill="1" applyBorder="1" applyAlignment="1">
      <alignment horizontal="left"/>
    </xf>
    <xf numFmtId="0" fontId="3" fillId="0" borderId="0" xfId="8" applyNumberFormat="1" applyFont="1" applyFill="1" applyBorder="1" applyAlignment="1"/>
    <xf numFmtId="49" fontId="8" fillId="2" borderId="56" xfId="8" applyNumberFormat="1" applyFont="1" applyFill="1" applyBorder="1" applyAlignment="1">
      <alignment horizontal="center" vertical="center"/>
    </xf>
    <xf numFmtId="49" fontId="8" fillId="2" borderId="51" xfId="8" applyNumberFormat="1" applyFont="1" applyFill="1" applyBorder="1" applyAlignment="1">
      <alignment horizontal="center" vertical="center"/>
    </xf>
    <xf numFmtId="49" fontId="8" fillId="2" borderId="58" xfId="8" applyNumberFormat="1" applyFont="1" applyFill="1" applyBorder="1" applyAlignment="1">
      <alignment horizontal="center"/>
    </xf>
    <xf numFmtId="49" fontId="8" fillId="2" borderId="0" xfId="8" applyNumberFormat="1" applyFont="1" applyFill="1" applyAlignment="1">
      <alignment horizontal="left" vertical="top"/>
    </xf>
    <xf numFmtId="49" fontId="8" fillId="2" borderId="12" xfId="8" applyNumberFormat="1" applyFont="1" applyFill="1" applyBorder="1" applyAlignment="1">
      <alignment horizontal="right"/>
    </xf>
    <xf numFmtId="49" fontId="8" fillId="2" borderId="22" xfId="8" applyNumberFormat="1" applyFont="1" applyFill="1" applyBorder="1" applyAlignment="1">
      <alignment horizontal="right"/>
    </xf>
    <xf numFmtId="49" fontId="8" fillId="2" borderId="21" xfId="8" applyNumberFormat="1" applyFont="1" applyFill="1" applyBorder="1" applyAlignment="1">
      <alignment horizontal="center"/>
    </xf>
    <xf numFmtId="49" fontId="8" fillId="2" borderId="13" xfId="8" applyNumberFormat="1" applyFont="1" applyFill="1" applyBorder="1" applyAlignment="1">
      <alignment horizontal="center" vertical="center"/>
    </xf>
    <xf numFmtId="49" fontId="8" fillId="2" borderId="14" xfId="8" applyNumberFormat="1" applyFont="1" applyFill="1" applyBorder="1" applyAlignment="1">
      <alignment horizontal="center" vertical="center"/>
    </xf>
    <xf numFmtId="49" fontId="8" fillId="2" borderId="34" xfId="8" applyNumberFormat="1" applyFont="1" applyFill="1" applyBorder="1" applyAlignment="1">
      <alignment horizontal="center" vertical="center"/>
    </xf>
    <xf numFmtId="49" fontId="8" fillId="2" borderId="35" xfId="8" applyNumberFormat="1" applyFont="1" applyFill="1" applyBorder="1" applyAlignment="1">
      <alignment horizontal="center" vertical="center"/>
    </xf>
    <xf numFmtId="49" fontId="8" fillId="2" borderId="15" xfId="8" applyNumberFormat="1" applyFont="1" applyFill="1" applyBorder="1" applyAlignment="1">
      <alignment horizontal="center" vertical="center"/>
    </xf>
    <xf numFmtId="49" fontId="8" fillId="2" borderId="16" xfId="8" applyNumberFormat="1" applyFont="1" applyFill="1" applyBorder="1" applyAlignment="1">
      <alignment horizontal="center" vertical="center"/>
    </xf>
    <xf numFmtId="49" fontId="8" fillId="2" borderId="56" xfId="8" applyNumberFormat="1" applyFont="1" applyFill="1" applyBorder="1" applyAlignment="1">
      <alignment horizontal="center" vertical="center" wrapText="1"/>
    </xf>
    <xf numFmtId="49" fontId="8" fillId="2" borderId="22" xfId="8" applyNumberFormat="1" applyFont="1" applyFill="1" applyBorder="1" applyAlignment="1">
      <alignment horizontal="center" vertical="center" wrapText="1"/>
    </xf>
    <xf numFmtId="49" fontId="8" fillId="2" borderId="57" xfId="8" applyNumberFormat="1" applyFont="1" applyFill="1" applyBorder="1" applyAlignment="1">
      <alignment horizontal="center" vertical="center" wrapText="1"/>
    </xf>
    <xf numFmtId="49" fontId="8" fillId="2" borderId="59" xfId="8" applyNumberFormat="1" applyFont="1" applyFill="1" applyBorder="1" applyAlignment="1">
      <alignment horizontal="center" vertical="center" wrapText="1"/>
    </xf>
    <xf numFmtId="49" fontId="8" fillId="2" borderId="58" xfId="8" applyNumberFormat="1" applyFont="1" applyFill="1" applyBorder="1" applyAlignment="1">
      <alignment horizontal="center" vertical="center" wrapText="1"/>
    </xf>
    <xf numFmtId="49" fontId="8" fillId="0" borderId="56" xfId="8" applyNumberFormat="1" applyFont="1" applyFill="1" applyBorder="1" applyAlignment="1">
      <alignment horizontal="center" vertical="center" wrapText="1"/>
    </xf>
    <xf numFmtId="49" fontId="8" fillId="0" borderId="22" xfId="8" applyNumberFormat="1" applyFont="1" applyFill="1" applyBorder="1" applyAlignment="1">
      <alignment horizontal="center" vertical="center" wrapText="1"/>
    </xf>
    <xf numFmtId="49" fontId="8" fillId="2" borderId="0" xfId="8" applyNumberFormat="1" applyFont="1" applyFill="1" applyAlignment="1">
      <alignment horizontal="left" wrapText="1"/>
    </xf>
    <xf numFmtId="49" fontId="9" fillId="2" borderId="0" xfId="8" applyNumberFormat="1" applyFont="1" applyFill="1" applyAlignment="1">
      <alignment horizontal="left" vertical="top" wrapText="1"/>
    </xf>
    <xf numFmtId="0" fontId="3" fillId="0" borderId="0" xfId="8" applyNumberFormat="1" applyFont="1" applyFill="1" applyBorder="1" applyAlignment="1">
      <alignment vertical="top" wrapText="1"/>
    </xf>
    <xf numFmtId="49" fontId="8" fillId="2" borderId="0" xfId="8" applyNumberFormat="1" applyFont="1" applyFill="1" applyBorder="1" applyAlignment="1">
      <alignment horizontal="left" wrapText="1"/>
    </xf>
    <xf numFmtId="49" fontId="9" fillId="2" borderId="0" xfId="8" applyNumberFormat="1" applyFont="1" applyFill="1" applyBorder="1" applyAlignment="1">
      <alignment horizontal="left" wrapText="1"/>
    </xf>
    <xf numFmtId="49" fontId="8" fillId="2" borderId="0" xfId="8" applyNumberFormat="1" applyFont="1" applyFill="1" applyBorder="1" applyAlignment="1">
      <alignment horizontal="left" vertical="top" wrapText="1"/>
    </xf>
    <xf numFmtId="49" fontId="8" fillId="2" borderId="57" xfId="8" applyNumberFormat="1" applyFont="1" applyFill="1" applyBorder="1" applyAlignment="1">
      <alignment horizontal="center" vertical="center"/>
    </xf>
    <xf numFmtId="49" fontId="8" fillId="2" borderId="59" xfId="8" applyNumberFormat="1" applyFont="1" applyFill="1" applyBorder="1" applyAlignment="1">
      <alignment horizontal="center" vertical="center"/>
    </xf>
    <xf numFmtId="49" fontId="8" fillId="2" borderId="58" xfId="8" applyNumberFormat="1" applyFont="1" applyFill="1" applyBorder="1" applyAlignment="1">
      <alignment horizontal="center" vertical="center"/>
    </xf>
    <xf numFmtId="49" fontId="8" fillId="2" borderId="22" xfId="8" applyNumberFormat="1" applyFont="1" applyFill="1" applyBorder="1" applyAlignment="1">
      <alignment horizontal="center" vertical="center"/>
    </xf>
    <xf numFmtId="49" fontId="8" fillId="0" borderId="57" xfId="8" applyNumberFormat="1" applyFont="1" applyFill="1" applyBorder="1" applyAlignment="1">
      <alignment horizontal="center" vertical="center"/>
    </xf>
    <xf numFmtId="49" fontId="8" fillId="0" borderId="58" xfId="8" applyNumberFormat="1" applyFont="1" applyFill="1" applyBorder="1" applyAlignment="1">
      <alignment horizontal="center" vertical="center"/>
    </xf>
    <xf numFmtId="0" fontId="3" fillId="0" borderId="59" xfId="8" applyNumberFormat="1" applyFont="1" applyFill="1" applyBorder="1" applyAlignment="1">
      <alignment horizontal="center"/>
    </xf>
    <xf numFmtId="0" fontId="3" fillId="0" borderId="58" xfId="8" applyNumberFormat="1" applyFont="1" applyFill="1" applyBorder="1" applyAlignment="1">
      <alignment horizontal="center"/>
    </xf>
    <xf numFmtId="49" fontId="8" fillId="2" borderId="56" xfId="8" applyNumberFormat="1" applyFont="1" applyFill="1" applyBorder="1" applyAlignment="1">
      <alignment horizontal="center" vertical="top"/>
    </xf>
    <xf numFmtId="49" fontId="8" fillId="2" borderId="22" xfId="8" applyNumberFormat="1" applyFont="1" applyFill="1" applyBorder="1" applyAlignment="1">
      <alignment horizontal="center" vertical="top"/>
    </xf>
    <xf numFmtId="49" fontId="8" fillId="2" borderId="39" xfId="8" applyNumberFormat="1" applyFont="1" applyFill="1" applyBorder="1" applyAlignment="1">
      <alignment horizontal="left" vertical="top" wrapText="1"/>
    </xf>
    <xf numFmtId="49" fontId="8" fillId="2" borderId="40" xfId="8" applyNumberFormat="1" applyFont="1" applyFill="1" applyBorder="1" applyAlignment="1">
      <alignment horizontal="left" vertical="top" wrapText="1"/>
    </xf>
    <xf numFmtId="49" fontId="8" fillId="2" borderId="41" xfId="8" applyNumberFormat="1" applyFont="1" applyFill="1" applyBorder="1" applyAlignment="1">
      <alignment horizontal="left" vertical="top" wrapText="1"/>
    </xf>
    <xf numFmtId="49" fontId="9" fillId="2" borderId="0" xfId="8" applyNumberFormat="1" applyFont="1" applyFill="1" applyBorder="1" applyAlignment="1">
      <alignment horizontal="left" vertical="top" wrapText="1"/>
    </xf>
    <xf numFmtId="49" fontId="31" fillId="2" borderId="0" xfId="8" applyNumberFormat="1" applyFont="1" applyFill="1" applyAlignment="1">
      <alignment horizontal="left" vertical="top" wrapText="1"/>
    </xf>
    <xf numFmtId="49" fontId="33" fillId="2" borderId="0" xfId="8" applyNumberFormat="1" applyFont="1" applyFill="1" applyAlignment="1">
      <alignment horizontal="left" vertical="top" wrapText="1"/>
    </xf>
    <xf numFmtId="49" fontId="9" fillId="2" borderId="0" xfId="8" applyNumberFormat="1" applyFont="1" applyFill="1" applyAlignment="1">
      <alignment horizontal="left" vertical="center" wrapText="1"/>
    </xf>
    <xf numFmtId="49" fontId="8" fillId="2" borderId="0" xfId="8" applyNumberFormat="1" applyFont="1" applyFill="1" applyAlignment="1">
      <alignment horizontal="left" vertical="center"/>
    </xf>
    <xf numFmtId="49" fontId="9" fillId="2" borderId="0" xfId="8" applyNumberFormat="1" applyFont="1" applyFill="1" applyAlignment="1">
      <alignment horizontal="left" vertical="center"/>
    </xf>
    <xf numFmtId="49" fontId="9" fillId="2" borderId="0" xfId="8" applyNumberFormat="1" applyFont="1" applyFill="1" applyAlignment="1">
      <alignment horizontal="left" wrapText="1"/>
    </xf>
    <xf numFmtId="49" fontId="9" fillId="2" borderId="0" xfId="8" applyNumberFormat="1" applyFont="1" applyFill="1" applyAlignment="1">
      <alignment horizontal="left"/>
    </xf>
    <xf numFmtId="49" fontId="8" fillId="0" borderId="63" xfId="8" applyNumberFormat="1" applyFont="1" applyFill="1" applyBorder="1" applyAlignment="1">
      <alignment horizontal="center" vertical="center"/>
    </xf>
    <xf numFmtId="49" fontId="8" fillId="0" borderId="59" xfId="8" applyNumberFormat="1" applyFont="1" applyFill="1" applyBorder="1" applyAlignment="1">
      <alignment horizontal="center" vertical="center"/>
    </xf>
    <xf numFmtId="49" fontId="8" fillId="0" borderId="64" xfId="8" applyNumberFormat="1" applyFont="1" applyFill="1" applyBorder="1" applyAlignment="1">
      <alignment horizontal="center" vertical="center"/>
    </xf>
    <xf numFmtId="49" fontId="8" fillId="2" borderId="0" xfId="8" applyNumberFormat="1" applyFont="1" applyFill="1" applyBorder="1" applyAlignment="1">
      <alignment horizontal="center"/>
    </xf>
    <xf numFmtId="49" fontId="8" fillId="2" borderId="20" xfId="8" applyNumberFormat="1" applyFont="1" applyFill="1" applyBorder="1" applyAlignment="1">
      <alignment horizontal="center"/>
    </xf>
    <xf numFmtId="49" fontId="8" fillId="0" borderId="46" xfId="8" applyNumberFormat="1" applyFont="1" applyFill="1" applyBorder="1" applyAlignment="1">
      <alignment horizontal="center"/>
    </xf>
    <xf numFmtId="49" fontId="8" fillId="0" borderId="10" xfId="8" applyNumberFormat="1" applyFont="1" applyFill="1" applyBorder="1" applyAlignment="1">
      <alignment horizontal="center"/>
    </xf>
    <xf numFmtId="49" fontId="8" fillId="0" borderId="80" xfId="8" applyNumberFormat="1" applyFont="1" applyFill="1" applyBorder="1" applyAlignment="1">
      <alignment horizontal="center"/>
    </xf>
    <xf numFmtId="49" fontId="8" fillId="2" borderId="0" xfId="8" applyNumberFormat="1" applyFont="1" applyFill="1" applyAlignment="1">
      <alignment horizontal="left" vertical="center" wrapText="1"/>
    </xf>
    <xf numFmtId="0" fontId="13" fillId="0" borderId="46" xfId="12" applyFont="1" applyFill="1" applyBorder="1" applyAlignment="1">
      <alignment horizontal="center" vertical="center" wrapText="1"/>
    </xf>
    <xf numFmtId="0" fontId="13" fillId="0" borderId="47" xfId="12" applyFont="1" applyFill="1" applyBorder="1" applyAlignment="1">
      <alignment horizontal="center" vertical="center"/>
    </xf>
    <xf numFmtId="0" fontId="13" fillId="0" borderId="48" xfId="12" applyFont="1" applyFill="1" applyBorder="1" applyAlignment="1">
      <alignment horizontal="center" vertical="center"/>
    </xf>
    <xf numFmtId="0" fontId="13" fillId="0" borderId="92" xfId="12" applyFont="1" applyFill="1" applyBorder="1" applyAlignment="1">
      <alignment horizontal="center" vertical="center" wrapText="1"/>
    </xf>
    <xf numFmtId="0" fontId="13" fillId="0" borderId="94" xfId="12" applyFont="1" applyFill="1" applyBorder="1" applyAlignment="1">
      <alignment horizontal="center" vertical="center"/>
    </xf>
    <xf numFmtId="0" fontId="13" fillId="0" borderId="37" xfId="12" applyFont="1" applyFill="1" applyBorder="1" applyAlignment="1">
      <alignment horizontal="center" vertical="center"/>
    </xf>
    <xf numFmtId="0" fontId="13" fillId="0" borderId="38" xfId="12" applyFont="1" applyFill="1" applyBorder="1" applyAlignment="1">
      <alignment horizontal="center" vertical="center"/>
    </xf>
    <xf numFmtId="0" fontId="13" fillId="0" borderId="46" xfId="12" applyFont="1" applyFill="1" applyBorder="1" applyAlignment="1">
      <alignment horizontal="center" vertical="center"/>
    </xf>
    <xf numFmtId="187" fontId="13" fillId="0" borderId="80" xfId="13" applyNumberFormat="1" applyFont="1" applyFill="1" applyBorder="1" applyAlignment="1">
      <alignment horizontal="center" vertical="center" wrapText="1"/>
    </xf>
    <xf numFmtId="187" fontId="13" fillId="0" borderId="10" xfId="13" applyNumberFormat="1" applyFont="1" applyFill="1" applyBorder="1" applyAlignment="1">
      <alignment horizontal="center" vertical="center" wrapText="1"/>
    </xf>
    <xf numFmtId="187" fontId="13" fillId="0" borderId="23" xfId="13" applyNumberFormat="1" applyFont="1" applyFill="1" applyBorder="1" applyAlignment="1">
      <alignment horizontal="center" vertical="center" wrapText="1"/>
    </xf>
    <xf numFmtId="0" fontId="13" fillId="0" borderId="94" xfId="12" applyFont="1" applyFill="1" applyBorder="1" applyAlignment="1">
      <alignment horizontal="center" vertical="center" wrapText="1"/>
    </xf>
    <xf numFmtId="0" fontId="13" fillId="0" borderId="72" xfId="12" applyFont="1" applyFill="1" applyBorder="1" applyAlignment="1">
      <alignment horizontal="center" vertical="center" wrapText="1"/>
    </xf>
    <xf numFmtId="0" fontId="13" fillId="0" borderId="9" xfId="12" applyFont="1" applyFill="1" applyBorder="1" applyAlignment="1">
      <alignment horizontal="center" vertical="center" wrapText="1"/>
    </xf>
    <xf numFmtId="0" fontId="13" fillId="0" borderId="47" xfId="12" applyFont="1" applyFill="1" applyBorder="1" applyAlignment="1">
      <alignment horizontal="center" vertical="center" wrapText="1"/>
    </xf>
    <xf numFmtId="0" fontId="13" fillId="0" borderId="49" xfId="12" applyFont="1" applyFill="1" applyBorder="1" applyAlignment="1">
      <alignment horizontal="center" vertical="center" wrapText="1"/>
    </xf>
    <xf numFmtId="0" fontId="13" fillId="0" borderId="80" xfId="12" applyFont="1" applyFill="1" applyBorder="1" applyAlignment="1">
      <alignment horizontal="center" vertical="center" wrapText="1"/>
    </xf>
    <xf numFmtId="0" fontId="13" fillId="0" borderId="10" xfId="12" applyFont="1" applyFill="1" applyBorder="1" applyAlignment="1">
      <alignment horizontal="center" vertical="center" wrapText="1"/>
    </xf>
    <xf numFmtId="0" fontId="13" fillId="0" borderId="23" xfId="12" applyFont="1" applyFill="1" applyBorder="1" applyAlignment="1">
      <alignment horizontal="center" vertical="center" wrapText="1"/>
    </xf>
    <xf numFmtId="0" fontId="13" fillId="0" borderId="93" xfId="12" applyFont="1" applyFill="1" applyBorder="1" applyAlignment="1">
      <alignment horizontal="center" vertical="center" wrapText="1"/>
    </xf>
    <xf numFmtId="0" fontId="13" fillId="0" borderId="37" xfId="12" applyFont="1" applyFill="1" applyBorder="1" applyAlignment="1">
      <alignment horizontal="center" vertical="center" wrapText="1"/>
    </xf>
    <xf numFmtId="0" fontId="13" fillId="0" borderId="30" xfId="12" applyFont="1" applyFill="1" applyBorder="1" applyAlignment="1">
      <alignment horizontal="center" vertical="center" wrapText="1"/>
    </xf>
    <xf numFmtId="0" fontId="13" fillId="0" borderId="38" xfId="12" applyFont="1" applyFill="1" applyBorder="1" applyAlignment="1">
      <alignment horizontal="center" vertical="center" wrapText="1"/>
    </xf>
    <xf numFmtId="0" fontId="13" fillId="0" borderId="49" xfId="12" applyFont="1" applyFill="1" applyBorder="1" applyAlignment="1">
      <alignment horizontal="center" vertical="center"/>
    </xf>
    <xf numFmtId="49" fontId="8" fillId="2" borderId="86" xfId="8" applyNumberFormat="1" applyFont="1" applyFill="1" applyBorder="1" applyAlignment="1">
      <alignment horizontal="center" vertical="center"/>
    </xf>
    <xf numFmtId="0" fontId="8" fillId="2" borderId="86" xfId="8" applyFont="1" applyFill="1" applyBorder="1" applyAlignment="1">
      <alignment horizontal="center" vertical="center" wrapText="1"/>
    </xf>
    <xf numFmtId="0" fontId="8" fillId="2" borderId="22" xfId="8" applyFont="1" applyFill="1" applyBorder="1" applyAlignment="1">
      <alignment horizontal="center" vertical="center" wrapText="1"/>
    </xf>
    <xf numFmtId="49" fontId="8" fillId="2" borderId="86" xfId="8" applyNumberFormat="1" applyFont="1" applyFill="1" applyBorder="1" applyAlignment="1">
      <alignment horizontal="center" vertical="center" wrapText="1"/>
    </xf>
    <xf numFmtId="49" fontId="8" fillId="2" borderId="51" xfId="8" applyNumberFormat="1" applyFont="1" applyFill="1" applyBorder="1" applyAlignment="1">
      <alignment horizontal="center" vertical="center" wrapText="1"/>
    </xf>
    <xf numFmtId="49" fontId="8" fillId="2" borderId="95" xfId="8" applyNumberFormat="1" applyFont="1" applyFill="1" applyBorder="1" applyAlignment="1">
      <alignment horizontal="center" vertical="center"/>
    </xf>
    <xf numFmtId="49" fontId="8" fillId="2" borderId="96" xfId="8" applyNumberFormat="1" applyFont="1" applyFill="1" applyBorder="1" applyAlignment="1">
      <alignment horizontal="center" vertical="center"/>
    </xf>
    <xf numFmtId="49" fontId="8" fillId="2" borderId="97" xfId="8" applyNumberFormat="1" applyFont="1" applyFill="1" applyBorder="1" applyAlignment="1">
      <alignment horizontal="center" vertical="center"/>
    </xf>
    <xf numFmtId="0" fontId="8" fillId="2" borderId="95" xfId="8" applyFont="1" applyFill="1" applyBorder="1" applyAlignment="1">
      <alignment horizontal="center" vertical="center" wrapText="1"/>
    </xf>
    <xf numFmtId="0" fontId="8" fillId="2" borderId="96" xfId="8" applyFont="1" applyFill="1" applyBorder="1" applyAlignment="1">
      <alignment horizontal="center" vertical="center" wrapText="1"/>
    </xf>
    <xf numFmtId="0" fontId="3" fillId="0" borderId="97" xfId="8" applyNumberFormat="1" applyFont="1" applyFill="1" applyBorder="1" applyAlignment="1">
      <alignment horizontal="center" vertical="center" wrapText="1"/>
    </xf>
    <xf numFmtId="0" fontId="8" fillId="2" borderId="97" xfId="8" applyFont="1" applyFill="1" applyBorder="1" applyAlignment="1">
      <alignment horizontal="center" vertical="center" wrapText="1"/>
    </xf>
    <xf numFmtId="49" fontId="8" fillId="2" borderId="95" xfId="8" applyNumberFormat="1" applyFont="1" applyFill="1" applyBorder="1" applyAlignment="1">
      <alignment horizontal="center"/>
    </xf>
    <xf numFmtId="49" fontId="8" fillId="2" borderId="96" xfId="8" applyNumberFormat="1" applyFont="1" applyFill="1" applyBorder="1" applyAlignment="1">
      <alignment horizontal="center"/>
    </xf>
    <xf numFmtId="49" fontId="8" fillId="2" borderId="97" xfId="8" applyNumberFormat="1" applyFont="1" applyFill="1" applyBorder="1" applyAlignment="1">
      <alignment horizontal="center"/>
    </xf>
    <xf numFmtId="49" fontId="8" fillId="2" borderId="46" xfId="8" applyNumberFormat="1" applyFont="1" applyFill="1" applyBorder="1" applyAlignment="1">
      <alignment horizontal="center" vertical="center"/>
    </xf>
    <xf numFmtId="49" fontId="8" fillId="2" borderId="48" xfId="8" applyNumberFormat="1" applyFont="1" applyFill="1" applyBorder="1" applyAlignment="1">
      <alignment horizontal="center" vertical="center"/>
    </xf>
    <xf numFmtId="49" fontId="8" fillId="2" borderId="49" xfId="8" applyNumberFormat="1" applyFont="1" applyFill="1" applyBorder="1" applyAlignment="1">
      <alignment horizontal="center" vertical="center"/>
    </xf>
    <xf numFmtId="49" fontId="8" fillId="2" borderId="87" xfId="8" applyNumberFormat="1" applyFont="1" applyFill="1" applyBorder="1" applyAlignment="1">
      <alignment horizontal="center" vertical="center"/>
    </xf>
    <xf numFmtId="49" fontId="8" fillId="2" borderId="89" xfId="8" applyNumberFormat="1" applyFont="1" applyFill="1" applyBorder="1" applyAlignment="1">
      <alignment horizontal="center" vertical="center"/>
    </xf>
    <xf numFmtId="49" fontId="8" fillId="2" borderId="87" xfId="8" applyNumberFormat="1" applyFont="1" applyFill="1" applyBorder="1" applyAlignment="1">
      <alignment horizontal="center" vertical="center" wrapText="1"/>
    </xf>
    <xf numFmtId="49" fontId="8" fillId="2" borderId="89" xfId="8" applyNumberFormat="1" applyFont="1" applyFill="1" applyBorder="1" applyAlignment="1">
      <alignment horizontal="center" vertical="center" wrapText="1"/>
    </xf>
    <xf numFmtId="49" fontId="8" fillId="2" borderId="34" xfId="8" applyNumberFormat="1" applyFont="1" applyFill="1" applyBorder="1" applyAlignment="1">
      <alignment horizontal="center" vertical="center" wrapText="1"/>
    </xf>
    <xf numFmtId="49" fontId="8" fillId="2" borderId="35" xfId="8" applyNumberFormat="1" applyFont="1" applyFill="1" applyBorder="1" applyAlignment="1">
      <alignment horizontal="center" vertical="center" wrapText="1"/>
    </xf>
    <xf numFmtId="49" fontId="8" fillId="2" borderId="86" xfId="8" applyNumberFormat="1" applyFont="1" applyFill="1" applyBorder="1" applyAlignment="1">
      <alignment horizontal="center" wrapText="1"/>
    </xf>
    <xf numFmtId="0" fontId="3" fillId="0" borderId="22" xfId="8" applyNumberFormat="1" applyFont="1" applyFill="1" applyBorder="1" applyAlignment="1">
      <alignment horizontal="center" wrapText="1"/>
    </xf>
    <xf numFmtId="0" fontId="8" fillId="2" borderId="98" xfId="8" applyFont="1" applyFill="1" applyBorder="1" applyAlignment="1">
      <alignment horizontal="center" vertical="center" wrapText="1"/>
    </xf>
    <xf numFmtId="0" fontId="8" fillId="2" borderId="89" xfId="8" applyFont="1" applyFill="1" applyBorder="1" applyAlignment="1">
      <alignment horizontal="center" vertical="center" wrapText="1"/>
    </xf>
    <xf numFmtId="49" fontId="8" fillId="2" borderId="0" xfId="8" applyNumberFormat="1" applyFont="1" applyFill="1" applyAlignment="1">
      <alignment horizontal="center" vertical="center" wrapText="1"/>
    </xf>
    <xf numFmtId="49" fontId="8" fillId="2" borderId="98" xfId="8" applyNumberFormat="1" applyFont="1" applyFill="1" applyBorder="1" applyAlignment="1">
      <alignment horizontal="center" vertical="center"/>
    </xf>
    <xf numFmtId="0" fontId="8" fillId="2" borderId="95" xfId="8" applyFont="1" applyFill="1" applyBorder="1" applyAlignment="1">
      <alignment horizontal="center" wrapText="1"/>
    </xf>
    <xf numFmtId="0" fontId="8" fillId="2" borderId="96" xfId="8" applyFont="1" applyFill="1" applyBorder="1" applyAlignment="1">
      <alignment horizontal="center" wrapText="1"/>
    </xf>
    <xf numFmtId="0" fontId="8" fillId="2" borderId="97" xfId="8" applyFont="1" applyFill="1" applyBorder="1" applyAlignment="1">
      <alignment horizontal="center" wrapText="1"/>
    </xf>
    <xf numFmtId="49" fontId="8" fillId="2" borderId="87" xfId="8" applyNumberFormat="1" applyFont="1" applyFill="1" applyBorder="1" applyAlignment="1">
      <alignment horizontal="center"/>
    </xf>
    <xf numFmtId="49" fontId="8" fillId="2" borderId="98" xfId="8" applyNumberFormat="1" applyFont="1" applyFill="1" applyBorder="1" applyAlignment="1">
      <alignment horizontal="center"/>
    </xf>
    <xf numFmtId="49" fontId="8" fillId="2" borderId="89" xfId="8" applyNumberFormat="1" applyFont="1" applyFill="1" applyBorder="1" applyAlignment="1">
      <alignment horizontal="center"/>
    </xf>
    <xf numFmtId="49" fontId="9" fillId="0" borderId="0" xfId="8" applyNumberFormat="1" applyFont="1" applyFill="1" applyBorder="1" applyAlignment="1">
      <alignment horizontal="left" wrapText="1"/>
    </xf>
    <xf numFmtId="49" fontId="8" fillId="0" borderId="86" xfId="8" applyNumberFormat="1" applyFont="1" applyFill="1" applyBorder="1" applyAlignment="1">
      <alignment horizontal="center" vertical="center"/>
    </xf>
    <xf numFmtId="49" fontId="8" fillId="0" borderId="34" xfId="8" applyNumberFormat="1" applyFont="1" applyFill="1" applyBorder="1" applyAlignment="1">
      <alignment horizontal="center" vertical="center"/>
    </xf>
    <xf numFmtId="49" fontId="8" fillId="0" borderId="87" xfId="8" applyNumberFormat="1" applyFont="1" applyFill="1" applyBorder="1" applyAlignment="1">
      <alignment horizontal="center" vertical="center"/>
    </xf>
    <xf numFmtId="0" fontId="3" fillId="0" borderId="98" xfId="8" applyNumberFormat="1" applyFont="1" applyFill="1" applyBorder="1" applyAlignment="1">
      <alignment horizontal="center" vertical="center"/>
    </xf>
    <xf numFmtId="0" fontId="3" fillId="0" borderId="89" xfId="8" applyNumberFormat="1" applyFont="1" applyFill="1" applyBorder="1" applyAlignment="1">
      <alignment horizontal="center" vertical="center"/>
    </xf>
    <xf numFmtId="49" fontId="8" fillId="0" borderId="95" xfId="8" applyNumberFormat="1" applyFont="1" applyFill="1" applyBorder="1" applyAlignment="1">
      <alignment horizontal="center" vertical="center"/>
    </xf>
    <xf numFmtId="0" fontId="3" fillId="0" borderId="96" xfId="8" applyNumberFormat="1" applyFont="1" applyFill="1" applyBorder="1" applyAlignment="1">
      <alignment horizontal="center" vertical="center"/>
    </xf>
    <xf numFmtId="0" fontId="3" fillId="0" borderId="97" xfId="8" applyNumberFormat="1" applyFont="1" applyFill="1" applyBorder="1" applyAlignment="1">
      <alignment horizontal="center" vertical="center"/>
    </xf>
    <xf numFmtId="49" fontId="81" fillId="3" borderId="20" xfId="0" applyNumberFormat="1" applyFont="1" applyFill="1" applyBorder="1" applyAlignment="1">
      <alignment horizontal="left" vertical="top" wrapText="1"/>
    </xf>
    <xf numFmtId="49" fontId="88" fillId="2" borderId="0" xfId="0" applyNumberFormat="1" applyFont="1" applyFill="1" applyAlignment="1">
      <alignment horizontal="left" wrapText="1"/>
    </xf>
    <xf numFmtId="0" fontId="88" fillId="2" borderId="0" xfId="0" applyFont="1" applyFill="1" applyAlignment="1">
      <alignment horizontal="left" wrapText="1"/>
    </xf>
    <xf numFmtId="49" fontId="81" fillId="3" borderId="0" xfId="0" applyNumberFormat="1" applyFont="1" applyFill="1" applyAlignment="1">
      <alignment horizontal="left" vertical="top" wrapText="1"/>
    </xf>
    <xf numFmtId="49" fontId="81" fillId="3" borderId="0" xfId="0" applyNumberFormat="1" applyFont="1" applyFill="1" applyAlignment="1">
      <alignment horizontal="left" vertical="top"/>
    </xf>
    <xf numFmtId="49" fontId="81" fillId="2" borderId="46" xfId="0" applyNumberFormat="1" applyFont="1" applyFill="1" applyBorder="1" applyAlignment="1">
      <alignment horizontal="left" vertical="center" wrapText="1"/>
    </xf>
    <xf numFmtId="49" fontId="81" fillId="2" borderId="46" xfId="0" applyNumberFormat="1" applyFont="1" applyFill="1" applyBorder="1" applyAlignment="1">
      <alignment horizontal="center" vertical="center" wrapText="1"/>
    </xf>
    <xf numFmtId="49" fontId="81" fillId="2" borderId="46" xfId="0" applyNumberFormat="1" applyFont="1" applyFill="1" applyBorder="1" applyAlignment="1">
      <alignment horizontal="center" vertical="center"/>
    </xf>
    <xf numFmtId="0" fontId="81" fillId="2" borderId="46" xfId="0" applyFont="1" applyFill="1" applyBorder="1" applyAlignment="1">
      <alignment horizontal="center" vertical="center" wrapText="1"/>
    </xf>
    <xf numFmtId="49" fontId="93" fillId="2" borderId="0" xfId="0" applyNumberFormat="1" applyFont="1" applyFill="1" applyAlignment="1">
      <alignment horizontal="left" wrapText="1"/>
    </xf>
    <xf numFmtId="49" fontId="81" fillId="2" borderId="57" xfId="0" applyNumberFormat="1" applyFont="1" applyFill="1" applyBorder="1" applyAlignment="1">
      <alignment horizontal="center" vertical="center" wrapText="1"/>
    </xf>
    <xf numFmtId="49" fontId="81" fillId="2" borderId="58" xfId="0" applyNumberFormat="1" applyFont="1" applyFill="1" applyBorder="1" applyAlignment="1">
      <alignment horizontal="center" vertical="center"/>
    </xf>
    <xf numFmtId="0" fontId="81" fillId="2" borderId="59" xfId="0" applyFont="1" applyFill="1" applyBorder="1" applyAlignment="1">
      <alignment horizontal="center" vertical="center" wrapText="1"/>
    </xf>
    <xf numFmtId="0" fontId="81" fillId="2" borderId="58" xfId="0" applyFont="1" applyFill="1" applyBorder="1" applyAlignment="1">
      <alignment horizontal="center" vertical="center" wrapText="1"/>
    </xf>
    <xf numFmtId="0" fontId="81" fillId="2" borderId="57" xfId="0" applyFont="1" applyFill="1" applyBorder="1" applyAlignment="1">
      <alignment horizontal="center" vertical="center" wrapText="1"/>
    </xf>
    <xf numFmtId="0" fontId="94" fillId="0" borderId="46" xfId="0" applyFont="1" applyFill="1" applyBorder="1" applyAlignment="1">
      <alignment horizontal="center" vertical="center" wrapText="1"/>
    </xf>
    <xf numFmtId="0" fontId="95" fillId="0" borderId="46" xfId="0" applyNumberFormat="1" applyFont="1" applyFill="1" applyBorder="1" applyAlignment="1"/>
    <xf numFmtId="0" fontId="94" fillId="3" borderId="37" xfId="0" applyFont="1" applyFill="1" applyBorder="1" applyAlignment="1">
      <alignment horizontal="left" vertical="center" wrapText="1"/>
    </xf>
    <xf numFmtId="0" fontId="94" fillId="3" borderId="30" xfId="0" applyFont="1" applyFill="1" applyBorder="1" applyAlignment="1">
      <alignment horizontal="left" vertical="center" wrapText="1"/>
    </xf>
    <xf numFmtId="0" fontId="94" fillId="0" borderId="47" xfId="0" applyNumberFormat="1" applyFont="1" applyFill="1" applyBorder="1" applyAlignment="1">
      <alignment horizontal="center"/>
    </xf>
    <xf numFmtId="0" fontId="94" fillId="0" borderId="48" xfId="0" applyNumberFormat="1" applyFont="1" applyFill="1" applyBorder="1" applyAlignment="1">
      <alignment horizontal="center"/>
    </xf>
    <xf numFmtId="0" fontId="94" fillId="0" borderId="49" xfId="0" applyNumberFormat="1" applyFont="1" applyFill="1" applyBorder="1" applyAlignment="1">
      <alignment horizontal="center"/>
    </xf>
    <xf numFmtId="49" fontId="100" fillId="2" borderId="0" xfId="0" applyNumberFormat="1" applyFont="1" applyFill="1" applyAlignment="1">
      <alignment horizontal="left" wrapText="1"/>
    </xf>
    <xf numFmtId="0" fontId="101" fillId="0" borderId="0" xfId="0" applyFont="1" applyFill="1" applyAlignment="1">
      <alignment horizontal="left" vertical="top" wrapText="1"/>
    </xf>
    <xf numFmtId="49" fontId="96" fillId="2" borderId="46" xfId="0" applyNumberFormat="1" applyFont="1" applyFill="1" applyBorder="1" applyAlignment="1">
      <alignment horizontal="left" wrapText="1"/>
    </xf>
    <xf numFmtId="49" fontId="96" fillId="2" borderId="46" xfId="0" applyNumberFormat="1" applyFont="1" applyFill="1" applyBorder="1" applyAlignment="1">
      <alignment horizontal="left" vertical="center" wrapText="1"/>
    </xf>
    <xf numFmtId="49" fontId="96" fillId="2" borderId="46" xfId="0" applyNumberFormat="1" applyFont="1" applyFill="1" applyBorder="1" applyAlignment="1">
      <alignment horizontal="left" vertical="center"/>
    </xf>
    <xf numFmtId="0" fontId="96" fillId="2" borderId="46" xfId="0" applyFont="1" applyFill="1" applyBorder="1" applyAlignment="1">
      <alignment horizontal="left" vertical="center" wrapText="1"/>
    </xf>
    <xf numFmtId="0" fontId="93" fillId="0" borderId="0" xfId="32" applyFont="1" applyFill="1" applyBorder="1" applyAlignment="1">
      <alignment vertical="center" wrapText="1"/>
    </xf>
    <xf numFmtId="0" fontId="93" fillId="0" borderId="0" xfId="8" applyFont="1" applyFill="1" applyAlignment="1">
      <alignment vertical="center" wrapText="1"/>
    </xf>
    <xf numFmtId="0" fontId="93" fillId="0" borderId="0" xfId="8" applyFont="1" applyFill="1" applyAlignment="1">
      <alignment vertical="center"/>
    </xf>
    <xf numFmtId="49" fontId="90" fillId="0" borderId="100" xfId="8" applyNumberFormat="1" applyFont="1" applyFill="1" applyBorder="1" applyAlignment="1">
      <alignment vertical="center" wrapText="1"/>
    </xf>
    <xf numFmtId="0" fontId="90" fillId="0" borderId="101" xfId="32" applyFont="1" applyFill="1" applyBorder="1" applyAlignment="1">
      <alignment vertical="center" wrapText="1"/>
    </xf>
    <xf numFmtId="0" fontId="90" fillId="0" borderId="101" xfId="32" applyFont="1" applyFill="1" applyBorder="1" applyAlignment="1">
      <alignment vertical="center"/>
    </xf>
    <xf numFmtId="0" fontId="90" fillId="0" borderId="101" xfId="8" applyFont="1" applyFill="1" applyBorder="1" applyAlignment="1">
      <alignment vertical="center" wrapText="1"/>
    </xf>
    <xf numFmtId="168" fontId="90" fillId="0" borderId="102" xfId="8" applyNumberFormat="1" applyFont="1" applyFill="1" applyBorder="1" applyAlignment="1">
      <alignment vertical="center"/>
    </xf>
    <xf numFmtId="168" fontId="90" fillId="0" borderId="103" xfId="8" applyNumberFormat="1" applyFont="1" applyFill="1" applyBorder="1" applyAlignment="1">
      <alignment vertical="center"/>
    </xf>
    <xf numFmtId="0" fontId="104" fillId="0" borderId="0" xfId="0" applyNumberFormat="1" applyFont="1" applyFill="1" applyBorder="1" applyAlignment="1">
      <alignment horizontal="left" wrapText="1"/>
    </xf>
    <xf numFmtId="49" fontId="89" fillId="0" borderId="53" xfId="0" applyNumberFormat="1" applyFont="1" applyFill="1" applyBorder="1" applyAlignment="1">
      <alignment horizontal="left" vertical="center" wrapText="1"/>
    </xf>
    <xf numFmtId="49" fontId="89" fillId="0" borderId="53" xfId="0" applyNumberFormat="1" applyFont="1" applyFill="1" applyBorder="1" applyAlignment="1">
      <alignment horizontal="left" vertical="center"/>
    </xf>
    <xf numFmtId="49" fontId="89" fillId="0" borderId="53" xfId="0" applyNumberFormat="1" applyFont="1" applyFill="1" applyBorder="1" applyAlignment="1">
      <alignment horizontal="center" vertical="center" wrapText="1"/>
    </xf>
    <xf numFmtId="49" fontId="89" fillId="0" borderId="53" xfId="0" applyNumberFormat="1" applyFont="1" applyFill="1" applyBorder="1" applyAlignment="1">
      <alignment horizontal="center" vertical="center"/>
    </xf>
    <xf numFmtId="167" fontId="82" fillId="0" borderId="80" xfId="1" applyNumberFormat="1" applyFont="1" applyBorder="1" applyAlignment="1">
      <alignment horizontal="center" vertical="center"/>
    </xf>
    <xf numFmtId="167" fontId="82" fillId="0" borderId="10" xfId="1" applyNumberFormat="1" applyFont="1" applyBorder="1" applyAlignment="1">
      <alignment horizontal="center" vertical="center"/>
    </xf>
    <xf numFmtId="167" fontId="82" fillId="0" borderId="23" xfId="1" applyNumberFormat="1" applyFont="1" applyBorder="1" applyAlignment="1">
      <alignment horizontal="center" vertical="center"/>
    </xf>
    <xf numFmtId="49" fontId="89" fillId="0" borderId="101" xfId="0" applyNumberFormat="1" applyFont="1" applyBorder="1" applyAlignment="1">
      <alignment horizontal="center" vertical="center"/>
    </xf>
    <xf numFmtId="17" fontId="89" fillId="0" borderId="101" xfId="0" applyNumberFormat="1" applyFont="1" applyBorder="1" applyAlignment="1">
      <alignment horizontal="center" vertical="center"/>
    </xf>
    <xf numFmtId="0" fontId="89" fillId="0" borderId="101" xfId="0" applyFont="1" applyBorder="1" applyAlignment="1">
      <alignment horizontal="center" vertical="center"/>
    </xf>
    <xf numFmtId="49" fontId="81" fillId="0" borderId="37" xfId="0" applyNumberFormat="1" applyFont="1" applyFill="1" applyBorder="1" applyAlignment="1">
      <alignment horizontal="center" vertical="center"/>
    </xf>
    <xf numFmtId="49" fontId="81" fillId="0" borderId="100" xfId="0" applyNumberFormat="1" applyFont="1" applyFill="1" applyBorder="1" applyAlignment="1">
      <alignment horizontal="center" vertical="center"/>
    </xf>
    <xf numFmtId="49" fontId="81" fillId="0" borderId="38" xfId="0" applyNumberFormat="1" applyFont="1" applyFill="1" applyBorder="1" applyAlignment="1">
      <alignment horizontal="center" vertical="center"/>
    </xf>
    <xf numFmtId="0" fontId="9" fillId="2" borderId="0" xfId="8" applyFont="1" applyFill="1" applyBorder="1" applyAlignment="1">
      <alignment horizontal="left" vertical="top" wrapText="1"/>
    </xf>
    <xf numFmtId="0" fontId="9" fillId="2" borderId="0" xfId="8" applyFont="1" applyFill="1" applyBorder="1" applyAlignment="1">
      <alignment horizontal="left" wrapText="1"/>
    </xf>
    <xf numFmtId="0" fontId="8" fillId="2" borderId="0" xfId="8" applyFont="1" applyFill="1" applyBorder="1" applyAlignment="1">
      <alignment horizontal="left" wrapText="1"/>
    </xf>
    <xf numFmtId="0" fontId="3" fillId="0" borderId="0" xfId="8" applyNumberFormat="1" applyFont="1" applyFill="1" applyBorder="1" applyAlignment="1">
      <alignment horizontal="left"/>
    </xf>
    <xf numFmtId="0" fontId="41" fillId="0" borderId="72" xfId="20" applyNumberFormat="1" applyFont="1" applyFill="1" applyBorder="1" applyAlignment="1">
      <alignment horizontal="left"/>
    </xf>
    <xf numFmtId="0" fontId="41" fillId="0" borderId="0" xfId="20" applyNumberFormat="1" applyFont="1" applyFill="1" applyBorder="1" applyAlignment="1">
      <alignment horizontal="left"/>
    </xf>
    <xf numFmtId="0" fontId="15" fillId="0" borderId="100" xfId="20" applyNumberFormat="1" applyFont="1" applyFill="1" applyBorder="1" applyAlignment="1">
      <alignment horizontal="left" vertical="top"/>
    </xf>
    <xf numFmtId="0" fontId="38" fillId="3" borderId="46" xfId="20" applyNumberFormat="1" applyFont="1" applyFill="1" applyBorder="1" applyAlignment="1">
      <alignment horizontal="center" vertical="center" wrapText="1"/>
    </xf>
    <xf numFmtId="0" fontId="38" fillId="3" borderId="46" xfId="20" applyNumberFormat="1" applyFont="1" applyFill="1" applyBorder="1" applyAlignment="1">
      <alignment horizontal="center" vertical="center"/>
    </xf>
    <xf numFmtId="0" fontId="15" fillId="3" borderId="46" xfId="20" applyNumberFormat="1" applyFont="1" applyFill="1" applyBorder="1" applyAlignment="1">
      <alignment horizontal="center" vertical="center"/>
    </xf>
    <xf numFmtId="0" fontId="38" fillId="3" borderId="46" xfId="20" applyNumberFormat="1" applyFont="1" applyFill="1" applyBorder="1" applyAlignment="1">
      <alignment horizontal="left" vertical="center" wrapText="1"/>
    </xf>
    <xf numFmtId="173" fontId="28" fillId="0" borderId="93" xfId="20" applyFont="1" applyBorder="1" applyAlignment="1">
      <alignment horizontal="left"/>
    </xf>
    <xf numFmtId="173" fontId="28" fillId="0" borderId="0" xfId="20" applyFont="1" applyAlignment="1">
      <alignment horizontal="left" vertical="top"/>
    </xf>
    <xf numFmtId="0" fontId="15" fillId="3" borderId="0" xfId="20" applyNumberFormat="1" applyFont="1" applyFill="1" applyBorder="1" applyAlignment="1">
      <alignment horizontal="left" vertical="top"/>
    </xf>
    <xf numFmtId="49" fontId="8" fillId="2" borderId="50" xfId="21" applyNumberFormat="1" applyFont="1" applyFill="1" applyBorder="1" applyAlignment="1">
      <alignment horizontal="center" vertical="center" wrapText="1"/>
    </xf>
    <xf numFmtId="49" fontId="8" fillId="2" borderId="22" xfId="21" applyNumberFormat="1" applyFont="1" applyFill="1" applyBorder="1" applyAlignment="1">
      <alignment horizontal="center" vertical="center"/>
    </xf>
    <xf numFmtId="0" fontId="38" fillId="7" borderId="47" xfId="20" applyNumberFormat="1" applyFont="1" applyFill="1" applyBorder="1" applyAlignment="1">
      <alignment horizontal="center" vertical="top"/>
    </xf>
    <xf numFmtId="0" fontId="38" fillId="7" borderId="48" xfId="20" applyNumberFormat="1" applyFont="1" applyFill="1" applyBorder="1" applyAlignment="1">
      <alignment horizontal="center" vertical="top"/>
    </xf>
    <xf numFmtId="0" fontId="38" fillId="7" borderId="49" xfId="20" applyNumberFormat="1" applyFont="1" applyFill="1" applyBorder="1" applyAlignment="1">
      <alignment horizontal="center" vertical="top"/>
    </xf>
    <xf numFmtId="0" fontId="50" fillId="0" borderId="30" xfId="20" applyNumberFormat="1" applyFont="1" applyBorder="1" applyAlignment="1">
      <alignment horizontal="center"/>
    </xf>
    <xf numFmtId="0" fontId="45" fillId="3" borderId="30" xfId="20" applyNumberFormat="1" applyFont="1" applyFill="1" applyBorder="1" applyAlignment="1">
      <alignment horizontal="left" wrapText="1"/>
    </xf>
    <xf numFmtId="0" fontId="46" fillId="3" borderId="46" xfId="20" applyNumberFormat="1" applyFont="1" applyFill="1" applyBorder="1" applyAlignment="1">
      <alignment horizontal="center" vertical="center"/>
    </xf>
    <xf numFmtId="49" fontId="8" fillId="2" borderId="17" xfId="21" applyNumberFormat="1" applyFont="1" applyFill="1" applyBorder="1" applyAlignment="1">
      <alignment horizontal="center" vertical="center" wrapText="1"/>
    </xf>
    <xf numFmtId="0" fontId="38" fillId="9" borderId="10" xfId="20" applyNumberFormat="1" applyFont="1" applyFill="1" applyBorder="1" applyAlignment="1">
      <alignment horizontal="center" vertical="center" wrapText="1"/>
    </xf>
    <xf numFmtId="0" fontId="38" fillId="9" borderId="23" xfId="20" applyNumberFormat="1" applyFont="1" applyFill="1" applyBorder="1" applyAlignment="1">
      <alignment horizontal="center" vertical="center" wrapText="1"/>
    </xf>
    <xf numFmtId="0" fontId="38" fillId="9" borderId="37" xfId="20" applyNumberFormat="1" applyFont="1" applyFill="1" applyBorder="1" applyAlignment="1">
      <alignment horizontal="center" vertical="center" wrapText="1"/>
    </xf>
    <xf numFmtId="0" fontId="38" fillId="9" borderId="38" xfId="20" applyNumberFormat="1" applyFont="1" applyFill="1" applyBorder="1" applyAlignment="1">
      <alignment horizontal="center" vertical="center" wrapText="1"/>
    </xf>
    <xf numFmtId="0" fontId="42" fillId="9" borderId="62" xfId="25" applyFont="1" applyFill="1" applyBorder="1" applyAlignment="1">
      <alignment horizontal="center" vertical="center" wrapText="1"/>
    </xf>
    <xf numFmtId="0" fontId="42" fillId="9" borderId="10" xfId="25" applyFont="1" applyFill="1" applyBorder="1" applyAlignment="1">
      <alignment horizontal="center" vertical="center" wrapText="1"/>
    </xf>
    <xf numFmtId="0" fontId="42" fillId="9" borderId="23" xfId="25" applyFont="1" applyFill="1" applyBorder="1" applyAlignment="1">
      <alignment horizontal="center" vertical="center" wrapText="1"/>
    </xf>
    <xf numFmtId="173" fontId="42" fillId="9" borderId="47" xfId="20" applyFont="1" applyFill="1" applyBorder="1" applyAlignment="1">
      <alignment horizontal="center" vertical="center" wrapText="1"/>
    </xf>
    <xf numFmtId="173" fontId="42" fillId="9" borderId="48" xfId="20" applyFont="1" applyFill="1" applyBorder="1" applyAlignment="1">
      <alignment horizontal="center" vertical="center" wrapText="1"/>
    </xf>
    <xf numFmtId="173" fontId="42" fillId="9" borderId="49" xfId="20" applyFont="1" applyFill="1" applyBorder="1" applyAlignment="1">
      <alignment horizontal="center" vertical="center" wrapText="1"/>
    </xf>
    <xf numFmtId="173" fontId="42" fillId="9" borderId="46" xfId="20" applyFont="1" applyFill="1" applyBorder="1" applyAlignment="1">
      <alignment horizontal="center" vertical="center" wrapText="1"/>
    </xf>
    <xf numFmtId="0" fontId="38" fillId="9" borderId="46" xfId="20" applyNumberFormat="1" applyFont="1" applyFill="1" applyBorder="1" applyAlignment="1">
      <alignment horizontal="center" vertical="center" wrapText="1"/>
    </xf>
    <xf numFmtId="0" fontId="42" fillId="9" borderId="47" xfId="25" applyFont="1" applyFill="1" applyBorder="1" applyAlignment="1">
      <alignment horizontal="center" vertical="center"/>
    </xf>
    <xf numFmtId="0" fontId="42" fillId="9" borderId="49" xfId="25" applyFont="1" applyFill="1" applyBorder="1" applyAlignment="1">
      <alignment horizontal="center" vertical="center"/>
    </xf>
    <xf numFmtId="0" fontId="38" fillId="9" borderId="62" xfId="20" applyNumberFormat="1" applyFont="1" applyFill="1" applyBorder="1" applyAlignment="1">
      <alignment horizontal="center" vertical="center" wrapText="1"/>
    </xf>
    <xf numFmtId="0" fontId="42" fillId="9" borderId="47" xfId="25" applyFont="1" applyFill="1" applyBorder="1" applyAlignment="1">
      <alignment horizontal="center" vertical="center" wrapText="1"/>
    </xf>
    <xf numFmtId="0" fontId="42" fillId="9" borderId="49" xfId="25" applyFont="1" applyFill="1" applyBorder="1" applyAlignment="1">
      <alignment horizontal="center" vertical="center" wrapText="1"/>
    </xf>
    <xf numFmtId="0" fontId="38" fillId="9" borderId="47" xfId="20" applyNumberFormat="1" applyFont="1" applyFill="1" applyBorder="1" applyAlignment="1">
      <alignment horizontal="center" vertical="center" wrapText="1"/>
    </xf>
    <xf numFmtId="0" fontId="38" fillId="9" borderId="49" xfId="20" applyNumberFormat="1" applyFont="1" applyFill="1" applyBorder="1" applyAlignment="1">
      <alignment horizontal="center" vertical="center" wrapText="1"/>
    </xf>
    <xf numFmtId="0" fontId="46" fillId="0" borderId="30" xfId="20" applyNumberFormat="1" applyFont="1" applyFill="1" applyBorder="1" applyAlignment="1">
      <alignment horizontal="left" vertical="top"/>
    </xf>
    <xf numFmtId="0" fontId="50" fillId="9" borderId="47" xfId="20" applyNumberFormat="1" applyFont="1" applyFill="1" applyBorder="1" applyAlignment="1">
      <alignment horizontal="center"/>
    </xf>
    <xf numFmtId="0" fontId="50" fillId="9" borderId="48" xfId="20" applyNumberFormat="1" applyFont="1" applyFill="1" applyBorder="1" applyAlignment="1">
      <alignment horizontal="center"/>
    </xf>
    <xf numFmtId="0" fontId="50" fillId="9" borderId="49" xfId="20" applyNumberFormat="1" applyFont="1" applyFill="1" applyBorder="1" applyAlignment="1">
      <alignment horizontal="center"/>
    </xf>
    <xf numFmtId="0" fontId="51" fillId="9" borderId="47" xfId="25" applyFont="1" applyFill="1" applyBorder="1" applyAlignment="1">
      <alignment horizontal="center" vertical="center" wrapText="1"/>
    </xf>
    <xf numFmtId="0" fontId="51" fillId="9" borderId="49" xfId="25" applyFont="1" applyFill="1" applyBorder="1" applyAlignment="1">
      <alignment horizontal="center" vertical="center" wrapText="1"/>
    </xf>
    <xf numFmtId="0" fontId="50" fillId="0" borderId="46" xfId="20" applyNumberFormat="1" applyFont="1" applyBorder="1" applyAlignment="1">
      <alignment horizontal="center"/>
    </xf>
    <xf numFmtId="0" fontId="42" fillId="9" borderId="46" xfId="0" applyFont="1" applyFill="1" applyBorder="1" applyAlignment="1">
      <alignment horizontal="center" vertical="center" wrapText="1"/>
    </xf>
    <xf numFmtId="0" fontId="42" fillId="9" borderId="46" xfId="25" applyFont="1" applyFill="1" applyBorder="1" applyAlignment="1">
      <alignment horizontal="center" vertical="center" wrapText="1"/>
    </xf>
    <xf numFmtId="0" fontId="42" fillId="9" borderId="46" xfId="25" applyFont="1" applyFill="1" applyBorder="1" applyAlignment="1">
      <alignment horizontal="center" vertical="center"/>
    </xf>
    <xf numFmtId="0" fontId="46" fillId="3" borderId="48" xfId="20" applyNumberFormat="1" applyFont="1" applyFill="1" applyBorder="1" applyAlignment="1">
      <alignment horizontal="center" vertical="center"/>
    </xf>
    <xf numFmtId="0" fontId="46" fillId="3" borderId="30" xfId="20" applyNumberFormat="1" applyFont="1" applyFill="1" applyBorder="1" applyAlignment="1">
      <alignment horizontal="center" vertical="center"/>
    </xf>
    <xf numFmtId="3" fontId="42" fillId="3" borderId="62" xfId="24" applyNumberFormat="1" applyFont="1" applyFill="1" applyBorder="1" applyAlignment="1">
      <alignment horizontal="center" vertical="center" wrapText="1"/>
    </xf>
    <xf numFmtId="3" fontId="42" fillId="3" borderId="23" xfId="24" applyNumberFormat="1" applyFont="1" applyFill="1" applyBorder="1" applyAlignment="1">
      <alignment horizontal="center" vertical="center" wrapText="1"/>
    </xf>
    <xf numFmtId="0" fontId="53" fillId="3" borderId="48" xfId="20" applyNumberFormat="1" applyFont="1" applyFill="1" applyBorder="1" applyAlignment="1">
      <alignment horizontal="center" vertical="center"/>
    </xf>
    <xf numFmtId="0" fontId="50" fillId="9" borderId="46" xfId="20" applyNumberFormat="1" applyFont="1" applyFill="1" applyBorder="1" applyAlignment="1">
      <alignment horizontal="center" vertical="center" wrapText="1"/>
    </xf>
    <xf numFmtId="0" fontId="50" fillId="9" borderId="62" xfId="20" applyNumberFormat="1" applyFont="1" applyFill="1" applyBorder="1" applyAlignment="1">
      <alignment horizontal="center" vertical="center" wrapText="1"/>
    </xf>
    <xf numFmtId="0" fontId="50" fillId="9" borderId="23" xfId="20" applyNumberFormat="1" applyFont="1" applyFill="1" applyBorder="1" applyAlignment="1">
      <alignment horizontal="center" vertical="center" wrapText="1"/>
    </xf>
    <xf numFmtId="0" fontId="50" fillId="9" borderId="47" xfId="20" applyNumberFormat="1" applyFont="1" applyFill="1" applyBorder="1" applyAlignment="1">
      <alignment horizontal="center" vertical="center" wrapText="1"/>
    </xf>
    <xf numFmtId="0" fontId="50" fillId="9" borderId="49" xfId="20" applyNumberFormat="1" applyFont="1" applyFill="1" applyBorder="1" applyAlignment="1">
      <alignment horizontal="center" vertical="center" wrapText="1"/>
    </xf>
    <xf numFmtId="0" fontId="60" fillId="0" borderId="37" xfId="20" applyNumberFormat="1" applyFont="1" applyBorder="1" applyAlignment="1">
      <alignment horizontal="center"/>
    </xf>
    <xf numFmtId="0" fontId="60" fillId="0" borderId="30" xfId="20" applyNumberFormat="1" applyFont="1" applyBorder="1" applyAlignment="1">
      <alignment horizontal="center"/>
    </xf>
    <xf numFmtId="0" fontId="56" fillId="9" borderId="62" xfId="25" applyFont="1" applyFill="1" applyBorder="1" applyAlignment="1">
      <alignment horizontal="center" vertical="center" wrapText="1"/>
    </xf>
    <xf numFmtId="0" fontId="56" fillId="9" borderId="10" xfId="25" applyFont="1" applyFill="1" applyBorder="1" applyAlignment="1">
      <alignment horizontal="center" vertical="center" wrapText="1"/>
    </xf>
    <xf numFmtId="0" fontId="56" fillId="9" borderId="23" xfId="25" applyFont="1" applyFill="1" applyBorder="1" applyAlignment="1">
      <alignment horizontal="center" vertical="center" wrapText="1"/>
    </xf>
    <xf numFmtId="173" fontId="56" fillId="9" borderId="47" xfId="20" applyFont="1" applyFill="1" applyBorder="1" applyAlignment="1">
      <alignment horizontal="center" vertical="center" wrapText="1"/>
    </xf>
    <xf numFmtId="173" fontId="56" fillId="9" borderId="48" xfId="20" applyFont="1" applyFill="1" applyBorder="1" applyAlignment="1">
      <alignment horizontal="center" vertical="center" wrapText="1"/>
    </xf>
    <xf numFmtId="173" fontId="56" fillId="9" borderId="49" xfId="20" applyFont="1" applyFill="1" applyBorder="1" applyAlignment="1">
      <alignment horizontal="center" vertical="center" wrapText="1"/>
    </xf>
    <xf numFmtId="0" fontId="56" fillId="9" borderId="46" xfId="0" applyFont="1" applyFill="1" applyBorder="1" applyAlignment="1">
      <alignment horizontal="center" vertical="center" wrapText="1"/>
    </xf>
    <xf numFmtId="0" fontId="56" fillId="9" borderId="47" xfId="25" applyFont="1" applyFill="1" applyBorder="1" applyAlignment="1">
      <alignment horizontal="center" vertical="center"/>
    </xf>
    <xf numFmtId="0" fontId="56" fillId="9" borderId="49" xfId="25" applyFont="1" applyFill="1" applyBorder="1" applyAlignment="1">
      <alignment horizontal="center" vertical="center"/>
    </xf>
    <xf numFmtId="0" fontId="56" fillId="9" borderId="46" xfId="25" applyFont="1" applyFill="1" applyBorder="1" applyAlignment="1">
      <alignment horizontal="center" vertical="center"/>
    </xf>
    <xf numFmtId="4" fontId="6" fillId="0" borderId="0" xfId="0" applyNumberFormat="1" applyFont="1" applyFill="1" applyBorder="1" applyAlignment="1">
      <alignment horizontal="left" vertical="top" wrapText="1"/>
    </xf>
    <xf numFmtId="173" fontId="50" fillId="0" borderId="37" xfId="20" applyFont="1" applyFill="1" applyBorder="1" applyAlignment="1">
      <alignment horizontal="left" vertical="top"/>
    </xf>
    <xf numFmtId="173" fontId="50" fillId="0" borderId="30" xfId="20" applyFont="1" applyFill="1" applyBorder="1" applyAlignment="1">
      <alignment horizontal="left" vertical="top"/>
    </xf>
    <xf numFmtId="197" fontId="27" fillId="0" borderId="99" xfId="20" applyNumberFormat="1" applyFont="1" applyFill="1" applyBorder="1" applyAlignment="1">
      <alignment horizontal="center" vertical="center" wrapText="1"/>
    </xf>
    <xf numFmtId="197" fontId="27" fillId="0" borderId="10" xfId="20" applyNumberFormat="1" applyFont="1" applyFill="1" applyBorder="1" applyAlignment="1">
      <alignment horizontal="center" vertical="center" wrapText="1"/>
    </xf>
    <xf numFmtId="197" fontId="27" fillId="0" borderId="23" xfId="20" applyNumberFormat="1" applyFont="1" applyFill="1" applyBorder="1" applyAlignment="1">
      <alignment horizontal="center" vertical="center" wrapText="1"/>
    </xf>
    <xf numFmtId="173" fontId="27" fillId="0" borderId="99" xfId="20" applyFont="1" applyFill="1" applyBorder="1" applyAlignment="1">
      <alignment horizontal="center" vertical="center" wrapText="1"/>
    </xf>
    <xf numFmtId="173" fontId="27" fillId="0" borderId="10" xfId="20" applyFont="1" applyFill="1" applyBorder="1" applyAlignment="1">
      <alignment horizontal="center" vertical="center" wrapText="1"/>
    </xf>
    <xf numFmtId="173" fontId="27" fillId="0" borderId="23" xfId="20" applyFont="1" applyFill="1" applyBorder="1" applyAlignment="1">
      <alignment horizontal="center" vertical="center" wrapText="1"/>
    </xf>
    <xf numFmtId="0" fontId="38" fillId="9" borderId="101" xfId="20" applyNumberFormat="1" applyFont="1" applyFill="1" applyBorder="1" applyAlignment="1">
      <alignment horizontal="center" vertical="center" wrapText="1"/>
    </xf>
    <xf numFmtId="0" fontId="63" fillId="9" borderId="99" xfId="20" applyNumberFormat="1" applyFont="1" applyFill="1" applyBorder="1" applyAlignment="1">
      <alignment horizontal="center" vertical="center" wrapText="1"/>
    </xf>
    <xf numFmtId="0" fontId="63" fillId="9" borderId="23" xfId="20" applyNumberFormat="1" applyFont="1" applyFill="1" applyBorder="1" applyAlignment="1">
      <alignment horizontal="center" vertical="center" wrapText="1"/>
    </xf>
    <xf numFmtId="0" fontId="38" fillId="9" borderId="102" xfId="20" applyNumberFormat="1" applyFont="1" applyFill="1" applyBorder="1" applyAlignment="1">
      <alignment horizontal="center" vertical="center" wrapText="1"/>
    </xf>
    <xf numFmtId="0" fontId="38" fillId="9" borderId="103" xfId="20" applyNumberFormat="1" applyFont="1" applyFill="1" applyBorder="1" applyAlignment="1">
      <alignment horizontal="center" vertical="center" wrapText="1"/>
    </xf>
    <xf numFmtId="0" fontId="38" fillId="9" borderId="104" xfId="20" applyNumberFormat="1" applyFont="1" applyFill="1" applyBorder="1" applyAlignment="1">
      <alignment horizontal="center" vertical="center" wrapText="1"/>
    </xf>
    <xf numFmtId="0" fontId="38" fillId="9" borderId="99" xfId="20" applyNumberFormat="1" applyFont="1" applyFill="1" applyBorder="1" applyAlignment="1">
      <alignment horizontal="center" vertical="center" wrapText="1"/>
    </xf>
    <xf numFmtId="173" fontId="76" fillId="0" borderId="10" xfId="20" applyFont="1" applyFill="1" applyBorder="1" applyAlignment="1">
      <alignment horizontal="center" vertical="center" wrapText="1"/>
    </xf>
    <xf numFmtId="173" fontId="76" fillId="0" borderId="23" xfId="20" applyFont="1" applyFill="1" applyBorder="1" applyAlignment="1">
      <alignment horizontal="center" vertical="center" wrapText="1"/>
    </xf>
    <xf numFmtId="197" fontId="76" fillId="0" borderId="99" xfId="20" applyNumberFormat="1" applyFont="1" applyFill="1" applyBorder="1" applyAlignment="1">
      <alignment horizontal="center" vertical="center" wrapText="1"/>
    </xf>
    <xf numFmtId="197" fontId="76" fillId="0" borderId="23" xfId="20" applyNumberFormat="1" applyFont="1" applyFill="1" applyBorder="1" applyAlignment="1">
      <alignment horizontal="center" vertical="center" wrapText="1"/>
    </xf>
    <xf numFmtId="197" fontId="76" fillId="0" borderId="10" xfId="20" applyNumberFormat="1" applyFont="1" applyFill="1" applyBorder="1" applyAlignment="1">
      <alignment horizontal="center" vertical="center" wrapText="1"/>
    </xf>
    <xf numFmtId="173" fontId="76" fillId="0" borderId="99" xfId="20" applyFont="1" applyFill="1" applyBorder="1" applyAlignment="1">
      <alignment horizontal="center" vertical="center" wrapText="1"/>
    </xf>
    <xf numFmtId="173" fontId="41" fillId="0" borderId="100" xfId="20" applyFont="1" applyFill="1" applyBorder="1" applyAlignment="1">
      <alignment horizontal="left" vertical="center"/>
    </xf>
    <xf numFmtId="173" fontId="52" fillId="3" borderId="99" xfId="20" applyFont="1" applyFill="1" applyBorder="1" applyAlignment="1">
      <alignment horizontal="center" vertical="center" wrapText="1"/>
    </xf>
    <xf numFmtId="173" fontId="52" fillId="3" borderId="10" xfId="20" applyFont="1" applyFill="1" applyBorder="1" applyAlignment="1">
      <alignment horizontal="center" vertical="center" wrapText="1"/>
    </xf>
    <xf numFmtId="173" fontId="52" fillId="3" borderId="23" xfId="20" applyFont="1" applyFill="1" applyBorder="1" applyAlignment="1">
      <alignment horizontal="center" vertical="center" wrapText="1"/>
    </xf>
    <xf numFmtId="173" fontId="52" fillId="3" borderId="10" xfId="20" applyFont="1" applyFill="1" applyBorder="1" applyAlignment="1">
      <alignment horizontal="center" vertical="center"/>
    </xf>
    <xf numFmtId="173" fontId="52" fillId="3" borderId="23" xfId="20" applyFont="1" applyFill="1" applyBorder="1" applyAlignment="1">
      <alignment horizontal="center" vertical="center"/>
    </xf>
    <xf numFmtId="0" fontId="15" fillId="3" borderId="100" xfId="0" applyNumberFormat="1" applyFont="1" applyFill="1" applyBorder="1" applyAlignment="1">
      <alignment horizontal="left" vertical="top"/>
    </xf>
    <xf numFmtId="0" fontId="80" fillId="9" borderId="101" xfId="20" applyNumberFormat="1" applyFont="1" applyFill="1" applyBorder="1" applyAlignment="1">
      <alignment horizontal="center" vertical="center" wrapText="1"/>
    </xf>
    <xf numFmtId="173" fontId="52" fillId="3" borderId="99" xfId="20" applyFont="1" applyFill="1" applyBorder="1" applyAlignment="1">
      <alignment horizontal="center" vertical="center"/>
    </xf>
    <xf numFmtId="43" fontId="19" fillId="0" borderId="2" xfId="1" applyFont="1" applyFill="1" applyBorder="1" applyAlignment="1">
      <alignment horizontal="left" vertical="top" wrapText="1"/>
    </xf>
    <xf numFmtId="43" fontId="19" fillId="0" borderId="78" xfId="1" applyFont="1" applyFill="1" applyBorder="1" applyAlignment="1">
      <alignment horizontal="left" vertical="top" wrapText="1"/>
    </xf>
    <xf numFmtId="43" fontId="19" fillId="0" borderId="79" xfId="1" applyFont="1" applyFill="1" applyBorder="1" applyAlignment="1">
      <alignment horizontal="left" vertical="top" wrapText="1"/>
    </xf>
    <xf numFmtId="43" fontId="19" fillId="0" borderId="30" xfId="1" applyFont="1" applyFill="1" applyBorder="1" applyAlignment="1">
      <alignment horizontal="left" vertical="top" wrapText="1"/>
    </xf>
    <xf numFmtId="43" fontId="19" fillId="0" borderId="38" xfId="1" applyFont="1" applyFill="1" applyBorder="1" applyAlignment="1">
      <alignment horizontal="left" vertical="top" wrapText="1"/>
    </xf>
    <xf numFmtId="43" fontId="19" fillId="0" borderId="5" xfId="1" applyFont="1" applyFill="1" applyBorder="1" applyAlignment="1">
      <alignment horizontal="left" vertical="top" wrapText="1"/>
    </xf>
    <xf numFmtId="43" fontId="19" fillId="0" borderId="3" xfId="1" applyFont="1" applyFill="1" applyBorder="1" applyAlignment="1">
      <alignment horizontal="left" vertical="top" wrapText="1"/>
    </xf>
  </cellXfs>
  <cellStyles count="38">
    <cellStyle name="Comma" xfId="1" builtinId="3"/>
    <cellStyle name="Comma 10 5" xfId="13"/>
    <cellStyle name="Comma 11 2" xfId="37"/>
    <cellStyle name="Comma 16" xfId="33"/>
    <cellStyle name="Comma 16 2" xfId="34"/>
    <cellStyle name="Comma 18" xfId="30"/>
    <cellStyle name="Comma 2" xfId="11"/>
    <cellStyle name="Comma 2 124" xfId="7"/>
    <cellStyle name="Comma 2 124 2" xfId="29"/>
    <cellStyle name="Comma 2 3 86" xfId="27"/>
    <cellStyle name="Comma 2 4" xfId="31"/>
    <cellStyle name="Comma 3" xfId="26"/>
    <cellStyle name="Comma 3 101" xfId="28"/>
    <cellStyle name="Comma 3 2" xfId="35"/>
    <cellStyle name="Comma 7" xfId="17"/>
    <cellStyle name="Hyperlink" xfId="36" builtinId="8"/>
    <cellStyle name="Indian Comma" xfId="24"/>
    <cellStyle name="Normal" xfId="0" builtinId="0"/>
    <cellStyle name="Normal 11" xfId="4"/>
    <cellStyle name="Normal 11 2" xfId="16"/>
    <cellStyle name="Normal 12 3 3" xfId="8"/>
    <cellStyle name="Normal 12 3 3 2" xfId="21"/>
    <cellStyle name="Normal 2" xfId="12"/>
    <cellStyle name="Normal 2 134" xfId="20"/>
    <cellStyle name="Normal 2 18 2" xfId="9"/>
    <cellStyle name="Normal 2 2" xfId="6"/>
    <cellStyle name="Normal 23 2" xfId="18"/>
    <cellStyle name="Normal 3" xfId="14"/>
    <cellStyle name="Normal 3 144" xfId="25"/>
    <cellStyle name="Normal 34 2" xfId="15"/>
    <cellStyle name="Normal 4" xfId="5"/>
    <cellStyle name="Normal 41" xfId="3"/>
    <cellStyle name="Normal 5 10" xfId="23"/>
    <cellStyle name="Normal 7" xfId="32"/>
    <cellStyle name="Normal 8" xfId="22"/>
    <cellStyle name="Normal_tables-oct 4" xfId="19"/>
    <cellStyle name="Percent" xfId="2" builtinId="5"/>
    <cellStyle name="Percent 2" xfId="1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topLeftCell="A16" zoomScaleNormal="100" workbookViewId="0"/>
  </sheetViews>
  <sheetFormatPr defaultColWidth="9.140625" defaultRowHeight="15.75" x14ac:dyDescent="0.25"/>
  <cols>
    <col min="1" max="1" width="109.85546875" style="4" customWidth="1"/>
    <col min="2" max="16384" width="9.140625" style="1"/>
  </cols>
  <sheetData>
    <row r="1" spans="1:1" ht="15.75" customHeight="1" x14ac:dyDescent="0.2">
      <c r="A1" s="722"/>
    </row>
    <row r="2" spans="1:1" s="3" customFormat="1" ht="18.75" customHeight="1" x14ac:dyDescent="0.3">
      <c r="A2" s="2" t="s">
        <v>0</v>
      </c>
    </row>
    <row r="3" spans="1:1" s="3" customFormat="1" ht="18" customHeight="1" x14ac:dyDescent="0.25">
      <c r="A3" s="399" t="s">
        <v>1</v>
      </c>
    </row>
    <row r="4" spans="1:1" s="3" customFormat="1" ht="18" customHeight="1" x14ac:dyDescent="0.25">
      <c r="A4" s="399" t="s">
        <v>2</v>
      </c>
    </row>
    <row r="5" spans="1:1" s="3" customFormat="1" ht="18" customHeight="1" x14ac:dyDescent="0.25">
      <c r="A5" s="399" t="s">
        <v>3</v>
      </c>
    </row>
    <row r="6" spans="1:1" s="3" customFormat="1" ht="18" customHeight="1" x14ac:dyDescent="0.25">
      <c r="A6" s="399" t="s">
        <v>4</v>
      </c>
    </row>
    <row r="7" spans="1:1" s="3" customFormat="1" ht="18" customHeight="1" x14ac:dyDescent="0.25">
      <c r="A7" s="399" t="s">
        <v>5</v>
      </c>
    </row>
    <row r="8" spans="1:1" s="3" customFormat="1" ht="18" customHeight="1" x14ac:dyDescent="0.25">
      <c r="A8" s="399" t="s">
        <v>6</v>
      </c>
    </row>
    <row r="9" spans="1:1" s="3" customFormat="1" ht="18" customHeight="1" x14ac:dyDescent="0.25">
      <c r="A9" s="399" t="s">
        <v>7</v>
      </c>
    </row>
    <row r="10" spans="1:1" s="3" customFormat="1" ht="18" customHeight="1" x14ac:dyDescent="0.25">
      <c r="A10" s="399" t="s">
        <v>8</v>
      </c>
    </row>
    <row r="11" spans="1:1" s="3" customFormat="1" ht="18" customHeight="1" x14ac:dyDescent="0.25">
      <c r="A11" s="399" t="s">
        <v>9</v>
      </c>
    </row>
    <row r="12" spans="1:1" s="3" customFormat="1" ht="18" customHeight="1" x14ac:dyDescent="0.25">
      <c r="A12" s="399" t="s">
        <v>10</v>
      </c>
    </row>
    <row r="13" spans="1:1" s="3" customFormat="1" ht="18" customHeight="1" x14ac:dyDescent="0.25">
      <c r="A13" s="399" t="s">
        <v>11</v>
      </c>
    </row>
    <row r="14" spans="1:1" s="3" customFormat="1" ht="18" customHeight="1" x14ac:dyDescent="0.25">
      <c r="A14" s="399" t="s">
        <v>12</v>
      </c>
    </row>
    <row r="15" spans="1:1" s="3" customFormat="1" ht="18" customHeight="1" x14ac:dyDescent="0.25">
      <c r="A15" s="399" t="s">
        <v>13</v>
      </c>
    </row>
    <row r="16" spans="1:1" s="3" customFormat="1" ht="18" customHeight="1" x14ac:dyDescent="0.25">
      <c r="A16" s="399" t="s">
        <v>14</v>
      </c>
    </row>
    <row r="17" spans="1:1" s="3" customFormat="1" ht="18" customHeight="1" x14ac:dyDescent="0.25">
      <c r="A17" s="399" t="s">
        <v>15</v>
      </c>
    </row>
    <row r="18" spans="1:1" s="3" customFormat="1" ht="18" customHeight="1" x14ac:dyDescent="0.25">
      <c r="A18" s="399" t="s">
        <v>16</v>
      </c>
    </row>
    <row r="19" spans="1:1" s="3" customFormat="1" ht="18" customHeight="1" x14ac:dyDescent="0.25">
      <c r="A19" s="399" t="s">
        <v>17</v>
      </c>
    </row>
    <row r="20" spans="1:1" s="3" customFormat="1" ht="18" customHeight="1" x14ac:dyDescent="0.25">
      <c r="A20" s="399" t="s">
        <v>18</v>
      </c>
    </row>
    <row r="21" spans="1:1" s="3" customFormat="1" ht="18" customHeight="1" x14ac:dyDescent="0.25">
      <c r="A21" s="399" t="s">
        <v>19</v>
      </c>
    </row>
    <row r="22" spans="1:1" s="3" customFormat="1" ht="18" customHeight="1" x14ac:dyDescent="0.25">
      <c r="A22" s="399" t="s">
        <v>20</v>
      </c>
    </row>
    <row r="23" spans="1:1" s="3" customFormat="1" ht="18" customHeight="1" x14ac:dyDescent="0.25">
      <c r="A23" s="399" t="s">
        <v>21</v>
      </c>
    </row>
    <row r="24" spans="1:1" s="3" customFormat="1" ht="18" customHeight="1" x14ac:dyDescent="0.25">
      <c r="A24" s="399" t="s">
        <v>22</v>
      </c>
    </row>
    <row r="25" spans="1:1" s="3" customFormat="1" ht="18" customHeight="1" x14ac:dyDescent="0.25">
      <c r="A25" s="399" t="s">
        <v>23</v>
      </c>
    </row>
    <row r="26" spans="1:1" s="3" customFormat="1" ht="18" customHeight="1" x14ac:dyDescent="0.25">
      <c r="A26" s="399" t="s">
        <v>24</v>
      </c>
    </row>
    <row r="27" spans="1:1" s="3" customFormat="1" ht="18" customHeight="1" x14ac:dyDescent="0.25">
      <c r="A27" s="399" t="s">
        <v>25</v>
      </c>
    </row>
    <row r="28" spans="1:1" s="3" customFormat="1" ht="18" customHeight="1" x14ac:dyDescent="0.25">
      <c r="A28" s="399" t="s">
        <v>26</v>
      </c>
    </row>
    <row r="29" spans="1:1" s="3" customFormat="1" ht="18" customHeight="1" x14ac:dyDescent="0.25">
      <c r="A29" s="399" t="s">
        <v>27</v>
      </c>
    </row>
    <row r="30" spans="1:1" s="3" customFormat="1" ht="18" customHeight="1" x14ac:dyDescent="0.25">
      <c r="A30" s="399" t="s">
        <v>28</v>
      </c>
    </row>
    <row r="31" spans="1:1" s="3" customFormat="1" ht="18" customHeight="1" x14ac:dyDescent="0.25">
      <c r="A31" s="399" t="s">
        <v>29</v>
      </c>
    </row>
    <row r="32" spans="1:1" s="3" customFormat="1" ht="18" customHeight="1" x14ac:dyDescent="0.25">
      <c r="A32" s="399" t="s">
        <v>30</v>
      </c>
    </row>
    <row r="33" spans="1:1" s="3" customFormat="1" ht="18" customHeight="1" x14ac:dyDescent="0.25">
      <c r="A33" s="399" t="s">
        <v>31</v>
      </c>
    </row>
    <row r="34" spans="1:1" s="3" customFormat="1" ht="18" customHeight="1" x14ac:dyDescent="0.25">
      <c r="A34" s="399" t="s">
        <v>32</v>
      </c>
    </row>
    <row r="35" spans="1:1" s="3" customFormat="1" ht="18" customHeight="1" x14ac:dyDescent="0.25">
      <c r="A35" s="399" t="s">
        <v>33</v>
      </c>
    </row>
    <row r="36" spans="1:1" s="3" customFormat="1" ht="18" customHeight="1" x14ac:dyDescent="0.25">
      <c r="A36" s="399" t="s">
        <v>34</v>
      </c>
    </row>
    <row r="37" spans="1:1" s="3" customFormat="1" ht="18" customHeight="1" x14ac:dyDescent="0.25">
      <c r="A37" s="399" t="s">
        <v>35</v>
      </c>
    </row>
    <row r="38" spans="1:1" s="3" customFormat="1" ht="18" customHeight="1" x14ac:dyDescent="0.25">
      <c r="A38" s="399" t="s">
        <v>36</v>
      </c>
    </row>
    <row r="39" spans="1:1" s="3" customFormat="1" ht="18" customHeight="1" x14ac:dyDescent="0.25">
      <c r="A39" s="399" t="s">
        <v>37</v>
      </c>
    </row>
    <row r="40" spans="1:1" s="3" customFormat="1" ht="18" customHeight="1" x14ac:dyDescent="0.25">
      <c r="A40" s="399" t="s">
        <v>38</v>
      </c>
    </row>
    <row r="41" spans="1:1" s="3" customFormat="1" ht="18" customHeight="1" x14ac:dyDescent="0.25">
      <c r="A41" s="399" t="s">
        <v>39</v>
      </c>
    </row>
    <row r="42" spans="1:1" s="3" customFormat="1" ht="18" customHeight="1" x14ac:dyDescent="0.25">
      <c r="A42" s="399" t="s">
        <v>40</v>
      </c>
    </row>
    <row r="43" spans="1:1" s="3" customFormat="1" ht="18" customHeight="1" x14ac:dyDescent="0.25">
      <c r="A43" s="399" t="s">
        <v>41</v>
      </c>
    </row>
    <row r="44" spans="1:1" s="3" customFormat="1" ht="18" customHeight="1" x14ac:dyDescent="0.25">
      <c r="A44" s="399" t="s">
        <v>42</v>
      </c>
    </row>
    <row r="45" spans="1:1" s="3" customFormat="1" ht="18" customHeight="1" x14ac:dyDescent="0.25">
      <c r="A45" s="399" t="s">
        <v>43</v>
      </c>
    </row>
    <row r="46" spans="1:1" s="3" customFormat="1" ht="18" customHeight="1" x14ac:dyDescent="0.25">
      <c r="A46" s="399" t="s">
        <v>44</v>
      </c>
    </row>
    <row r="47" spans="1:1" s="3" customFormat="1" ht="18" customHeight="1" x14ac:dyDescent="0.25">
      <c r="A47" s="399" t="s">
        <v>45</v>
      </c>
    </row>
    <row r="48" spans="1:1" s="3" customFormat="1" ht="18" customHeight="1" x14ac:dyDescent="0.25">
      <c r="A48" s="399" t="s">
        <v>46</v>
      </c>
    </row>
    <row r="49" spans="1:1" s="3" customFormat="1" ht="18" customHeight="1" x14ac:dyDescent="0.25">
      <c r="A49" s="399" t="s">
        <v>47</v>
      </c>
    </row>
    <row r="50" spans="1:1" s="3" customFormat="1" ht="18" customHeight="1" x14ac:dyDescent="0.25">
      <c r="A50" s="399" t="s">
        <v>48</v>
      </c>
    </row>
    <row r="51" spans="1:1" s="3" customFormat="1" ht="18" customHeight="1" x14ac:dyDescent="0.25">
      <c r="A51" s="399" t="s">
        <v>49</v>
      </c>
    </row>
    <row r="52" spans="1:1" s="3" customFormat="1" ht="18" customHeight="1" x14ac:dyDescent="0.25">
      <c r="A52" s="399" t="s">
        <v>50</v>
      </c>
    </row>
    <row r="53" spans="1:1" s="3" customFormat="1" ht="18" customHeight="1" x14ac:dyDescent="0.25">
      <c r="A53" s="399" t="s">
        <v>51</v>
      </c>
    </row>
    <row r="54" spans="1:1" s="3" customFormat="1" ht="18" customHeight="1" x14ac:dyDescent="0.25">
      <c r="A54" s="399" t="s">
        <v>52</v>
      </c>
    </row>
    <row r="55" spans="1:1" s="3" customFormat="1" ht="18" customHeight="1" x14ac:dyDescent="0.25">
      <c r="A55" s="399" t="s">
        <v>53</v>
      </c>
    </row>
    <row r="56" spans="1:1" s="3" customFormat="1" ht="18" customHeight="1" x14ac:dyDescent="0.25">
      <c r="A56" s="399" t="s">
        <v>54</v>
      </c>
    </row>
    <row r="57" spans="1:1" s="3" customFormat="1" ht="18" customHeight="1" x14ac:dyDescent="0.25">
      <c r="A57" s="399" t="s">
        <v>55</v>
      </c>
    </row>
    <row r="58" spans="1:1" s="3" customFormat="1" ht="18" customHeight="1" x14ac:dyDescent="0.25">
      <c r="A58" s="399" t="s">
        <v>56</v>
      </c>
    </row>
    <row r="59" spans="1:1" s="3" customFormat="1" ht="18" customHeight="1" x14ac:dyDescent="0.25">
      <c r="A59" s="399" t="s">
        <v>57</v>
      </c>
    </row>
    <row r="60" spans="1:1" s="3" customFormat="1" ht="18" customHeight="1" x14ac:dyDescent="0.25">
      <c r="A60" s="399" t="s">
        <v>58</v>
      </c>
    </row>
    <row r="61" spans="1:1" s="3" customFormat="1" ht="18" customHeight="1" x14ac:dyDescent="0.25">
      <c r="A61" s="399" t="s">
        <v>59</v>
      </c>
    </row>
    <row r="62" spans="1:1" s="3" customFormat="1" ht="18" customHeight="1" x14ac:dyDescent="0.25">
      <c r="A62" s="399" t="s">
        <v>60</v>
      </c>
    </row>
    <row r="63" spans="1:1" s="3" customFormat="1" ht="18" customHeight="1" x14ac:dyDescent="0.25">
      <c r="A63" s="399" t="s">
        <v>61</v>
      </c>
    </row>
    <row r="64" spans="1:1" s="3" customFormat="1" ht="18" customHeight="1" x14ac:dyDescent="0.25">
      <c r="A64" s="399" t="s">
        <v>62</v>
      </c>
    </row>
    <row r="65" spans="1:1" s="3" customFormat="1" ht="18" customHeight="1" x14ac:dyDescent="0.25">
      <c r="A65" s="399" t="s">
        <v>63</v>
      </c>
    </row>
    <row r="66" spans="1:1" s="3" customFormat="1" ht="18" customHeight="1" x14ac:dyDescent="0.25">
      <c r="A66" s="399" t="s">
        <v>64</v>
      </c>
    </row>
    <row r="67" spans="1:1" s="3" customFormat="1" ht="18" customHeight="1" x14ac:dyDescent="0.25">
      <c r="A67" s="399" t="s">
        <v>65</v>
      </c>
    </row>
    <row r="68" spans="1:1" s="3" customFormat="1" ht="18" customHeight="1" x14ac:dyDescent="0.25">
      <c r="A68" s="399" t="s">
        <v>66</v>
      </c>
    </row>
    <row r="69" spans="1:1" s="3" customFormat="1" ht="18" customHeight="1" x14ac:dyDescent="0.25">
      <c r="A69" s="399" t="s">
        <v>67</v>
      </c>
    </row>
    <row r="70" spans="1:1" s="3" customFormat="1" ht="18" customHeight="1" x14ac:dyDescent="0.25">
      <c r="A70" s="399" t="s">
        <v>68</v>
      </c>
    </row>
    <row r="71" spans="1:1" s="3" customFormat="1" ht="18" customHeight="1" x14ac:dyDescent="0.25">
      <c r="A71" s="399" t="s">
        <v>69</v>
      </c>
    </row>
    <row r="72" spans="1:1" s="3" customFormat="1" ht="18" customHeight="1" x14ac:dyDescent="0.25">
      <c r="A72" s="399" t="s">
        <v>70</v>
      </c>
    </row>
    <row r="73" spans="1:1" s="3" customFormat="1" ht="18" customHeight="1" x14ac:dyDescent="0.25">
      <c r="A73" s="399" t="s">
        <v>71</v>
      </c>
    </row>
    <row r="74" spans="1:1" s="3" customFormat="1" ht="18" customHeight="1" x14ac:dyDescent="0.25">
      <c r="A74" s="399" t="s">
        <v>72</v>
      </c>
    </row>
    <row r="75" spans="1:1" s="3" customFormat="1" ht="18" customHeight="1" x14ac:dyDescent="0.25">
      <c r="A75" s="399" t="s">
        <v>73</v>
      </c>
    </row>
    <row r="76" spans="1:1" s="3" customFormat="1" ht="18" customHeight="1" x14ac:dyDescent="0.25">
      <c r="A76" s="399" t="s">
        <v>74</v>
      </c>
    </row>
    <row r="77" spans="1:1" s="3" customFormat="1" ht="15" x14ac:dyDescent="0.25">
      <c r="A77" s="399" t="s">
        <v>75</v>
      </c>
    </row>
  </sheetData>
  <hyperlinks>
    <hyperlink ref="A3" location="'1'!A1" display="Table 1: SEBI Registered Market Intermediaries/Institutions"/>
    <hyperlink ref="A4" location="'2'!A1" display="Table 2: Company-Wise Capital Raised through Public and Rights Issues (Equity)"/>
    <hyperlink ref="A5" location="'3'!A1" display="Table 3: Offers closed during the month under SEBI (SAST), 2011"/>
    <hyperlink ref="A6" location="'4'!A1" display="Table 4: Trends in Open Offers"/>
    <hyperlink ref="A7" location="'5'!A1" display="Table 5A: Consolidated Resource Mobilisation through Primary Market"/>
    <hyperlink ref="A8" location="'5'!A67" display="Table 5 B: Capital Raised from the Primary Market through  Public and Rights Issues (Equity and Debt)"/>
    <hyperlink ref="A9" location="'6'!A1" display="Table 6: Resource Mobilisation by SMEs through Equity Issues"/>
    <hyperlink ref="A10" location="'7'!A1" display="Table 7: Industry-wise Classification of Capital Raised through Public and Rights Issues (Equity)"/>
    <hyperlink ref="A11" location="'8'!A1" display="Table 8: Sector-wise and Region-wise Distribution of Capital Mobilised through Public and Rights Issues (Equity)"/>
    <hyperlink ref="A12" location="'9'!A1" display="Table 9: Size-wise Classification of Capital Raised through Public and Rights Issues (Equity)"/>
    <hyperlink ref="A13" location="'10'!A1" display="Table 10: Capital Raised by Listed Companies from the Primary Market through QIPs"/>
    <hyperlink ref="A14" location="'11'!A1" display="Table 11: Preferential Allotments Listed at BSE and NSE"/>
    <hyperlink ref="A15" location="'12'!A1" display="Table 12: Private Placement of Corporate Debt Reported to BSE and NSE"/>
    <hyperlink ref="A16" location="'13'!A1" display="Table 13: Trends in Settled Trades in the Corporate Debt Market"/>
    <hyperlink ref="A17" location="'14'!A1" display="Table 14: Ratings Assigned for Long-term Corporate Debt Securities (Maturity &gt;= 1 year)"/>
    <hyperlink ref="A18" location="'15'!A1" display="Table 15: Review of Accepted Ratings of Corporate Debt Securities (Maturity &gt;= 1 year)"/>
    <hyperlink ref="A19" location="'16'!A1" display="Table 16: Distribution of Turnover on Cash Segments of Exchanges"/>
    <hyperlink ref="A20" location="'17'!A1" display="Table 17: Trends in Cash Segment of BSE"/>
    <hyperlink ref="A21" location="'18'!A1" display="Table 18: Trends in Cash Segment of NSE"/>
    <hyperlink ref="A22" location="'19'!A1" display="Table 19: Trends in Cash Segment of MSEI"/>
    <hyperlink ref="A23" location="'20'!A1" display="Table 20: City-wise Distribution of Turnover on Cash Segments"/>
    <hyperlink ref="A24" location="'21'!A1" display="Table 21: Category-wise Share of Turnover in Cash Segment of BSE"/>
    <hyperlink ref="A25" location="'22'!A1" display="Table 22: Category-wise Share of Turnover in Cash Segment of NSE"/>
    <hyperlink ref="A26" location="'23'!A1" display="Table 23: Category-wise Share of Turnover in Cash Segment of MSEI"/>
    <hyperlink ref="A27" location="'24'!A1" display="Table 24: Component Stocks: S&amp;P BSE Sensex"/>
    <hyperlink ref="A28" location="'25'!A1" display="Table 25: Component Stocks: Nifty 50 Index"/>
    <hyperlink ref="A29" location="'26'!A1" display="Table 26: Component Stock: SX 40 Index"/>
    <hyperlink ref="A30" location="'27'!A1" display="Table 27: Advances/Declines in Cash Segment"/>
    <hyperlink ref="A31" location="'28'!A1" display="Table 28: Trading Frequency in Cash Segment"/>
    <hyperlink ref="A32" location="'29'!A1" display="Table 29: Daily Volatility of Major Indices"/>
    <hyperlink ref="A33" location="'30'!A1" display="Table 30: Percentage Share of Top ‘N’ Securities/Members in Turnover of Cash Segment"/>
    <hyperlink ref="A34" location="'31'!A1" display="Table 31: Settlement Statistics for Cash Segment of BSE"/>
    <hyperlink ref="A35" location="'32'!A1" display="Table 32: Settlement Statistics for Cash Segment of NSE "/>
    <hyperlink ref="A36" location="'33'!A1" display="Table 33: Settlement Statistics for Cash Segment of MSEI "/>
    <hyperlink ref="A37" location="'34'!A1" display="Table 34: Trends in Equity Derivatives Segment at BSE (Turnover in Notional Value) "/>
    <hyperlink ref="A38" location="'35'!A1" display="Table 35: Trends in Equity Derivatives Segment at NSE (Turnover in Notional Value) "/>
    <hyperlink ref="A39" location="'36'!A1" display="Table 36: Settlement Statistics in Equity Derivatives Segment at BSE and NSE"/>
    <hyperlink ref="A40" location="'37'!A1" display="Table 37: Category-wise Share of Turnover &amp; Open Interest in Equity Derivative Segment of BSE"/>
    <hyperlink ref="A41" location="'38'!A1" display="Table 38: Category-wise Share of Turnover &amp; Open Interest in Equity Derivative Segment of NSE"/>
    <hyperlink ref="A42" location="'39'!A1" display="Table 39: Instrument-wise Turnover in Index Derivatives at BSE"/>
    <hyperlink ref="A43" location="'40'!A1" display="Table 40: Instrument-wise Turnover in Index Derivatives at NSE"/>
    <hyperlink ref="A44" location="'41'!A1" display="Table 41: Trends in Currency Derivatives Segment at BSE"/>
    <hyperlink ref="A45" location="'42'!A1" display="Table 42: Trends in Currency Derivatives Segment at NSE"/>
    <hyperlink ref="A46" location="'43'!A1" display="Table 43: Trends in Currency Derivatives Segment at MSEI"/>
    <hyperlink ref="A47" location="'44'!A1" display="Table 44: Settlement Statistics of Currency Derivatives Segment "/>
    <hyperlink ref="A48" location="'45'!A1" display="Table 45: Instrument-wise Turnover in Currency Futures Segment of BSE"/>
    <hyperlink ref="A49" location="'46'!A1" display="Table 46: Instrument-wise Turnover in Currency Derivatives Segment  of NSE"/>
    <hyperlink ref="A50" location="'47'!A1" display="Table 47: Instrument-wise Turnover in Currency Derivative Segment of MSEI"/>
    <hyperlink ref="A51" location="'48'!A1" display="Table 48: Maturity-wise Turnover in Currency Derivative Segment of BSE"/>
    <hyperlink ref="A52" location="'49'!A1" display="Table 49: Maturity-wise Turnover in Currency Derivative Segment of NSE"/>
    <hyperlink ref="A53" location="'50'!A1" display="Table 50: Maturity-wise Turnover in Currency Derivative Segment of MSEI "/>
    <hyperlink ref="A54" location="'51'!A1" display="Table 51: Trading Statistics of Interest Rate Futures at BSE, NSE and MSEI"/>
    <hyperlink ref="A55" location="'52'!A1" display="Table 52: Settlement Statistics in Interest Rate Futures at BSE, NSE and MSEI"/>
    <hyperlink ref="A56" location="'53'!A1" display="Table 53: Trends in Foreign Portfolio Investment"/>
    <hyperlink ref="A57" location="'54'!A1" display="Table 54: Notional Value of Offshore Derivative Instruments (ODIs) Vs Assets Under Custody (AUC) of FPIs"/>
    <hyperlink ref="A58" location="'55'!A1" display="Table 55: Assets under the Custody of Custodians"/>
    <hyperlink ref="A59" location="'56'!A1" display="Table 56: Cumulative Sectoral  Investment of Foreign Venture Capital Investors (FVCIs)"/>
    <hyperlink ref="A60" location="'57'!A1" display="Table 57: Trends in Resource Mobilization by Mutual Funds "/>
    <hyperlink ref="A61" location="'58'!A1" display="Table 58: Scheme-wise Statistics of Mutual Funds"/>
    <hyperlink ref="A62" location="'59'!A1" display="Table 59: Trends in Transactions on Stock Exchanges by Mutual Funds"/>
    <hyperlink ref="A63" location="'60'!A1" display="Table 60: Assets Managed by Portfolio Managers"/>
    <hyperlink ref="A64" location="'61'!A1" display="Table 61: Progress Report of NSDL &amp; CDSl as on end of Month (Listed Companies)"/>
    <hyperlink ref="A65" location="'62'!A1" display="Table 62: Progress of Dematerialisation at NSDL and CDSL (Listed and Unlisted Companies)"/>
    <hyperlink ref="A66" location="'63'!A1" display="Table 63: Depository Statistics"/>
    <hyperlink ref="A67" location="'64'!A1" display="Table 64: Number of Commodities Permitted and traded at Exchanges"/>
    <hyperlink ref="A68" location="'65'!A1" display="Table 65: Trends in Commodity Indices"/>
    <hyperlink ref="A69" location="'66'!A1" display="Table 66: Trends in Commodity Derivatives at MCX"/>
    <hyperlink ref="A70" location="'67'!A1" display="Table 67: Trends in Commodity Derivatives at NCDEX"/>
    <hyperlink ref="A71" location="'68'!A1" display="Table 68: Trends in  Commodity Derivatives at BSE"/>
    <hyperlink ref="A72" location="'69'!A1" display="Table 69: Trends in Commodity Derivatives at NSE"/>
    <hyperlink ref="A73" location="'70'!A1" display="Table 70: Participant-wise percentage share of turnover in Commodity Futures"/>
    <hyperlink ref="A74" location="'71'!A1" display="Table 71: Commodity-wise Trading Volume and Turnover at MCX"/>
    <hyperlink ref="A75" location="'72'!A1" display="Table 72: Commodity-wise Trading Volume and Turnover at NCDEX"/>
    <hyperlink ref="A76" location="'73'!A1" display="Table 73: Commodity-wise Trading Volume and Turnover at ICEX, NSE and BSE"/>
    <hyperlink ref="A77" location="'74'!A1" display="Table 74: Macro Economic Indicators"/>
  </hyperlinks>
  <printOptions horizontalCentered="1"/>
  <pageMargins left="0.23622047244094491" right="0.23622047244094491" top="0.31496062992125984" bottom="0.39370078740157483" header="0.31496062992125984" footer="0.31496062992125984"/>
  <pageSetup paperSize="9" scale="90" fitToHeight="0" orientation="portrait" useFirstPageNumber="1" r:id="rId1"/>
  <headerFooter>
    <oddFooter>Page &amp;P&amp;R&amp;F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workbookViewId="0">
      <selection activeCell="B5" sqref="B5:O5"/>
    </sheetView>
  </sheetViews>
  <sheetFormatPr defaultRowHeight="15" x14ac:dyDescent="0.25"/>
  <sheetData>
    <row r="1" spans="1:18" x14ac:dyDescent="0.25">
      <c r="A1" s="1382" t="s">
        <v>10</v>
      </c>
      <c r="B1" s="1382"/>
      <c r="C1" s="1382"/>
      <c r="D1" s="1382"/>
      <c r="E1" s="1382"/>
      <c r="F1" s="1382"/>
      <c r="G1" s="1382"/>
      <c r="H1" s="1382"/>
      <c r="I1" s="1382"/>
      <c r="J1" s="1382"/>
      <c r="K1" s="1382"/>
      <c r="L1" s="1382"/>
      <c r="M1" s="1382"/>
      <c r="N1" s="1382"/>
      <c r="O1" s="155"/>
    </row>
    <row r="2" spans="1:18" x14ac:dyDescent="0.25">
      <c r="A2" s="1326" t="s">
        <v>122</v>
      </c>
      <c r="B2" s="1384" t="s">
        <v>101</v>
      </c>
      <c r="C2" s="1385"/>
      <c r="D2" s="1384" t="s">
        <v>210</v>
      </c>
      <c r="E2" s="1385"/>
      <c r="F2" s="1386" t="s">
        <v>211</v>
      </c>
      <c r="G2" s="1387"/>
      <c r="H2" s="1384" t="s">
        <v>212</v>
      </c>
      <c r="I2" s="1385"/>
      <c r="J2" s="1384" t="s">
        <v>213</v>
      </c>
      <c r="K2" s="1385"/>
      <c r="L2" s="1384" t="s">
        <v>214</v>
      </c>
      <c r="M2" s="1385"/>
      <c r="N2" s="1384" t="s">
        <v>215</v>
      </c>
      <c r="O2" s="1385"/>
    </row>
    <row r="3" spans="1:18" ht="45" x14ac:dyDescent="0.25">
      <c r="A3" s="1383"/>
      <c r="B3" s="175" t="s">
        <v>163</v>
      </c>
      <c r="C3" s="175" t="s">
        <v>164</v>
      </c>
      <c r="D3" s="175" t="s">
        <v>163</v>
      </c>
      <c r="E3" s="175" t="s">
        <v>164</v>
      </c>
      <c r="F3" s="175" t="s">
        <v>163</v>
      </c>
      <c r="G3" s="175" t="s">
        <v>164</v>
      </c>
      <c r="H3" s="175" t="s">
        <v>163</v>
      </c>
      <c r="I3" s="175" t="s">
        <v>164</v>
      </c>
      <c r="J3" s="175" t="s">
        <v>163</v>
      </c>
      <c r="K3" s="175" t="s">
        <v>164</v>
      </c>
      <c r="L3" s="175" t="s">
        <v>163</v>
      </c>
      <c r="M3" s="175" t="s">
        <v>164</v>
      </c>
      <c r="N3" s="175" t="s">
        <v>163</v>
      </c>
      <c r="O3" s="175" t="s">
        <v>164</v>
      </c>
    </row>
    <row r="4" spans="1:18" x14ac:dyDescent="0.25">
      <c r="A4" s="5" t="s">
        <v>76</v>
      </c>
      <c r="B4" s="176">
        <v>238</v>
      </c>
      <c r="C4" s="176">
        <v>65823.222790500004</v>
      </c>
      <c r="D4" s="176">
        <v>22</v>
      </c>
      <c r="E4" s="176">
        <v>75.134</v>
      </c>
      <c r="F4" s="176">
        <v>37</v>
      </c>
      <c r="G4" s="176">
        <v>280.11500000000001</v>
      </c>
      <c r="H4" s="176">
        <v>117</v>
      </c>
      <c r="I4" s="176">
        <v>3087.3290099000001</v>
      </c>
      <c r="J4" s="176">
        <v>15</v>
      </c>
      <c r="K4" s="176">
        <v>956.42131999999992</v>
      </c>
      <c r="L4" s="176">
        <v>20</v>
      </c>
      <c r="M4" s="176">
        <v>6114.4434606000013</v>
      </c>
      <c r="N4" s="176">
        <v>27</v>
      </c>
      <c r="O4" s="176">
        <v>55309.78</v>
      </c>
    </row>
    <row r="5" spans="1:18" x14ac:dyDescent="0.25">
      <c r="A5" s="160" t="s">
        <v>77</v>
      </c>
      <c r="B5" s="987">
        <f>SUM(B6:B17)</f>
        <v>244</v>
      </c>
      <c r="C5" s="987">
        <f t="shared" ref="C5:O5" si="0">SUM(C6:C17)</f>
        <v>59560.2709349</v>
      </c>
      <c r="D5" s="987">
        <f t="shared" si="0"/>
        <v>3</v>
      </c>
      <c r="E5" s="987">
        <f t="shared" si="0"/>
        <v>9.4619999999999997</v>
      </c>
      <c r="F5" s="987">
        <f t="shared" si="0"/>
        <v>20</v>
      </c>
      <c r="G5" s="987">
        <f t="shared" si="0"/>
        <v>153.13543859999999</v>
      </c>
      <c r="H5" s="987">
        <f t="shared" si="0"/>
        <v>135</v>
      </c>
      <c r="I5" s="987">
        <f t="shared" si="0"/>
        <v>3793.2563614000005</v>
      </c>
      <c r="J5" s="987">
        <f t="shared" si="0"/>
        <v>26</v>
      </c>
      <c r="K5" s="987">
        <f t="shared" si="0"/>
        <v>1633.6216806</v>
      </c>
      <c r="L5" s="987">
        <f t="shared" si="0"/>
        <v>19</v>
      </c>
      <c r="M5" s="987">
        <f t="shared" si="0"/>
        <v>5592.8639278999999</v>
      </c>
      <c r="N5" s="987">
        <f t="shared" si="0"/>
        <v>41</v>
      </c>
      <c r="O5" s="987">
        <f t="shared" si="0"/>
        <v>48377.931526400003</v>
      </c>
      <c r="Q5" s="63"/>
      <c r="R5" s="63"/>
    </row>
    <row r="6" spans="1:18" ht="15.75" x14ac:dyDescent="0.25">
      <c r="A6" s="177">
        <v>45017</v>
      </c>
      <c r="B6" s="178">
        <f t="shared" ref="B6:C11" si="1">D6+F6+H6+J6+L6+N6</f>
        <v>14</v>
      </c>
      <c r="C6" s="178">
        <f t="shared" si="1"/>
        <v>1981.2977965999999</v>
      </c>
      <c r="D6" s="178">
        <v>1</v>
      </c>
      <c r="E6" s="178">
        <v>4.5999999999999996</v>
      </c>
      <c r="F6" s="178">
        <v>2</v>
      </c>
      <c r="G6" s="178">
        <v>13.8705</v>
      </c>
      <c r="H6" s="178">
        <v>8</v>
      </c>
      <c r="I6" s="178">
        <v>227.78239399999998</v>
      </c>
      <c r="J6" s="178">
        <v>1</v>
      </c>
      <c r="K6" s="178">
        <v>65.999996999999993</v>
      </c>
      <c r="L6" s="178">
        <v>0</v>
      </c>
      <c r="M6" s="178">
        <v>0</v>
      </c>
      <c r="N6" s="178">
        <v>2</v>
      </c>
      <c r="O6" s="178">
        <v>1669.0449056</v>
      </c>
    </row>
    <row r="7" spans="1:18" ht="15.75" x14ac:dyDescent="0.25">
      <c r="A7" s="177">
        <v>45077</v>
      </c>
      <c r="B7" s="178">
        <f t="shared" si="1"/>
        <v>14</v>
      </c>
      <c r="C7" s="178">
        <f t="shared" si="1"/>
        <v>7273.5494699999999</v>
      </c>
      <c r="D7" s="178">
        <v>0</v>
      </c>
      <c r="E7" s="178">
        <v>0</v>
      </c>
      <c r="F7" s="178">
        <v>1</v>
      </c>
      <c r="G7" s="178">
        <v>9.3330000000000002</v>
      </c>
      <c r="H7" s="178">
        <v>10</v>
      </c>
      <c r="I7" s="178">
        <v>336.61740000000003</v>
      </c>
      <c r="J7" s="178">
        <v>0</v>
      </c>
      <c r="K7" s="178">
        <v>0</v>
      </c>
      <c r="L7" s="178">
        <v>1</v>
      </c>
      <c r="M7" s="178">
        <v>107.49379999999999</v>
      </c>
      <c r="N7" s="178">
        <v>2</v>
      </c>
      <c r="O7" s="178">
        <v>6820.10527</v>
      </c>
    </row>
    <row r="8" spans="1:18" ht="15.75" x14ac:dyDescent="0.25">
      <c r="A8" s="177">
        <v>45078</v>
      </c>
      <c r="B8" s="178">
        <f t="shared" si="1"/>
        <v>25</v>
      </c>
      <c r="C8" s="178">
        <f t="shared" si="1"/>
        <v>1484.4890366999998</v>
      </c>
      <c r="D8" s="178">
        <v>1</v>
      </c>
      <c r="E8" s="178">
        <v>2.8319999999999999</v>
      </c>
      <c r="F8" s="178">
        <v>1</v>
      </c>
      <c r="G8" s="178">
        <v>6.0158075999999996</v>
      </c>
      <c r="H8" s="178">
        <v>16</v>
      </c>
      <c r="I8" s="178">
        <v>447.04522909999997</v>
      </c>
      <c r="J8" s="178">
        <v>5</v>
      </c>
      <c r="K8" s="178">
        <v>316.95599999999996</v>
      </c>
      <c r="L8" s="178">
        <v>1</v>
      </c>
      <c r="M8" s="178">
        <v>105.14</v>
      </c>
      <c r="N8" s="178">
        <v>1</v>
      </c>
      <c r="O8" s="178">
        <v>606.5</v>
      </c>
    </row>
    <row r="9" spans="1:18" ht="15.75" x14ac:dyDescent="0.25">
      <c r="A9" s="177">
        <v>45108</v>
      </c>
      <c r="B9" s="178">
        <f t="shared" si="1"/>
        <v>28</v>
      </c>
      <c r="C9" s="178">
        <f t="shared" si="1"/>
        <v>4386.9669477999996</v>
      </c>
      <c r="D9" s="178">
        <v>0</v>
      </c>
      <c r="E9" s="178">
        <v>0</v>
      </c>
      <c r="F9" s="178">
        <v>1</v>
      </c>
      <c r="G9" s="178">
        <v>5.69</v>
      </c>
      <c r="H9" s="178">
        <v>15</v>
      </c>
      <c r="I9" s="178">
        <v>439.30113630000005</v>
      </c>
      <c r="J9" s="178">
        <v>5</v>
      </c>
      <c r="K9" s="178">
        <v>318.30568360000001</v>
      </c>
      <c r="L9" s="178">
        <v>3</v>
      </c>
      <c r="M9" s="178">
        <v>1333.4301278999999</v>
      </c>
      <c r="N9" s="178">
        <v>4</v>
      </c>
      <c r="O9" s="178">
        <v>2290.2399999999998</v>
      </c>
    </row>
    <row r="10" spans="1:18" ht="15.75" x14ac:dyDescent="0.25">
      <c r="A10" s="177">
        <v>45139</v>
      </c>
      <c r="B10" s="178">
        <f t="shared" si="1"/>
        <v>31</v>
      </c>
      <c r="C10" s="178">
        <f t="shared" si="1"/>
        <v>6466.6735767999999</v>
      </c>
      <c r="D10" s="178">
        <v>1</v>
      </c>
      <c r="E10" s="178">
        <v>2.0299999999999998</v>
      </c>
      <c r="F10" s="178">
        <v>5</v>
      </c>
      <c r="G10" s="178">
        <v>36.516131000000001</v>
      </c>
      <c r="H10" s="178">
        <v>16</v>
      </c>
      <c r="I10" s="178">
        <v>575.59020200000009</v>
      </c>
      <c r="J10" s="178">
        <v>2</v>
      </c>
      <c r="K10" s="178">
        <v>156.39999999999998</v>
      </c>
      <c r="L10" s="178">
        <v>2</v>
      </c>
      <c r="M10" s="178">
        <v>504.05</v>
      </c>
      <c r="N10" s="178">
        <v>5</v>
      </c>
      <c r="O10" s="178">
        <v>5192.0872437999997</v>
      </c>
    </row>
    <row r="11" spans="1:18" ht="15.75" x14ac:dyDescent="0.25">
      <c r="A11" s="177">
        <v>45170</v>
      </c>
      <c r="B11" s="178">
        <f t="shared" si="1"/>
        <v>35</v>
      </c>
      <c r="C11" s="178">
        <f t="shared" si="1"/>
        <v>9564.3700000000008</v>
      </c>
      <c r="D11" s="178">
        <v>0</v>
      </c>
      <c r="E11" s="178">
        <v>0</v>
      </c>
      <c r="F11" s="178">
        <v>2</v>
      </c>
      <c r="G11" s="178">
        <v>14.87</v>
      </c>
      <c r="H11" s="178">
        <v>17</v>
      </c>
      <c r="I11" s="178">
        <v>334.79999999999995</v>
      </c>
      <c r="J11" s="178">
        <v>4</v>
      </c>
      <c r="K11" s="178">
        <v>226.46999999999997</v>
      </c>
      <c r="L11" s="178">
        <v>5</v>
      </c>
      <c r="M11" s="178">
        <v>1515.6599999999999</v>
      </c>
      <c r="N11" s="178">
        <v>7</v>
      </c>
      <c r="O11" s="178">
        <v>7472.5700000000006</v>
      </c>
    </row>
    <row r="12" spans="1:18" ht="15.75" x14ac:dyDescent="0.25">
      <c r="A12" s="177">
        <v>45200</v>
      </c>
      <c r="B12" s="178">
        <f t="shared" ref="B12" si="2">D12+F12+H12+J12+L12+N12</f>
        <v>34</v>
      </c>
      <c r="C12" s="178">
        <f t="shared" ref="C12" si="3">E12+G12+I12+K12+M12+O12</f>
        <v>5287.92</v>
      </c>
      <c r="D12" s="178">
        <v>0</v>
      </c>
      <c r="E12" s="178">
        <v>0</v>
      </c>
      <c r="F12" s="178">
        <v>4</v>
      </c>
      <c r="G12" s="178">
        <v>33.82</v>
      </c>
      <c r="H12" s="178">
        <v>21</v>
      </c>
      <c r="I12" s="178">
        <v>616.2299999999999</v>
      </c>
      <c r="J12" s="178">
        <v>4</v>
      </c>
      <c r="K12" s="178">
        <v>230.85</v>
      </c>
      <c r="L12" s="178">
        <v>2</v>
      </c>
      <c r="M12" s="178">
        <v>422.65999999999997</v>
      </c>
      <c r="N12" s="178">
        <v>3</v>
      </c>
      <c r="O12" s="178">
        <v>3984.36</v>
      </c>
    </row>
    <row r="13" spans="1:18" ht="15.75" x14ac:dyDescent="0.25">
      <c r="A13" s="177">
        <v>45231</v>
      </c>
      <c r="B13" s="178">
        <f>D13+F13+H13+J13+L13+N13</f>
        <v>30</v>
      </c>
      <c r="C13" s="178">
        <f>E13+G13+I13+K13+M13+O13</f>
        <v>13543.224107000002</v>
      </c>
      <c r="D13" s="178">
        <v>0</v>
      </c>
      <c r="E13" s="178">
        <v>0</v>
      </c>
      <c r="F13" s="178">
        <v>3</v>
      </c>
      <c r="G13" s="178">
        <v>26.14</v>
      </c>
      <c r="H13" s="178">
        <v>15</v>
      </c>
      <c r="I13" s="178">
        <v>395.26000000000005</v>
      </c>
      <c r="J13" s="178">
        <v>2</v>
      </c>
      <c r="K13" s="178">
        <v>106.15</v>
      </c>
      <c r="L13" s="178">
        <v>2</v>
      </c>
      <c r="M13" s="178">
        <v>953.33999999999992</v>
      </c>
      <c r="N13" s="178">
        <v>8</v>
      </c>
      <c r="O13" s="178">
        <v>12062.334107000002</v>
      </c>
    </row>
    <row r="14" spans="1:18" x14ac:dyDescent="0.25">
      <c r="A14" s="412">
        <v>45261</v>
      </c>
      <c r="B14" s="178">
        <f>D14+F14+H14+J14+L14+N14</f>
        <v>33</v>
      </c>
      <c r="C14" s="178">
        <f>E14+G14+I14+K14+M14+O14</f>
        <v>9571.7799999999988</v>
      </c>
      <c r="D14" s="178">
        <v>0</v>
      </c>
      <c r="E14" s="178">
        <v>0</v>
      </c>
      <c r="F14" s="178">
        <v>1</v>
      </c>
      <c r="G14" s="178">
        <v>6.88</v>
      </c>
      <c r="H14" s="178">
        <v>17</v>
      </c>
      <c r="I14" s="178">
        <v>420.63000000000005</v>
      </c>
      <c r="J14" s="178">
        <v>3</v>
      </c>
      <c r="K14" s="178">
        <v>212.49</v>
      </c>
      <c r="L14" s="178">
        <v>3</v>
      </c>
      <c r="M14" s="178">
        <v>651.09</v>
      </c>
      <c r="N14" s="178">
        <v>9</v>
      </c>
      <c r="O14" s="178">
        <v>8280.6899999999987</v>
      </c>
    </row>
    <row r="15" spans="1:18" x14ac:dyDescent="0.25">
      <c r="A15" s="412">
        <v>45292</v>
      </c>
      <c r="B15" s="921"/>
      <c r="C15" s="921"/>
      <c r="D15" s="921"/>
      <c r="E15" s="921"/>
      <c r="F15" s="921"/>
      <c r="G15" s="921"/>
      <c r="H15" s="921"/>
      <c r="I15" s="921"/>
      <c r="J15" s="921"/>
      <c r="K15" s="921"/>
      <c r="L15" s="921"/>
      <c r="M15" s="921"/>
      <c r="N15" s="921"/>
      <c r="O15" s="921"/>
    </row>
    <row r="16" spans="1:18" x14ac:dyDescent="0.25">
      <c r="A16" s="412">
        <v>45323</v>
      </c>
      <c r="B16" s="921"/>
      <c r="C16" s="921"/>
      <c r="D16" s="921"/>
      <c r="E16" s="921"/>
      <c r="F16" s="921"/>
      <c r="G16" s="921"/>
      <c r="H16" s="921"/>
      <c r="I16" s="921"/>
      <c r="J16" s="921"/>
      <c r="K16" s="921"/>
      <c r="L16" s="921"/>
      <c r="M16" s="921"/>
      <c r="N16" s="921"/>
      <c r="O16" s="921"/>
    </row>
    <row r="17" spans="1:15" x14ac:dyDescent="0.25">
      <c r="A17" s="412">
        <v>45352</v>
      </c>
      <c r="B17" s="178"/>
      <c r="C17" s="178"/>
      <c r="D17" s="178"/>
      <c r="E17" s="178"/>
      <c r="F17" s="178"/>
      <c r="G17" s="178"/>
      <c r="H17" s="178"/>
      <c r="I17" s="178"/>
      <c r="J17" s="178"/>
      <c r="K17" s="178"/>
      <c r="L17" s="178"/>
      <c r="M17" s="178"/>
      <c r="N17" s="178"/>
      <c r="O17" s="178"/>
    </row>
    <row r="18" spans="1:15" ht="15.75" x14ac:dyDescent="0.25">
      <c r="A18" s="1381" t="s">
        <v>201</v>
      </c>
      <c r="B18" s="1381"/>
      <c r="C18" s="1381"/>
      <c r="D18" s="1381"/>
      <c r="E18" s="1381"/>
      <c r="F18" s="1381"/>
      <c r="G18" s="1381"/>
      <c r="H18" s="1381"/>
      <c r="I18" s="1381"/>
      <c r="J18" s="179"/>
      <c r="K18" s="179"/>
      <c r="L18" s="179"/>
      <c r="M18" s="179"/>
      <c r="N18" s="179"/>
      <c r="O18" s="179"/>
    </row>
    <row r="19" spans="1:15" ht="15.75" x14ac:dyDescent="0.3">
      <c r="A19" s="951" t="s">
        <v>1316</v>
      </c>
      <c r="B19" s="727"/>
      <c r="C19" s="727"/>
      <c r="D19" s="727"/>
      <c r="E19" s="174"/>
      <c r="F19" s="174"/>
      <c r="G19" s="174"/>
      <c r="H19" s="174"/>
      <c r="I19" s="174"/>
      <c r="J19" s="180"/>
      <c r="K19" s="180"/>
      <c r="L19" s="180"/>
      <c r="M19" s="180"/>
      <c r="N19" s="180"/>
      <c r="O19" s="180"/>
    </row>
    <row r="20" spans="1:15" x14ac:dyDescent="0.25">
      <c r="A20" s="1372" t="s">
        <v>138</v>
      </c>
      <c r="B20" s="1372"/>
      <c r="C20" s="166"/>
      <c r="D20" s="174"/>
      <c r="E20" s="174"/>
      <c r="F20" s="174"/>
      <c r="G20" s="174"/>
      <c r="H20" s="174"/>
      <c r="I20" s="174"/>
      <c r="J20" s="180"/>
      <c r="K20" s="180"/>
      <c r="L20" s="180"/>
      <c r="M20" s="180"/>
      <c r="N20" s="180"/>
      <c r="O20" s="180"/>
    </row>
    <row r="21" spans="1:15" x14ac:dyDescent="0.25">
      <c r="A21" s="181"/>
      <c r="B21" s="180"/>
      <c r="C21" s="180"/>
      <c r="D21" s="180"/>
      <c r="E21" s="180"/>
      <c r="F21" s="180"/>
      <c r="J21" s="180"/>
      <c r="K21" s="180"/>
      <c r="L21" s="180"/>
      <c r="M21" s="180"/>
      <c r="N21" s="180"/>
      <c r="O21" s="180"/>
    </row>
    <row r="22" spans="1:15" ht="15" customHeight="1" x14ac:dyDescent="0.25">
      <c r="A22" s="181"/>
      <c r="B22" s="168"/>
      <c r="C22" s="168"/>
    </row>
    <row r="23" spans="1:15" x14ac:dyDescent="0.25">
      <c r="A23" s="181"/>
      <c r="B23" s="168"/>
      <c r="C23" s="168"/>
      <c r="D23" s="168"/>
      <c r="E23" s="168"/>
      <c r="F23" s="168"/>
      <c r="J23" s="168"/>
      <c r="K23" s="168"/>
      <c r="L23" s="168"/>
      <c r="M23" s="168"/>
      <c r="N23" s="168"/>
      <c r="O23" s="168"/>
    </row>
    <row r="24" spans="1:15" x14ac:dyDescent="0.25">
      <c r="A24" s="181"/>
      <c r="B24" s="168"/>
      <c r="C24" s="168"/>
      <c r="D24" s="168"/>
      <c r="E24" s="168"/>
      <c r="F24" s="168"/>
      <c r="J24" s="168"/>
      <c r="K24" s="168"/>
      <c r="L24" s="168"/>
      <c r="M24" s="168"/>
      <c r="N24" s="168"/>
      <c r="O24" s="168"/>
    </row>
    <row r="25" spans="1:15" x14ac:dyDescent="0.25">
      <c r="A25" s="181"/>
      <c r="B25" s="168"/>
      <c r="C25" s="168"/>
      <c r="D25" s="168"/>
      <c r="E25" s="168"/>
      <c r="F25" s="168"/>
      <c r="J25" s="168"/>
      <c r="K25" s="168"/>
      <c r="L25" s="168"/>
      <c r="M25" s="168"/>
      <c r="N25" s="168"/>
      <c r="O25" s="168"/>
    </row>
    <row r="26" spans="1:15" x14ac:dyDescent="0.25">
      <c r="A26" s="182"/>
      <c r="B26" s="173"/>
      <c r="C26" s="173"/>
      <c r="D26" s="173"/>
      <c r="E26" s="173"/>
      <c r="F26" s="173"/>
      <c r="J26" s="173"/>
      <c r="K26" s="173"/>
      <c r="L26" s="173"/>
      <c r="M26" s="173"/>
      <c r="N26" s="173"/>
      <c r="O26" s="173"/>
    </row>
    <row r="27" spans="1:15" x14ac:dyDescent="0.25">
      <c r="A27" s="182"/>
      <c r="B27" s="173"/>
      <c r="C27" s="173"/>
      <c r="D27" s="173"/>
      <c r="E27" s="173"/>
      <c r="F27" s="173"/>
      <c r="J27" s="173"/>
      <c r="K27" s="173"/>
      <c r="L27" s="173"/>
      <c r="M27" s="173"/>
      <c r="N27" s="173"/>
      <c r="O27" s="173"/>
    </row>
    <row r="28" spans="1:15" ht="15.75" x14ac:dyDescent="0.25">
      <c r="A28" s="183"/>
      <c r="B28" s="179"/>
      <c r="C28" s="179"/>
      <c r="D28" s="179"/>
      <c r="E28" s="179"/>
      <c r="F28" s="179"/>
      <c r="G28" s="179"/>
      <c r="H28" s="179"/>
      <c r="I28" s="179"/>
      <c r="J28" s="179"/>
      <c r="K28" s="179"/>
      <c r="L28" s="179"/>
      <c r="M28" s="179"/>
      <c r="N28" s="179"/>
      <c r="O28" s="179"/>
    </row>
    <row r="30" spans="1:15" x14ac:dyDescent="0.25">
      <c r="J30" s="174"/>
      <c r="K30" s="174"/>
      <c r="L30" s="174"/>
      <c r="M30" s="174"/>
      <c r="N30" s="174"/>
      <c r="O30" s="174"/>
    </row>
    <row r="31" spans="1:15" x14ac:dyDescent="0.25">
      <c r="J31" s="174"/>
      <c r="K31" s="174"/>
      <c r="L31" s="174"/>
      <c r="M31" s="174"/>
      <c r="N31" s="174"/>
      <c r="O31" s="174"/>
    </row>
    <row r="32" spans="1:15" x14ac:dyDescent="0.25">
      <c r="J32" s="50"/>
      <c r="K32" s="50"/>
      <c r="L32" s="50"/>
      <c r="M32" s="50"/>
      <c r="N32" s="50"/>
      <c r="O32" s="50"/>
    </row>
  </sheetData>
  <mergeCells count="11">
    <mergeCell ref="A18:I18"/>
    <mergeCell ref="A20:B20"/>
    <mergeCell ref="A1:N1"/>
    <mergeCell ref="A2:A3"/>
    <mergeCell ref="B2:C2"/>
    <mergeCell ref="D2:E2"/>
    <mergeCell ref="F2:G2"/>
    <mergeCell ref="H2:I2"/>
    <mergeCell ref="J2:K2"/>
    <mergeCell ref="L2:M2"/>
    <mergeCell ref="N2:O2"/>
  </mergeCells>
  <printOptions horizontalCentered="1"/>
  <pageMargins left="0.7" right="0.7" top="0.75" bottom="0.75" header="0.3" footer="0.3"/>
  <pageSetup paperSize="9" scale="9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B5" sqref="B5"/>
    </sheetView>
  </sheetViews>
  <sheetFormatPr defaultRowHeight="15" x14ac:dyDescent="0.25"/>
  <sheetData>
    <row r="1" spans="1:11" x14ac:dyDescent="0.25">
      <c r="A1" s="1382" t="s">
        <v>11</v>
      </c>
      <c r="B1" s="1382"/>
      <c r="C1" s="1382"/>
      <c r="D1" s="1382"/>
      <c r="E1" s="1382"/>
      <c r="F1" s="1382"/>
      <c r="G1" s="1382"/>
      <c r="H1" s="1382"/>
      <c r="I1" s="1382"/>
      <c r="J1" s="155"/>
      <c r="K1" s="155"/>
    </row>
    <row r="2" spans="1:11" x14ac:dyDescent="0.25">
      <c r="A2" s="1326" t="s">
        <v>122</v>
      </c>
      <c r="B2" s="1386" t="s">
        <v>216</v>
      </c>
      <c r="C2" s="1387"/>
      <c r="D2" s="1386" t="s">
        <v>217</v>
      </c>
      <c r="E2" s="1387"/>
      <c r="F2" s="1386" t="s">
        <v>218</v>
      </c>
      <c r="G2" s="1387"/>
      <c r="H2" s="1386" t="s">
        <v>219</v>
      </c>
      <c r="I2" s="1387"/>
      <c r="J2" s="1386" t="s">
        <v>101</v>
      </c>
      <c r="K2" s="1387"/>
    </row>
    <row r="3" spans="1:11" ht="45" x14ac:dyDescent="0.25">
      <c r="A3" s="1383"/>
      <c r="B3" s="140" t="s">
        <v>163</v>
      </c>
      <c r="C3" s="140" t="s">
        <v>164</v>
      </c>
      <c r="D3" s="140" t="s">
        <v>163</v>
      </c>
      <c r="E3" s="140" t="s">
        <v>164</v>
      </c>
      <c r="F3" s="140" t="s">
        <v>163</v>
      </c>
      <c r="G3" s="140" t="s">
        <v>164</v>
      </c>
      <c r="H3" s="140" t="s">
        <v>163</v>
      </c>
      <c r="I3" s="140" t="s">
        <v>164</v>
      </c>
      <c r="J3" s="184" t="s">
        <v>163</v>
      </c>
      <c r="K3" s="140" t="s">
        <v>164</v>
      </c>
    </row>
    <row r="4" spans="1:11" x14ac:dyDescent="0.25">
      <c r="A4" s="64" t="s">
        <v>76</v>
      </c>
      <c r="B4" s="185">
        <v>0</v>
      </c>
      <c r="C4" s="186">
        <v>0</v>
      </c>
      <c r="D4" s="185">
        <v>0</v>
      </c>
      <c r="E4" s="186">
        <v>0</v>
      </c>
      <c r="F4" s="187">
        <v>0</v>
      </c>
      <c r="G4" s="187">
        <v>0</v>
      </c>
      <c r="H4" s="185">
        <v>11</v>
      </c>
      <c r="I4" s="186">
        <v>8212.34</v>
      </c>
      <c r="J4" s="187">
        <v>11</v>
      </c>
      <c r="K4" s="186">
        <v>8212.3399348889998</v>
      </c>
    </row>
    <row r="5" spans="1:11" x14ac:dyDescent="0.25">
      <c r="A5" s="160" t="s">
        <v>77</v>
      </c>
      <c r="B5" s="988">
        <f t="shared" ref="B5:K5" si="0">SUM(B6:B17)</f>
        <v>1</v>
      </c>
      <c r="C5" s="988">
        <f t="shared" si="0"/>
        <v>79.992000000000004</v>
      </c>
      <c r="D5" s="988">
        <f t="shared" si="0"/>
        <v>0</v>
      </c>
      <c r="E5" s="988">
        <f t="shared" si="0"/>
        <v>0</v>
      </c>
      <c r="F5" s="988">
        <f t="shared" si="0"/>
        <v>0</v>
      </c>
      <c r="G5" s="988">
        <f t="shared" si="0"/>
        <v>0</v>
      </c>
      <c r="H5" s="988">
        <f t="shared" si="0"/>
        <v>42</v>
      </c>
      <c r="I5" s="988">
        <f t="shared" si="0"/>
        <v>53848.43</v>
      </c>
      <c r="J5" s="988">
        <f t="shared" si="0"/>
        <v>43</v>
      </c>
      <c r="K5" s="988">
        <f t="shared" si="0"/>
        <v>53928.421999999999</v>
      </c>
    </row>
    <row r="6" spans="1:11" x14ac:dyDescent="0.25">
      <c r="A6" s="124">
        <v>45017</v>
      </c>
      <c r="B6" s="9">
        <v>0</v>
      </c>
      <c r="C6" s="9">
        <v>0</v>
      </c>
      <c r="D6" s="9">
        <v>0</v>
      </c>
      <c r="E6" s="9">
        <v>0</v>
      </c>
      <c r="F6" s="9">
        <v>0</v>
      </c>
      <c r="G6" s="9">
        <v>0</v>
      </c>
      <c r="H6" s="188">
        <v>2</v>
      </c>
      <c r="I6" s="382">
        <v>1000.49</v>
      </c>
      <c r="J6" s="269">
        <f t="shared" ref="J6:K12" si="1">SUM(B6,D6,F6,H6)</f>
        <v>2</v>
      </c>
      <c r="K6" s="269">
        <f t="shared" si="1"/>
        <v>1000.49</v>
      </c>
    </row>
    <row r="7" spans="1:11" x14ac:dyDescent="0.25">
      <c r="A7" s="124">
        <v>45047</v>
      </c>
      <c r="B7" s="9">
        <v>0</v>
      </c>
      <c r="C7" s="9">
        <v>0</v>
      </c>
      <c r="D7" s="9">
        <v>0</v>
      </c>
      <c r="E7" s="9">
        <v>0</v>
      </c>
      <c r="F7" s="9">
        <v>0</v>
      </c>
      <c r="G7" s="9">
        <v>0</v>
      </c>
      <c r="H7" s="189">
        <v>2</v>
      </c>
      <c r="I7" s="382">
        <v>349.91</v>
      </c>
      <c r="J7" s="269">
        <f t="shared" si="1"/>
        <v>2</v>
      </c>
      <c r="K7" s="269">
        <f t="shared" si="1"/>
        <v>349.91</v>
      </c>
    </row>
    <row r="8" spans="1:11" x14ac:dyDescent="0.25">
      <c r="A8" s="124">
        <v>45078</v>
      </c>
      <c r="B8" s="9">
        <v>0</v>
      </c>
      <c r="C8" s="9">
        <v>0</v>
      </c>
      <c r="D8" s="9">
        <v>0</v>
      </c>
      <c r="E8" s="9">
        <v>0</v>
      </c>
      <c r="F8" s="9">
        <v>0</v>
      </c>
      <c r="G8" s="9">
        <v>0</v>
      </c>
      <c r="H8" s="9">
        <v>3</v>
      </c>
      <c r="I8" s="268">
        <v>1800</v>
      </c>
      <c r="J8" s="269">
        <f t="shared" si="1"/>
        <v>3</v>
      </c>
      <c r="K8" s="269">
        <f t="shared" si="1"/>
        <v>1800</v>
      </c>
    </row>
    <row r="9" spans="1:11" x14ac:dyDescent="0.25">
      <c r="A9" s="124">
        <v>45108</v>
      </c>
      <c r="B9" s="9">
        <v>0</v>
      </c>
      <c r="C9" s="9">
        <v>0</v>
      </c>
      <c r="D9" s="9">
        <v>0</v>
      </c>
      <c r="E9" s="9">
        <v>0</v>
      </c>
      <c r="F9" s="9">
        <v>0</v>
      </c>
      <c r="G9" s="9">
        <v>0</v>
      </c>
      <c r="H9" s="9">
        <v>4</v>
      </c>
      <c r="I9" s="268">
        <v>5690</v>
      </c>
      <c r="J9" s="269">
        <f t="shared" si="1"/>
        <v>4</v>
      </c>
      <c r="K9" s="269">
        <f t="shared" si="1"/>
        <v>5690</v>
      </c>
    </row>
    <row r="10" spans="1:11" x14ac:dyDescent="0.25">
      <c r="A10" s="124">
        <v>45139</v>
      </c>
      <c r="B10" s="9">
        <v>0</v>
      </c>
      <c r="C10" s="9">
        <v>0</v>
      </c>
      <c r="D10" s="9">
        <v>0</v>
      </c>
      <c r="E10" s="9">
        <v>0</v>
      </c>
      <c r="F10" s="9">
        <v>0</v>
      </c>
      <c r="G10" s="9">
        <v>0</v>
      </c>
      <c r="H10" s="268">
        <v>4</v>
      </c>
      <c r="I10" s="268">
        <v>7400</v>
      </c>
      <c r="J10" s="269">
        <f t="shared" si="1"/>
        <v>4</v>
      </c>
      <c r="K10" s="269">
        <f t="shared" si="1"/>
        <v>7400</v>
      </c>
    </row>
    <row r="11" spans="1:11" x14ac:dyDescent="0.25">
      <c r="A11" s="124">
        <v>45170</v>
      </c>
      <c r="B11" s="9">
        <v>0</v>
      </c>
      <c r="C11" s="9">
        <v>0</v>
      </c>
      <c r="D11" s="9">
        <v>0</v>
      </c>
      <c r="E11" s="9">
        <v>0</v>
      </c>
      <c r="F11" s="9">
        <v>0</v>
      </c>
      <c r="G11" s="9">
        <v>0</v>
      </c>
      <c r="H11" s="268">
        <v>5</v>
      </c>
      <c r="I11" s="268">
        <v>3102</v>
      </c>
      <c r="J11" s="269">
        <f t="shared" si="1"/>
        <v>5</v>
      </c>
      <c r="K11" s="269">
        <f t="shared" si="1"/>
        <v>3102</v>
      </c>
    </row>
    <row r="12" spans="1:11" x14ac:dyDescent="0.25">
      <c r="A12" s="124">
        <v>45200</v>
      </c>
      <c r="B12" s="9">
        <v>0</v>
      </c>
      <c r="C12" s="9">
        <v>0</v>
      </c>
      <c r="D12" s="9">
        <v>0</v>
      </c>
      <c r="E12" s="9">
        <v>0</v>
      </c>
      <c r="F12" s="9">
        <v>0</v>
      </c>
      <c r="G12" s="9">
        <v>0</v>
      </c>
      <c r="H12" s="268">
        <v>4</v>
      </c>
      <c r="I12" s="268">
        <v>7609.12</v>
      </c>
      <c r="J12" s="269">
        <f t="shared" ref="J12" si="2">SUM(B12,D12,F12,H12)</f>
        <v>4</v>
      </c>
      <c r="K12" s="269">
        <f t="shared" si="1"/>
        <v>7609.12</v>
      </c>
    </row>
    <row r="13" spans="1:11" x14ac:dyDescent="0.25">
      <c r="A13" s="124">
        <v>45231</v>
      </c>
      <c r="B13" s="9">
        <v>0</v>
      </c>
      <c r="C13" s="9">
        <v>0</v>
      </c>
      <c r="D13" s="9">
        <v>0</v>
      </c>
      <c r="E13" s="9">
        <v>0</v>
      </c>
      <c r="F13" s="9">
        <v>0</v>
      </c>
      <c r="G13" s="9">
        <v>0</v>
      </c>
      <c r="H13" s="382">
        <v>6</v>
      </c>
      <c r="I13" s="382">
        <v>11363.54</v>
      </c>
      <c r="J13" s="269">
        <f t="shared" ref="J13" si="3">SUM(B13,D13,F13,H13)</f>
        <v>6</v>
      </c>
      <c r="K13" s="269">
        <f>SUM(C13,E13,G13,I13)</f>
        <v>11363.54</v>
      </c>
    </row>
    <row r="14" spans="1:11" x14ac:dyDescent="0.25">
      <c r="A14" s="412">
        <v>45261</v>
      </c>
      <c r="B14" s="922">
        <v>1</v>
      </c>
      <c r="C14" s="957">
        <v>79.992000000000004</v>
      </c>
      <c r="D14" s="9">
        <v>0</v>
      </c>
      <c r="E14" s="9">
        <v>0</v>
      </c>
      <c r="F14" s="9">
        <v>0</v>
      </c>
      <c r="G14" s="9">
        <v>0</v>
      </c>
      <c r="H14" s="382">
        <v>12</v>
      </c>
      <c r="I14" s="382">
        <v>15533.37</v>
      </c>
      <c r="J14" s="269">
        <f t="shared" ref="J14" si="4">SUM(B14,D14,F14,H14)</f>
        <v>13</v>
      </c>
      <c r="K14" s="269">
        <f>SUM(C14,E14,G14,I14)</f>
        <v>15613.362000000001</v>
      </c>
    </row>
    <row r="15" spans="1:11" x14ac:dyDescent="0.25">
      <c r="A15" s="412">
        <v>45292</v>
      </c>
      <c r="B15" s="922"/>
      <c r="C15" s="922"/>
      <c r="D15" s="922"/>
      <c r="E15" s="922"/>
      <c r="F15" s="922"/>
      <c r="G15" s="922"/>
      <c r="H15" s="923"/>
      <c r="I15" s="923"/>
      <c r="J15" s="924"/>
      <c r="K15" s="924"/>
    </row>
    <row r="16" spans="1:11" x14ac:dyDescent="0.25">
      <c r="A16" s="412">
        <v>45323</v>
      </c>
      <c r="B16" s="922"/>
      <c r="C16" s="922"/>
      <c r="D16" s="922"/>
      <c r="E16" s="922"/>
      <c r="F16" s="922"/>
      <c r="G16" s="922"/>
      <c r="H16" s="923"/>
      <c r="I16" s="923"/>
      <c r="J16" s="924"/>
      <c r="K16" s="924"/>
    </row>
    <row r="17" spans="1:11" x14ac:dyDescent="0.25">
      <c r="A17" s="412">
        <v>45352</v>
      </c>
      <c r="B17" s="922"/>
      <c r="C17" s="922"/>
      <c r="D17" s="922"/>
      <c r="E17" s="922"/>
      <c r="F17" s="922"/>
      <c r="G17" s="922"/>
      <c r="H17" s="923"/>
      <c r="I17" s="923"/>
      <c r="J17" s="924"/>
      <c r="K17" s="924"/>
    </row>
    <row r="19" spans="1:11" ht="15" customHeight="1" x14ac:dyDescent="0.25">
      <c r="A19" s="1388" t="s">
        <v>220</v>
      </c>
      <c r="B19" s="1388"/>
      <c r="C19" s="1388"/>
      <c r="D19" s="1388"/>
      <c r="E19" s="1388"/>
      <c r="F19" s="1388"/>
      <c r="G19" s="1388"/>
      <c r="H19" s="1388"/>
      <c r="I19" s="1388"/>
      <c r="J19" s="1388"/>
      <c r="K19" s="1388"/>
    </row>
    <row r="20" spans="1:11" ht="15" customHeight="1" x14ac:dyDescent="0.3">
      <c r="A20" s="950" t="s">
        <v>1316</v>
      </c>
      <c r="B20" s="950"/>
      <c r="C20" s="727"/>
      <c r="D20" s="727"/>
      <c r="E20" s="728"/>
      <c r="F20" s="190"/>
      <c r="G20" s="190"/>
      <c r="H20" s="190"/>
      <c r="I20" s="190"/>
      <c r="J20" s="174"/>
      <c r="K20" s="174"/>
    </row>
    <row r="21" spans="1:11" ht="15" customHeight="1" x14ac:dyDescent="0.25">
      <c r="A21" s="1389" t="s">
        <v>221</v>
      </c>
      <c r="B21" s="1389"/>
      <c r="C21" s="1389"/>
      <c r="D21" s="1389"/>
      <c r="E21" s="190"/>
      <c r="F21" s="190"/>
      <c r="G21" s="190"/>
      <c r="H21" s="190"/>
      <c r="I21" s="190"/>
      <c r="J21" s="174"/>
      <c r="K21" s="174"/>
    </row>
    <row r="22" spans="1:11" x14ac:dyDescent="0.25">
      <c r="A22" s="72"/>
      <c r="B22" s="191"/>
      <c r="C22" s="73"/>
      <c r="D22" s="191"/>
      <c r="E22" s="73"/>
      <c r="F22" s="70"/>
      <c r="G22" s="70"/>
      <c r="H22" s="70"/>
      <c r="I22" s="70"/>
      <c r="J22" s="70"/>
      <c r="K22" s="70"/>
    </row>
    <row r="23" spans="1:11" x14ac:dyDescent="0.25">
      <c r="A23" s="72"/>
      <c r="B23" s="191"/>
      <c r="C23" s="73"/>
      <c r="D23" s="191"/>
      <c r="E23" s="73"/>
      <c r="F23" s="70"/>
      <c r="G23" s="70"/>
      <c r="H23" s="191"/>
      <c r="I23" s="73"/>
      <c r="J23" s="70"/>
      <c r="K23" s="73"/>
    </row>
    <row r="24" spans="1:11" x14ac:dyDescent="0.25">
      <c r="A24" s="72"/>
      <c r="B24" s="42"/>
      <c r="C24" s="42"/>
      <c r="D24" s="42"/>
      <c r="E24" s="42"/>
      <c r="F24" s="42"/>
      <c r="G24" s="42"/>
      <c r="H24" s="191"/>
      <c r="I24" s="73"/>
      <c r="J24" s="70"/>
      <c r="K24" s="73"/>
    </row>
    <row r="25" spans="1:11" x14ac:dyDescent="0.25">
      <c r="A25" s="72"/>
      <c r="B25" s="42"/>
      <c r="C25" s="42"/>
      <c r="D25" s="42"/>
      <c r="E25" s="42"/>
      <c r="F25" s="42"/>
      <c r="G25" s="42"/>
      <c r="H25" s="42"/>
      <c r="I25" s="42"/>
      <c r="J25" s="42"/>
      <c r="K25" s="42"/>
    </row>
    <row r="26" spans="1:11" x14ac:dyDescent="0.25">
      <c r="A26" s="72"/>
      <c r="B26" s="42"/>
      <c r="C26" s="42"/>
      <c r="D26" s="42"/>
      <c r="E26" s="42"/>
      <c r="F26" s="42"/>
      <c r="G26" s="42"/>
      <c r="H26" s="42"/>
      <c r="I26" s="42"/>
      <c r="J26" s="42"/>
      <c r="K26" s="42"/>
    </row>
    <row r="27" spans="1:11" x14ac:dyDescent="0.25">
      <c r="A27" s="182"/>
      <c r="B27" s="192"/>
      <c r="C27" s="192"/>
      <c r="D27" s="192"/>
      <c r="E27" s="192"/>
      <c r="F27" s="192"/>
      <c r="G27" s="192"/>
      <c r="H27" s="192"/>
      <c r="I27" s="192"/>
      <c r="J27" s="192"/>
      <c r="K27" s="192"/>
    </row>
    <row r="28" spans="1:11" x14ac:dyDescent="0.25">
      <c r="A28" s="182"/>
      <c r="B28" s="192"/>
      <c r="C28" s="192"/>
      <c r="D28" s="192"/>
      <c r="E28" s="192"/>
      <c r="F28" s="192"/>
      <c r="G28" s="192"/>
      <c r="H28" s="192"/>
      <c r="I28" s="192"/>
      <c r="J28" s="192"/>
      <c r="K28" s="192"/>
    </row>
    <row r="29" spans="1:11" x14ac:dyDescent="0.25">
      <c r="A29" s="139"/>
      <c r="B29" s="192"/>
      <c r="C29" s="192"/>
      <c r="D29" s="192"/>
      <c r="E29" s="192"/>
      <c r="F29" s="192"/>
      <c r="G29" s="192"/>
      <c r="H29" s="192"/>
      <c r="I29" s="192"/>
      <c r="J29" s="192"/>
      <c r="K29" s="192"/>
    </row>
  </sheetData>
  <mergeCells count="9">
    <mergeCell ref="J2:K2"/>
    <mergeCell ref="A19:K19"/>
    <mergeCell ref="A21:D21"/>
    <mergeCell ref="A1:I1"/>
    <mergeCell ref="A2:A3"/>
    <mergeCell ref="B2:C2"/>
    <mergeCell ref="D2:E2"/>
    <mergeCell ref="F2:G2"/>
    <mergeCell ref="H2:I2"/>
  </mergeCells>
  <printOptions horizontalCentere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B5" sqref="B5:K5"/>
    </sheetView>
  </sheetViews>
  <sheetFormatPr defaultRowHeight="15" x14ac:dyDescent="0.25"/>
  <cols>
    <col min="1" max="1" width="17.140625" customWidth="1"/>
  </cols>
  <sheetData>
    <row r="1" spans="1:22" x14ac:dyDescent="0.25">
      <c r="A1" s="1382" t="s">
        <v>12</v>
      </c>
      <c r="B1" s="1382"/>
      <c r="C1" s="1382"/>
      <c r="D1" s="1382"/>
      <c r="E1" s="1382"/>
      <c r="F1" s="1382"/>
      <c r="G1" s="1382"/>
      <c r="H1" s="1382"/>
      <c r="I1" s="1382"/>
      <c r="J1" s="155"/>
      <c r="K1" s="155"/>
    </row>
    <row r="2" spans="1:22" x14ac:dyDescent="0.25">
      <c r="A2" s="1316" t="s">
        <v>222</v>
      </c>
      <c r="B2" s="1386" t="s">
        <v>216</v>
      </c>
      <c r="C2" s="1387"/>
      <c r="D2" s="1386" t="s">
        <v>217</v>
      </c>
      <c r="E2" s="1387"/>
      <c r="F2" s="1386" t="s">
        <v>218</v>
      </c>
      <c r="G2" s="1387"/>
      <c r="H2" s="1386" t="s">
        <v>223</v>
      </c>
      <c r="I2" s="1387"/>
      <c r="J2" s="1386" t="s">
        <v>101</v>
      </c>
      <c r="K2" s="1387"/>
    </row>
    <row r="3" spans="1:22" ht="45" x14ac:dyDescent="0.25">
      <c r="A3" s="1317"/>
      <c r="B3" s="193" t="s">
        <v>163</v>
      </c>
      <c r="C3" s="193" t="s">
        <v>164</v>
      </c>
      <c r="D3" s="193" t="s">
        <v>163</v>
      </c>
      <c r="E3" s="193" t="s">
        <v>164</v>
      </c>
      <c r="F3" s="193" t="s">
        <v>163</v>
      </c>
      <c r="G3" s="193" t="s">
        <v>164</v>
      </c>
      <c r="H3" s="193" t="s">
        <v>163</v>
      </c>
      <c r="I3" s="193" t="s">
        <v>164</v>
      </c>
      <c r="J3" s="193" t="s">
        <v>163</v>
      </c>
      <c r="K3" s="193" t="s">
        <v>164</v>
      </c>
    </row>
    <row r="4" spans="1:22" x14ac:dyDescent="0.25">
      <c r="A4" s="160" t="s">
        <v>76</v>
      </c>
      <c r="B4" s="383">
        <v>211</v>
      </c>
      <c r="C4" s="383">
        <v>2735.32</v>
      </c>
      <c r="D4" s="383">
        <v>35</v>
      </c>
      <c r="E4" s="383">
        <v>374.58000000000004</v>
      </c>
      <c r="F4" s="383">
        <v>7</v>
      </c>
      <c r="G4" s="383">
        <v>25.490000000000002</v>
      </c>
      <c r="H4" s="383">
        <v>201</v>
      </c>
      <c r="I4" s="383">
        <v>80696.510000000009</v>
      </c>
      <c r="J4" s="383">
        <v>454</v>
      </c>
      <c r="K4" s="383">
        <v>83831.98</v>
      </c>
    </row>
    <row r="5" spans="1:22" x14ac:dyDescent="0.25">
      <c r="A5" s="160" t="s">
        <v>77</v>
      </c>
      <c r="B5" s="989">
        <f>SUM(B6:B17)</f>
        <v>256</v>
      </c>
      <c r="C5" s="989">
        <f t="shared" ref="C5:K5" si="0">SUM(C6:C17)</f>
        <v>7617.5499999999993</v>
      </c>
      <c r="D5" s="989">
        <f t="shared" si="0"/>
        <v>46</v>
      </c>
      <c r="E5" s="989">
        <f t="shared" si="0"/>
        <v>665.38549999999987</v>
      </c>
      <c r="F5" s="989">
        <f t="shared" si="0"/>
        <v>4</v>
      </c>
      <c r="G5" s="989">
        <f t="shared" si="0"/>
        <v>27.74</v>
      </c>
      <c r="H5" s="989">
        <f t="shared" si="0"/>
        <v>190</v>
      </c>
      <c r="I5" s="989">
        <f t="shared" si="0"/>
        <v>30162.47</v>
      </c>
      <c r="J5" s="989">
        <f t="shared" si="0"/>
        <v>496</v>
      </c>
      <c r="K5" s="989">
        <f t="shared" si="0"/>
        <v>38473.145499999999</v>
      </c>
      <c r="M5" s="63"/>
      <c r="N5" s="63"/>
      <c r="O5" s="63"/>
      <c r="P5" s="63"/>
      <c r="Q5" s="63"/>
      <c r="R5" s="63"/>
      <c r="S5" s="63"/>
      <c r="T5" s="63"/>
      <c r="U5" s="63"/>
      <c r="V5" s="63"/>
    </row>
    <row r="6" spans="1:22" x14ac:dyDescent="0.25">
      <c r="A6" s="124">
        <v>45017</v>
      </c>
      <c r="B6" s="384">
        <v>26</v>
      </c>
      <c r="C6" s="384">
        <v>1528.58</v>
      </c>
      <c r="D6" s="384">
        <v>4</v>
      </c>
      <c r="E6" s="384">
        <v>49.23</v>
      </c>
      <c r="F6" s="384">
        <v>1</v>
      </c>
      <c r="G6" s="384">
        <v>15.15</v>
      </c>
      <c r="H6" s="384">
        <v>13</v>
      </c>
      <c r="I6" s="384">
        <v>3241.82</v>
      </c>
      <c r="J6" s="384">
        <f>B6+D6+F6+H6</f>
        <v>44</v>
      </c>
      <c r="K6" s="384">
        <f>C6+E6+G6+I6</f>
        <v>4834.7800000000007</v>
      </c>
    </row>
    <row r="7" spans="1:22" x14ac:dyDescent="0.25">
      <c r="A7" s="124">
        <v>45047</v>
      </c>
      <c r="B7" s="384">
        <v>31</v>
      </c>
      <c r="C7" s="384">
        <v>722.34</v>
      </c>
      <c r="D7" s="384">
        <v>3</v>
      </c>
      <c r="E7" s="384">
        <v>63.08</v>
      </c>
      <c r="F7" s="384">
        <v>1</v>
      </c>
      <c r="G7" s="384">
        <v>0.6</v>
      </c>
      <c r="H7" s="384">
        <v>16</v>
      </c>
      <c r="I7" s="384">
        <v>1267.8900000000001</v>
      </c>
      <c r="J7" s="384">
        <f t="shared" ref="J7:J10" si="1">B7+D7+F7+H7</f>
        <v>51</v>
      </c>
      <c r="K7" s="384">
        <f t="shared" ref="K7:K10" si="2">C7+E7+G7+I7</f>
        <v>2053.9100000000003</v>
      </c>
    </row>
    <row r="8" spans="1:22" x14ac:dyDescent="0.25">
      <c r="A8" s="124">
        <v>45078</v>
      </c>
      <c r="B8" s="384">
        <v>23</v>
      </c>
      <c r="C8" s="384">
        <v>438.29</v>
      </c>
      <c r="D8" s="384">
        <v>4</v>
      </c>
      <c r="E8" s="384">
        <v>19.88</v>
      </c>
      <c r="F8" s="384">
        <v>1</v>
      </c>
      <c r="G8" s="384">
        <v>11.01</v>
      </c>
      <c r="H8" s="384">
        <v>16</v>
      </c>
      <c r="I8" s="384">
        <v>2157.41</v>
      </c>
      <c r="J8" s="384">
        <f>B8+D8+F8+H8</f>
        <v>44</v>
      </c>
      <c r="K8" s="384">
        <f t="shared" ref="K8" si="3">C8+E8+G8+I8</f>
        <v>2626.5899999999997</v>
      </c>
    </row>
    <row r="9" spans="1:22" x14ac:dyDescent="0.25">
      <c r="A9" s="124">
        <v>45108</v>
      </c>
      <c r="B9" s="384">
        <v>33</v>
      </c>
      <c r="C9" s="384">
        <v>513.52</v>
      </c>
      <c r="D9" s="384">
        <v>5</v>
      </c>
      <c r="E9" s="384">
        <v>20.03</v>
      </c>
      <c r="F9" s="384">
        <v>0</v>
      </c>
      <c r="G9" s="384">
        <v>0</v>
      </c>
      <c r="H9" s="384">
        <v>23</v>
      </c>
      <c r="I9" s="384">
        <v>793.76</v>
      </c>
      <c r="J9" s="384">
        <f t="shared" si="1"/>
        <v>61</v>
      </c>
      <c r="K9" s="384">
        <f t="shared" si="2"/>
        <v>1327.31</v>
      </c>
    </row>
    <row r="10" spans="1:22" x14ac:dyDescent="0.25">
      <c r="A10" s="124">
        <v>45139</v>
      </c>
      <c r="B10" s="384">
        <v>34</v>
      </c>
      <c r="C10" s="384">
        <v>536.19000000000005</v>
      </c>
      <c r="D10" s="384">
        <v>3</v>
      </c>
      <c r="E10" s="384">
        <v>159.65</v>
      </c>
      <c r="F10" s="384">
        <v>0</v>
      </c>
      <c r="G10" s="384">
        <v>0</v>
      </c>
      <c r="H10" s="384">
        <v>24</v>
      </c>
      <c r="I10" s="384">
        <v>1135.57</v>
      </c>
      <c r="J10" s="384">
        <f t="shared" si="1"/>
        <v>61</v>
      </c>
      <c r="K10" s="384">
        <f t="shared" si="2"/>
        <v>1831.4099999999999</v>
      </c>
    </row>
    <row r="11" spans="1:22" x14ac:dyDescent="0.25">
      <c r="A11" s="124">
        <v>45170</v>
      </c>
      <c r="B11" s="384">
        <v>29</v>
      </c>
      <c r="C11" s="384">
        <v>219.65</v>
      </c>
      <c r="D11" s="384">
        <v>13</v>
      </c>
      <c r="E11" s="384">
        <v>247.786</v>
      </c>
      <c r="F11" s="384">
        <v>0</v>
      </c>
      <c r="G11" s="384">
        <v>0</v>
      </c>
      <c r="H11" s="384">
        <v>24</v>
      </c>
      <c r="I11" s="384">
        <v>1523.83</v>
      </c>
      <c r="J11" s="384">
        <f t="shared" ref="J11:K12" si="4">B11+D11+F11+H11</f>
        <v>66</v>
      </c>
      <c r="K11" s="384">
        <f t="shared" si="4"/>
        <v>1991.2660000000001</v>
      </c>
    </row>
    <row r="12" spans="1:22" x14ac:dyDescent="0.25">
      <c r="A12" s="124">
        <v>45200</v>
      </c>
      <c r="B12" s="384">
        <v>32</v>
      </c>
      <c r="C12" s="384">
        <v>3053.56</v>
      </c>
      <c r="D12" s="384">
        <v>0</v>
      </c>
      <c r="E12" s="384">
        <v>0</v>
      </c>
      <c r="F12" s="384">
        <v>0</v>
      </c>
      <c r="G12" s="384">
        <v>0</v>
      </c>
      <c r="H12" s="384">
        <v>33</v>
      </c>
      <c r="I12" s="384">
        <v>1789.7</v>
      </c>
      <c r="J12" s="384">
        <f t="shared" si="4"/>
        <v>65</v>
      </c>
      <c r="K12" s="384">
        <f t="shared" si="4"/>
        <v>4843.26</v>
      </c>
    </row>
    <row r="13" spans="1:22" x14ac:dyDescent="0.25">
      <c r="A13" s="124">
        <v>45231</v>
      </c>
      <c r="B13" s="384">
        <v>30</v>
      </c>
      <c r="C13" s="384">
        <v>396.69</v>
      </c>
      <c r="D13" s="384">
        <v>7</v>
      </c>
      <c r="E13" s="384">
        <v>77.313999999999993</v>
      </c>
      <c r="F13" s="384">
        <v>1</v>
      </c>
      <c r="G13" s="384">
        <v>0.98</v>
      </c>
      <c r="H13" s="384">
        <v>20</v>
      </c>
      <c r="I13" s="384">
        <v>2302.58</v>
      </c>
      <c r="J13" s="384">
        <f t="shared" ref="J13" si="5">B13+D13+F13+H13</f>
        <v>58</v>
      </c>
      <c r="K13" s="384">
        <f t="shared" ref="K13" si="6">C13+E13+G13+I13</f>
        <v>2777.5639999999999</v>
      </c>
    </row>
    <row r="14" spans="1:22" x14ac:dyDescent="0.25">
      <c r="A14" s="412">
        <v>45261</v>
      </c>
      <c r="B14" s="384">
        <v>18</v>
      </c>
      <c r="C14" s="384">
        <v>208.73</v>
      </c>
      <c r="D14" s="384">
        <v>7</v>
      </c>
      <c r="E14" s="384">
        <v>28.415500000000002</v>
      </c>
      <c r="F14" s="384">
        <v>0</v>
      </c>
      <c r="G14" s="384">
        <v>0</v>
      </c>
      <c r="H14" s="384">
        <v>21</v>
      </c>
      <c r="I14" s="384">
        <v>15949.91</v>
      </c>
      <c r="J14" s="384">
        <f>H14+F14+D14+B14</f>
        <v>46</v>
      </c>
      <c r="K14" s="384">
        <f>C14+E14+G14+I14</f>
        <v>16187.0555</v>
      </c>
    </row>
    <row r="15" spans="1:22" x14ac:dyDescent="0.25">
      <c r="A15" s="412">
        <v>45292</v>
      </c>
      <c r="B15" s="925"/>
      <c r="C15" s="925"/>
      <c r="D15" s="925"/>
      <c r="E15" s="925"/>
      <c r="F15" s="925"/>
      <c r="G15" s="925"/>
      <c r="H15" s="925"/>
      <c r="I15" s="925"/>
      <c r="J15" s="925"/>
      <c r="K15" s="925"/>
    </row>
    <row r="16" spans="1:22" x14ac:dyDescent="0.25">
      <c r="A16" s="412">
        <v>45323</v>
      </c>
      <c r="B16" s="925"/>
      <c r="C16" s="925"/>
      <c r="D16" s="925"/>
      <c r="E16" s="925"/>
      <c r="F16" s="925"/>
      <c r="G16" s="925"/>
      <c r="H16" s="925"/>
      <c r="I16" s="925"/>
      <c r="J16" s="925"/>
      <c r="K16" s="925"/>
    </row>
    <row r="17" spans="1:11" x14ac:dyDescent="0.25">
      <c r="A17" s="412">
        <v>45352</v>
      </c>
      <c r="B17" s="384"/>
      <c r="C17" s="384"/>
      <c r="D17" s="384"/>
      <c r="E17" s="384"/>
      <c r="F17" s="384"/>
      <c r="G17" s="384"/>
      <c r="H17" s="384"/>
      <c r="I17" s="384"/>
      <c r="J17" s="384"/>
      <c r="K17" s="384"/>
    </row>
    <row r="18" spans="1:11" x14ac:dyDescent="0.25">
      <c r="A18" s="1390" t="s">
        <v>1316</v>
      </c>
      <c r="B18" s="1390"/>
      <c r="C18" s="1390"/>
      <c r="D18" s="71"/>
      <c r="E18" s="71"/>
      <c r="F18" s="71"/>
      <c r="G18" s="71"/>
      <c r="H18" s="71"/>
      <c r="I18" s="71"/>
      <c r="J18" s="71"/>
      <c r="K18" s="71"/>
    </row>
    <row r="19" spans="1:11" x14ac:dyDescent="0.25">
      <c r="A19" s="7" t="s">
        <v>224</v>
      </c>
      <c r="B19" s="7"/>
      <c r="C19" s="7"/>
      <c r="D19" s="71"/>
      <c r="E19" s="71"/>
      <c r="F19" s="71"/>
      <c r="G19" s="71"/>
      <c r="H19" s="71"/>
      <c r="I19" s="71"/>
      <c r="J19" s="71"/>
      <c r="K19" s="71"/>
    </row>
    <row r="20" spans="1:11" x14ac:dyDescent="0.25">
      <c r="A20" s="166" t="s">
        <v>221</v>
      </c>
      <c r="B20" s="166"/>
      <c r="C20" s="74"/>
      <c r="D20" s="71"/>
      <c r="E20" s="71"/>
      <c r="F20" s="71"/>
      <c r="G20" s="71"/>
      <c r="H20" s="71"/>
      <c r="I20" s="71"/>
      <c r="J20" s="71"/>
      <c r="K20" s="71"/>
    </row>
    <row r="21" spans="1:11" x14ac:dyDescent="0.25">
      <c r="A21" s="72"/>
      <c r="B21" s="71"/>
      <c r="C21" s="71"/>
      <c r="D21" s="71"/>
      <c r="E21" s="71"/>
      <c r="F21" s="71"/>
      <c r="G21" s="71"/>
      <c r="H21" s="71"/>
      <c r="I21" s="71"/>
      <c r="J21" s="71"/>
      <c r="K21" s="71"/>
    </row>
    <row r="22" spans="1:11" x14ac:dyDescent="0.25">
      <c r="A22" s="72"/>
      <c r="B22" s="194"/>
      <c r="C22" s="194"/>
      <c r="D22" s="194"/>
      <c r="E22" s="194"/>
      <c r="F22" s="194"/>
      <c r="G22" s="194"/>
      <c r="H22" s="194"/>
      <c r="I22" s="194"/>
      <c r="J22" s="194"/>
      <c r="K22" s="194"/>
    </row>
    <row r="23" spans="1:11" x14ac:dyDescent="0.25">
      <c r="A23" s="72"/>
      <c r="B23" s="194"/>
      <c r="C23" s="194"/>
      <c r="D23" s="194"/>
      <c r="E23" s="194"/>
      <c r="F23" s="194"/>
      <c r="G23" s="194"/>
      <c r="H23" s="194"/>
      <c r="I23" s="195"/>
      <c r="J23" s="194"/>
      <c r="K23" s="194"/>
    </row>
    <row r="24" spans="1:11" x14ac:dyDescent="0.25">
      <c r="A24" s="72"/>
      <c r="B24" s="194"/>
      <c r="C24" s="194"/>
      <c r="D24" s="194"/>
      <c r="E24" s="194"/>
      <c r="F24" s="194"/>
      <c r="G24" s="194"/>
      <c r="H24" s="194"/>
      <c r="I24" s="194"/>
      <c r="J24" s="194"/>
      <c r="K24" s="194"/>
    </row>
    <row r="25" spans="1:11" x14ac:dyDescent="0.25">
      <c r="A25" s="72"/>
      <c r="B25" s="194"/>
      <c r="C25" s="194"/>
      <c r="D25" s="194"/>
      <c r="E25" s="194"/>
      <c r="F25" s="194"/>
      <c r="G25" s="194"/>
      <c r="H25" s="194"/>
      <c r="I25" s="194"/>
      <c r="J25" s="194"/>
      <c r="K25" s="194"/>
    </row>
    <row r="26" spans="1:11" x14ac:dyDescent="0.25">
      <c r="A26" s="182"/>
      <c r="B26" s="196"/>
      <c r="C26" s="196"/>
      <c r="D26" s="196"/>
      <c r="E26" s="196"/>
      <c r="F26" s="196"/>
      <c r="G26" s="196"/>
      <c r="H26" s="196"/>
      <c r="I26" s="197"/>
      <c r="J26" s="196"/>
      <c r="K26" s="197"/>
    </row>
    <row r="27" spans="1:11" x14ac:dyDescent="0.25">
      <c r="A27" s="182"/>
      <c r="B27" s="196"/>
      <c r="C27" s="196"/>
      <c r="D27" s="196"/>
      <c r="E27" s="196"/>
      <c r="F27" s="196"/>
      <c r="G27" s="196"/>
      <c r="H27" s="196"/>
      <c r="I27" s="196"/>
      <c r="J27" s="196"/>
      <c r="K27" s="196"/>
    </row>
    <row r="28" spans="1:11" x14ac:dyDescent="0.25">
      <c r="A28" s="139"/>
      <c r="B28" s="196"/>
      <c r="C28" s="196"/>
      <c r="D28" s="196"/>
      <c r="E28" s="196"/>
      <c r="F28" s="196"/>
      <c r="G28" s="196"/>
      <c r="H28" s="196"/>
      <c r="I28" s="196"/>
      <c r="J28" s="196"/>
      <c r="K28" s="196"/>
    </row>
    <row r="29" spans="1:11" x14ac:dyDescent="0.25">
      <c r="A29" s="139"/>
      <c r="B29" s="196"/>
      <c r="C29" s="196"/>
      <c r="D29" s="196"/>
      <c r="E29" s="196"/>
      <c r="F29" s="196"/>
      <c r="G29" s="196"/>
      <c r="H29" s="196"/>
      <c r="I29" s="196"/>
      <c r="J29" s="196"/>
      <c r="K29" s="196"/>
    </row>
    <row r="31" spans="1:11" x14ac:dyDescent="0.25">
      <c r="D31" s="198"/>
      <c r="E31" s="174"/>
      <c r="F31" s="174"/>
      <c r="G31" s="174"/>
      <c r="H31" s="174"/>
      <c r="I31" s="174"/>
      <c r="J31" s="174"/>
      <c r="K31" s="174"/>
    </row>
    <row r="32" spans="1:11" x14ac:dyDescent="0.25">
      <c r="D32" s="74"/>
      <c r="E32" s="174"/>
      <c r="F32" s="174"/>
      <c r="G32" s="174"/>
      <c r="H32" s="174"/>
      <c r="I32" s="174"/>
      <c r="J32" s="174"/>
      <c r="K32" s="174"/>
    </row>
    <row r="33" spans="4:11" x14ac:dyDescent="0.25">
      <c r="D33" s="199"/>
      <c r="E33" s="199"/>
      <c r="F33" s="199"/>
      <c r="G33" s="199"/>
      <c r="H33" s="199"/>
      <c r="I33" s="199"/>
      <c r="J33" s="199"/>
      <c r="K33" s="199"/>
    </row>
  </sheetData>
  <mergeCells count="8">
    <mergeCell ref="J2:K2"/>
    <mergeCell ref="A18:C18"/>
    <mergeCell ref="A1:I1"/>
    <mergeCell ref="A2:A3"/>
    <mergeCell ref="B2:C2"/>
    <mergeCell ref="D2:E2"/>
    <mergeCell ref="F2:G2"/>
    <mergeCell ref="H2:I2"/>
  </mergeCells>
  <printOptions horizontalCentere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zoomScaleNormal="100" workbookViewId="0">
      <selection activeCell="B5" sqref="B5:I5"/>
    </sheetView>
  </sheetViews>
  <sheetFormatPr defaultColWidth="9.140625" defaultRowHeight="15" x14ac:dyDescent="0.25"/>
  <cols>
    <col min="1" max="2" width="14.5703125" style="200" bestFit="1" customWidth="1"/>
    <col min="3" max="3" width="15.85546875" style="200" bestFit="1" customWidth="1"/>
    <col min="4" max="4" width="14.5703125" style="200" bestFit="1" customWidth="1"/>
    <col min="5" max="5" width="15.85546875" style="200" bestFit="1" customWidth="1"/>
    <col min="6" max="6" width="14.5703125" style="200" bestFit="1" customWidth="1"/>
    <col min="7" max="7" width="15.85546875" style="200" bestFit="1" customWidth="1"/>
    <col min="8" max="8" width="9.5703125" style="200" customWidth="1"/>
    <col min="9" max="9" width="15.85546875" style="200" bestFit="1" customWidth="1"/>
    <col min="10" max="10" width="8.5703125" style="200" customWidth="1"/>
    <col min="11" max="16384" width="9.140625" style="200"/>
  </cols>
  <sheetData>
    <row r="1" spans="1:21" ht="15.75" customHeight="1" x14ac:dyDescent="0.25">
      <c r="A1" s="1392" t="s">
        <v>13</v>
      </c>
      <c r="B1" s="1392"/>
      <c r="C1" s="1392"/>
      <c r="D1" s="1392"/>
      <c r="E1" s="1392"/>
      <c r="F1" s="1392"/>
      <c r="G1" s="1392"/>
      <c r="H1" s="1392"/>
      <c r="I1" s="1392"/>
    </row>
    <row r="2" spans="1:21" s="201" customFormat="1" ht="18" customHeight="1" x14ac:dyDescent="0.25">
      <c r="A2" s="1393" t="s">
        <v>222</v>
      </c>
      <c r="B2" s="1395" t="s">
        <v>217</v>
      </c>
      <c r="C2" s="1396"/>
      <c r="D2" s="1395" t="s">
        <v>216</v>
      </c>
      <c r="E2" s="1396"/>
      <c r="F2" s="1395" t="s">
        <v>219</v>
      </c>
      <c r="G2" s="1396"/>
      <c r="H2" s="1395" t="s">
        <v>101</v>
      </c>
      <c r="I2" s="1396"/>
    </row>
    <row r="3" spans="1:21" s="201" customFormat="1" ht="27" customHeight="1" x14ac:dyDescent="0.25">
      <c r="A3" s="1394"/>
      <c r="B3" s="202" t="s">
        <v>163</v>
      </c>
      <c r="C3" s="202" t="s">
        <v>174</v>
      </c>
      <c r="D3" s="202" t="s">
        <v>163</v>
      </c>
      <c r="E3" s="202" t="s">
        <v>174</v>
      </c>
      <c r="F3" s="202" t="s">
        <v>163</v>
      </c>
      <c r="G3" s="202" t="s">
        <v>174</v>
      </c>
      <c r="H3" s="202" t="s">
        <v>163</v>
      </c>
      <c r="I3" s="202" t="s">
        <v>174</v>
      </c>
    </row>
    <row r="4" spans="1:21" s="207" customFormat="1" ht="18" customHeight="1" x14ac:dyDescent="0.25">
      <c r="A4" s="203" t="s">
        <v>76</v>
      </c>
      <c r="B4" s="204">
        <v>363</v>
      </c>
      <c r="C4" s="205">
        <v>223404.1629</v>
      </c>
      <c r="D4" s="205">
        <v>1018</v>
      </c>
      <c r="E4" s="205">
        <v>245127.7042137</v>
      </c>
      <c r="F4" s="204">
        <v>143</v>
      </c>
      <c r="G4" s="205">
        <v>285931.11589999998</v>
      </c>
      <c r="H4" s="205">
        <v>1524</v>
      </c>
      <c r="I4" s="206">
        <v>754461</v>
      </c>
    </row>
    <row r="5" spans="1:21" s="207" customFormat="1" ht="18" customHeight="1" x14ac:dyDescent="0.25">
      <c r="A5" s="208" t="s">
        <v>77</v>
      </c>
      <c r="B5" s="990">
        <f>SUM(B6:B17)</f>
        <v>189</v>
      </c>
      <c r="C5" s="990">
        <f t="shared" ref="C5:I5" si="0">SUM(C6:C17)</f>
        <v>174199.54389999999</v>
      </c>
      <c r="D5" s="990">
        <f t="shared" si="0"/>
        <v>637</v>
      </c>
      <c r="E5" s="990">
        <f t="shared" si="0"/>
        <v>199367.79883439001</v>
      </c>
      <c r="F5" s="990">
        <f t="shared" si="0"/>
        <v>74</v>
      </c>
      <c r="G5" s="990">
        <f t="shared" si="0"/>
        <v>220664.4498</v>
      </c>
      <c r="H5" s="990">
        <f>SUM(H6:H17)</f>
        <v>900</v>
      </c>
      <c r="I5" s="990">
        <f t="shared" si="0"/>
        <v>594231.79253439</v>
      </c>
      <c r="J5" s="209"/>
      <c r="K5" s="209"/>
      <c r="L5" s="209"/>
      <c r="M5" s="209"/>
      <c r="N5" s="209"/>
      <c r="O5" s="209"/>
      <c r="P5" s="209"/>
      <c r="Q5" s="209"/>
      <c r="R5" s="209"/>
      <c r="S5" s="209"/>
      <c r="T5" s="209"/>
      <c r="U5" s="209"/>
    </row>
    <row r="6" spans="1:21" s="201" customFormat="1" ht="18" customHeight="1" x14ac:dyDescent="0.25">
      <c r="A6" s="210" t="s">
        <v>131</v>
      </c>
      <c r="B6" s="211">
        <v>24</v>
      </c>
      <c r="C6" s="212">
        <v>17528.179199999999</v>
      </c>
      <c r="D6" s="211">
        <f>72-6</f>
        <v>66</v>
      </c>
      <c r="E6" s="212">
        <f>35897.7419-G6</f>
        <v>25202.721600000001</v>
      </c>
      <c r="F6" s="211">
        <v>6</v>
      </c>
      <c r="G6" s="213">
        <v>10695.0203</v>
      </c>
      <c r="H6" s="214">
        <f>SUM(B6,D6,F6)</f>
        <v>96</v>
      </c>
      <c r="I6" s="213">
        <f>SUM(C6,E6,G6)</f>
        <v>53425.921100000007</v>
      </c>
    </row>
    <row r="7" spans="1:21" s="201" customFormat="1" ht="18" customHeight="1" x14ac:dyDescent="0.25">
      <c r="A7" s="210" t="s">
        <v>132</v>
      </c>
      <c r="B7" s="211">
        <v>33</v>
      </c>
      <c r="C7" s="212">
        <v>21276.26</v>
      </c>
      <c r="D7" s="211">
        <v>79</v>
      </c>
      <c r="E7" s="212">
        <v>26455.58</v>
      </c>
      <c r="F7" s="211">
        <v>12</v>
      </c>
      <c r="G7" s="213">
        <v>36173.64</v>
      </c>
      <c r="H7" s="214">
        <f t="shared" ref="H7:H10" si="1">SUM(B7,D7,F7)</f>
        <v>124</v>
      </c>
      <c r="I7" s="213">
        <f t="shared" ref="I7:I10" si="2">SUM(C7,E7,G7)</f>
        <v>83905.48</v>
      </c>
    </row>
    <row r="8" spans="1:21" s="201" customFormat="1" ht="18" customHeight="1" x14ac:dyDescent="0.25">
      <c r="A8" s="210" t="s">
        <v>133</v>
      </c>
      <c r="B8" s="214">
        <v>29</v>
      </c>
      <c r="C8" s="213">
        <v>27700.684700000002</v>
      </c>
      <c r="D8" s="214">
        <v>85</v>
      </c>
      <c r="E8" s="213">
        <v>18153.829778540006</v>
      </c>
      <c r="F8" s="214">
        <v>13</v>
      </c>
      <c r="G8" s="213">
        <v>50293.089500000002</v>
      </c>
      <c r="H8" s="214">
        <f t="shared" si="1"/>
        <v>127</v>
      </c>
      <c r="I8" s="213">
        <f t="shared" si="2"/>
        <v>96147.603978540006</v>
      </c>
    </row>
    <row r="9" spans="1:21" s="201" customFormat="1" ht="18" customHeight="1" x14ac:dyDescent="0.25">
      <c r="A9" s="210" t="s">
        <v>134</v>
      </c>
      <c r="B9" s="214">
        <v>17</v>
      </c>
      <c r="C9" s="213">
        <v>5717</v>
      </c>
      <c r="D9" s="214">
        <v>54</v>
      </c>
      <c r="E9" s="213">
        <v>33372.937455850006</v>
      </c>
      <c r="F9" s="214">
        <v>9</v>
      </c>
      <c r="G9" s="213">
        <v>11514</v>
      </c>
      <c r="H9" s="214">
        <f t="shared" si="1"/>
        <v>80</v>
      </c>
      <c r="I9" s="213">
        <f t="shared" si="2"/>
        <v>50603.937455850006</v>
      </c>
    </row>
    <row r="10" spans="1:21" s="201" customFormat="1" ht="18" customHeight="1" x14ac:dyDescent="0.25">
      <c r="A10" s="210" t="s">
        <v>1229</v>
      </c>
      <c r="B10" s="214">
        <v>15</v>
      </c>
      <c r="C10" s="341">
        <v>10084.449999999999</v>
      </c>
      <c r="D10" s="341">
        <v>70</v>
      </c>
      <c r="E10" s="341">
        <v>16087.73</v>
      </c>
      <c r="F10" s="341">
        <v>8</v>
      </c>
      <c r="G10" s="341">
        <v>21208.699999999997</v>
      </c>
      <c r="H10" s="214">
        <f t="shared" si="1"/>
        <v>93</v>
      </c>
      <c r="I10" s="213">
        <f t="shared" si="2"/>
        <v>47380.88</v>
      </c>
    </row>
    <row r="11" spans="1:21" s="201" customFormat="1" ht="18" customHeight="1" x14ac:dyDescent="0.25">
      <c r="A11" s="210" t="s">
        <v>1244</v>
      </c>
      <c r="B11" s="341">
        <v>16</v>
      </c>
      <c r="C11" s="341">
        <v>14250.210000000001</v>
      </c>
      <c r="D11" s="341">
        <v>81</v>
      </c>
      <c r="E11" s="341">
        <v>23273</v>
      </c>
      <c r="F11" s="341">
        <v>4</v>
      </c>
      <c r="G11" s="341">
        <v>12553</v>
      </c>
      <c r="H11" s="214">
        <f>SUM(B11,D11,F11)</f>
        <v>101</v>
      </c>
      <c r="I11" s="213">
        <f>SUM(C11,E11,G11)</f>
        <v>50076.21</v>
      </c>
    </row>
    <row r="12" spans="1:21" s="201" customFormat="1" ht="18" customHeight="1" x14ac:dyDescent="0.25">
      <c r="A12" s="210" t="s">
        <v>1251</v>
      </c>
      <c r="B12" s="341">
        <v>18</v>
      </c>
      <c r="C12" s="341">
        <v>13755.76</v>
      </c>
      <c r="D12" s="341">
        <v>67</v>
      </c>
      <c r="E12" s="341">
        <v>16570</v>
      </c>
      <c r="F12" s="341">
        <v>2</v>
      </c>
      <c r="G12" s="341">
        <v>2933</v>
      </c>
      <c r="H12" s="214">
        <f t="shared" ref="H12:H13" si="3">SUM(B12,D12,F12)</f>
        <v>87</v>
      </c>
      <c r="I12" s="213">
        <f t="shared" ref="I12:I13" si="4">SUM(C12,E12,G12)</f>
        <v>33258.76</v>
      </c>
    </row>
    <row r="13" spans="1:21" s="201" customFormat="1" ht="18" customHeight="1" x14ac:dyDescent="0.25">
      <c r="A13" s="210" t="s">
        <v>1300</v>
      </c>
      <c r="B13" s="341">
        <v>18</v>
      </c>
      <c r="C13" s="341">
        <v>22215</v>
      </c>
      <c r="D13" s="341">
        <v>60</v>
      </c>
      <c r="E13" s="341">
        <v>15801</v>
      </c>
      <c r="F13" s="341">
        <v>9</v>
      </c>
      <c r="G13" s="341">
        <v>33341</v>
      </c>
      <c r="H13" s="214">
        <f t="shared" si="3"/>
        <v>87</v>
      </c>
      <c r="I13" s="213">
        <f t="shared" si="4"/>
        <v>71357</v>
      </c>
    </row>
    <row r="14" spans="1:21" s="201" customFormat="1" ht="18" customHeight="1" x14ac:dyDescent="0.25">
      <c r="A14" s="412">
        <v>45261</v>
      </c>
      <c r="B14" s="341">
        <v>19</v>
      </c>
      <c r="C14" s="341">
        <v>41672</v>
      </c>
      <c r="D14" s="341">
        <v>75</v>
      </c>
      <c r="E14" s="341">
        <v>24451</v>
      </c>
      <c r="F14" s="341">
        <v>11</v>
      </c>
      <c r="G14" s="341">
        <v>41953</v>
      </c>
      <c r="H14" s="214">
        <f t="shared" ref="H14" si="5">SUM(B14,D14,F14)</f>
        <v>105</v>
      </c>
      <c r="I14" s="213">
        <f t="shared" ref="I14" si="6">SUM(C14,E14,G14)</f>
        <v>108076</v>
      </c>
    </row>
    <row r="15" spans="1:21" s="201" customFormat="1" ht="18" customHeight="1" x14ac:dyDescent="0.25">
      <c r="A15" s="412">
        <v>45292</v>
      </c>
      <c r="B15" s="536"/>
      <c r="C15" s="536"/>
      <c r="D15" s="536"/>
      <c r="E15" s="536"/>
      <c r="F15" s="536"/>
      <c r="G15" s="536"/>
      <c r="H15" s="926"/>
      <c r="I15" s="480"/>
    </row>
    <row r="16" spans="1:21" s="201" customFormat="1" ht="18" customHeight="1" x14ac:dyDescent="0.25">
      <c r="A16" s="412">
        <v>45323</v>
      </c>
      <c r="B16" s="536"/>
      <c r="C16" s="536"/>
      <c r="D16" s="536"/>
      <c r="E16" s="536"/>
      <c r="F16" s="536"/>
      <c r="G16" s="536"/>
      <c r="H16" s="926"/>
      <c r="I16" s="480"/>
    </row>
    <row r="17" spans="1:9" s="201" customFormat="1" ht="18" customHeight="1" x14ac:dyDescent="0.25">
      <c r="A17" s="412">
        <v>45352</v>
      </c>
      <c r="B17" s="341"/>
      <c r="C17" s="341"/>
      <c r="D17" s="341"/>
      <c r="E17" s="341"/>
      <c r="F17" s="341"/>
      <c r="G17" s="341"/>
      <c r="H17" s="214"/>
      <c r="I17" s="213"/>
    </row>
    <row r="18" spans="1:9" s="201" customFormat="1" ht="15" customHeight="1" x14ac:dyDescent="0.25">
      <c r="A18" s="950" t="s">
        <v>1316</v>
      </c>
      <c r="B18" s="210"/>
      <c r="C18" s="210"/>
      <c r="E18" s="215"/>
      <c r="H18" s="216"/>
      <c r="I18" s="215"/>
    </row>
    <row r="19" spans="1:9" s="201" customFormat="1" ht="13.5" customHeight="1" x14ac:dyDescent="0.25">
      <c r="A19" s="1391" t="s">
        <v>225</v>
      </c>
      <c r="B19" s="1391"/>
    </row>
    <row r="20" spans="1:9" x14ac:dyDescent="0.25">
      <c r="C20" s="217"/>
      <c r="H20" s="218"/>
      <c r="I20" s="219"/>
    </row>
    <row r="21" spans="1:9" x14ac:dyDescent="0.25">
      <c r="I21" s="217"/>
    </row>
    <row r="22" spans="1:9" ht="0.75" customHeight="1" x14ac:dyDescent="0.25"/>
    <row r="23" spans="1:9" x14ac:dyDescent="0.25">
      <c r="B23" s="218"/>
      <c r="C23" s="218"/>
      <c r="D23" s="218"/>
      <c r="E23" s="218"/>
      <c r="F23" s="218"/>
      <c r="G23" s="218"/>
      <c r="H23" s="218"/>
      <c r="I23" s="218"/>
    </row>
  </sheetData>
  <mergeCells count="7">
    <mergeCell ref="A19:B19"/>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zoomScaleNormal="100" workbookViewId="0">
      <selection activeCell="B5" sqref="B5:I5"/>
    </sheetView>
  </sheetViews>
  <sheetFormatPr defaultColWidth="9.140625" defaultRowHeight="15" x14ac:dyDescent="0.25"/>
  <cols>
    <col min="1" max="1" width="14.5703125" style="200" bestFit="1" customWidth="1"/>
    <col min="2" max="2" width="14.85546875" style="200" bestFit="1" customWidth="1"/>
    <col min="3" max="3" width="12.42578125" style="200" customWidth="1"/>
    <col min="4" max="4" width="9.42578125" style="200" customWidth="1"/>
    <col min="5" max="5" width="10.28515625" style="200" customWidth="1"/>
    <col min="6" max="6" width="8.85546875" style="200" bestFit="1" customWidth="1"/>
    <col min="7" max="7" width="8.5703125" style="200" customWidth="1"/>
    <col min="8" max="8" width="9.85546875" style="200" bestFit="1" customWidth="1"/>
    <col min="9" max="9" width="10.140625" style="200" customWidth="1"/>
    <col min="10" max="10" width="9.140625" style="200" customWidth="1"/>
    <col min="11" max="11" width="12.5703125" style="200" customWidth="1"/>
    <col min="12" max="16" width="9.140625" style="200"/>
    <col min="17" max="17" width="6" style="200" bestFit="1" customWidth="1"/>
    <col min="18" max="18" width="9.5703125" style="200" bestFit="1" customWidth="1"/>
    <col min="19" max="16384" width="9.140625" style="200"/>
  </cols>
  <sheetData>
    <row r="1" spans="1:21" ht="15" customHeight="1" x14ac:dyDescent="0.25">
      <c r="A1" s="538" t="s">
        <v>14</v>
      </c>
      <c r="B1" s="538"/>
      <c r="C1" s="538"/>
      <c r="D1" s="538"/>
      <c r="E1" s="538"/>
      <c r="F1" s="538"/>
      <c r="G1" s="538"/>
      <c r="H1" s="538"/>
      <c r="I1" s="538"/>
    </row>
    <row r="2" spans="1:21" s="201" customFormat="1" ht="18" customHeight="1" x14ac:dyDescent="0.25">
      <c r="A2" s="1403" t="s">
        <v>122</v>
      </c>
      <c r="B2" s="1397" t="s">
        <v>78</v>
      </c>
      <c r="C2" s="1405"/>
      <c r="D2" s="1397" t="s">
        <v>79</v>
      </c>
      <c r="E2" s="1405"/>
      <c r="F2" s="1397" t="s">
        <v>80</v>
      </c>
      <c r="G2" s="1398"/>
      <c r="H2" s="1399" t="s">
        <v>101</v>
      </c>
      <c r="I2" s="1400"/>
    </row>
    <row r="3" spans="1:21" s="201" customFormat="1" ht="54.75" customHeight="1" x14ac:dyDescent="0.25">
      <c r="A3" s="1404"/>
      <c r="B3" s="755" t="s">
        <v>288</v>
      </c>
      <c r="C3" s="755" t="s">
        <v>289</v>
      </c>
      <c r="D3" s="755" t="s">
        <v>288</v>
      </c>
      <c r="E3" s="755" t="s">
        <v>289</v>
      </c>
      <c r="F3" s="755" t="s">
        <v>288</v>
      </c>
      <c r="G3" s="755" t="s">
        <v>289</v>
      </c>
      <c r="H3" s="563" t="s">
        <v>288</v>
      </c>
      <c r="I3" s="755" t="s">
        <v>289</v>
      </c>
    </row>
    <row r="4" spans="1:21" s="207" customFormat="1" ht="18" customHeight="1" x14ac:dyDescent="0.25">
      <c r="A4" s="564" t="s">
        <v>76</v>
      </c>
      <c r="B4" s="565">
        <v>133306</v>
      </c>
      <c r="C4" s="565">
        <v>237448.77813668997</v>
      </c>
      <c r="D4" s="565">
        <v>69923</v>
      </c>
      <c r="E4" s="565">
        <v>1000933.0455886349</v>
      </c>
      <c r="F4" s="566">
        <v>0</v>
      </c>
      <c r="G4" s="566">
        <v>0</v>
      </c>
      <c r="H4" s="565">
        <v>203229</v>
      </c>
      <c r="I4" s="565">
        <v>1238381.8237253251</v>
      </c>
      <c r="K4" s="201"/>
      <c r="L4" s="201"/>
      <c r="M4" s="201"/>
      <c r="N4" s="201"/>
      <c r="O4" s="201"/>
      <c r="P4" s="201"/>
      <c r="Q4" s="201"/>
      <c r="R4" s="201"/>
      <c r="S4" s="201"/>
      <c r="T4" s="201"/>
      <c r="U4" s="201"/>
    </row>
    <row r="5" spans="1:21" s="207" customFormat="1" ht="18" customHeight="1" x14ac:dyDescent="0.25">
      <c r="A5" s="564" t="s">
        <v>77</v>
      </c>
      <c r="B5" s="991">
        <f>SUM(B6:B17)</f>
        <v>85208</v>
      </c>
      <c r="C5" s="991">
        <f t="shared" ref="C5:I5" si="0">SUM(C6:C17)</f>
        <v>132187.74820823898</v>
      </c>
      <c r="D5" s="991">
        <f t="shared" si="0"/>
        <v>49091</v>
      </c>
      <c r="E5" s="991">
        <f t="shared" si="0"/>
        <v>706820.08345708204</v>
      </c>
      <c r="F5" s="991">
        <f t="shared" si="0"/>
        <v>0</v>
      </c>
      <c r="G5" s="991">
        <f t="shared" si="0"/>
        <v>0</v>
      </c>
      <c r="H5" s="991">
        <f t="shared" si="0"/>
        <v>134299</v>
      </c>
      <c r="I5" s="991">
        <f t="shared" si="0"/>
        <v>839007.83166532102</v>
      </c>
      <c r="J5" s="339"/>
      <c r="K5" s="339"/>
      <c r="L5" s="339"/>
      <c r="M5" s="339"/>
      <c r="N5" s="339"/>
      <c r="O5" s="339"/>
      <c r="P5" s="339"/>
      <c r="Q5" s="201"/>
      <c r="R5" s="201"/>
      <c r="S5" s="201"/>
      <c r="T5" s="201"/>
      <c r="U5" s="201"/>
    </row>
    <row r="6" spans="1:21" s="201" customFormat="1" ht="18" customHeight="1" x14ac:dyDescent="0.25">
      <c r="A6" s="412">
        <v>45017</v>
      </c>
      <c r="B6" s="413">
        <v>8799</v>
      </c>
      <c r="C6" s="413">
        <v>13742</v>
      </c>
      <c r="D6" s="413">
        <v>5708</v>
      </c>
      <c r="E6" s="413">
        <v>92636.52</v>
      </c>
      <c r="F6" s="414" t="s">
        <v>290</v>
      </c>
      <c r="G6" s="414" t="s">
        <v>290</v>
      </c>
      <c r="H6" s="415">
        <f t="shared" ref="H6:I13" si="1">D6+B6</f>
        <v>14507</v>
      </c>
      <c r="I6" s="415">
        <f t="shared" si="1"/>
        <v>106378.52</v>
      </c>
      <c r="J6" s="340"/>
      <c r="K6" s="340"/>
    </row>
    <row r="7" spans="1:21" s="201" customFormat="1" ht="18" customHeight="1" x14ac:dyDescent="0.25">
      <c r="A7" s="412">
        <v>45047</v>
      </c>
      <c r="B7" s="413">
        <v>10601</v>
      </c>
      <c r="C7" s="413">
        <v>19637.817851616986</v>
      </c>
      <c r="D7" s="413">
        <v>6488</v>
      </c>
      <c r="E7" s="413">
        <v>106722.32</v>
      </c>
      <c r="F7" s="414" t="s">
        <v>290</v>
      </c>
      <c r="G7" s="414" t="s">
        <v>290</v>
      </c>
      <c r="H7" s="415">
        <f t="shared" si="1"/>
        <v>17089</v>
      </c>
      <c r="I7" s="415">
        <f t="shared" si="1"/>
        <v>126360.13785161699</v>
      </c>
    </row>
    <row r="8" spans="1:21" s="201" customFormat="1" ht="18" customHeight="1" x14ac:dyDescent="0.25">
      <c r="A8" s="412">
        <v>45078</v>
      </c>
      <c r="B8" s="413">
        <v>10322</v>
      </c>
      <c r="C8" s="413">
        <v>18277.815750889997</v>
      </c>
      <c r="D8" s="413">
        <v>6693</v>
      </c>
      <c r="E8" s="413">
        <v>113165.98</v>
      </c>
      <c r="F8" s="414" t="s">
        <v>290</v>
      </c>
      <c r="G8" s="414" t="s">
        <v>290</v>
      </c>
      <c r="H8" s="415">
        <f t="shared" si="1"/>
        <v>17015</v>
      </c>
      <c r="I8" s="415">
        <f t="shared" si="1"/>
        <v>131443.79575088999</v>
      </c>
    </row>
    <row r="9" spans="1:21" s="201" customFormat="1" ht="18" customHeight="1" x14ac:dyDescent="0.25">
      <c r="A9" s="412">
        <v>45108</v>
      </c>
      <c r="B9" s="413">
        <v>11428</v>
      </c>
      <c r="C9" s="413">
        <v>14954.268810285983</v>
      </c>
      <c r="D9" s="413">
        <v>6088</v>
      </c>
      <c r="E9" s="413">
        <v>90414.173457081997</v>
      </c>
      <c r="F9" s="414" t="s">
        <v>290</v>
      </c>
      <c r="G9" s="414" t="s">
        <v>290</v>
      </c>
      <c r="H9" s="415">
        <f t="shared" si="1"/>
        <v>17516</v>
      </c>
      <c r="I9" s="415">
        <f t="shared" si="1"/>
        <v>105368.44226736798</v>
      </c>
    </row>
    <row r="10" spans="1:21" s="201" customFormat="1" ht="18" customHeight="1" x14ac:dyDescent="0.25">
      <c r="A10" s="412">
        <v>45139</v>
      </c>
      <c r="B10" s="413">
        <v>12089</v>
      </c>
      <c r="C10" s="413">
        <v>17141</v>
      </c>
      <c r="D10" s="413">
        <v>6443</v>
      </c>
      <c r="E10" s="413">
        <v>85765</v>
      </c>
      <c r="F10" s="414" t="s">
        <v>290</v>
      </c>
      <c r="G10" s="414" t="s">
        <v>290</v>
      </c>
      <c r="H10" s="415">
        <f t="shared" si="1"/>
        <v>18532</v>
      </c>
      <c r="I10" s="415">
        <f t="shared" si="1"/>
        <v>102906</v>
      </c>
    </row>
    <row r="11" spans="1:21" s="201" customFormat="1" x14ac:dyDescent="0.25">
      <c r="A11" s="412">
        <v>45170</v>
      </c>
      <c r="B11" s="413">
        <v>9447</v>
      </c>
      <c r="C11" s="413">
        <v>16508.925731416995</v>
      </c>
      <c r="D11" s="413">
        <v>5719</v>
      </c>
      <c r="E11" s="413">
        <v>66388.11</v>
      </c>
      <c r="F11" s="414" t="s">
        <v>290</v>
      </c>
      <c r="G11" s="414" t="s">
        <v>290</v>
      </c>
      <c r="H11" s="415">
        <f t="shared" si="1"/>
        <v>15166</v>
      </c>
      <c r="I11" s="415">
        <f t="shared" si="1"/>
        <v>82897.035731416996</v>
      </c>
    </row>
    <row r="12" spans="1:21" s="201" customFormat="1" x14ac:dyDescent="0.25">
      <c r="A12" s="412">
        <v>45200</v>
      </c>
      <c r="B12" s="413">
        <v>12061</v>
      </c>
      <c r="C12" s="413">
        <v>16080.565880280999</v>
      </c>
      <c r="D12" s="413">
        <v>6243</v>
      </c>
      <c r="E12" s="413">
        <v>74124.149999999994</v>
      </c>
      <c r="F12" s="414" t="s">
        <v>290</v>
      </c>
      <c r="G12" s="414" t="s">
        <v>290</v>
      </c>
      <c r="H12" s="415">
        <f t="shared" si="1"/>
        <v>18304</v>
      </c>
      <c r="I12" s="415">
        <f t="shared" si="1"/>
        <v>90204.715880281001</v>
      </c>
    </row>
    <row r="13" spans="1:21" s="201" customFormat="1" x14ac:dyDescent="0.25">
      <c r="A13" s="412">
        <v>45231</v>
      </c>
      <c r="B13" s="413">
        <v>10461</v>
      </c>
      <c r="C13" s="413">
        <v>15845.354183748001</v>
      </c>
      <c r="D13" s="413">
        <v>5709</v>
      </c>
      <c r="E13" s="413">
        <v>77603.829999999987</v>
      </c>
      <c r="F13" s="414" t="s">
        <v>290</v>
      </c>
      <c r="G13" s="414" t="s">
        <v>290</v>
      </c>
      <c r="H13" s="415">
        <f t="shared" si="1"/>
        <v>16170</v>
      </c>
      <c r="I13" s="415">
        <f t="shared" si="1"/>
        <v>93449.184183747988</v>
      </c>
    </row>
    <row r="14" spans="1:21" s="201" customFormat="1" x14ac:dyDescent="0.25">
      <c r="A14" s="412">
        <v>45261</v>
      </c>
      <c r="B14" s="413"/>
      <c r="C14" s="413"/>
      <c r="D14" s="413"/>
      <c r="E14" s="413"/>
      <c r="F14" s="414"/>
      <c r="G14" s="414"/>
      <c r="H14" s="415"/>
      <c r="I14" s="415"/>
    </row>
    <row r="15" spans="1:21" s="201" customFormat="1" x14ac:dyDescent="0.25">
      <c r="A15" s="412">
        <v>45292</v>
      </c>
      <c r="B15" s="413"/>
      <c r="C15" s="413"/>
      <c r="D15" s="413"/>
      <c r="E15" s="413"/>
      <c r="F15" s="414"/>
      <c r="G15" s="414"/>
      <c r="H15" s="415"/>
      <c r="I15" s="415"/>
    </row>
    <row r="16" spans="1:21" s="201" customFormat="1" x14ac:dyDescent="0.25">
      <c r="A16" s="412">
        <v>45323</v>
      </c>
      <c r="B16" s="413"/>
      <c r="C16" s="413"/>
      <c r="D16" s="413"/>
      <c r="E16" s="413"/>
      <c r="F16" s="414"/>
      <c r="G16" s="414"/>
      <c r="H16" s="415"/>
      <c r="I16" s="415"/>
    </row>
    <row r="17" spans="1:9" s="201" customFormat="1" x14ac:dyDescent="0.25">
      <c r="A17" s="412">
        <v>45352</v>
      </c>
      <c r="B17" s="413"/>
      <c r="C17" s="413"/>
      <c r="D17" s="413"/>
      <c r="E17" s="413"/>
      <c r="F17" s="414"/>
      <c r="G17" s="414"/>
      <c r="H17" s="415"/>
      <c r="I17" s="415"/>
    </row>
    <row r="18" spans="1:9" s="201" customFormat="1" x14ac:dyDescent="0.25">
      <c r="A18" s="270"/>
      <c r="B18" s="271"/>
      <c r="C18" s="271"/>
      <c r="D18" s="271"/>
      <c r="E18" s="271"/>
      <c r="F18" s="272"/>
      <c r="G18" s="272"/>
      <c r="H18" s="273"/>
      <c r="I18" s="273"/>
    </row>
    <row r="19" spans="1:9" s="201" customFormat="1" x14ac:dyDescent="0.25">
      <c r="A19" s="274" t="s">
        <v>291</v>
      </c>
      <c r="B19" s="275"/>
      <c r="C19" s="275"/>
      <c r="D19" s="275"/>
      <c r="E19" s="275"/>
      <c r="F19" s="276"/>
      <c r="G19" s="276"/>
      <c r="H19" s="275"/>
      <c r="I19" s="277"/>
    </row>
    <row r="20" spans="1:9" s="201" customFormat="1" x14ac:dyDescent="0.25">
      <c r="A20" s="1401" t="s">
        <v>1299</v>
      </c>
      <c r="B20" s="1401"/>
      <c r="C20" s="1402"/>
    </row>
    <row r="21" spans="1:9" s="201" customFormat="1" x14ac:dyDescent="0.25">
      <c r="A21" s="1391" t="s">
        <v>221</v>
      </c>
      <c r="B21" s="1391"/>
    </row>
    <row r="22" spans="1:9" x14ac:dyDescent="0.25">
      <c r="B22" s="218"/>
      <c r="C22" s="218"/>
      <c r="D22" s="218"/>
      <c r="E22" s="218"/>
      <c r="F22" s="218"/>
      <c r="G22" s="218"/>
      <c r="H22" s="218"/>
      <c r="I22" s="218"/>
    </row>
    <row r="23" spans="1:9" x14ac:dyDescent="0.25">
      <c r="B23" s="217"/>
      <c r="C23" s="217"/>
      <c r="D23" s="217"/>
      <c r="E23" s="278"/>
      <c r="F23" s="217"/>
      <c r="G23" s="217"/>
      <c r="H23" s="217"/>
      <c r="I23" s="217"/>
    </row>
  </sheetData>
  <mergeCells count="7">
    <mergeCell ref="F2:G2"/>
    <mergeCell ref="H2:I2"/>
    <mergeCell ref="A20:C20"/>
    <mergeCell ref="A21:B21"/>
    <mergeCell ref="A2:A3"/>
    <mergeCell ref="B2:C2"/>
    <mergeCell ref="D2:E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workbookViewId="0">
      <selection sqref="A1:M1"/>
    </sheetView>
  </sheetViews>
  <sheetFormatPr defaultColWidth="9.140625" defaultRowHeight="15" x14ac:dyDescent="0.25"/>
  <cols>
    <col min="1" max="1" width="10.5703125" style="200" bestFit="1" customWidth="1"/>
    <col min="2" max="13" width="14.5703125" style="200" bestFit="1" customWidth="1"/>
    <col min="14" max="14" width="5.42578125" style="200" bestFit="1" customWidth="1"/>
    <col min="15" max="16384" width="9.140625" style="200"/>
  </cols>
  <sheetData>
    <row r="1" spans="1:26" ht="16.5" customHeight="1" x14ac:dyDescent="0.25">
      <c r="A1" s="1406" t="s">
        <v>226</v>
      </c>
      <c r="B1" s="1406"/>
      <c r="C1" s="1406"/>
      <c r="D1" s="1406"/>
      <c r="E1" s="1406"/>
      <c r="F1" s="1406"/>
      <c r="G1" s="1406"/>
      <c r="H1" s="1406"/>
      <c r="I1" s="1406"/>
      <c r="J1" s="1406"/>
      <c r="K1" s="1406"/>
      <c r="L1" s="1406"/>
      <c r="M1" s="1406"/>
    </row>
    <row r="2" spans="1:26" s="201" customFormat="1" ht="18" customHeight="1" x14ac:dyDescent="0.25">
      <c r="A2" s="1407" t="s">
        <v>227</v>
      </c>
      <c r="B2" s="1395" t="s">
        <v>228</v>
      </c>
      <c r="C2" s="1409"/>
      <c r="D2" s="1409"/>
      <c r="E2" s="1409"/>
      <c r="F2" s="1409"/>
      <c r="G2" s="1409"/>
      <c r="H2" s="1409"/>
      <c r="I2" s="1396"/>
      <c r="J2" s="1410" t="s">
        <v>229</v>
      </c>
      <c r="K2" s="1411"/>
      <c r="L2" s="1410" t="s">
        <v>101</v>
      </c>
      <c r="M2" s="1411"/>
    </row>
    <row r="3" spans="1:26" s="201" customFormat="1" ht="18" customHeight="1" x14ac:dyDescent="0.25">
      <c r="A3" s="1408"/>
      <c r="B3" s="1395" t="s">
        <v>230</v>
      </c>
      <c r="C3" s="1396"/>
      <c r="D3" s="1395" t="s">
        <v>231</v>
      </c>
      <c r="E3" s="1396"/>
      <c r="F3" s="1395" t="s">
        <v>232</v>
      </c>
      <c r="G3" s="1396"/>
      <c r="H3" s="1395" t="s">
        <v>233</v>
      </c>
      <c r="I3" s="1396"/>
      <c r="J3" s="1412"/>
      <c r="K3" s="1413"/>
      <c r="L3" s="1412"/>
      <c r="M3" s="1413"/>
    </row>
    <row r="4" spans="1:26" s="201" customFormat="1" ht="27" customHeight="1" x14ac:dyDescent="0.25">
      <c r="A4" s="203" t="s">
        <v>234</v>
      </c>
      <c r="B4" s="202" t="s">
        <v>163</v>
      </c>
      <c r="C4" s="202" t="s">
        <v>164</v>
      </c>
      <c r="D4" s="202" t="s">
        <v>163</v>
      </c>
      <c r="E4" s="202" t="s">
        <v>164</v>
      </c>
      <c r="F4" s="202" t="s">
        <v>163</v>
      </c>
      <c r="G4" s="202" t="s">
        <v>164</v>
      </c>
      <c r="H4" s="202" t="s">
        <v>163</v>
      </c>
      <c r="I4" s="202" t="s">
        <v>164</v>
      </c>
      <c r="J4" s="202" t="s">
        <v>163</v>
      </c>
      <c r="K4" s="202" t="s">
        <v>164</v>
      </c>
      <c r="L4" s="202" t="s">
        <v>163</v>
      </c>
      <c r="M4" s="202" t="s">
        <v>164</v>
      </c>
    </row>
    <row r="5" spans="1:26" s="207" customFormat="1" ht="18" customHeight="1" x14ac:dyDescent="0.25">
      <c r="A5" s="203" t="s">
        <v>76</v>
      </c>
      <c r="B5" s="205">
        <v>266</v>
      </c>
      <c r="C5" s="220">
        <v>2019875.8160000001</v>
      </c>
      <c r="D5" s="205">
        <v>409</v>
      </c>
      <c r="E5" s="220">
        <v>372534.52</v>
      </c>
      <c r="F5" s="205">
        <v>372</v>
      </c>
      <c r="G5" s="205">
        <v>61654.900000000009</v>
      </c>
      <c r="H5" s="205">
        <v>200</v>
      </c>
      <c r="I5" s="205">
        <v>18194.870000000003</v>
      </c>
      <c r="J5" s="205">
        <v>72</v>
      </c>
      <c r="K5" s="205">
        <v>17535.12</v>
      </c>
      <c r="L5" s="221">
        <v>1319</v>
      </c>
      <c r="M5" s="220">
        <v>2489794.716</v>
      </c>
    </row>
    <row r="6" spans="1:26" s="225" customFormat="1" ht="18" customHeight="1" x14ac:dyDescent="0.25">
      <c r="A6" s="222" t="s">
        <v>77</v>
      </c>
      <c r="B6" s="223">
        <f>SUM(B7:B10)</f>
        <v>127</v>
      </c>
      <c r="C6" s="223">
        <f t="shared" ref="C6:M6" si="0">SUM(C7:C10)</f>
        <v>1269289.92</v>
      </c>
      <c r="D6" s="223">
        <f t="shared" si="0"/>
        <v>165</v>
      </c>
      <c r="E6" s="223">
        <f t="shared" si="0"/>
        <v>153963.38</v>
      </c>
      <c r="F6" s="223">
        <f t="shared" si="0"/>
        <v>129</v>
      </c>
      <c r="G6" s="223">
        <f t="shared" si="0"/>
        <v>20557.36</v>
      </c>
      <c r="H6" s="223">
        <f t="shared" si="0"/>
        <v>62</v>
      </c>
      <c r="I6" s="223">
        <f t="shared" si="0"/>
        <v>20601.649999999998</v>
      </c>
      <c r="J6" s="223">
        <f t="shared" si="0"/>
        <v>19</v>
      </c>
      <c r="K6" s="223">
        <f t="shared" si="0"/>
        <v>5873</v>
      </c>
      <c r="L6" s="223">
        <f t="shared" si="0"/>
        <v>502</v>
      </c>
      <c r="M6" s="223">
        <f t="shared" si="0"/>
        <v>1470285.31</v>
      </c>
      <c r="N6" s="224"/>
      <c r="O6" s="224"/>
      <c r="P6" s="224"/>
      <c r="Q6" s="224"/>
      <c r="R6" s="224"/>
      <c r="S6" s="224"/>
      <c r="T6" s="224"/>
      <c r="U6" s="224"/>
      <c r="V6" s="224"/>
      <c r="W6" s="224"/>
      <c r="X6" s="224"/>
      <c r="Y6" s="224"/>
      <c r="Z6" s="224"/>
    </row>
    <row r="7" spans="1:26" s="201" customFormat="1" ht="18" customHeight="1" x14ac:dyDescent="0.25">
      <c r="A7" s="210" t="s">
        <v>131</v>
      </c>
      <c r="B7" s="212">
        <v>16</v>
      </c>
      <c r="C7" s="213">
        <v>96343.84</v>
      </c>
      <c r="D7" s="212">
        <v>21</v>
      </c>
      <c r="E7" s="212">
        <v>8364.25</v>
      </c>
      <c r="F7" s="212">
        <v>25</v>
      </c>
      <c r="G7" s="212">
        <v>920.49</v>
      </c>
      <c r="H7" s="212">
        <v>10</v>
      </c>
      <c r="I7" s="212">
        <v>1702.58</v>
      </c>
      <c r="J7" s="212">
        <v>3</v>
      </c>
      <c r="K7" s="212">
        <v>554</v>
      </c>
      <c r="L7" s="212">
        <v>75</v>
      </c>
      <c r="M7" s="213">
        <v>107885.16</v>
      </c>
      <c r="N7" s="215"/>
      <c r="O7" s="215"/>
    </row>
    <row r="8" spans="1:26" s="201" customFormat="1" ht="18" customHeight="1" x14ac:dyDescent="0.25">
      <c r="A8" s="210" t="s">
        <v>132</v>
      </c>
      <c r="B8" s="212">
        <v>29</v>
      </c>
      <c r="C8" s="213">
        <v>188112.1</v>
      </c>
      <c r="D8" s="212">
        <v>44</v>
      </c>
      <c r="E8" s="212">
        <v>27924.79</v>
      </c>
      <c r="F8" s="212">
        <v>20</v>
      </c>
      <c r="G8" s="212">
        <v>2802.42</v>
      </c>
      <c r="H8" s="212">
        <v>24</v>
      </c>
      <c r="I8" s="212">
        <v>1864.4499999999998</v>
      </c>
      <c r="J8" s="212">
        <v>10</v>
      </c>
      <c r="K8" s="212">
        <v>4900</v>
      </c>
      <c r="L8" s="212">
        <v>127</v>
      </c>
      <c r="M8" s="213">
        <v>225603.76</v>
      </c>
      <c r="N8" s="215"/>
      <c r="O8" s="215"/>
    </row>
    <row r="9" spans="1:26" s="201" customFormat="1" ht="18" customHeight="1" x14ac:dyDescent="0.25">
      <c r="A9" s="210" t="s">
        <v>235</v>
      </c>
      <c r="B9" s="213">
        <v>40</v>
      </c>
      <c r="C9" s="213">
        <v>292428.78000000003</v>
      </c>
      <c r="D9" s="213">
        <v>64</v>
      </c>
      <c r="E9" s="213">
        <v>71403.790000000008</v>
      </c>
      <c r="F9" s="213">
        <v>50</v>
      </c>
      <c r="G9" s="213">
        <v>9645.9500000000007</v>
      </c>
      <c r="H9" s="213">
        <v>19</v>
      </c>
      <c r="I9" s="213">
        <v>16207.8</v>
      </c>
      <c r="J9" s="213">
        <v>2</v>
      </c>
      <c r="K9" s="213">
        <v>275</v>
      </c>
      <c r="L9" s="213">
        <v>175</v>
      </c>
      <c r="M9" s="213">
        <v>389961.32</v>
      </c>
      <c r="N9" s="215"/>
      <c r="O9" s="215"/>
    </row>
    <row r="10" spans="1:26" s="201" customFormat="1" ht="18" customHeight="1" x14ac:dyDescent="0.25">
      <c r="A10" s="210" t="s">
        <v>236</v>
      </c>
      <c r="B10" s="213">
        <v>42</v>
      </c>
      <c r="C10" s="213">
        <v>692405.2</v>
      </c>
      <c r="D10" s="213">
        <v>36</v>
      </c>
      <c r="E10" s="213">
        <v>46270.55</v>
      </c>
      <c r="F10" s="213">
        <v>34</v>
      </c>
      <c r="G10" s="213">
        <v>7188.5</v>
      </c>
      <c r="H10" s="213">
        <v>9</v>
      </c>
      <c r="I10" s="213">
        <v>826.81999999999994</v>
      </c>
      <c r="J10" s="213">
        <v>4</v>
      </c>
      <c r="K10" s="213">
        <v>144</v>
      </c>
      <c r="L10" s="213">
        <v>125</v>
      </c>
      <c r="M10" s="213">
        <v>746835.07</v>
      </c>
      <c r="N10" s="215"/>
      <c r="O10" s="215"/>
    </row>
    <row r="11" spans="1:26" s="201" customFormat="1" ht="15" customHeight="1" x14ac:dyDescent="0.25">
      <c r="A11" s="1391" t="s">
        <v>137</v>
      </c>
      <c r="B11" s="1391"/>
      <c r="C11" s="1391"/>
      <c r="D11" s="1391"/>
      <c r="E11" s="1391"/>
      <c r="F11" s="1391"/>
      <c r="G11" s="1391"/>
      <c r="H11" s="1391"/>
      <c r="I11" s="1391"/>
      <c r="J11" s="1391"/>
      <c r="K11" s="1391"/>
    </row>
    <row r="12" spans="1:26" s="201" customFormat="1" ht="15" customHeight="1" x14ac:dyDescent="0.25">
      <c r="A12" s="226" t="s">
        <v>237</v>
      </c>
      <c r="B12" s="226"/>
      <c r="C12" s="226"/>
      <c r="D12" s="226"/>
      <c r="E12" s="226"/>
      <c r="F12" s="226"/>
      <c r="G12" s="226"/>
      <c r="H12" s="226"/>
      <c r="I12" s="226"/>
      <c r="J12" s="226"/>
      <c r="K12" s="226"/>
    </row>
    <row r="13" spans="1:26" s="201" customFormat="1" ht="13.5" customHeight="1" x14ac:dyDescent="0.25">
      <c r="A13" s="1391" t="s">
        <v>238</v>
      </c>
      <c r="B13" s="1391"/>
      <c r="C13" s="1391"/>
      <c r="D13" s="1391"/>
      <c r="E13" s="1391"/>
      <c r="F13" s="1391"/>
    </row>
    <row r="14" spans="1:26" x14ac:dyDescent="0.25">
      <c r="B14" s="217"/>
      <c r="C14" s="217"/>
      <c r="D14" s="217"/>
      <c r="E14" s="217"/>
      <c r="F14" s="217"/>
      <c r="G14" s="217"/>
      <c r="H14" s="217"/>
      <c r="I14" s="217"/>
      <c r="J14" s="217"/>
      <c r="K14" s="217"/>
      <c r="L14" s="217"/>
      <c r="M14" s="217"/>
    </row>
    <row r="15" spans="1:26" x14ac:dyDescent="0.25">
      <c r="L15" s="217"/>
      <c r="M15" s="217"/>
    </row>
    <row r="23" spans="3:13" x14ac:dyDescent="0.25">
      <c r="C23" s="227"/>
      <c r="D23" s="227"/>
      <c r="E23" s="227"/>
      <c r="F23" s="227"/>
      <c r="G23" s="227"/>
      <c r="H23" s="227"/>
      <c r="I23" s="227"/>
      <c r="J23" s="227"/>
      <c r="K23" s="227"/>
      <c r="L23" s="227"/>
      <c r="M23" s="227"/>
    </row>
  </sheetData>
  <mergeCells count="11">
    <mergeCell ref="A11:K11"/>
    <mergeCell ref="A13:F13"/>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zoomScaleNormal="100" workbookViewId="0">
      <selection sqref="A1:K13"/>
    </sheetView>
  </sheetViews>
  <sheetFormatPr defaultColWidth="9.140625" defaultRowHeight="15" x14ac:dyDescent="0.25"/>
  <cols>
    <col min="1" max="11" width="14.5703125" style="200" bestFit="1" customWidth="1"/>
    <col min="12" max="12" width="5.42578125" style="200" bestFit="1" customWidth="1"/>
    <col min="13" max="16384" width="9.140625" style="200"/>
  </cols>
  <sheetData>
    <row r="1" spans="1:21" ht="19.5" customHeight="1" x14ac:dyDescent="0.25">
      <c r="A1" s="1406" t="s">
        <v>239</v>
      </c>
      <c r="B1" s="1406"/>
      <c r="C1" s="1406"/>
      <c r="D1" s="1406"/>
      <c r="E1" s="1406"/>
      <c r="F1" s="1406"/>
      <c r="G1" s="1406"/>
      <c r="H1" s="1406"/>
      <c r="I1" s="1406"/>
      <c r="J1" s="1406"/>
      <c r="K1" s="1406"/>
    </row>
    <row r="2" spans="1:21" s="201" customFormat="1" ht="18" customHeight="1" x14ac:dyDescent="0.25">
      <c r="A2" s="228" t="s">
        <v>227</v>
      </c>
      <c r="B2" s="1414" t="s">
        <v>240</v>
      </c>
      <c r="C2" s="1415"/>
      <c r="D2" s="1414" t="s">
        <v>241</v>
      </c>
      <c r="E2" s="1415"/>
      <c r="F2" s="1414" t="s">
        <v>242</v>
      </c>
      <c r="G2" s="1415"/>
      <c r="H2" s="1395" t="s">
        <v>243</v>
      </c>
      <c r="I2" s="1396"/>
      <c r="J2" s="1414" t="s">
        <v>244</v>
      </c>
      <c r="K2" s="1415"/>
    </row>
    <row r="3" spans="1:21" s="201" customFormat="1" ht="27" customHeight="1" x14ac:dyDescent="0.25">
      <c r="A3" s="203" t="s">
        <v>234</v>
      </c>
      <c r="B3" s="202" t="s">
        <v>163</v>
      </c>
      <c r="C3" s="202" t="s">
        <v>164</v>
      </c>
      <c r="D3" s="202" t="s">
        <v>163</v>
      </c>
      <c r="E3" s="202" t="s">
        <v>164</v>
      </c>
      <c r="F3" s="202" t="s">
        <v>163</v>
      </c>
      <c r="G3" s="202" t="s">
        <v>164</v>
      </c>
      <c r="H3" s="202" t="s">
        <v>163</v>
      </c>
      <c r="I3" s="202" t="s">
        <v>164</v>
      </c>
      <c r="J3" s="202" t="s">
        <v>163</v>
      </c>
      <c r="K3" s="202" t="s">
        <v>164</v>
      </c>
    </row>
    <row r="4" spans="1:21" s="207" customFormat="1" ht="18" customHeight="1" x14ac:dyDescent="0.25">
      <c r="A4" s="203" t="s">
        <v>76</v>
      </c>
      <c r="B4" s="205">
        <v>460</v>
      </c>
      <c r="C4" s="220">
        <v>269687.23</v>
      </c>
      <c r="D4" s="229">
        <v>251</v>
      </c>
      <c r="E4" s="221">
        <v>107880.65</v>
      </c>
      <c r="F4" s="205">
        <v>7153</v>
      </c>
      <c r="G4" s="230">
        <v>18110492.603</v>
      </c>
      <c r="H4" s="205">
        <v>135</v>
      </c>
      <c r="I4" s="221">
        <v>34838.31</v>
      </c>
      <c r="J4" s="205">
        <v>1041</v>
      </c>
      <c r="K4" s="220">
        <v>454662.93260000006</v>
      </c>
    </row>
    <row r="5" spans="1:21" s="207" customFormat="1" ht="18" customHeight="1" x14ac:dyDescent="0.25">
      <c r="A5" s="222" t="s">
        <v>77</v>
      </c>
      <c r="B5" s="223">
        <f>SUM(B6:B9)</f>
        <v>266</v>
      </c>
      <c r="C5" s="223">
        <f t="shared" ref="C5:J5" si="0">SUM(C6:C9)</f>
        <v>120177.50999999998</v>
      </c>
      <c r="D5" s="223">
        <f t="shared" si="0"/>
        <v>70</v>
      </c>
      <c r="E5" s="223">
        <f t="shared" si="0"/>
        <v>24472.11</v>
      </c>
      <c r="F5" s="223">
        <f t="shared" si="0"/>
        <v>2671</v>
      </c>
      <c r="G5" s="223">
        <f t="shared" si="0"/>
        <v>8792511.5950000007</v>
      </c>
      <c r="H5" s="223">
        <f t="shared" si="0"/>
        <v>58</v>
      </c>
      <c r="I5" s="223">
        <f t="shared" si="0"/>
        <v>18517.46</v>
      </c>
      <c r="J5" s="223">
        <f t="shared" si="0"/>
        <v>465</v>
      </c>
      <c r="K5" s="223">
        <v>846860.17500000005</v>
      </c>
      <c r="L5" s="209"/>
      <c r="M5" s="209"/>
      <c r="N5" s="209"/>
      <c r="O5" s="209"/>
      <c r="P5" s="209"/>
      <c r="Q5" s="209"/>
      <c r="R5" s="209"/>
      <c r="S5" s="209"/>
      <c r="T5" s="209"/>
      <c r="U5" s="209"/>
    </row>
    <row r="6" spans="1:21" s="201" customFormat="1" ht="18" customHeight="1" x14ac:dyDescent="0.25">
      <c r="A6" s="210" t="s">
        <v>131</v>
      </c>
      <c r="B6" s="231">
        <v>17</v>
      </c>
      <c r="C6" s="231">
        <v>6525.88</v>
      </c>
      <c r="D6" s="232">
        <v>16</v>
      </c>
      <c r="E6" s="231">
        <v>4839.68</v>
      </c>
      <c r="F6" s="231">
        <v>563</v>
      </c>
      <c r="G6" s="233">
        <v>1938191.2200000002</v>
      </c>
      <c r="H6" s="231">
        <v>36</v>
      </c>
      <c r="I6" s="231">
        <v>13100</v>
      </c>
      <c r="J6" s="231">
        <v>77</v>
      </c>
      <c r="K6" s="213">
        <v>48942.77</v>
      </c>
    </row>
    <row r="7" spans="1:21" s="201" customFormat="1" ht="18" customHeight="1" x14ac:dyDescent="0.25">
      <c r="A7" s="210" t="s">
        <v>132</v>
      </c>
      <c r="B7" s="231">
        <v>101</v>
      </c>
      <c r="C7" s="231">
        <v>67452.919999999984</v>
      </c>
      <c r="D7" s="232">
        <v>21</v>
      </c>
      <c r="E7" s="231">
        <v>8500.23</v>
      </c>
      <c r="F7" s="231">
        <v>584</v>
      </c>
      <c r="G7" s="233">
        <v>2215716.111</v>
      </c>
      <c r="H7" s="231">
        <v>12</v>
      </c>
      <c r="I7" s="231">
        <v>2298</v>
      </c>
      <c r="J7" s="231">
        <v>96</v>
      </c>
      <c r="K7" s="213">
        <v>41223.199999999997</v>
      </c>
    </row>
    <row r="8" spans="1:21" s="201" customFormat="1" ht="18" customHeight="1" x14ac:dyDescent="0.25">
      <c r="A8" s="210" t="s">
        <v>235</v>
      </c>
      <c r="B8" s="234">
        <v>113</v>
      </c>
      <c r="C8" s="234">
        <v>30889.09</v>
      </c>
      <c r="D8" s="235">
        <v>12</v>
      </c>
      <c r="E8" s="234">
        <v>3333</v>
      </c>
      <c r="F8" s="234">
        <v>878</v>
      </c>
      <c r="G8" s="236">
        <v>2381727.5290000001</v>
      </c>
      <c r="H8" s="234">
        <v>3</v>
      </c>
      <c r="I8" s="234">
        <v>850</v>
      </c>
      <c r="J8" s="234">
        <v>150</v>
      </c>
      <c r="K8" s="213">
        <v>65287.715000000004</v>
      </c>
    </row>
    <row r="9" spans="1:21" s="201" customFormat="1" ht="18" customHeight="1" x14ac:dyDescent="0.25">
      <c r="A9" s="210" t="s">
        <v>236</v>
      </c>
      <c r="B9" s="234">
        <v>35</v>
      </c>
      <c r="C9" s="234">
        <v>15309.619999999999</v>
      </c>
      <c r="D9" s="235">
        <v>21</v>
      </c>
      <c r="E9" s="234">
        <v>7799.2</v>
      </c>
      <c r="F9" s="234">
        <v>646</v>
      </c>
      <c r="G9" s="236">
        <v>2256876.7349999999</v>
      </c>
      <c r="H9" s="234">
        <v>7</v>
      </c>
      <c r="I9" s="234">
        <v>2269.46</v>
      </c>
      <c r="J9" s="234">
        <v>142</v>
      </c>
      <c r="K9" s="213" t="s">
        <v>1227</v>
      </c>
    </row>
    <row r="10" spans="1:21" s="201" customFormat="1" ht="18" customHeight="1" x14ac:dyDescent="0.25">
      <c r="A10" s="1391" t="s">
        <v>245</v>
      </c>
      <c r="B10" s="1391"/>
      <c r="C10" s="1391"/>
      <c r="D10" s="1391"/>
      <c r="E10" s="1391"/>
      <c r="F10" s="1391"/>
      <c r="G10" s="1391"/>
      <c r="H10" s="1391"/>
      <c r="I10" s="1391"/>
      <c r="J10" s="1391"/>
      <c r="K10" s="1391"/>
    </row>
    <row r="11" spans="1:21" s="201" customFormat="1" ht="18" customHeight="1" x14ac:dyDescent="0.25">
      <c r="A11" s="226" t="s">
        <v>237</v>
      </c>
      <c r="B11" s="226"/>
      <c r="C11" s="226"/>
      <c r="D11" s="226"/>
      <c r="E11" s="226"/>
      <c r="F11" s="226"/>
      <c r="G11" s="226"/>
      <c r="H11" s="226"/>
      <c r="I11" s="226"/>
      <c r="J11" s="226"/>
      <c r="K11" s="226"/>
    </row>
    <row r="12" spans="1:21" s="201" customFormat="1" ht="18" customHeight="1" x14ac:dyDescent="0.25">
      <c r="A12" s="321" t="s">
        <v>1228</v>
      </c>
      <c r="B12" s="385"/>
      <c r="C12" s="385"/>
      <c r="D12" s="385"/>
      <c r="E12" s="385"/>
      <c r="F12" s="385"/>
      <c r="G12" s="385"/>
      <c r="H12" s="385"/>
      <c r="I12" s="385"/>
      <c r="J12" s="385"/>
      <c r="K12" s="385"/>
    </row>
    <row r="13" spans="1:21" s="201" customFormat="1" ht="19.5" customHeight="1" x14ac:dyDescent="0.25">
      <c r="A13" s="1391" t="s">
        <v>238</v>
      </c>
      <c r="B13" s="1391"/>
      <c r="C13" s="1391"/>
      <c r="D13" s="1391"/>
      <c r="E13" s="1391"/>
      <c r="F13" s="1391"/>
      <c r="G13" s="1391"/>
      <c r="H13" s="1391"/>
      <c r="I13" s="1391"/>
      <c r="J13" s="1391"/>
      <c r="K13" s="1391"/>
    </row>
    <row r="14" spans="1:21" x14ac:dyDescent="0.25">
      <c r="B14" s="217"/>
      <c r="C14" s="217"/>
      <c r="D14" s="217"/>
      <c r="E14" s="217"/>
      <c r="F14" s="217"/>
      <c r="G14" s="217"/>
      <c r="H14" s="217"/>
      <c r="I14" s="217"/>
      <c r="J14" s="217"/>
      <c r="K14" s="217"/>
    </row>
  </sheetData>
  <mergeCells count="8">
    <mergeCell ref="A10:K10"/>
    <mergeCell ref="A13:K13"/>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heetViews>
  <sheetFormatPr defaultColWidth="9.140625" defaultRowHeight="15" x14ac:dyDescent="0.25"/>
  <cols>
    <col min="1" max="1" width="17.5703125" style="200" customWidth="1"/>
    <col min="2" max="4" width="14.5703125" style="200" bestFit="1" customWidth="1"/>
    <col min="5" max="5" width="13.5703125" style="200" customWidth="1"/>
    <col min="6" max="6" width="6.85546875" style="200" customWidth="1"/>
    <col min="7" max="16384" width="9.140625" style="200"/>
  </cols>
  <sheetData>
    <row r="1" spans="1:5" ht="16.5" customHeight="1" x14ac:dyDescent="0.25">
      <c r="A1" s="732" t="s">
        <v>292</v>
      </c>
      <c r="B1" s="730"/>
      <c r="C1" s="730"/>
      <c r="D1" s="730"/>
      <c r="E1" s="730"/>
    </row>
    <row r="2" spans="1:5" s="201" customFormat="1" ht="18" customHeight="1" x14ac:dyDescent="0.25">
      <c r="A2" s="756" t="s">
        <v>293</v>
      </c>
      <c r="B2" s="757" t="s">
        <v>76</v>
      </c>
      <c r="C2" s="757" t="s">
        <v>77</v>
      </c>
      <c r="D2" s="757" t="s">
        <v>1300</v>
      </c>
    </row>
    <row r="3" spans="1:5" s="201" customFormat="1" ht="18" customHeight="1" x14ac:dyDescent="0.25">
      <c r="A3" s="756" t="s">
        <v>78</v>
      </c>
      <c r="B3" s="758">
        <v>1028864.8099999998</v>
      </c>
      <c r="C3" s="759">
        <v>1019765.59</v>
      </c>
      <c r="D3" s="759">
        <v>193885.35</v>
      </c>
      <c r="E3" s="279"/>
    </row>
    <row r="4" spans="1:5" s="201" customFormat="1" ht="18" customHeight="1" x14ac:dyDescent="0.25">
      <c r="A4" s="756" t="s">
        <v>80</v>
      </c>
      <c r="B4" s="758">
        <v>44.482059975000006</v>
      </c>
      <c r="C4" s="280">
        <v>3.7786239900000003</v>
      </c>
      <c r="D4" s="280">
        <v>6.6112000000000004E-2</v>
      </c>
    </row>
    <row r="5" spans="1:5" s="201" customFormat="1" ht="18" customHeight="1" x14ac:dyDescent="0.25">
      <c r="A5" s="756" t="s">
        <v>79</v>
      </c>
      <c r="B5" s="758">
        <v>13305073.380000001</v>
      </c>
      <c r="C5" s="758">
        <v>13297548.550000001</v>
      </c>
      <c r="D5" s="758">
        <v>2079594.24</v>
      </c>
    </row>
    <row r="6" spans="1:5" s="201" customFormat="1" x14ac:dyDescent="0.25">
      <c r="A6" s="731"/>
      <c r="B6" s="275"/>
      <c r="C6" s="275"/>
      <c r="D6" s="275"/>
    </row>
    <row r="7" spans="1:5" s="201" customFormat="1" x14ac:dyDescent="0.25">
      <c r="A7" s="1391" t="s">
        <v>1374</v>
      </c>
      <c r="B7" s="1391"/>
      <c r="C7" s="1391"/>
      <c r="D7" s="1391"/>
    </row>
    <row r="8" spans="1:5" s="201" customFormat="1" x14ac:dyDescent="0.25">
      <c r="A8" s="282" t="s">
        <v>294</v>
      </c>
      <c r="B8" s="729"/>
      <c r="C8" s="729"/>
      <c r="D8" s="729"/>
    </row>
    <row r="9" spans="1:5" s="201" customFormat="1" x14ac:dyDescent="0.25">
      <c r="A9" s="729" t="s">
        <v>221</v>
      </c>
      <c r="B9" s="729"/>
      <c r="C9" s="729"/>
      <c r="D9" s="729"/>
    </row>
    <row r="10" spans="1:5" ht="28.35" customHeight="1" x14ac:dyDescent="0.25"/>
  </sheetData>
  <mergeCells count="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topLeftCell="A7" zoomScaleNormal="100" workbookViewId="0">
      <selection activeCell="A19" sqref="A19:H19"/>
    </sheetView>
  </sheetViews>
  <sheetFormatPr defaultColWidth="9.140625" defaultRowHeight="15" x14ac:dyDescent="0.25"/>
  <cols>
    <col min="1" max="12" width="14.5703125" style="200" bestFit="1" customWidth="1"/>
    <col min="13" max="13" width="14" style="200" bestFit="1" customWidth="1"/>
    <col min="14" max="16" width="14.5703125" style="200" bestFit="1" customWidth="1"/>
    <col min="17" max="17" width="13" style="200" customWidth="1"/>
    <col min="18" max="16384" width="9.140625" style="200"/>
  </cols>
  <sheetData>
    <row r="1" spans="1:16" ht="18.75" customHeight="1" x14ac:dyDescent="0.25">
      <c r="A1" s="760" t="s">
        <v>295</v>
      </c>
      <c r="B1" s="760"/>
      <c r="C1" s="760"/>
      <c r="D1" s="760"/>
      <c r="E1" s="760"/>
      <c r="F1" s="760"/>
      <c r="G1" s="760"/>
      <c r="H1" s="760"/>
      <c r="I1" s="760"/>
      <c r="J1" s="760"/>
      <c r="K1" s="760"/>
      <c r="L1" s="760"/>
      <c r="M1" s="760"/>
      <c r="N1" s="760"/>
      <c r="O1" s="760"/>
      <c r="P1" s="760"/>
    </row>
    <row r="2" spans="1:16" s="201" customFormat="1" ht="18" customHeight="1" x14ac:dyDescent="0.25">
      <c r="A2" s="1416" t="s">
        <v>122</v>
      </c>
      <c r="B2" s="1421" t="s">
        <v>296</v>
      </c>
      <c r="C2" s="1421" t="s">
        <v>297</v>
      </c>
      <c r="D2" s="1421" t="s">
        <v>298</v>
      </c>
      <c r="E2" s="1416" t="s">
        <v>299</v>
      </c>
      <c r="F2" s="1416" t="s">
        <v>300</v>
      </c>
      <c r="G2" s="1416" t="s">
        <v>301</v>
      </c>
      <c r="H2" s="1416" t="s">
        <v>302</v>
      </c>
      <c r="I2" s="1416" t="s">
        <v>303</v>
      </c>
      <c r="J2" s="1416" t="s">
        <v>304</v>
      </c>
      <c r="K2" s="1416" t="s">
        <v>305</v>
      </c>
      <c r="L2" s="1416" t="s">
        <v>306</v>
      </c>
      <c r="M2" s="1416" t="s">
        <v>307</v>
      </c>
      <c r="N2" s="1418" t="s">
        <v>308</v>
      </c>
      <c r="O2" s="1419"/>
      <c r="P2" s="1420"/>
    </row>
    <row r="3" spans="1:16" s="201" customFormat="1" ht="21.75" customHeight="1" x14ac:dyDescent="0.25">
      <c r="A3" s="1417"/>
      <c r="B3" s="1422"/>
      <c r="C3" s="1422"/>
      <c r="D3" s="1422"/>
      <c r="E3" s="1417"/>
      <c r="F3" s="1417"/>
      <c r="G3" s="1417"/>
      <c r="H3" s="1417"/>
      <c r="I3" s="1417"/>
      <c r="J3" s="1417"/>
      <c r="K3" s="1417"/>
      <c r="L3" s="1417"/>
      <c r="M3" s="1417"/>
      <c r="N3" s="761" t="s">
        <v>309</v>
      </c>
      <c r="O3" s="761" t="s">
        <v>310</v>
      </c>
      <c r="P3" s="761" t="s">
        <v>311</v>
      </c>
    </row>
    <row r="4" spans="1:16" s="207" customFormat="1" ht="18" customHeight="1" x14ac:dyDescent="0.25">
      <c r="A4" s="756" t="s">
        <v>76</v>
      </c>
      <c r="B4" s="762">
        <v>5433</v>
      </c>
      <c r="C4" s="762">
        <v>28</v>
      </c>
      <c r="D4" s="762">
        <v>4159</v>
      </c>
      <c r="E4" s="763">
        <v>249</v>
      </c>
      <c r="F4" s="762">
        <v>6722.5</v>
      </c>
      <c r="G4" s="764">
        <v>1355202.28</v>
      </c>
      <c r="H4" s="764">
        <v>1028864.81</v>
      </c>
      <c r="I4" s="762">
        <v>4131.9871887549998</v>
      </c>
      <c r="J4" s="762">
        <v>15304.794496095001</v>
      </c>
      <c r="K4" s="764">
        <v>1355202.28</v>
      </c>
      <c r="L4" s="764">
        <v>1028864.71</v>
      </c>
      <c r="M4" s="765">
        <v>25819896</v>
      </c>
      <c r="N4" s="762">
        <v>63583.07</v>
      </c>
      <c r="O4" s="762">
        <v>50921.22</v>
      </c>
      <c r="P4" s="762">
        <v>58991.519999999997</v>
      </c>
    </row>
    <row r="5" spans="1:16" s="207" customFormat="1" ht="18" customHeight="1" x14ac:dyDescent="0.25">
      <c r="A5" s="766" t="s">
        <v>77</v>
      </c>
      <c r="B5" s="767">
        <f>INDEX(B6:B17,COUNT(B6:B17))</f>
        <v>5230</v>
      </c>
      <c r="C5" s="767">
        <f>INDEX(C6:C17,COUNT(C6:C17))</f>
        <v>27</v>
      </c>
      <c r="D5" s="762">
        <v>4230</v>
      </c>
      <c r="E5" s="767">
        <f>SUM(E6:E17)</f>
        <v>184</v>
      </c>
      <c r="F5" s="767">
        <f>SUM(F6:F17)</f>
        <v>5407.93</v>
      </c>
      <c r="G5" s="767">
        <f>SUM(G6:G17)</f>
        <v>1407546.3399999999</v>
      </c>
      <c r="H5" s="767">
        <f>SUM(H6:H17)</f>
        <v>1019765.59</v>
      </c>
      <c r="I5" s="768">
        <f>H5/E5</f>
        <v>5542.2042934782603</v>
      </c>
      <c r="J5" s="767">
        <f>H5/F5*100</f>
        <v>18856.856320255622</v>
      </c>
      <c r="K5" s="767">
        <f>SUM(K6:K17)</f>
        <v>1407546.3399999999</v>
      </c>
      <c r="L5" s="767">
        <f>SUM(L6:L17)</f>
        <v>1019765.52</v>
      </c>
      <c r="M5" s="767">
        <f>INDEX(M6:M17,COUNT(M6:M17))</f>
        <v>36428846.25</v>
      </c>
      <c r="N5" s="767">
        <f>MAX(N6:N17)</f>
        <v>72484.34</v>
      </c>
      <c r="O5" s="767">
        <f>MIN(O6:O17)</f>
        <v>58793.08</v>
      </c>
      <c r="P5" s="767">
        <f>INDEX(P6:P17,COUNT(P6:P17))</f>
        <v>72240.259999999995</v>
      </c>
    </row>
    <row r="6" spans="1:16" s="201" customFormat="1" ht="18" customHeight="1" x14ac:dyDescent="0.25">
      <c r="A6" s="412">
        <v>45017</v>
      </c>
      <c r="B6" s="477">
        <v>5446</v>
      </c>
      <c r="C6" s="477">
        <v>28</v>
      </c>
      <c r="D6" s="477">
        <v>3943</v>
      </c>
      <c r="E6" s="478">
        <v>17</v>
      </c>
      <c r="F6" s="477">
        <v>347.17000000000007</v>
      </c>
      <c r="G6" s="477">
        <v>78992.62</v>
      </c>
      <c r="H6" s="477">
        <v>51595.100000000013</v>
      </c>
      <c r="I6" s="477">
        <v>3035.0058823529421</v>
      </c>
      <c r="J6" s="477">
        <v>14861.623988247831</v>
      </c>
      <c r="K6" s="477">
        <v>78992.62</v>
      </c>
      <c r="L6" s="477">
        <v>51595.100000000013</v>
      </c>
      <c r="M6" s="479">
        <v>27182858.920000002</v>
      </c>
      <c r="N6" s="477">
        <v>61209.46</v>
      </c>
      <c r="O6" s="477">
        <v>58793.08</v>
      </c>
      <c r="P6" s="477">
        <v>61112.44</v>
      </c>
    </row>
    <row r="7" spans="1:16" s="201" customFormat="1" ht="18" customHeight="1" x14ac:dyDescent="0.25">
      <c r="A7" s="412">
        <v>45047</v>
      </c>
      <c r="B7" s="477">
        <v>5454</v>
      </c>
      <c r="C7" s="477">
        <v>28</v>
      </c>
      <c r="D7" s="477">
        <v>3990</v>
      </c>
      <c r="E7" s="478">
        <v>22</v>
      </c>
      <c r="F7" s="477">
        <v>500</v>
      </c>
      <c r="G7" s="477">
        <v>108931.24999999999</v>
      </c>
      <c r="H7" s="477">
        <v>81587.05</v>
      </c>
      <c r="I7" s="477">
        <v>3708.5022727272731</v>
      </c>
      <c r="J7" s="477">
        <v>16317.410000000002</v>
      </c>
      <c r="K7" s="477">
        <v>108931.24999999999</v>
      </c>
      <c r="L7" s="477">
        <v>81587.05</v>
      </c>
      <c r="M7" s="479">
        <v>28376277.780000001</v>
      </c>
      <c r="N7" s="477">
        <v>63036.12</v>
      </c>
      <c r="O7" s="477">
        <v>61002.17</v>
      </c>
      <c r="P7" s="477">
        <v>62622.239999999998</v>
      </c>
    </row>
    <row r="8" spans="1:16" s="201" customFormat="1" ht="18" customHeight="1" x14ac:dyDescent="0.25">
      <c r="A8" s="412">
        <v>45078</v>
      </c>
      <c r="B8" s="477">
        <v>5409</v>
      </c>
      <c r="C8" s="477">
        <v>28</v>
      </c>
      <c r="D8" s="477">
        <v>4008</v>
      </c>
      <c r="E8" s="478">
        <v>21</v>
      </c>
      <c r="F8" s="477">
        <v>541.49</v>
      </c>
      <c r="G8" s="477">
        <v>132376.87000000002</v>
      </c>
      <c r="H8" s="477">
        <v>108290.07</v>
      </c>
      <c r="I8" s="477">
        <v>5156.67</v>
      </c>
      <c r="J8" s="477">
        <v>19998.535522354981</v>
      </c>
      <c r="K8" s="477">
        <v>132376.87000000002</v>
      </c>
      <c r="L8" s="477">
        <v>108290.07</v>
      </c>
      <c r="M8" s="479">
        <v>29648153.59</v>
      </c>
      <c r="N8" s="477">
        <v>64768.58</v>
      </c>
      <c r="O8" s="477">
        <v>62359.14</v>
      </c>
      <c r="P8" s="477">
        <v>64718.559999999998</v>
      </c>
    </row>
    <row r="9" spans="1:16" s="201" customFormat="1" ht="18" customHeight="1" x14ac:dyDescent="0.25">
      <c r="A9" s="412">
        <v>45108</v>
      </c>
      <c r="B9" s="477">
        <v>5218</v>
      </c>
      <c r="C9" s="477">
        <v>26</v>
      </c>
      <c r="D9" s="477">
        <v>4014</v>
      </c>
      <c r="E9" s="478">
        <v>21</v>
      </c>
      <c r="F9" s="477">
        <v>588.29999999999995</v>
      </c>
      <c r="G9" s="477">
        <v>126094.45</v>
      </c>
      <c r="H9" s="477">
        <v>97643.609999999986</v>
      </c>
      <c r="I9" s="477">
        <v>4649.6957142857136</v>
      </c>
      <c r="J9" s="477">
        <v>16597.587965323812</v>
      </c>
      <c r="K9" s="477">
        <v>126094.45</v>
      </c>
      <c r="L9" s="477">
        <v>97643.579999999987</v>
      </c>
      <c r="M9" s="479">
        <v>30666348.989999998</v>
      </c>
      <c r="N9" s="477">
        <v>67619.17</v>
      </c>
      <c r="O9" s="477">
        <v>64836.160000000003</v>
      </c>
      <c r="P9" s="477">
        <v>66527.67</v>
      </c>
    </row>
    <row r="10" spans="1:16" s="201" customFormat="1" ht="18" customHeight="1" x14ac:dyDescent="0.25">
      <c r="A10" s="412">
        <v>45139</v>
      </c>
      <c r="B10" s="477">
        <v>5239</v>
      </c>
      <c r="C10" s="477">
        <v>26</v>
      </c>
      <c r="D10" s="477">
        <v>4036</v>
      </c>
      <c r="E10" s="478">
        <v>22</v>
      </c>
      <c r="F10" s="477">
        <v>695.38</v>
      </c>
      <c r="G10" s="477">
        <v>197932.29</v>
      </c>
      <c r="H10" s="477">
        <v>151317.94</v>
      </c>
      <c r="I10" s="477">
        <v>6878.0881818181815</v>
      </c>
      <c r="J10" s="477">
        <v>21760.467657971181</v>
      </c>
      <c r="K10" s="477">
        <v>197932.29</v>
      </c>
      <c r="L10" s="477">
        <v>151317.94</v>
      </c>
      <c r="M10" s="479">
        <v>30959138.699999999</v>
      </c>
      <c r="N10" s="477">
        <v>66658.12</v>
      </c>
      <c r="O10" s="477">
        <v>64723.63</v>
      </c>
      <c r="P10" s="477">
        <v>64831.41</v>
      </c>
    </row>
    <row r="11" spans="1:16" s="201" customFormat="1" ht="19.5" customHeight="1" x14ac:dyDescent="0.25">
      <c r="A11" s="412">
        <v>45170</v>
      </c>
      <c r="B11" s="477">
        <v>5256</v>
      </c>
      <c r="C11" s="477">
        <v>24</v>
      </c>
      <c r="D11" s="477">
        <v>4059</v>
      </c>
      <c r="E11" s="478">
        <v>20</v>
      </c>
      <c r="F11" s="477">
        <v>663.69</v>
      </c>
      <c r="G11" s="477">
        <v>206062.45</v>
      </c>
      <c r="H11" s="477">
        <v>124138.76000000001</v>
      </c>
      <c r="I11" s="477">
        <v>6206.9380000000001</v>
      </c>
      <c r="J11" s="477">
        <v>18704.328828217993</v>
      </c>
      <c r="K11" s="477">
        <v>206062.45</v>
      </c>
      <c r="L11" s="477">
        <v>124138.75</v>
      </c>
      <c r="M11" s="479">
        <v>31906871.940000001</v>
      </c>
      <c r="N11" s="477">
        <v>66151.649999999994</v>
      </c>
      <c r="O11" s="477">
        <v>65570.38</v>
      </c>
      <c r="P11" s="477">
        <v>65828.41</v>
      </c>
    </row>
    <row r="12" spans="1:16" s="201" customFormat="1" ht="19.5" customHeight="1" x14ac:dyDescent="0.25">
      <c r="A12" s="412">
        <v>45200</v>
      </c>
      <c r="B12" s="477">
        <v>5270</v>
      </c>
      <c r="C12" s="477">
        <v>26</v>
      </c>
      <c r="D12" s="477">
        <v>4077</v>
      </c>
      <c r="E12" s="478">
        <v>20</v>
      </c>
      <c r="F12" s="477">
        <v>598.76999999999987</v>
      </c>
      <c r="G12" s="477">
        <v>136945.73999999996</v>
      </c>
      <c r="H12" s="477">
        <v>100034.48999999999</v>
      </c>
      <c r="I12" s="477">
        <v>5001.7244999999994</v>
      </c>
      <c r="J12" s="477">
        <v>16706.663660504037</v>
      </c>
      <c r="K12" s="477">
        <v>136945.73999999996</v>
      </c>
      <c r="L12" s="477">
        <v>100034.46999999999</v>
      </c>
      <c r="M12" s="479">
        <v>31145025.489999998</v>
      </c>
      <c r="N12" s="477">
        <v>66592.160000000003</v>
      </c>
      <c r="O12" s="477">
        <v>63092.98</v>
      </c>
      <c r="P12" s="477">
        <v>63874.93</v>
      </c>
    </row>
    <row r="13" spans="1:16" s="201" customFormat="1" ht="19.5" customHeight="1" x14ac:dyDescent="0.25">
      <c r="A13" s="412">
        <v>45231</v>
      </c>
      <c r="B13" s="477">
        <v>5202</v>
      </c>
      <c r="C13" s="477">
        <v>27</v>
      </c>
      <c r="D13" s="477">
        <v>4073</v>
      </c>
      <c r="E13" s="478">
        <v>21</v>
      </c>
      <c r="F13" s="477">
        <v>624.81999999999994</v>
      </c>
      <c r="G13" s="477">
        <v>173656.93999999997</v>
      </c>
      <c r="H13" s="477">
        <v>111273.22</v>
      </c>
      <c r="I13" s="477">
        <v>5298.7247619047621</v>
      </c>
      <c r="J13" s="477">
        <v>17808.844147114371</v>
      </c>
      <c r="K13" s="477">
        <v>173656.93999999997</v>
      </c>
      <c r="L13" s="477">
        <v>111273.22</v>
      </c>
      <c r="M13" s="479">
        <v>33560155.579999998</v>
      </c>
      <c r="N13" s="477">
        <v>67069.89</v>
      </c>
      <c r="O13" s="477">
        <v>63550.46</v>
      </c>
      <c r="P13" s="477">
        <v>66988.44</v>
      </c>
    </row>
    <row r="14" spans="1:16" s="201" customFormat="1" ht="18" customHeight="1" x14ac:dyDescent="0.25">
      <c r="A14" s="412">
        <v>45261</v>
      </c>
      <c r="B14" s="477">
        <v>5230</v>
      </c>
      <c r="C14" s="477">
        <v>27</v>
      </c>
      <c r="D14" s="477">
        <v>4118</v>
      </c>
      <c r="E14" s="478">
        <v>20</v>
      </c>
      <c r="F14" s="477">
        <v>848.31000000000006</v>
      </c>
      <c r="G14" s="477">
        <v>246553.72999999998</v>
      </c>
      <c r="H14" s="477">
        <v>193885.35</v>
      </c>
      <c r="I14" s="477">
        <v>9694.2674999999999</v>
      </c>
      <c r="J14" s="477">
        <v>22855.483254942177</v>
      </c>
      <c r="K14" s="477">
        <v>246553.72999999998</v>
      </c>
      <c r="L14" s="477">
        <v>193885.34000000003</v>
      </c>
      <c r="M14" s="479">
        <v>36428846.25</v>
      </c>
      <c r="N14" s="477">
        <v>72484.34</v>
      </c>
      <c r="O14" s="477">
        <v>67149.070000000007</v>
      </c>
      <c r="P14" s="477">
        <v>72240.259999999995</v>
      </c>
    </row>
    <row r="15" spans="1:16" s="201" customFormat="1" x14ac:dyDescent="0.25">
      <c r="A15" s="412">
        <v>45292</v>
      </c>
      <c r="B15" s="477"/>
      <c r="C15" s="477"/>
      <c r="D15" s="477"/>
      <c r="E15" s="478"/>
      <c r="F15" s="477"/>
      <c r="G15" s="477"/>
      <c r="H15" s="477"/>
      <c r="I15" s="477"/>
      <c r="J15" s="477"/>
      <c r="K15" s="477"/>
      <c r="L15" s="477"/>
      <c r="M15" s="479"/>
      <c r="N15" s="477"/>
      <c r="O15" s="477"/>
      <c r="P15" s="477"/>
    </row>
    <row r="16" spans="1:16" s="201" customFormat="1" x14ac:dyDescent="0.25">
      <c r="A16" s="412">
        <v>45323</v>
      </c>
      <c r="B16" s="477"/>
      <c r="C16" s="477"/>
      <c r="D16" s="477"/>
      <c r="E16" s="478"/>
      <c r="F16" s="477"/>
      <c r="G16" s="477"/>
      <c r="H16" s="477"/>
      <c r="I16" s="477"/>
      <c r="J16" s="477"/>
      <c r="K16" s="477"/>
      <c r="L16" s="477"/>
      <c r="M16" s="479"/>
      <c r="N16" s="477"/>
      <c r="O16" s="477"/>
      <c r="P16" s="477"/>
    </row>
    <row r="17" spans="1:16" s="201" customFormat="1" x14ac:dyDescent="0.25">
      <c r="A17" s="412">
        <v>45352</v>
      </c>
      <c r="B17" s="477"/>
      <c r="C17" s="477"/>
      <c r="D17" s="477"/>
      <c r="E17" s="478"/>
      <c r="F17" s="477"/>
      <c r="G17" s="477"/>
      <c r="H17" s="477"/>
      <c r="I17" s="477"/>
      <c r="J17" s="477"/>
      <c r="K17" s="477"/>
      <c r="L17" s="477"/>
      <c r="M17" s="479"/>
      <c r="N17" s="477"/>
      <c r="O17" s="477"/>
      <c r="P17" s="477"/>
    </row>
    <row r="18" spans="1:16" s="201" customFormat="1" x14ac:dyDescent="0.25">
      <c r="A18" s="274"/>
      <c r="B18" s="275"/>
      <c r="C18" s="275"/>
      <c r="D18" s="275"/>
      <c r="E18" s="275"/>
      <c r="F18" s="275"/>
      <c r="G18" s="275"/>
      <c r="H18" s="275"/>
      <c r="I18" s="275"/>
      <c r="J18" s="275"/>
      <c r="K18" s="275"/>
      <c r="L18" s="275"/>
      <c r="M18" s="275"/>
      <c r="N18" s="275"/>
      <c r="O18" s="275"/>
      <c r="P18" s="275"/>
    </row>
    <row r="19" spans="1:16" s="201" customFormat="1" x14ac:dyDescent="0.25">
      <c r="A19" s="1391" t="s">
        <v>1374</v>
      </c>
      <c r="B19" s="1391"/>
      <c r="C19" s="1391"/>
      <c r="D19" s="1391"/>
      <c r="E19" s="1391"/>
      <c r="F19" s="1391"/>
      <c r="G19" s="1391"/>
      <c r="H19" s="1391"/>
      <c r="O19" s="215"/>
    </row>
    <row r="20" spans="1:16" s="201" customFormat="1" x14ac:dyDescent="0.25">
      <c r="A20" s="284" t="s">
        <v>312</v>
      </c>
      <c r="B20" s="729"/>
      <c r="C20" s="729"/>
      <c r="D20" s="729"/>
      <c r="E20" s="729"/>
      <c r="F20" s="729"/>
      <c r="G20" s="729"/>
      <c r="H20" s="729"/>
      <c r="O20" s="215"/>
    </row>
    <row r="21" spans="1:16" s="201" customFormat="1" x14ac:dyDescent="0.25">
      <c r="A21" s="282" t="s">
        <v>313</v>
      </c>
      <c r="B21" s="729"/>
      <c r="C21" s="729"/>
      <c r="D21" s="729"/>
      <c r="E21" s="729"/>
      <c r="F21" s="729"/>
      <c r="G21" s="729"/>
      <c r="H21" s="729"/>
    </row>
    <row r="22" spans="1:16" s="201" customFormat="1" x14ac:dyDescent="0.25">
      <c r="A22" s="1391" t="s">
        <v>314</v>
      </c>
      <c r="B22" s="1391"/>
      <c r="C22" s="1391"/>
      <c r="D22" s="1391"/>
      <c r="E22" s="1391"/>
      <c r="F22" s="1391"/>
      <c r="G22" s="1391"/>
      <c r="H22" s="1391"/>
    </row>
  </sheetData>
  <mergeCells count="16">
    <mergeCell ref="M2:M3"/>
    <mergeCell ref="A19:H19"/>
    <mergeCell ref="A22:H22"/>
    <mergeCell ref="N2:P2"/>
    <mergeCell ref="A2:A3"/>
    <mergeCell ref="B2:B3"/>
    <mergeCell ref="C2:C3"/>
    <mergeCell ref="D2:D3"/>
    <mergeCell ref="E2:E3"/>
    <mergeCell ref="F2:F3"/>
    <mergeCell ref="G2:G3"/>
    <mergeCell ref="H2:H3"/>
    <mergeCell ref="I2:I3"/>
    <mergeCell ref="J2:J3"/>
    <mergeCell ref="K2:K3"/>
    <mergeCell ref="L2:L3"/>
  </mergeCells>
  <printOptions horizontalCentered="1"/>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7" zoomScaleNormal="100" workbookViewId="0">
      <selection activeCell="A22" sqref="A22:H22"/>
    </sheetView>
  </sheetViews>
  <sheetFormatPr defaultColWidth="9.140625" defaultRowHeight="15" x14ac:dyDescent="0.25"/>
  <cols>
    <col min="1" max="16" width="14.5703125" style="200" bestFit="1" customWidth="1"/>
    <col min="17" max="17" width="4.5703125" style="200" bestFit="1" customWidth="1"/>
    <col min="18" max="16384" width="9.140625" style="200"/>
  </cols>
  <sheetData>
    <row r="1" spans="1:16" x14ac:dyDescent="0.25">
      <c r="A1" s="760" t="s">
        <v>315</v>
      </c>
      <c r="B1" s="760"/>
      <c r="C1" s="760"/>
      <c r="D1" s="760"/>
      <c r="E1" s="760"/>
      <c r="F1" s="760"/>
      <c r="G1" s="760"/>
      <c r="H1" s="760"/>
      <c r="I1" s="760"/>
      <c r="J1" s="760"/>
      <c r="K1" s="760"/>
      <c r="L1" s="760"/>
      <c r="M1" s="760"/>
      <c r="N1" s="760"/>
      <c r="O1" s="760"/>
      <c r="P1" s="760"/>
    </row>
    <row r="2" spans="1:16" s="201" customFormat="1" x14ac:dyDescent="0.25">
      <c r="A2" s="1416" t="s">
        <v>122</v>
      </c>
      <c r="B2" s="1421" t="s">
        <v>296</v>
      </c>
      <c r="C2" s="1421" t="s">
        <v>297</v>
      </c>
      <c r="D2" s="1421" t="s">
        <v>316</v>
      </c>
      <c r="E2" s="1416" t="s">
        <v>299</v>
      </c>
      <c r="F2" s="1416" t="s">
        <v>300</v>
      </c>
      <c r="G2" s="1416" t="s">
        <v>301</v>
      </c>
      <c r="H2" s="1416" t="s">
        <v>317</v>
      </c>
      <c r="I2" s="1416" t="s">
        <v>303</v>
      </c>
      <c r="J2" s="1416" t="s">
        <v>304</v>
      </c>
      <c r="K2" s="1416" t="s">
        <v>305</v>
      </c>
      <c r="L2" s="1416" t="s">
        <v>318</v>
      </c>
      <c r="M2" s="1416" t="s">
        <v>307</v>
      </c>
      <c r="N2" s="1418" t="s">
        <v>319</v>
      </c>
      <c r="O2" s="1419"/>
      <c r="P2" s="1420"/>
    </row>
    <row r="3" spans="1:16" s="201" customFormat="1" ht="30.75" customHeight="1" x14ac:dyDescent="0.25">
      <c r="A3" s="1417"/>
      <c r="B3" s="1422"/>
      <c r="C3" s="1422"/>
      <c r="D3" s="1422"/>
      <c r="E3" s="1417"/>
      <c r="F3" s="1417"/>
      <c r="G3" s="1417"/>
      <c r="H3" s="1417"/>
      <c r="I3" s="1417"/>
      <c r="J3" s="1417"/>
      <c r="K3" s="1417"/>
      <c r="L3" s="1417"/>
      <c r="M3" s="1417"/>
      <c r="N3" s="761" t="s">
        <v>309</v>
      </c>
      <c r="O3" s="761" t="s">
        <v>310</v>
      </c>
      <c r="P3" s="761" t="s">
        <v>311</v>
      </c>
    </row>
    <row r="4" spans="1:16" s="207" customFormat="1" x14ac:dyDescent="0.25">
      <c r="A4" s="756" t="s">
        <v>76</v>
      </c>
      <c r="B4" s="762">
        <v>2191</v>
      </c>
      <c r="C4" s="762">
        <v>28</v>
      </c>
      <c r="D4" s="762">
        <v>2661</v>
      </c>
      <c r="E4" s="763">
        <v>249</v>
      </c>
      <c r="F4" s="762">
        <v>47331.16</v>
      </c>
      <c r="G4" s="764">
        <v>6276847.8899999997</v>
      </c>
      <c r="H4" s="764">
        <v>13305073.380000001</v>
      </c>
      <c r="I4" s="762">
        <v>53434.03</v>
      </c>
      <c r="J4" s="762">
        <v>28110.6</v>
      </c>
      <c r="K4" s="764">
        <v>6276847.8899999997</v>
      </c>
      <c r="L4" s="764">
        <v>13305073.380000001</v>
      </c>
      <c r="M4" s="765">
        <v>25632704.3672942</v>
      </c>
      <c r="N4" s="762">
        <v>18887.599999999999</v>
      </c>
      <c r="O4" s="762">
        <v>15183.4</v>
      </c>
      <c r="P4" s="762">
        <v>17359.75</v>
      </c>
    </row>
    <row r="5" spans="1:16" s="207" customFormat="1" x14ac:dyDescent="0.25">
      <c r="A5" s="766" t="s">
        <v>77</v>
      </c>
      <c r="B5" s="767">
        <f>INDEX(B6:B17,COUNT(B6:B17))</f>
        <v>2370</v>
      </c>
      <c r="C5" s="767">
        <f>INDEX(C6:C17,COUNT(C6:C17))</f>
        <v>5</v>
      </c>
      <c r="D5" s="769">
        <v>2808</v>
      </c>
      <c r="E5" s="767">
        <f>SUM(E6:E17)</f>
        <v>184</v>
      </c>
      <c r="F5" s="767">
        <f>SUM(F6:F17)</f>
        <v>44456.54</v>
      </c>
      <c r="G5" s="767">
        <f>SUM(G6:G17)</f>
        <v>6814138.1799999997</v>
      </c>
      <c r="H5" s="767">
        <f>SUM(H6:H17)</f>
        <v>13297548.540000001</v>
      </c>
      <c r="I5" s="768">
        <f>H5/E5</f>
        <v>72269.285543478269</v>
      </c>
      <c r="J5" s="767">
        <f>H5/F5*100</f>
        <v>29911.343842773193</v>
      </c>
      <c r="K5" s="767">
        <f>SUM(K6:K17)</f>
        <v>6814138.1799999997</v>
      </c>
      <c r="L5" s="767">
        <f>SUM(L6:L17)</f>
        <v>13297548.540000001</v>
      </c>
      <c r="M5" s="767">
        <f>INDEX(M6:M17,COUNT(M6:M17))</f>
        <v>36105547.972838096</v>
      </c>
      <c r="N5" s="767">
        <f>MAX(N6:N17)</f>
        <v>21801.45</v>
      </c>
      <c r="O5" s="767">
        <f>MIN(O6:O17)</f>
        <v>17312.75</v>
      </c>
      <c r="P5" s="767">
        <f>INDEX(P6:P17,COUNT(P6:P17))</f>
        <v>21731.4</v>
      </c>
    </row>
    <row r="6" spans="1:16" s="201" customFormat="1" x14ac:dyDescent="0.25">
      <c r="A6" s="412">
        <v>45017</v>
      </c>
      <c r="B6" s="477">
        <v>2202</v>
      </c>
      <c r="C6" s="477">
        <v>28</v>
      </c>
      <c r="D6" s="477">
        <v>2314</v>
      </c>
      <c r="E6" s="478">
        <v>17</v>
      </c>
      <c r="F6" s="477">
        <v>2899.83</v>
      </c>
      <c r="G6" s="477">
        <v>379589.84</v>
      </c>
      <c r="H6" s="477">
        <v>879338.62</v>
      </c>
      <c r="I6" s="477">
        <v>51725.8</v>
      </c>
      <c r="J6" s="477">
        <v>30323.8</v>
      </c>
      <c r="K6" s="477">
        <v>379589.84</v>
      </c>
      <c r="L6" s="477">
        <v>879338.62</v>
      </c>
      <c r="M6" s="479">
        <v>27018489.850000001</v>
      </c>
      <c r="N6" s="477">
        <v>18089.150000000001</v>
      </c>
      <c r="O6" s="477">
        <v>17312.75</v>
      </c>
      <c r="P6" s="477">
        <v>18065</v>
      </c>
    </row>
    <row r="7" spans="1:16" s="201" customFormat="1" x14ac:dyDescent="0.25">
      <c r="A7" s="412">
        <v>45047</v>
      </c>
      <c r="B7" s="477">
        <v>2213</v>
      </c>
      <c r="C7" s="477">
        <v>28</v>
      </c>
      <c r="D7" s="477">
        <v>2338</v>
      </c>
      <c r="E7" s="478">
        <v>22</v>
      </c>
      <c r="F7" s="477">
        <v>4195.45</v>
      </c>
      <c r="G7" s="477">
        <v>573219.39</v>
      </c>
      <c r="H7" s="477">
        <v>1321443.78</v>
      </c>
      <c r="I7" s="477">
        <v>60065.63</v>
      </c>
      <c r="J7" s="477">
        <v>31497.07</v>
      </c>
      <c r="K7" s="477">
        <v>573219.39</v>
      </c>
      <c r="L7" s="477">
        <v>1321443.78</v>
      </c>
      <c r="M7" s="479">
        <v>28181394.599368699</v>
      </c>
      <c r="N7" s="477">
        <v>18662.45</v>
      </c>
      <c r="O7" s="477">
        <v>18042.400000000001</v>
      </c>
      <c r="P7" s="477">
        <v>18534.400000000001</v>
      </c>
    </row>
    <row r="8" spans="1:16" s="201" customFormat="1" x14ac:dyDescent="0.25">
      <c r="A8" s="412">
        <v>45078</v>
      </c>
      <c r="B8" s="477">
        <v>2232</v>
      </c>
      <c r="C8" s="477">
        <v>17</v>
      </c>
      <c r="D8" s="477">
        <v>2366</v>
      </c>
      <c r="E8" s="478">
        <v>21</v>
      </c>
      <c r="F8" s="477">
        <v>4316.47</v>
      </c>
      <c r="G8" s="477">
        <v>633948.79</v>
      </c>
      <c r="H8" s="477">
        <v>1309015.5900000001</v>
      </c>
      <c r="I8" s="477">
        <v>62334.080000000002</v>
      </c>
      <c r="J8" s="477">
        <v>30326.07</v>
      </c>
      <c r="K8" s="477">
        <v>633948.79</v>
      </c>
      <c r="L8" s="477">
        <v>1309015.5900000001</v>
      </c>
      <c r="M8" s="479">
        <v>29459940.157892499</v>
      </c>
      <c r="N8" s="477">
        <v>19201.7</v>
      </c>
      <c r="O8" s="477">
        <v>18464.55</v>
      </c>
      <c r="P8" s="477">
        <v>19189.05</v>
      </c>
    </row>
    <row r="9" spans="1:16" s="201" customFormat="1" x14ac:dyDescent="0.25">
      <c r="A9" s="412">
        <v>45108</v>
      </c>
      <c r="B9" s="477">
        <v>2250</v>
      </c>
      <c r="C9" s="477">
        <v>16</v>
      </c>
      <c r="D9" s="477">
        <v>2378</v>
      </c>
      <c r="E9" s="478">
        <v>21</v>
      </c>
      <c r="F9" s="477">
        <v>4941.29</v>
      </c>
      <c r="G9" s="477">
        <v>709116.2</v>
      </c>
      <c r="H9" s="477">
        <v>1526431.61</v>
      </c>
      <c r="I9" s="477">
        <v>72687.22</v>
      </c>
      <c r="J9" s="477">
        <v>30891.360000000001</v>
      </c>
      <c r="K9" s="477">
        <v>709116.2</v>
      </c>
      <c r="L9" s="477">
        <v>1526431.61</v>
      </c>
      <c r="M9" s="479">
        <v>30482952.169576898</v>
      </c>
      <c r="N9" s="477">
        <v>19991.849999999999</v>
      </c>
      <c r="O9" s="477">
        <v>19234.400000000001</v>
      </c>
      <c r="P9" s="477">
        <v>19753.8</v>
      </c>
    </row>
    <row r="10" spans="1:16" s="201" customFormat="1" x14ac:dyDescent="0.25">
      <c r="A10" s="412">
        <v>45139</v>
      </c>
      <c r="B10" s="477">
        <v>2270</v>
      </c>
      <c r="C10" s="477">
        <v>15</v>
      </c>
      <c r="D10" s="477">
        <v>2398</v>
      </c>
      <c r="E10" s="478">
        <v>22</v>
      </c>
      <c r="F10" s="477">
        <v>5597.01</v>
      </c>
      <c r="G10" s="477">
        <v>878585.44</v>
      </c>
      <c r="H10" s="477">
        <v>1684492.83</v>
      </c>
      <c r="I10" s="477">
        <v>76567.86</v>
      </c>
      <c r="J10" s="477">
        <v>30096.3</v>
      </c>
      <c r="K10" s="477">
        <v>878585.44</v>
      </c>
      <c r="L10" s="477">
        <v>1684492.83</v>
      </c>
      <c r="M10" s="479">
        <v>30724881.8832893</v>
      </c>
      <c r="N10" s="477">
        <v>19795.599999999999</v>
      </c>
      <c r="O10" s="477">
        <v>19223.650000000001</v>
      </c>
      <c r="P10" s="477">
        <v>19253.8</v>
      </c>
    </row>
    <row r="11" spans="1:16" s="201" customFormat="1" x14ac:dyDescent="0.25">
      <c r="A11" s="412">
        <v>45170</v>
      </c>
      <c r="B11" s="477">
        <v>2299</v>
      </c>
      <c r="C11" s="477">
        <v>15</v>
      </c>
      <c r="D11" s="477">
        <v>2429</v>
      </c>
      <c r="E11" s="478">
        <v>20</v>
      </c>
      <c r="F11" s="477">
        <v>5446.13</v>
      </c>
      <c r="G11" s="477">
        <v>1029196.68</v>
      </c>
      <c r="H11" s="477">
        <v>1670806.7</v>
      </c>
      <c r="I11" s="477">
        <v>83540.34</v>
      </c>
      <c r="J11" s="477">
        <v>30678.79</v>
      </c>
      <c r="K11" s="477">
        <v>1029196.68</v>
      </c>
      <c r="L11" s="477">
        <v>1670806.7</v>
      </c>
      <c r="M11" s="479">
        <v>31680850.6384435</v>
      </c>
      <c r="N11" s="477">
        <v>20222.45</v>
      </c>
      <c r="O11" s="477">
        <v>19255.7</v>
      </c>
      <c r="P11" s="477">
        <v>19638.3</v>
      </c>
    </row>
    <row r="12" spans="1:16" s="201" customFormat="1" x14ac:dyDescent="0.25">
      <c r="A12" s="412">
        <v>45200</v>
      </c>
      <c r="B12" s="477">
        <v>2328</v>
      </c>
      <c r="C12" s="477">
        <v>15</v>
      </c>
      <c r="D12" s="477">
        <v>2456</v>
      </c>
      <c r="E12" s="478">
        <v>20</v>
      </c>
      <c r="F12" s="477">
        <v>5050.8999999999996</v>
      </c>
      <c r="G12" s="477">
        <v>739181.79</v>
      </c>
      <c r="H12" s="477">
        <v>1343518.95</v>
      </c>
      <c r="I12" s="477">
        <v>67175.95</v>
      </c>
      <c r="J12" s="477">
        <v>26599.599999999999</v>
      </c>
      <c r="K12" s="477">
        <v>739181.79</v>
      </c>
      <c r="L12" s="477">
        <v>1343518.95</v>
      </c>
      <c r="M12" s="479">
        <v>30876187.828884602</v>
      </c>
      <c r="N12" s="477">
        <v>19849.75</v>
      </c>
      <c r="O12" s="477">
        <v>18837.849999999999</v>
      </c>
      <c r="P12" s="477">
        <v>19079.599999999999</v>
      </c>
    </row>
    <row r="13" spans="1:16" s="201" customFormat="1" x14ac:dyDescent="0.25">
      <c r="A13" s="412">
        <v>45231</v>
      </c>
      <c r="B13" s="477">
        <v>2347</v>
      </c>
      <c r="C13" s="477">
        <v>5</v>
      </c>
      <c r="D13" s="477">
        <v>2488</v>
      </c>
      <c r="E13" s="478">
        <v>21</v>
      </c>
      <c r="F13" s="477">
        <v>5187.47</v>
      </c>
      <c r="G13" s="477">
        <v>835463.76</v>
      </c>
      <c r="H13" s="477">
        <v>1482906.22</v>
      </c>
      <c r="I13" s="477">
        <v>70614.58</v>
      </c>
      <c r="J13" s="477">
        <v>28586.31</v>
      </c>
      <c r="K13" s="477">
        <v>835463.76</v>
      </c>
      <c r="L13" s="477">
        <v>1482906.22</v>
      </c>
      <c r="M13" s="479">
        <v>33264104.421981201</v>
      </c>
      <c r="N13" s="477">
        <v>20158.7</v>
      </c>
      <c r="O13" s="477">
        <v>18973.7</v>
      </c>
      <c r="P13" s="477">
        <v>20133.150000000001</v>
      </c>
    </row>
    <row r="14" spans="1:16" s="201" customFormat="1" x14ac:dyDescent="0.25">
      <c r="A14" s="412">
        <v>45261</v>
      </c>
      <c r="B14" s="477">
        <v>2370</v>
      </c>
      <c r="C14" s="477">
        <v>5</v>
      </c>
      <c r="D14" s="477">
        <v>2530</v>
      </c>
      <c r="E14" s="478">
        <v>20</v>
      </c>
      <c r="F14" s="477">
        <v>6821.99</v>
      </c>
      <c r="G14" s="477">
        <v>1035836.29</v>
      </c>
      <c r="H14" s="477">
        <v>2079594.24</v>
      </c>
      <c r="I14" s="477">
        <v>103979.71</v>
      </c>
      <c r="J14" s="477">
        <v>30483.69</v>
      </c>
      <c r="K14" s="477">
        <v>1035836.29</v>
      </c>
      <c r="L14" s="477">
        <v>2079594.24</v>
      </c>
      <c r="M14" s="479">
        <v>36105547.972838096</v>
      </c>
      <c r="N14" s="477">
        <v>21801.45</v>
      </c>
      <c r="O14" s="477">
        <v>20183.7</v>
      </c>
      <c r="P14" s="477">
        <v>21731.4</v>
      </c>
    </row>
    <row r="15" spans="1:16" s="201" customFormat="1" x14ac:dyDescent="0.25">
      <c r="A15" s="412">
        <v>45292</v>
      </c>
      <c r="B15" s="477"/>
      <c r="C15" s="477"/>
      <c r="D15" s="477"/>
      <c r="E15" s="478"/>
      <c r="F15" s="477"/>
      <c r="G15" s="477"/>
      <c r="H15" s="477"/>
      <c r="I15" s="477"/>
      <c r="J15" s="477"/>
      <c r="K15" s="477"/>
      <c r="L15" s="477"/>
      <c r="M15" s="479"/>
      <c r="N15" s="477"/>
      <c r="O15" s="477"/>
      <c r="P15" s="477"/>
    </row>
    <row r="16" spans="1:16" s="201" customFormat="1" x14ac:dyDescent="0.25">
      <c r="A16" s="412">
        <v>45323</v>
      </c>
      <c r="B16" s="477"/>
      <c r="C16" s="477"/>
      <c r="D16" s="477"/>
      <c r="E16" s="478"/>
      <c r="F16" s="477"/>
      <c r="G16" s="477"/>
      <c r="H16" s="477"/>
      <c r="I16" s="477"/>
      <c r="J16" s="477"/>
      <c r="K16" s="477"/>
      <c r="L16" s="477"/>
      <c r="M16" s="479"/>
      <c r="N16" s="477"/>
      <c r="O16" s="477"/>
      <c r="P16" s="477"/>
    </row>
    <row r="17" spans="1:16" s="201" customFormat="1" x14ac:dyDescent="0.25">
      <c r="A17" s="412">
        <v>45352</v>
      </c>
      <c r="B17" s="477"/>
      <c r="C17" s="477"/>
      <c r="D17" s="477"/>
      <c r="E17" s="478"/>
      <c r="F17" s="477"/>
      <c r="G17" s="477"/>
      <c r="H17" s="477"/>
      <c r="I17" s="477"/>
      <c r="J17" s="477"/>
      <c r="K17" s="477"/>
      <c r="L17" s="477"/>
      <c r="M17" s="479"/>
      <c r="N17" s="477"/>
      <c r="O17" s="477"/>
      <c r="P17" s="477"/>
    </row>
    <row r="18" spans="1:16" s="201" customFormat="1" x14ac:dyDescent="0.25">
      <c r="A18" s="274"/>
      <c r="B18" s="275"/>
      <c r="C18" s="275"/>
      <c r="D18" s="275"/>
      <c r="E18" s="283"/>
      <c r="F18" s="275"/>
      <c r="G18" s="275"/>
      <c r="H18" s="275"/>
      <c r="I18" s="275"/>
      <c r="J18" s="275"/>
      <c r="K18" s="275"/>
      <c r="L18" s="275"/>
      <c r="M18" s="281"/>
      <c r="N18" s="275"/>
      <c r="O18" s="275"/>
      <c r="P18" s="275"/>
    </row>
    <row r="19" spans="1:16" s="201" customFormat="1" x14ac:dyDescent="0.25">
      <c r="A19" s="1423" t="s">
        <v>320</v>
      </c>
      <c r="B19" s="1423"/>
      <c r="C19" s="1423"/>
      <c r="D19" s="1423"/>
      <c r="E19" s="1423"/>
      <c r="F19" s="1423"/>
      <c r="G19" s="1423"/>
      <c r="H19" s="1423"/>
      <c r="M19" s="285"/>
    </row>
    <row r="20" spans="1:16" s="201" customFormat="1" ht="13.5" customHeight="1" x14ac:dyDescent="0.25">
      <c r="A20" s="282" t="s">
        <v>313</v>
      </c>
      <c r="B20" s="733"/>
      <c r="C20" s="733"/>
      <c r="D20" s="733"/>
      <c r="E20" s="733"/>
      <c r="F20" s="733"/>
      <c r="G20" s="733"/>
      <c r="H20" s="733"/>
    </row>
    <row r="21" spans="1:16" s="201" customFormat="1" ht="13.5" customHeight="1" x14ac:dyDescent="0.25">
      <c r="A21" s="1424" t="s">
        <v>321</v>
      </c>
      <c r="B21" s="1425"/>
      <c r="C21" s="1425"/>
      <c r="D21" s="1425"/>
      <c r="E21" s="1425"/>
      <c r="F21" s="1425"/>
      <c r="G21" s="1425"/>
      <c r="H21" s="1425"/>
      <c r="I21" s="1425"/>
      <c r="J21" s="1425"/>
    </row>
    <row r="22" spans="1:16" s="201" customFormat="1" ht="15" customHeight="1" x14ac:dyDescent="0.25">
      <c r="A22" s="1391" t="s">
        <v>1374</v>
      </c>
      <c r="B22" s="1391"/>
      <c r="C22" s="1391"/>
      <c r="D22" s="1391"/>
      <c r="E22" s="1391"/>
      <c r="F22" s="1391"/>
      <c r="G22" s="1391"/>
      <c r="H22" s="1391"/>
    </row>
    <row r="23" spans="1:16" s="201" customFormat="1" x14ac:dyDescent="0.25">
      <c r="A23" s="1423" t="s">
        <v>322</v>
      </c>
      <c r="B23" s="1423"/>
      <c r="C23" s="1423"/>
      <c r="D23" s="1423"/>
      <c r="E23" s="1423"/>
      <c r="F23" s="1423"/>
      <c r="G23" s="1423"/>
      <c r="H23" s="1423"/>
    </row>
    <row r="24" spans="1:16" x14ac:dyDescent="0.25">
      <c r="J24" s="482"/>
    </row>
    <row r="25" spans="1:16" x14ac:dyDescent="0.25">
      <c r="J25" s="482"/>
    </row>
    <row r="26" spans="1:16" x14ac:dyDescent="0.25">
      <c r="G26" s="286"/>
      <c r="J26" s="482"/>
    </row>
    <row r="27" spans="1:16" x14ac:dyDescent="0.25">
      <c r="H27" s="286"/>
      <c r="J27" s="482"/>
    </row>
    <row r="28" spans="1:16" x14ac:dyDescent="0.25">
      <c r="H28" s="286"/>
      <c r="J28" s="482"/>
    </row>
    <row r="29" spans="1:16" x14ac:dyDescent="0.25">
      <c r="H29" s="286"/>
    </row>
    <row r="30" spans="1:16" x14ac:dyDescent="0.25">
      <c r="H30" s="286"/>
    </row>
  </sheetData>
  <mergeCells count="18">
    <mergeCell ref="A19:H19"/>
    <mergeCell ref="A21:J21"/>
    <mergeCell ref="A22:H22"/>
    <mergeCell ref="A23:H23"/>
    <mergeCell ref="N2:P2"/>
    <mergeCell ref="A2:A3"/>
    <mergeCell ref="B2:B3"/>
    <mergeCell ref="C2:C3"/>
    <mergeCell ref="D2:D3"/>
    <mergeCell ref="E2:E3"/>
    <mergeCell ref="F2:F3"/>
    <mergeCell ref="G2:G3"/>
    <mergeCell ref="H2:H3"/>
    <mergeCell ref="I2:I3"/>
    <mergeCell ref="J2:J3"/>
    <mergeCell ref="K2:K3"/>
    <mergeCell ref="L2:L3"/>
    <mergeCell ref="M2:M3"/>
  </mergeCells>
  <printOptions horizontalCentered="1"/>
  <pageMargins left="0.78431372549019618" right="0.78431372549019618" top="0.98039215686274517" bottom="0.98039215686274517" header="0.50980392156862753" footer="0.50980392156862753"/>
  <pageSetup paperSize="9" scale="55"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topLeftCell="A58" workbookViewId="0">
      <selection activeCell="A2" sqref="A2"/>
    </sheetView>
  </sheetViews>
  <sheetFormatPr defaultRowHeight="15" x14ac:dyDescent="0.25"/>
  <cols>
    <col min="1" max="1" width="48" customWidth="1"/>
    <col min="2" max="2" width="12.28515625" customWidth="1"/>
    <col min="3" max="3" width="9.140625" style="50"/>
    <col min="10" max="10" width="20.42578125" customWidth="1"/>
  </cols>
  <sheetData>
    <row r="1" spans="1:10" x14ac:dyDescent="0.25">
      <c r="A1" s="1283" t="s">
        <v>1</v>
      </c>
      <c r="B1" s="1284"/>
      <c r="C1" s="704"/>
    </row>
    <row r="2" spans="1:10" x14ac:dyDescent="0.25">
      <c r="A2" s="705" t="s">
        <v>1261</v>
      </c>
      <c r="B2" s="706" t="s">
        <v>76</v>
      </c>
      <c r="C2" s="706" t="s">
        <v>77</v>
      </c>
    </row>
    <row r="3" spans="1:10" x14ac:dyDescent="0.25">
      <c r="A3" s="707" t="s">
        <v>1262</v>
      </c>
      <c r="B3" s="708">
        <v>3</v>
      </c>
      <c r="C3" s="708">
        <v>3</v>
      </c>
      <c r="D3" s="50"/>
      <c r="F3" s="6"/>
      <c r="G3" s="6"/>
      <c r="H3" s="6"/>
      <c r="I3" s="6"/>
      <c r="J3" s="6"/>
    </row>
    <row r="4" spans="1:10" x14ac:dyDescent="0.25">
      <c r="A4" s="707" t="s">
        <v>1263</v>
      </c>
      <c r="B4" s="708">
        <v>3</v>
      </c>
      <c r="C4" s="708">
        <v>3</v>
      </c>
      <c r="D4" s="50"/>
      <c r="F4" s="6"/>
      <c r="G4" s="6"/>
      <c r="H4" s="6"/>
      <c r="I4" s="6"/>
      <c r="J4" s="6"/>
    </row>
    <row r="5" spans="1:10" x14ac:dyDescent="0.25">
      <c r="A5" s="707" t="s">
        <v>1264</v>
      </c>
      <c r="B5" s="708">
        <v>3</v>
      </c>
      <c r="C5" s="708">
        <v>3</v>
      </c>
      <c r="D5" s="50"/>
      <c r="F5" s="6"/>
      <c r="G5" s="6"/>
      <c r="H5" s="6"/>
      <c r="I5" s="6"/>
      <c r="J5" s="6"/>
    </row>
    <row r="6" spans="1:10" x14ac:dyDescent="0.25">
      <c r="A6" s="707" t="s">
        <v>1265</v>
      </c>
      <c r="B6" s="708">
        <v>5</v>
      </c>
      <c r="C6" s="708">
        <v>4</v>
      </c>
      <c r="D6" s="50"/>
      <c r="F6" s="6"/>
      <c r="G6" s="6"/>
      <c r="H6" s="6"/>
      <c r="I6" s="6"/>
      <c r="J6" s="6"/>
    </row>
    <row r="7" spans="1:10" x14ac:dyDescent="0.25">
      <c r="A7" s="1281" t="s">
        <v>1266</v>
      </c>
      <c r="B7" s="1282"/>
      <c r="C7" s="709"/>
      <c r="D7" s="50"/>
      <c r="F7" s="6"/>
      <c r="G7" s="6"/>
      <c r="H7" s="6"/>
      <c r="I7" s="6"/>
      <c r="J7" s="6"/>
    </row>
    <row r="8" spans="1:10" x14ac:dyDescent="0.25">
      <c r="A8" s="707" t="s">
        <v>78</v>
      </c>
      <c r="B8" s="708">
        <v>1270</v>
      </c>
      <c r="C8" s="708">
        <v>1266</v>
      </c>
      <c r="D8" s="50"/>
      <c r="F8" s="6"/>
      <c r="G8" s="6"/>
      <c r="H8" s="6"/>
      <c r="I8" s="6"/>
      <c r="J8" s="6"/>
    </row>
    <row r="9" spans="1:10" x14ac:dyDescent="0.25">
      <c r="A9" s="707" t="s">
        <v>79</v>
      </c>
      <c r="B9" s="708">
        <v>1226</v>
      </c>
      <c r="C9" s="708">
        <v>1224</v>
      </c>
      <c r="D9" s="50"/>
      <c r="F9" s="6"/>
      <c r="G9" s="6"/>
      <c r="H9" s="6"/>
      <c r="I9" s="6"/>
      <c r="J9" s="6"/>
    </row>
    <row r="10" spans="1:10" x14ac:dyDescent="0.25">
      <c r="A10" s="707" t="s">
        <v>80</v>
      </c>
      <c r="B10" s="710">
        <v>303</v>
      </c>
      <c r="C10" s="708">
        <v>295</v>
      </c>
      <c r="D10" s="50"/>
      <c r="F10" s="6"/>
      <c r="G10" s="6"/>
      <c r="H10" s="6"/>
      <c r="I10" s="6"/>
      <c r="J10" s="6"/>
    </row>
    <row r="11" spans="1:10" x14ac:dyDescent="0.25">
      <c r="A11" s="1281" t="s">
        <v>1267</v>
      </c>
      <c r="B11" s="1282"/>
      <c r="C11" s="710"/>
      <c r="D11" s="50"/>
      <c r="F11" s="6"/>
      <c r="G11" s="6"/>
      <c r="H11" s="6"/>
      <c r="I11" s="6"/>
      <c r="J11" s="6"/>
    </row>
    <row r="12" spans="1:10" x14ac:dyDescent="0.25">
      <c r="A12" s="707" t="s">
        <v>78</v>
      </c>
      <c r="B12" s="710">
        <v>886</v>
      </c>
      <c r="C12" s="710">
        <v>895</v>
      </c>
      <c r="D12" s="50"/>
      <c r="F12" s="6"/>
      <c r="G12" s="6"/>
      <c r="H12" s="6"/>
      <c r="I12" s="6"/>
      <c r="J12" s="711"/>
    </row>
    <row r="13" spans="1:10" x14ac:dyDescent="0.25">
      <c r="A13" s="707" t="s">
        <v>79</v>
      </c>
      <c r="B13" s="708">
        <v>1149</v>
      </c>
      <c r="C13" s="708">
        <v>1144</v>
      </c>
      <c r="D13" s="50"/>
      <c r="J13" s="712"/>
    </row>
    <row r="14" spans="1:10" x14ac:dyDescent="0.25">
      <c r="A14" s="707" t="s">
        <v>80</v>
      </c>
      <c r="B14" s="713">
        <v>284</v>
      </c>
      <c r="C14" s="710">
        <v>274</v>
      </c>
      <c r="D14" s="50"/>
      <c r="J14" s="712"/>
    </row>
    <row r="15" spans="1:10" x14ac:dyDescent="0.25">
      <c r="A15" s="1281" t="s">
        <v>1268</v>
      </c>
      <c r="B15" s="1282"/>
      <c r="C15" s="709"/>
      <c r="D15" s="50"/>
      <c r="J15" s="712"/>
    </row>
    <row r="16" spans="1:10" x14ac:dyDescent="0.25">
      <c r="A16" s="707" t="s">
        <v>78</v>
      </c>
      <c r="B16" s="710">
        <v>555</v>
      </c>
      <c r="C16" s="710">
        <v>556</v>
      </c>
      <c r="D16" s="50"/>
      <c r="J16" s="712"/>
    </row>
    <row r="17" spans="1:10" x14ac:dyDescent="0.25">
      <c r="A17" s="707" t="s">
        <v>79</v>
      </c>
      <c r="B17" s="713">
        <v>758</v>
      </c>
      <c r="C17" s="710">
        <v>755</v>
      </c>
      <c r="D17" s="50"/>
      <c r="J17" s="712"/>
    </row>
    <row r="18" spans="1:10" x14ac:dyDescent="0.25">
      <c r="A18" s="707" t="s">
        <v>80</v>
      </c>
      <c r="B18" s="713">
        <v>488</v>
      </c>
      <c r="C18" s="710">
        <v>471</v>
      </c>
      <c r="D18" s="50"/>
      <c r="J18" s="712"/>
    </row>
    <row r="19" spans="1:10" x14ac:dyDescent="0.25">
      <c r="A19" s="1281" t="s">
        <v>1269</v>
      </c>
      <c r="B19" s="1282"/>
      <c r="C19" s="710"/>
      <c r="D19" s="50"/>
    </row>
    <row r="20" spans="1:10" x14ac:dyDescent="0.25">
      <c r="A20" s="707" t="s">
        <v>78</v>
      </c>
      <c r="B20" s="710">
        <v>274</v>
      </c>
      <c r="C20" s="710">
        <v>279</v>
      </c>
      <c r="D20" s="50"/>
    </row>
    <row r="21" spans="1:10" x14ac:dyDescent="0.25">
      <c r="A21" s="707" t="s">
        <v>79</v>
      </c>
      <c r="B21" s="713">
        <v>252</v>
      </c>
      <c r="C21" s="710">
        <v>266</v>
      </c>
      <c r="D21" s="50"/>
    </row>
    <row r="22" spans="1:10" x14ac:dyDescent="0.25">
      <c r="A22" s="707" t="s">
        <v>80</v>
      </c>
      <c r="B22" s="713">
        <v>14</v>
      </c>
      <c r="C22" s="710">
        <v>14</v>
      </c>
      <c r="D22" s="50"/>
    </row>
    <row r="23" spans="1:10" x14ac:dyDescent="0.25">
      <c r="A23" s="1281" t="s">
        <v>1270</v>
      </c>
      <c r="B23" s="1282"/>
      <c r="C23" s="710"/>
      <c r="D23" s="50"/>
    </row>
    <row r="24" spans="1:10" x14ac:dyDescent="0.25">
      <c r="A24" s="707" t="s">
        <v>81</v>
      </c>
      <c r="B24" s="708">
        <v>546</v>
      </c>
      <c r="C24" s="708">
        <v>549</v>
      </c>
      <c r="D24" s="50"/>
    </row>
    <row r="25" spans="1:10" x14ac:dyDescent="0.25">
      <c r="A25" s="707" t="s">
        <v>82</v>
      </c>
      <c r="B25" s="708">
        <v>306</v>
      </c>
      <c r="C25" s="708">
        <v>259</v>
      </c>
      <c r="D25" s="50"/>
    </row>
    <row r="26" spans="1:10" x14ac:dyDescent="0.25">
      <c r="A26" s="707" t="s">
        <v>1271</v>
      </c>
      <c r="B26" s="708">
        <v>103</v>
      </c>
      <c r="C26" s="708">
        <v>102</v>
      </c>
      <c r="D26" s="50"/>
    </row>
    <row r="27" spans="1:10" x14ac:dyDescent="0.25">
      <c r="A27" s="707" t="s">
        <v>78</v>
      </c>
      <c r="B27" s="708">
        <v>287</v>
      </c>
      <c r="C27" s="708">
        <v>285</v>
      </c>
      <c r="D27" s="50"/>
    </row>
    <row r="28" spans="1:10" x14ac:dyDescent="0.25">
      <c r="A28" s="707" t="s">
        <v>79</v>
      </c>
      <c r="B28" s="708">
        <v>292</v>
      </c>
      <c r="C28" s="708">
        <v>345</v>
      </c>
      <c r="D28" s="50"/>
    </row>
    <row r="29" spans="1:10" x14ac:dyDescent="0.25">
      <c r="A29" s="1281" t="s">
        <v>1272</v>
      </c>
      <c r="B29" s="1282"/>
      <c r="C29" s="710"/>
      <c r="D29" s="50"/>
    </row>
    <row r="30" spans="1:10" x14ac:dyDescent="0.25">
      <c r="A30" s="707" t="s">
        <v>78</v>
      </c>
      <c r="B30" s="708">
        <v>1096</v>
      </c>
      <c r="C30" s="708">
        <v>1094</v>
      </c>
      <c r="D30" s="50"/>
    </row>
    <row r="31" spans="1:10" x14ac:dyDescent="0.25">
      <c r="A31" s="707" t="s">
        <v>79</v>
      </c>
      <c r="B31" s="708">
        <v>1105</v>
      </c>
      <c r="C31" s="708">
        <v>1101</v>
      </c>
      <c r="D31" s="50"/>
    </row>
    <row r="32" spans="1:10" x14ac:dyDescent="0.25">
      <c r="A32" s="707" t="s">
        <v>80</v>
      </c>
      <c r="B32" s="708">
        <v>278</v>
      </c>
      <c r="C32" s="708">
        <v>270</v>
      </c>
      <c r="D32" s="50"/>
    </row>
    <row r="33" spans="1:4" x14ac:dyDescent="0.25">
      <c r="A33" s="707" t="s">
        <v>1273</v>
      </c>
      <c r="B33" s="714">
        <v>11081</v>
      </c>
      <c r="C33" s="714">
        <v>11143</v>
      </c>
      <c r="D33" s="50"/>
    </row>
    <row r="34" spans="1:4" x14ac:dyDescent="0.25">
      <c r="A34" s="707" t="s">
        <v>1274</v>
      </c>
      <c r="B34" s="715">
        <v>17</v>
      </c>
      <c r="C34" s="710">
        <v>17</v>
      </c>
      <c r="D34" s="50"/>
    </row>
    <row r="35" spans="1:4" x14ac:dyDescent="0.25">
      <c r="A35" s="707" t="s">
        <v>1275</v>
      </c>
      <c r="B35" s="715">
        <v>17</v>
      </c>
      <c r="C35" s="710">
        <v>17</v>
      </c>
      <c r="D35" s="50"/>
    </row>
    <row r="36" spans="1:4" x14ac:dyDescent="0.25">
      <c r="A36" s="716" t="s">
        <v>1276</v>
      </c>
      <c r="B36" s="710">
        <v>2</v>
      </c>
      <c r="C36" s="710">
        <v>2</v>
      </c>
      <c r="D36" s="50"/>
    </row>
    <row r="37" spans="1:4" x14ac:dyDescent="0.25">
      <c r="A37" s="1281" t="s">
        <v>1277</v>
      </c>
      <c r="B37" s="1282"/>
      <c r="C37" s="714"/>
      <c r="D37" s="50"/>
    </row>
    <row r="38" spans="1:4" x14ac:dyDescent="0.25">
      <c r="A38" s="716" t="s">
        <v>83</v>
      </c>
      <c r="B38" s="717">
        <v>283</v>
      </c>
      <c r="C38" s="710">
        <v>284</v>
      </c>
      <c r="D38" s="50"/>
    </row>
    <row r="39" spans="1:4" x14ac:dyDescent="0.25">
      <c r="A39" s="716" t="s">
        <v>84</v>
      </c>
      <c r="B39" s="717">
        <v>588</v>
      </c>
      <c r="C39" s="710">
        <v>583</v>
      </c>
      <c r="D39" s="50"/>
    </row>
    <row r="40" spans="1:4" x14ac:dyDescent="0.25">
      <c r="A40" s="716" t="s">
        <v>1278</v>
      </c>
      <c r="B40" s="718">
        <v>218</v>
      </c>
      <c r="C40" s="714">
        <v>222</v>
      </c>
      <c r="D40" s="50"/>
    </row>
    <row r="41" spans="1:4" x14ac:dyDescent="0.25">
      <c r="A41" s="716" t="s">
        <v>1279</v>
      </c>
      <c r="B41" s="718">
        <v>55</v>
      </c>
      <c r="C41" s="714">
        <v>57</v>
      </c>
      <c r="D41" s="50"/>
    </row>
    <row r="42" spans="1:4" x14ac:dyDescent="0.25">
      <c r="A42" s="716" t="s">
        <v>1280</v>
      </c>
      <c r="B42" s="710">
        <v>26</v>
      </c>
      <c r="C42" s="714">
        <v>26</v>
      </c>
      <c r="D42" s="50"/>
    </row>
    <row r="43" spans="1:4" x14ac:dyDescent="0.25">
      <c r="A43" s="716" t="s">
        <v>1281</v>
      </c>
      <c r="B43" s="710">
        <v>7</v>
      </c>
      <c r="C43" s="714">
        <v>7</v>
      </c>
      <c r="D43" s="50"/>
    </row>
    <row r="44" spans="1:4" x14ac:dyDescent="0.25">
      <c r="A44" s="716" t="s">
        <v>1282</v>
      </c>
      <c r="B44" s="710">
        <v>6</v>
      </c>
      <c r="C44" s="714">
        <v>5</v>
      </c>
      <c r="D44" s="50"/>
    </row>
    <row r="45" spans="1:4" x14ac:dyDescent="0.25">
      <c r="A45" s="716" t="s">
        <v>1283</v>
      </c>
      <c r="B45" s="710">
        <v>75</v>
      </c>
      <c r="C45" s="714">
        <v>76</v>
      </c>
      <c r="D45" s="50"/>
    </row>
    <row r="46" spans="1:4" x14ac:dyDescent="0.25">
      <c r="A46" s="716" t="s">
        <v>1284</v>
      </c>
      <c r="B46" s="710">
        <v>183</v>
      </c>
      <c r="C46" s="714">
        <v>170</v>
      </c>
      <c r="D46" s="50"/>
    </row>
    <row r="47" spans="1:4" x14ac:dyDescent="0.25">
      <c r="A47" s="716" t="s">
        <v>1285</v>
      </c>
      <c r="B47" s="710">
        <v>269</v>
      </c>
      <c r="C47" s="714">
        <v>278</v>
      </c>
      <c r="D47" s="50"/>
    </row>
    <row r="48" spans="1:4" x14ac:dyDescent="0.25">
      <c r="A48" s="716" t="s">
        <v>1286</v>
      </c>
      <c r="B48" s="708">
        <v>1088</v>
      </c>
      <c r="C48" s="714">
        <v>1230</v>
      </c>
      <c r="D48" s="50"/>
    </row>
    <row r="49" spans="1:4" ht="18.75" x14ac:dyDescent="0.35">
      <c r="A49" s="716" t="s">
        <v>1287</v>
      </c>
      <c r="B49" s="708">
        <v>402</v>
      </c>
      <c r="C49" s="708">
        <v>415</v>
      </c>
      <c r="D49" s="719"/>
    </row>
    <row r="50" spans="1:4" x14ac:dyDescent="0.25">
      <c r="A50" s="716" t="s">
        <v>85</v>
      </c>
      <c r="B50" s="708">
        <v>43</v>
      </c>
      <c r="C50" s="708">
        <v>49</v>
      </c>
      <c r="D50" s="50"/>
    </row>
    <row r="51" spans="1:4" x14ac:dyDescent="0.25">
      <c r="A51" s="716" t="s">
        <v>1288</v>
      </c>
      <c r="B51" s="708">
        <v>1312</v>
      </c>
      <c r="C51" s="708">
        <v>1313</v>
      </c>
      <c r="D51" s="50"/>
    </row>
    <row r="52" spans="1:4" x14ac:dyDescent="0.25">
      <c r="A52" s="716" t="s">
        <v>1289</v>
      </c>
      <c r="B52" s="708">
        <v>855</v>
      </c>
      <c r="C52" s="708">
        <v>1062</v>
      </c>
      <c r="D52" s="50"/>
    </row>
    <row r="53" spans="1:4" x14ac:dyDescent="0.25">
      <c r="A53" s="716" t="s">
        <v>1290</v>
      </c>
      <c r="B53" s="710">
        <v>20</v>
      </c>
      <c r="C53" s="718">
        <v>23</v>
      </c>
      <c r="D53" s="50"/>
    </row>
    <row r="54" spans="1:4" x14ac:dyDescent="0.25">
      <c r="A54" s="716" t="s">
        <v>1291</v>
      </c>
      <c r="B54" s="710">
        <v>5</v>
      </c>
      <c r="C54" s="718">
        <v>5</v>
      </c>
      <c r="D54" s="50"/>
    </row>
    <row r="55" spans="1:4" x14ac:dyDescent="0.25">
      <c r="A55" s="716" t="s">
        <v>1292</v>
      </c>
      <c r="B55" s="710">
        <v>0</v>
      </c>
      <c r="C55" s="718">
        <v>0</v>
      </c>
      <c r="D55" s="50"/>
    </row>
    <row r="56" spans="1:4" x14ac:dyDescent="0.25">
      <c r="A56" s="716" t="s">
        <v>1293</v>
      </c>
      <c r="B56" s="710">
        <v>2</v>
      </c>
      <c r="C56" s="710">
        <v>2</v>
      </c>
      <c r="D56" s="50"/>
    </row>
    <row r="57" spans="1:4" x14ac:dyDescent="0.25">
      <c r="A57" s="716" t="s">
        <v>1294</v>
      </c>
      <c r="B57" s="710">
        <v>1</v>
      </c>
      <c r="C57" s="710">
        <v>1</v>
      </c>
      <c r="D57" s="50"/>
    </row>
    <row r="58" spans="1:4" x14ac:dyDescent="0.25">
      <c r="A58" s="716" t="s">
        <v>1295</v>
      </c>
      <c r="B58" s="710">
        <v>3</v>
      </c>
      <c r="C58" s="710">
        <v>3</v>
      </c>
      <c r="D58" s="50"/>
    </row>
    <row r="59" spans="1:4" x14ac:dyDescent="0.25">
      <c r="A59" s="674" t="s">
        <v>86</v>
      </c>
      <c r="B59" s="720"/>
      <c r="D59" s="50"/>
    </row>
    <row r="60" spans="1:4" x14ac:dyDescent="0.25">
      <c r="A60" s="674" t="s">
        <v>1365</v>
      </c>
      <c r="B60" s="720"/>
      <c r="D60" s="50"/>
    </row>
    <row r="61" spans="1:4" x14ac:dyDescent="0.25">
      <c r="A61" s="674" t="s">
        <v>1296</v>
      </c>
      <c r="B61" s="720"/>
      <c r="D61" s="50"/>
    </row>
  </sheetData>
  <mergeCells count="8">
    <mergeCell ref="A29:B29"/>
    <mergeCell ref="A37:B37"/>
    <mergeCell ref="A1:B1"/>
    <mergeCell ref="A7:B7"/>
    <mergeCell ref="A11:B11"/>
    <mergeCell ref="A15:B15"/>
    <mergeCell ref="A19:B19"/>
    <mergeCell ref="A23:B23"/>
  </mergeCells>
  <printOptions horizontalCentered="1"/>
  <pageMargins left="0.70866141732283472" right="0.70866141732283472" top="0.74803149606299213" bottom="0.74803149606299213" header="0.31496062992125984" footer="0.31496062992125984"/>
  <pageSetup paperSize="9" fitToHeight="0" orientation="portrait" r:id="rId1"/>
  <headerFooter>
    <oddFooter>Page &amp;P&amp;RSEBI_Bulletin_August_2023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heetViews>
  <sheetFormatPr defaultColWidth="9.140625" defaultRowHeight="15" x14ac:dyDescent="0.25"/>
  <cols>
    <col min="1" max="1" width="13" style="200" customWidth="1"/>
    <col min="2" max="4" width="14.5703125" style="200" bestFit="1" customWidth="1"/>
    <col min="5" max="5" width="10.140625" style="200" customWidth="1"/>
    <col min="6" max="6" width="9.42578125" style="200" customWidth="1"/>
    <col min="7" max="7" width="10.28515625" style="200" customWidth="1"/>
    <col min="8" max="8" width="11.7109375" style="200" bestFit="1" customWidth="1"/>
    <col min="9" max="10" width="15.7109375" style="200" customWidth="1"/>
    <col min="11" max="11" width="14.5703125" style="200" bestFit="1" customWidth="1"/>
    <col min="12" max="12" width="9.85546875" style="200" customWidth="1"/>
    <col min="13" max="13" width="13.7109375" style="200" customWidth="1"/>
    <col min="14" max="16" width="10.7109375" style="200" customWidth="1"/>
    <col min="17" max="17" width="14.5703125" style="200" bestFit="1" customWidth="1"/>
    <col min="18" max="16384" width="9.140625" style="200"/>
  </cols>
  <sheetData>
    <row r="1" spans="1:16" x14ac:dyDescent="0.25">
      <c r="A1" s="538" t="s">
        <v>20</v>
      </c>
      <c r="B1" s="538"/>
      <c r="C1" s="538"/>
    </row>
    <row r="2" spans="1:16" s="201" customFormat="1" x14ac:dyDescent="0.25">
      <c r="A2" s="1416" t="s">
        <v>222</v>
      </c>
      <c r="B2" s="1421" t="s">
        <v>296</v>
      </c>
      <c r="C2" s="1421" t="s">
        <v>323</v>
      </c>
      <c r="D2" s="1416" t="s">
        <v>324</v>
      </c>
      <c r="E2" s="1416" t="s">
        <v>299</v>
      </c>
      <c r="F2" s="1416" t="s">
        <v>300</v>
      </c>
      <c r="G2" s="1416" t="s">
        <v>301</v>
      </c>
      <c r="H2" s="1416" t="s">
        <v>325</v>
      </c>
      <c r="I2" s="1416" t="s">
        <v>326</v>
      </c>
      <c r="J2" s="1416" t="s">
        <v>1234</v>
      </c>
      <c r="K2" s="1416" t="s">
        <v>305</v>
      </c>
      <c r="L2" s="1416" t="s">
        <v>327</v>
      </c>
      <c r="M2" s="1416" t="s">
        <v>328</v>
      </c>
      <c r="N2" s="1418" t="s">
        <v>329</v>
      </c>
      <c r="O2" s="1419"/>
      <c r="P2" s="1420"/>
    </row>
    <row r="3" spans="1:16" s="201" customFormat="1" ht="32.25" customHeight="1" x14ac:dyDescent="0.25">
      <c r="A3" s="1417"/>
      <c r="B3" s="1422"/>
      <c r="C3" s="1422"/>
      <c r="D3" s="1417"/>
      <c r="E3" s="1417"/>
      <c r="F3" s="1417"/>
      <c r="G3" s="1417"/>
      <c r="H3" s="1417"/>
      <c r="I3" s="1417"/>
      <c r="J3" s="1417"/>
      <c r="K3" s="1417"/>
      <c r="L3" s="1417"/>
      <c r="M3" s="1417"/>
      <c r="N3" s="761" t="s">
        <v>309</v>
      </c>
      <c r="O3" s="761" t="s">
        <v>310</v>
      </c>
      <c r="P3" s="761" t="s">
        <v>311</v>
      </c>
    </row>
    <row r="4" spans="1:16" s="207" customFormat="1" x14ac:dyDescent="0.25">
      <c r="A4" s="756" t="s">
        <v>76</v>
      </c>
      <c r="B4" s="770">
        <v>287</v>
      </c>
      <c r="C4" s="770">
        <v>1214</v>
      </c>
      <c r="D4" s="770">
        <v>12</v>
      </c>
      <c r="E4" s="770">
        <v>249</v>
      </c>
      <c r="F4" s="770">
        <v>6.510000000000001E-3</v>
      </c>
      <c r="G4" s="770">
        <v>24.299329999999998</v>
      </c>
      <c r="H4" s="770">
        <v>44.482059975000006</v>
      </c>
      <c r="I4" s="770">
        <v>0.17864281114457833</v>
      </c>
      <c r="J4" s="770">
        <v>683288.17165898613</v>
      </c>
      <c r="K4" s="770" t="s">
        <v>277</v>
      </c>
      <c r="L4" s="770" t="s">
        <v>277</v>
      </c>
      <c r="M4" s="771">
        <v>25157438.100000001</v>
      </c>
      <c r="N4" s="770">
        <v>36872.11</v>
      </c>
      <c r="O4" s="770">
        <v>30006.66</v>
      </c>
      <c r="P4" s="770">
        <v>33505.29</v>
      </c>
    </row>
    <row r="5" spans="1:16" s="201" customFormat="1" x14ac:dyDescent="0.25">
      <c r="A5" s="772" t="s">
        <v>77</v>
      </c>
      <c r="B5" s="767">
        <f>INDEX(B6:B17,COUNT(B6:B17))</f>
        <v>278</v>
      </c>
      <c r="C5" s="767">
        <f>INDEX(C6:C17,COUNT(C6:C17))</f>
        <v>1709</v>
      </c>
      <c r="D5" s="769">
        <v>5</v>
      </c>
      <c r="E5" s="767">
        <f>SUM(E6:E17)</f>
        <v>184</v>
      </c>
      <c r="F5" s="767">
        <f>SUM(F6:F17)</f>
        <v>1.8400000000000001E-3</v>
      </c>
      <c r="G5" s="767">
        <f>SUM(G6:G17)</f>
        <v>2.9752700000000001</v>
      </c>
      <c r="H5" s="767">
        <f>SUM(H6:H17)</f>
        <v>3.7786239900000003</v>
      </c>
      <c r="I5" s="768">
        <f>H5/E5</f>
        <v>2.0535999945652174E-2</v>
      </c>
      <c r="J5" s="767">
        <f>H5/F5*100</f>
        <v>205359.99945652173</v>
      </c>
      <c r="K5" s="767">
        <f>SUM(K6:K17)</f>
        <v>0</v>
      </c>
      <c r="L5" s="767">
        <f>SUM(L6:L17)</f>
        <v>0</v>
      </c>
      <c r="M5" s="767">
        <f>INDEX(M6:M17,COUNT(M6:M17))</f>
        <v>36233515.619999997</v>
      </c>
      <c r="N5" s="767">
        <f>MAX(N6:N17)</f>
        <v>41525.67</v>
      </c>
      <c r="O5" s="767">
        <f>MIN(O6:O17)</f>
        <v>33552.300000000003</v>
      </c>
      <c r="P5" s="767">
        <f>INDEX(P6:P17,COUNT(P6:P17))</f>
        <v>41434.61</v>
      </c>
    </row>
    <row r="6" spans="1:16" s="201" customFormat="1" x14ac:dyDescent="0.25">
      <c r="A6" s="412">
        <v>45017</v>
      </c>
      <c r="B6" s="477">
        <v>285</v>
      </c>
      <c r="C6" s="477">
        <v>1715</v>
      </c>
      <c r="D6" s="477">
        <v>3</v>
      </c>
      <c r="E6" s="477">
        <v>17</v>
      </c>
      <c r="F6" s="477">
        <v>1.5000000000000001E-4</v>
      </c>
      <c r="G6" s="477">
        <v>0.19558</v>
      </c>
      <c r="H6" s="477">
        <v>0.24022248999999996</v>
      </c>
      <c r="I6" s="477">
        <v>1.413073470588235E-2</v>
      </c>
      <c r="J6" s="477">
        <v>160148.32666666701</v>
      </c>
      <c r="K6" s="477" t="s">
        <v>277</v>
      </c>
      <c r="L6" s="477" t="s">
        <v>277</v>
      </c>
      <c r="M6" s="479">
        <v>26493860.579999998</v>
      </c>
      <c r="N6" s="477">
        <v>34763.85</v>
      </c>
      <c r="O6" s="477">
        <v>33552.300000000003</v>
      </c>
      <c r="P6" s="477">
        <v>34763.85</v>
      </c>
    </row>
    <row r="7" spans="1:16" s="201" customFormat="1" x14ac:dyDescent="0.25">
      <c r="A7" s="412">
        <v>45047</v>
      </c>
      <c r="B7" s="477">
        <v>283</v>
      </c>
      <c r="C7" s="477">
        <v>1713</v>
      </c>
      <c r="D7" s="477">
        <v>2</v>
      </c>
      <c r="E7" s="477">
        <v>22</v>
      </c>
      <c r="F7" s="477">
        <v>4.0000000000000003E-5</v>
      </c>
      <c r="G7" s="477">
        <v>8.4999999999999992E-2</v>
      </c>
      <c r="H7" s="477">
        <v>0.116274</v>
      </c>
      <c r="I7" s="477">
        <v>5.2851818181818182E-3</v>
      </c>
      <c r="J7" s="477">
        <v>290685</v>
      </c>
      <c r="K7" s="477" t="s">
        <v>277</v>
      </c>
      <c r="L7" s="477" t="s">
        <v>277</v>
      </c>
      <c r="M7" s="479">
        <v>27562870.431458529</v>
      </c>
      <c r="N7" s="477">
        <v>35817.74</v>
      </c>
      <c r="O7" s="477">
        <v>34739.769999999997</v>
      </c>
      <c r="P7" s="477">
        <v>35613.35</v>
      </c>
    </row>
    <row r="8" spans="1:16" s="201" customFormat="1" x14ac:dyDescent="0.25">
      <c r="A8" s="412">
        <v>45078</v>
      </c>
      <c r="B8" s="477">
        <v>282</v>
      </c>
      <c r="C8" s="477">
        <v>1714</v>
      </c>
      <c r="D8" s="477">
        <v>2</v>
      </c>
      <c r="E8" s="477">
        <v>21</v>
      </c>
      <c r="F8" s="477">
        <v>2.9E-4</v>
      </c>
      <c r="G8" s="477">
        <v>0.58017000000000007</v>
      </c>
      <c r="H8" s="477">
        <v>0.89911850000000004</v>
      </c>
      <c r="I8" s="477">
        <v>4.2815166666666668E-2</v>
      </c>
      <c r="J8" s="477">
        <v>310040.86206896551</v>
      </c>
      <c r="K8" s="477" t="s">
        <v>277</v>
      </c>
      <c r="L8" s="477" t="s">
        <v>277</v>
      </c>
      <c r="M8" s="479">
        <v>28762777.219999999</v>
      </c>
      <c r="N8" s="477">
        <v>36860.92</v>
      </c>
      <c r="O8" s="477">
        <v>35525.24</v>
      </c>
      <c r="P8" s="477">
        <v>36860.92</v>
      </c>
    </row>
    <row r="9" spans="1:16" s="201" customFormat="1" x14ac:dyDescent="0.25">
      <c r="A9" s="412">
        <v>45108</v>
      </c>
      <c r="B9" s="477">
        <v>282</v>
      </c>
      <c r="C9" s="477">
        <v>1712</v>
      </c>
      <c r="D9" s="477">
        <v>1</v>
      </c>
      <c r="E9" s="477">
        <v>21</v>
      </c>
      <c r="F9" s="477">
        <v>5.0000000000000002E-5</v>
      </c>
      <c r="G9" s="477">
        <v>0.1</v>
      </c>
      <c r="H9" s="477">
        <v>0.155</v>
      </c>
      <c r="I9" s="477">
        <v>7.3809523809523813E-3</v>
      </c>
      <c r="J9" s="477">
        <v>310000</v>
      </c>
      <c r="K9" s="477" t="s">
        <v>277</v>
      </c>
      <c r="L9" s="477" t="s">
        <v>277</v>
      </c>
      <c r="M9" s="479">
        <v>29935937.649999999</v>
      </c>
      <c r="N9" s="477">
        <v>38393.64</v>
      </c>
      <c r="O9" s="477">
        <v>37114.68</v>
      </c>
      <c r="P9" s="477">
        <v>37979.11</v>
      </c>
    </row>
    <row r="10" spans="1:16" s="201" customFormat="1" x14ac:dyDescent="0.25">
      <c r="A10" s="412">
        <v>45139</v>
      </c>
      <c r="B10" s="477">
        <v>282</v>
      </c>
      <c r="C10" s="477">
        <v>1711</v>
      </c>
      <c r="D10" s="477">
        <v>1</v>
      </c>
      <c r="E10" s="477">
        <v>22</v>
      </c>
      <c r="F10" s="477">
        <v>2.7E-4</v>
      </c>
      <c r="G10" s="477">
        <v>0.13770000000000002</v>
      </c>
      <c r="H10" s="477">
        <v>9.9553749999999996E-2</v>
      </c>
      <c r="I10" s="477">
        <v>4.5251704545454545E-3</v>
      </c>
      <c r="J10" s="477">
        <v>36871.759259259255</v>
      </c>
      <c r="K10" s="477" t="s">
        <v>277</v>
      </c>
      <c r="L10" s="477" t="s">
        <v>277</v>
      </c>
      <c r="M10" s="479">
        <v>30880674.510000002</v>
      </c>
      <c r="N10" s="477">
        <v>37947.370000000003</v>
      </c>
      <c r="O10" s="477">
        <v>37058.78</v>
      </c>
      <c r="P10" s="477">
        <v>37058.78</v>
      </c>
    </row>
    <row r="11" spans="1:16" s="201" customFormat="1" x14ac:dyDescent="0.25">
      <c r="A11" s="412">
        <v>45170</v>
      </c>
      <c r="B11" s="477">
        <v>282</v>
      </c>
      <c r="C11" s="477">
        <v>1711</v>
      </c>
      <c r="D11" s="477">
        <v>2</v>
      </c>
      <c r="E11" s="477">
        <v>20</v>
      </c>
      <c r="F11" s="477">
        <v>5.0000000000000001E-4</v>
      </c>
      <c r="G11" s="477">
        <v>1.294</v>
      </c>
      <c r="H11" s="477">
        <v>1.8008025000000001</v>
      </c>
      <c r="I11" s="477">
        <v>9.0040124999999999E-2</v>
      </c>
      <c r="J11" s="477">
        <v>360160.5</v>
      </c>
      <c r="K11" s="477" t="s">
        <v>277</v>
      </c>
      <c r="L11" s="477" t="s">
        <v>277</v>
      </c>
      <c r="M11" s="479">
        <v>31812018.93</v>
      </c>
      <c r="N11" s="477">
        <v>38807.879999999997</v>
      </c>
      <c r="O11" s="477">
        <v>37383.199999999997</v>
      </c>
      <c r="P11" s="477">
        <v>37604.67</v>
      </c>
    </row>
    <row r="12" spans="1:16" s="201" customFormat="1" x14ac:dyDescent="0.25">
      <c r="A12" s="412">
        <v>45200</v>
      </c>
      <c r="B12" s="477">
        <v>281</v>
      </c>
      <c r="C12" s="477">
        <v>1711</v>
      </c>
      <c r="D12" s="477">
        <v>1</v>
      </c>
      <c r="E12" s="477">
        <v>20</v>
      </c>
      <c r="F12" s="477">
        <v>4.2000000000000007E-4</v>
      </c>
      <c r="G12" s="477">
        <v>0.32650000000000001</v>
      </c>
      <c r="H12" s="477">
        <v>0.24195900000000001</v>
      </c>
      <c r="I12" s="477">
        <v>1.209795E-2</v>
      </c>
      <c r="J12" s="477">
        <v>57609.28571428571</v>
      </c>
      <c r="K12" s="477" t="s">
        <v>277</v>
      </c>
      <c r="L12" s="477" t="s">
        <v>277</v>
      </c>
      <c r="M12" s="479">
        <v>31007653.41</v>
      </c>
      <c r="N12" s="477">
        <v>37942.769999999997</v>
      </c>
      <c r="O12" s="477">
        <v>36037.71</v>
      </c>
      <c r="P12" s="477">
        <v>36473.39</v>
      </c>
    </row>
    <row r="13" spans="1:16" s="201" customFormat="1" x14ac:dyDescent="0.25">
      <c r="A13" s="412">
        <v>45231</v>
      </c>
      <c r="B13" s="477">
        <v>279</v>
      </c>
      <c r="C13" s="477">
        <v>1709</v>
      </c>
      <c r="D13" s="477">
        <v>1</v>
      </c>
      <c r="E13" s="477">
        <v>21</v>
      </c>
      <c r="F13" s="477">
        <v>1E-4</v>
      </c>
      <c r="G13" s="477">
        <v>0.21500000000000002</v>
      </c>
      <c r="H13" s="477">
        <v>0.15958175000000002</v>
      </c>
      <c r="I13" s="477">
        <v>7.5991309523809536E-3</v>
      </c>
      <c r="J13" s="477">
        <v>159581.75000000003</v>
      </c>
      <c r="K13" s="477" t="s">
        <v>277</v>
      </c>
      <c r="L13" s="477" t="s">
        <v>277</v>
      </c>
      <c r="M13" s="479">
        <v>33283079.59</v>
      </c>
      <c r="N13" s="477">
        <v>38316.47</v>
      </c>
      <c r="O13" s="477">
        <v>36304.04</v>
      </c>
      <c r="P13" s="477">
        <v>38316.47</v>
      </c>
    </row>
    <row r="14" spans="1:16" s="201" customFormat="1" x14ac:dyDescent="0.25">
      <c r="A14" s="412">
        <v>45261</v>
      </c>
      <c r="B14" s="477">
        <v>278</v>
      </c>
      <c r="C14" s="477">
        <v>1709</v>
      </c>
      <c r="D14" s="477">
        <v>1</v>
      </c>
      <c r="E14" s="477">
        <v>20</v>
      </c>
      <c r="F14" s="477">
        <v>2.0000000000000002E-5</v>
      </c>
      <c r="G14" s="477">
        <v>4.1320000000000003E-2</v>
      </c>
      <c r="H14" s="477">
        <v>6.6112000000000004E-2</v>
      </c>
      <c r="I14" s="477">
        <v>3.3056000000000001E-3</v>
      </c>
      <c r="J14" s="477">
        <v>330560</v>
      </c>
      <c r="K14" s="477" t="s">
        <v>277</v>
      </c>
      <c r="L14" s="477" t="s">
        <v>277</v>
      </c>
      <c r="M14" s="479">
        <v>36233515.619999997</v>
      </c>
      <c r="N14" s="477">
        <v>41525.67</v>
      </c>
      <c r="O14" s="477">
        <v>38573.32</v>
      </c>
      <c r="P14" s="477">
        <v>41434.61</v>
      </c>
    </row>
    <row r="15" spans="1:16" s="201" customFormat="1" x14ac:dyDescent="0.25">
      <c r="A15" s="412">
        <v>45292</v>
      </c>
      <c r="B15" s="477"/>
      <c r="C15" s="477"/>
      <c r="D15" s="477"/>
      <c r="E15" s="477"/>
      <c r="F15" s="477"/>
      <c r="G15" s="477"/>
      <c r="H15" s="477"/>
      <c r="I15" s="477"/>
      <c r="J15" s="477"/>
      <c r="K15" s="477"/>
      <c r="L15" s="477"/>
      <c r="M15" s="479"/>
      <c r="N15" s="477"/>
      <c r="O15" s="477"/>
      <c r="P15" s="477"/>
    </row>
    <row r="16" spans="1:16" s="201" customFormat="1" x14ac:dyDescent="0.25">
      <c r="A16" s="412">
        <v>45323</v>
      </c>
      <c r="B16" s="477"/>
      <c r="C16" s="477"/>
      <c r="D16" s="477"/>
      <c r="E16" s="477"/>
      <c r="F16" s="477"/>
      <c r="G16" s="477"/>
      <c r="H16" s="477"/>
      <c r="I16" s="477"/>
      <c r="J16" s="477"/>
      <c r="K16" s="477"/>
      <c r="L16" s="477"/>
      <c r="M16" s="479"/>
      <c r="N16" s="477"/>
      <c r="O16" s="477"/>
      <c r="P16" s="477"/>
    </row>
    <row r="17" spans="1:17" s="201" customFormat="1" x14ac:dyDescent="0.25">
      <c r="A17" s="412">
        <v>45352</v>
      </c>
      <c r="B17" s="477"/>
      <c r="C17" s="477"/>
      <c r="D17" s="477"/>
      <c r="E17" s="477"/>
      <c r="F17" s="477"/>
      <c r="G17" s="477"/>
      <c r="H17" s="477"/>
      <c r="I17" s="477"/>
      <c r="J17" s="477"/>
      <c r="K17" s="477"/>
      <c r="L17" s="477"/>
      <c r="M17" s="479"/>
      <c r="N17" s="477"/>
      <c r="O17" s="477"/>
      <c r="P17" s="477"/>
    </row>
    <row r="18" spans="1:17" s="201" customFormat="1" x14ac:dyDescent="0.25">
      <c r="A18" s="274"/>
      <c r="B18" s="275"/>
      <c r="C18" s="275"/>
      <c r="D18" s="275"/>
      <c r="E18" s="275"/>
      <c r="F18" s="275"/>
      <c r="G18" s="275"/>
      <c r="H18" s="275"/>
      <c r="I18" s="275"/>
      <c r="J18" s="275"/>
      <c r="K18" s="275"/>
      <c r="L18" s="275"/>
      <c r="M18" s="281"/>
      <c r="N18" s="275"/>
      <c r="O18" s="275"/>
      <c r="P18" s="275"/>
    </row>
    <row r="19" spans="1:17" s="201" customFormat="1" x14ac:dyDescent="0.25">
      <c r="A19" s="201" t="s">
        <v>330</v>
      </c>
      <c r="B19" s="275"/>
      <c r="C19" s="275"/>
      <c r="D19" s="275"/>
      <c r="E19" s="275"/>
      <c r="F19" s="275"/>
      <c r="G19" s="275"/>
      <c r="H19" s="275"/>
      <c r="I19" s="275"/>
      <c r="J19" s="275"/>
      <c r="K19" s="275"/>
      <c r="L19" s="275"/>
      <c r="M19" s="275"/>
      <c r="N19" s="275"/>
      <c r="O19" s="275"/>
      <c r="P19" s="275"/>
      <c r="Q19" s="275"/>
    </row>
    <row r="20" spans="1:17" s="201" customFormat="1" x14ac:dyDescent="0.25">
      <c r="A20" s="274" t="s">
        <v>331</v>
      </c>
      <c r="B20" s="275"/>
      <c r="C20" s="275"/>
      <c r="D20" s="275"/>
      <c r="E20" s="275"/>
      <c r="F20" s="275"/>
      <c r="G20" s="275"/>
      <c r="H20" s="275"/>
      <c r="I20" s="275"/>
      <c r="J20" s="275"/>
      <c r="K20" s="275"/>
      <c r="L20" s="275"/>
      <c r="M20" s="275"/>
      <c r="N20" s="275"/>
      <c r="O20" s="275"/>
      <c r="P20" s="275"/>
      <c r="Q20" s="275"/>
    </row>
    <row r="21" spans="1:17" s="201" customFormat="1" x14ac:dyDescent="0.25">
      <c r="A21" s="1391" t="s">
        <v>1374</v>
      </c>
      <c r="B21" s="1391"/>
      <c r="C21" s="1391"/>
      <c r="D21" s="1391"/>
      <c r="E21" s="1391"/>
      <c r="F21" s="1391"/>
      <c r="G21" s="1391"/>
      <c r="H21" s="1391"/>
      <c r="I21" s="965"/>
      <c r="J21" s="965"/>
      <c r="K21" s="965"/>
      <c r="L21" s="965"/>
      <c r="M21" s="965"/>
      <c r="N21" s="965"/>
      <c r="O21" s="965"/>
      <c r="P21" s="965"/>
      <c r="Q21" s="965"/>
    </row>
    <row r="22" spans="1:17" s="201" customFormat="1" x14ac:dyDescent="0.25">
      <c r="A22" s="1391" t="s">
        <v>332</v>
      </c>
      <c r="B22" s="1391"/>
      <c r="C22" s="1391"/>
      <c r="D22" s="1391"/>
      <c r="E22" s="1391"/>
      <c r="F22" s="1391"/>
      <c r="G22" s="1391"/>
      <c r="H22" s="1391"/>
      <c r="I22" s="1391"/>
      <c r="J22" s="1391"/>
      <c r="K22" s="1391"/>
      <c r="L22" s="1391"/>
      <c r="M22" s="1391"/>
      <c r="N22" s="1391"/>
      <c r="O22" s="1391"/>
      <c r="P22" s="1391"/>
      <c r="Q22" s="1391"/>
    </row>
    <row r="23" spans="1:17" x14ac:dyDescent="0.25">
      <c r="G23" s="287"/>
      <c r="I23" s="217"/>
      <c r="J23" s="482"/>
    </row>
    <row r="24" spans="1:17" x14ac:dyDescent="0.25">
      <c r="I24" s="217"/>
      <c r="J24" s="482"/>
    </row>
    <row r="25" spans="1:17" x14ac:dyDescent="0.25">
      <c r="I25" s="217"/>
      <c r="J25" s="482"/>
    </row>
    <row r="26" spans="1:17" x14ac:dyDescent="0.25">
      <c r="I26" s="217"/>
      <c r="J26" s="482"/>
    </row>
    <row r="27" spans="1:17" x14ac:dyDescent="0.25">
      <c r="I27" s="217"/>
      <c r="J27" s="482"/>
    </row>
  </sheetData>
  <mergeCells count="16">
    <mergeCell ref="A21:H21"/>
    <mergeCell ref="A22:Q22"/>
    <mergeCell ref="E2:E3"/>
    <mergeCell ref="J2:J3"/>
    <mergeCell ref="M2:M3"/>
    <mergeCell ref="N2:P2"/>
    <mergeCell ref="F2:F3"/>
    <mergeCell ref="G2:G3"/>
    <mergeCell ref="H2:H3"/>
    <mergeCell ref="I2:I3"/>
    <mergeCell ref="K2:K3"/>
    <mergeCell ref="L2:L3"/>
    <mergeCell ref="A2:A3"/>
    <mergeCell ref="B2:B3"/>
    <mergeCell ref="C2:C3"/>
    <mergeCell ref="D2:D3"/>
  </mergeCells>
  <printOptions horizontalCentered="1"/>
  <pageMargins left="0.78431372549019618" right="0.78431372549019618" top="0.98039215686274517" bottom="0.98039215686274517" header="0.50980392156862753" footer="0.50980392156862753"/>
  <pageSetup paperSize="9" scale="60"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115" zoomScaleNormal="115" workbookViewId="0">
      <selection activeCell="B1" sqref="B1"/>
    </sheetView>
  </sheetViews>
  <sheetFormatPr defaultColWidth="9.140625" defaultRowHeight="15" x14ac:dyDescent="0.25"/>
  <cols>
    <col min="1" max="1" width="6.42578125" style="200" bestFit="1" customWidth="1"/>
    <col min="2" max="2" width="36.42578125" style="200" bestFit="1" customWidth="1"/>
    <col min="3" max="8" width="13.5703125" style="200" bestFit="1" customWidth="1"/>
    <col min="9" max="16384" width="9.140625" style="200"/>
  </cols>
  <sheetData>
    <row r="1" spans="1:8" ht="20.25" customHeight="1" x14ac:dyDescent="0.25">
      <c r="A1" s="773" t="s">
        <v>333</v>
      </c>
      <c r="B1" s="774"/>
      <c r="C1" s="774"/>
      <c r="D1" s="774"/>
      <c r="E1" s="774"/>
      <c r="F1" s="774"/>
      <c r="G1" s="774"/>
      <c r="H1" s="774"/>
    </row>
    <row r="2" spans="1:8" s="201" customFormat="1" ht="19.5" customHeight="1" x14ac:dyDescent="0.25">
      <c r="A2" s="1429" t="s">
        <v>334</v>
      </c>
      <c r="B2" s="1430"/>
      <c r="C2" s="1430"/>
      <c r="D2" s="1430"/>
      <c r="E2" s="1430"/>
      <c r="F2" s="1430"/>
      <c r="G2" s="1430"/>
      <c r="H2" s="1431"/>
    </row>
    <row r="3" spans="1:8" s="201" customFormat="1" ht="15" customHeight="1" x14ac:dyDescent="0.25">
      <c r="A3" s="1403" t="s">
        <v>335</v>
      </c>
      <c r="B3" s="1403" t="s">
        <v>336</v>
      </c>
      <c r="C3" s="1397" t="s">
        <v>78</v>
      </c>
      <c r="D3" s="1405"/>
      <c r="E3" s="1397" t="s">
        <v>79</v>
      </c>
      <c r="F3" s="1405"/>
      <c r="G3" s="1433" t="s">
        <v>337</v>
      </c>
      <c r="H3" s="1434"/>
    </row>
    <row r="4" spans="1:8" s="201" customFormat="1" ht="15" customHeight="1" x14ac:dyDescent="0.25">
      <c r="A4" s="1432"/>
      <c r="B4" s="1432"/>
      <c r="C4" s="775" t="s">
        <v>77</v>
      </c>
      <c r="D4" s="757" t="s">
        <v>1375</v>
      </c>
      <c r="E4" s="775" t="s">
        <v>77</v>
      </c>
      <c r="F4" s="757" t="s">
        <v>1375</v>
      </c>
      <c r="G4" s="775" t="s">
        <v>77</v>
      </c>
      <c r="H4" s="757" t="s">
        <v>1375</v>
      </c>
    </row>
    <row r="5" spans="1:8" s="201" customFormat="1" ht="15" customHeight="1" x14ac:dyDescent="0.25">
      <c r="A5" s="776">
        <v>1</v>
      </c>
      <c r="B5" s="777" t="s">
        <v>338</v>
      </c>
      <c r="C5" s="778">
        <v>23.085406403154078</v>
      </c>
      <c r="D5" s="778">
        <v>23.213929223622202</v>
      </c>
      <c r="E5" s="778">
        <v>13.96</v>
      </c>
      <c r="F5" s="779">
        <v>15.03</v>
      </c>
      <c r="G5" s="779">
        <v>0</v>
      </c>
      <c r="H5" s="778">
        <v>0</v>
      </c>
    </row>
    <row r="6" spans="1:8" s="201" customFormat="1" ht="15" customHeight="1" x14ac:dyDescent="0.25">
      <c r="A6" s="776">
        <v>2</v>
      </c>
      <c r="B6" s="777" t="s">
        <v>339</v>
      </c>
      <c r="C6" s="778">
        <v>0.19606562331433902</v>
      </c>
      <c r="D6" s="778">
        <v>0.1479297232273466</v>
      </c>
      <c r="E6" s="778">
        <v>1.68</v>
      </c>
      <c r="F6" s="779">
        <v>2.0099999999999998</v>
      </c>
      <c r="G6" s="779">
        <v>0</v>
      </c>
      <c r="H6" s="778">
        <v>0</v>
      </c>
    </row>
    <row r="7" spans="1:8" s="201" customFormat="1" ht="15" customHeight="1" x14ac:dyDescent="0.25">
      <c r="A7" s="776">
        <v>3</v>
      </c>
      <c r="B7" s="777" t="s">
        <v>340</v>
      </c>
      <c r="C7" s="778">
        <v>0.34342662447316435</v>
      </c>
      <c r="D7" s="778">
        <v>0.30750520294318684</v>
      </c>
      <c r="E7" s="778">
        <v>0.12</v>
      </c>
      <c r="F7" s="779">
        <v>0.12</v>
      </c>
      <c r="G7" s="779">
        <v>0</v>
      </c>
      <c r="H7" s="778">
        <v>0</v>
      </c>
    </row>
    <row r="8" spans="1:8" s="201" customFormat="1" ht="15" customHeight="1" x14ac:dyDescent="0.25">
      <c r="A8" s="776">
        <v>4</v>
      </c>
      <c r="B8" s="777" t="s">
        <v>341</v>
      </c>
      <c r="C8" s="778">
        <v>4.3261681247794498E-3</v>
      </c>
      <c r="D8" s="778">
        <v>3.7639459869617201E-3</v>
      </c>
      <c r="E8" s="778">
        <v>0</v>
      </c>
      <c r="F8" s="779">
        <v>0</v>
      </c>
      <c r="G8" s="779">
        <v>0</v>
      </c>
      <c r="H8" s="778">
        <v>0</v>
      </c>
    </row>
    <row r="9" spans="1:8" s="201" customFormat="1" ht="15" customHeight="1" x14ac:dyDescent="0.25">
      <c r="A9" s="776">
        <v>5</v>
      </c>
      <c r="B9" s="777" t="s">
        <v>342</v>
      </c>
      <c r="C9" s="778">
        <v>0.2771606341931282</v>
      </c>
      <c r="D9" s="778">
        <v>0.23944873302881417</v>
      </c>
      <c r="E9" s="778">
        <v>0.57999999999999996</v>
      </c>
      <c r="F9" s="779">
        <v>0.52</v>
      </c>
      <c r="G9" s="779">
        <v>0</v>
      </c>
      <c r="H9" s="778">
        <v>0</v>
      </c>
    </row>
    <row r="10" spans="1:8" s="201" customFormat="1" ht="15" customHeight="1" x14ac:dyDescent="0.25">
      <c r="A10" s="776">
        <v>6</v>
      </c>
      <c r="B10" s="777" t="s">
        <v>343</v>
      </c>
      <c r="C10" s="778">
        <v>3.1266238193052527E-2</v>
      </c>
      <c r="D10" s="778">
        <v>2.311993690228056E-2</v>
      </c>
      <c r="E10" s="778">
        <v>0.32</v>
      </c>
      <c r="F10" s="779">
        <v>0.33</v>
      </c>
      <c r="G10" s="779">
        <v>0</v>
      </c>
      <c r="H10" s="778">
        <v>0</v>
      </c>
    </row>
    <row r="11" spans="1:8" s="201" customFormat="1" ht="15" customHeight="1" x14ac:dyDescent="0.25">
      <c r="A11" s="776">
        <v>7</v>
      </c>
      <c r="B11" s="777" t="s">
        <v>344</v>
      </c>
      <c r="C11" s="778">
        <v>1.3840733914102721E-2</v>
      </c>
      <c r="D11" s="778">
        <v>1.4219208524894503E-2</v>
      </c>
      <c r="E11" s="778">
        <v>0.05</v>
      </c>
      <c r="F11" s="779">
        <v>0.04</v>
      </c>
      <c r="G11" s="779">
        <v>0</v>
      </c>
      <c r="H11" s="778">
        <v>0</v>
      </c>
    </row>
    <row r="12" spans="1:8" s="201" customFormat="1" ht="15" customHeight="1" x14ac:dyDescent="0.25">
      <c r="A12" s="776">
        <v>8</v>
      </c>
      <c r="B12" s="777" t="s">
        <v>345</v>
      </c>
      <c r="C12" s="778">
        <v>1.1837481041308566</v>
      </c>
      <c r="D12" s="778">
        <v>1.1643636716375148</v>
      </c>
      <c r="E12" s="778">
        <v>2.78</v>
      </c>
      <c r="F12" s="779">
        <v>2.64</v>
      </c>
      <c r="G12" s="779">
        <v>38.599763203747614</v>
      </c>
      <c r="H12" s="778">
        <v>50</v>
      </c>
    </row>
    <row r="13" spans="1:8" s="201" customFormat="1" ht="15" customHeight="1" x14ac:dyDescent="0.25">
      <c r="A13" s="776">
        <v>9</v>
      </c>
      <c r="B13" s="777" t="s">
        <v>346</v>
      </c>
      <c r="C13" s="778">
        <v>2.9198144973226186E-2</v>
      </c>
      <c r="D13" s="778">
        <v>3.1551025239330448E-2</v>
      </c>
      <c r="E13" s="778">
        <v>0</v>
      </c>
      <c r="F13" s="779">
        <v>0</v>
      </c>
      <c r="G13" s="779">
        <v>0</v>
      </c>
      <c r="H13" s="778">
        <v>0</v>
      </c>
    </row>
    <row r="14" spans="1:8" s="201" customFormat="1" ht="15" customHeight="1" x14ac:dyDescent="0.25">
      <c r="A14" s="776">
        <v>10</v>
      </c>
      <c r="B14" s="777" t="s">
        <v>347</v>
      </c>
      <c r="C14" s="778">
        <v>0.1380247501841777</v>
      </c>
      <c r="D14" s="778">
        <v>0.10292713191800888</v>
      </c>
      <c r="E14" s="778">
        <v>2.74</v>
      </c>
      <c r="F14" s="779">
        <v>3.11</v>
      </c>
      <c r="G14" s="779">
        <v>0</v>
      </c>
      <c r="H14" s="778">
        <v>0</v>
      </c>
    </row>
    <row r="15" spans="1:8" s="201" customFormat="1" ht="15" customHeight="1" x14ac:dyDescent="0.25">
      <c r="A15" s="776">
        <v>11</v>
      </c>
      <c r="B15" s="777" t="s">
        <v>348</v>
      </c>
      <c r="C15" s="778">
        <v>0.27117917455547835</v>
      </c>
      <c r="D15" s="778">
        <v>0.23759273394285571</v>
      </c>
      <c r="E15" s="778">
        <v>0.22</v>
      </c>
      <c r="F15" s="779">
        <v>0.22</v>
      </c>
      <c r="G15" s="779">
        <v>0</v>
      </c>
      <c r="H15" s="778">
        <v>0</v>
      </c>
    </row>
    <row r="16" spans="1:8" s="201" customFormat="1" ht="15" customHeight="1" x14ac:dyDescent="0.25">
      <c r="A16" s="776">
        <v>12</v>
      </c>
      <c r="B16" s="777" t="s">
        <v>349</v>
      </c>
      <c r="C16" s="778">
        <v>0.38653174620762604</v>
      </c>
      <c r="D16" s="778">
        <v>0.3265829851539675</v>
      </c>
      <c r="E16" s="778">
        <v>0.19</v>
      </c>
      <c r="F16" s="779">
        <v>0.18</v>
      </c>
      <c r="G16" s="779">
        <v>0</v>
      </c>
      <c r="H16" s="778">
        <v>0</v>
      </c>
    </row>
    <row r="17" spans="1:8" s="201" customFormat="1" ht="15" customHeight="1" x14ac:dyDescent="0.25">
      <c r="A17" s="776">
        <v>13</v>
      </c>
      <c r="B17" s="777" t="s">
        <v>350</v>
      </c>
      <c r="C17" s="778">
        <v>0.10636668074857794</v>
      </c>
      <c r="D17" s="778">
        <v>0.10557834883180572</v>
      </c>
      <c r="E17" s="778">
        <v>0.6</v>
      </c>
      <c r="F17" s="779">
        <v>0.22</v>
      </c>
      <c r="G17" s="779">
        <v>0</v>
      </c>
      <c r="H17" s="778">
        <v>0</v>
      </c>
    </row>
    <row r="18" spans="1:8" s="201" customFormat="1" ht="15" customHeight="1" x14ac:dyDescent="0.25">
      <c r="A18" s="776">
        <v>14</v>
      </c>
      <c r="B18" s="777" t="s">
        <v>351</v>
      </c>
      <c r="C18" s="778">
        <v>2.5964619790659853</v>
      </c>
      <c r="D18" s="778">
        <v>2.6046031413019777</v>
      </c>
      <c r="E18" s="778">
        <v>1.89</v>
      </c>
      <c r="F18" s="779">
        <v>1.89</v>
      </c>
      <c r="G18" s="779">
        <v>48.585596366787485</v>
      </c>
      <c r="H18" s="778">
        <v>50</v>
      </c>
    </row>
    <row r="19" spans="1:8" s="201" customFormat="1" ht="15" customHeight="1" x14ac:dyDescent="0.25">
      <c r="A19" s="776">
        <v>15</v>
      </c>
      <c r="B19" s="777" t="s">
        <v>352</v>
      </c>
      <c r="C19" s="778">
        <v>0.10132151470827608</v>
      </c>
      <c r="D19" s="778">
        <v>8.9033556845225043E-2</v>
      </c>
      <c r="E19" s="778">
        <v>0.04</v>
      </c>
      <c r="F19" s="779">
        <v>0.03</v>
      </c>
      <c r="G19" s="779">
        <v>0</v>
      </c>
      <c r="H19" s="778">
        <v>0</v>
      </c>
    </row>
    <row r="20" spans="1:8" s="201" customFormat="1" ht="15" customHeight="1" x14ac:dyDescent="0.25">
      <c r="A20" s="776">
        <v>16</v>
      </c>
      <c r="B20" s="777" t="s">
        <v>353</v>
      </c>
      <c r="C20" s="778">
        <v>7.3038836363277047E-3</v>
      </c>
      <c r="D20" s="778">
        <v>7.4551284482947192E-3</v>
      </c>
      <c r="E20" s="778">
        <v>0</v>
      </c>
      <c r="F20" s="779">
        <v>0</v>
      </c>
      <c r="G20" s="779">
        <v>0</v>
      </c>
      <c r="H20" s="778">
        <v>0</v>
      </c>
    </row>
    <row r="21" spans="1:8" s="201" customFormat="1" ht="15" customHeight="1" x14ac:dyDescent="0.25">
      <c r="A21" s="776">
        <v>17</v>
      </c>
      <c r="B21" s="777" t="s">
        <v>354</v>
      </c>
      <c r="C21" s="778">
        <v>37.047513526606188</v>
      </c>
      <c r="D21" s="778">
        <v>38.280541633014693</v>
      </c>
      <c r="E21" s="778">
        <v>65.430000000000007</v>
      </c>
      <c r="F21" s="779">
        <v>65.58</v>
      </c>
      <c r="G21" s="779">
        <v>0.11688249510108044</v>
      </c>
      <c r="H21" s="778">
        <v>0</v>
      </c>
    </row>
    <row r="22" spans="1:8" s="201" customFormat="1" ht="15" customHeight="1" x14ac:dyDescent="0.25">
      <c r="A22" s="776">
        <v>18</v>
      </c>
      <c r="B22" s="777" t="s">
        <v>355</v>
      </c>
      <c r="C22" s="778">
        <v>1.3954755823172597E-2</v>
      </c>
      <c r="D22" s="778">
        <v>1.2021154463141543E-2</v>
      </c>
      <c r="E22" s="778">
        <v>0</v>
      </c>
      <c r="F22" s="779">
        <v>0</v>
      </c>
      <c r="G22" s="779">
        <v>0</v>
      </c>
      <c r="H22" s="778">
        <v>0</v>
      </c>
    </row>
    <row r="23" spans="1:8" s="201" customFormat="1" ht="15" customHeight="1" x14ac:dyDescent="0.25">
      <c r="A23" s="776">
        <v>19</v>
      </c>
      <c r="B23" s="777" t="s">
        <v>356</v>
      </c>
      <c r="C23" s="778">
        <v>0.25917484109533878</v>
      </c>
      <c r="D23" s="778">
        <v>0.20079167013771121</v>
      </c>
      <c r="E23" s="778">
        <v>0.42</v>
      </c>
      <c r="F23" s="779">
        <v>0.42</v>
      </c>
      <c r="G23" s="779">
        <v>0</v>
      </c>
      <c r="H23" s="778">
        <v>0</v>
      </c>
    </row>
    <row r="24" spans="1:8" s="201" customFormat="1" ht="15" customHeight="1" x14ac:dyDescent="0.25">
      <c r="A24" s="776">
        <v>20</v>
      </c>
      <c r="B24" s="777" t="s">
        <v>357</v>
      </c>
      <c r="C24" s="778">
        <v>1.4117173377624486</v>
      </c>
      <c r="D24" s="778">
        <v>1.8419990513527476</v>
      </c>
      <c r="E24" s="778">
        <v>1.74</v>
      </c>
      <c r="F24" s="779">
        <v>0.86</v>
      </c>
      <c r="G24" s="779">
        <v>0</v>
      </c>
      <c r="H24" s="778">
        <v>0</v>
      </c>
    </row>
    <row r="25" spans="1:8" s="201" customFormat="1" ht="15" customHeight="1" x14ac:dyDescent="0.25">
      <c r="A25" s="776">
        <v>21</v>
      </c>
      <c r="B25" s="777" t="s">
        <v>358</v>
      </c>
      <c r="C25" s="778">
        <v>32.496011135135667</v>
      </c>
      <c r="D25" s="778">
        <v>31.045042793477034</v>
      </c>
      <c r="E25" s="778">
        <v>7.24</v>
      </c>
      <c r="F25" s="779">
        <v>6.8</v>
      </c>
      <c r="G25" s="779">
        <v>12.697757934363828</v>
      </c>
      <c r="H25" s="778">
        <v>0</v>
      </c>
    </row>
    <row r="26" spans="1:8" s="201" customFormat="1" ht="13.5" customHeight="1" x14ac:dyDescent="0.25">
      <c r="A26" s="777"/>
      <c r="B26" s="777" t="s">
        <v>101</v>
      </c>
      <c r="C26" s="780">
        <v>100</v>
      </c>
      <c r="D26" s="780">
        <v>100</v>
      </c>
      <c r="E26" s="780">
        <v>100</v>
      </c>
      <c r="F26" s="781">
        <v>100</v>
      </c>
      <c r="G26" s="781">
        <v>100</v>
      </c>
      <c r="H26" s="780">
        <v>100</v>
      </c>
    </row>
    <row r="27" spans="1:8" s="201" customFormat="1" ht="13.5" customHeight="1" x14ac:dyDescent="0.25">
      <c r="A27" s="274"/>
      <c r="B27" s="274"/>
      <c r="C27" s="288"/>
      <c r="D27" s="288"/>
      <c r="E27" s="288"/>
      <c r="F27" s="289"/>
      <c r="G27" s="289"/>
      <c r="H27" s="288"/>
    </row>
    <row r="28" spans="1:8" s="201" customFormat="1" ht="14.25" customHeight="1" x14ac:dyDescent="0.25">
      <c r="A28" s="1426" t="s">
        <v>86</v>
      </c>
      <c r="B28" s="1426"/>
      <c r="C28" s="1426"/>
      <c r="D28" s="1426"/>
      <c r="E28" s="1426"/>
      <c r="F28" s="1426"/>
      <c r="G28" s="1426"/>
      <c r="H28" s="1426"/>
    </row>
    <row r="29" spans="1:8" s="201" customFormat="1" ht="35.25" customHeight="1" x14ac:dyDescent="0.25">
      <c r="A29" s="1427" t="s">
        <v>359</v>
      </c>
      <c r="B29" s="1427"/>
      <c r="C29" s="1427"/>
      <c r="D29" s="1427"/>
      <c r="E29" s="1427"/>
      <c r="F29" s="1427"/>
      <c r="G29" s="1427"/>
      <c r="H29" s="1427"/>
    </row>
    <row r="30" spans="1:8" s="201" customFormat="1" ht="18" customHeight="1" x14ac:dyDescent="0.25">
      <c r="A30" s="1428" t="s">
        <v>1316</v>
      </c>
      <c r="B30" s="1428"/>
      <c r="C30" s="1428"/>
      <c r="D30" s="1428"/>
      <c r="E30" s="1428"/>
      <c r="F30" s="1428"/>
      <c r="G30" s="1428"/>
      <c r="H30" s="1428"/>
    </row>
    <row r="31" spans="1:8" s="201" customFormat="1" ht="13.5" customHeight="1" x14ac:dyDescent="0.25">
      <c r="A31" s="1426" t="s">
        <v>221</v>
      </c>
      <c r="B31" s="1426"/>
      <c r="C31" s="1426"/>
      <c r="D31" s="1426"/>
      <c r="E31" s="1426"/>
      <c r="F31" s="1426"/>
      <c r="G31" s="1426"/>
      <c r="H31" s="1426"/>
    </row>
  </sheetData>
  <mergeCells count="10">
    <mergeCell ref="A28:H28"/>
    <mergeCell ref="A29:H29"/>
    <mergeCell ref="A30:H30"/>
    <mergeCell ref="A31:H3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scale="94"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heetViews>
  <sheetFormatPr defaultColWidth="9.140625" defaultRowHeight="15" x14ac:dyDescent="0.25"/>
  <cols>
    <col min="1" max="6" width="14.5703125" style="200" bestFit="1" customWidth="1"/>
    <col min="7" max="7" width="5.42578125" style="200" bestFit="1" customWidth="1"/>
    <col min="8" max="16384" width="9.140625" style="200"/>
  </cols>
  <sheetData>
    <row r="1" spans="1:9" x14ac:dyDescent="0.25">
      <c r="A1" s="760" t="s">
        <v>22</v>
      </c>
      <c r="B1" s="760"/>
      <c r="C1" s="760"/>
      <c r="D1" s="760"/>
      <c r="E1" s="760"/>
      <c r="F1" s="760"/>
    </row>
    <row r="2" spans="1:9" s="201" customFormat="1" ht="18" customHeight="1" x14ac:dyDescent="0.25">
      <c r="A2" s="1403" t="s">
        <v>122</v>
      </c>
      <c r="B2" s="1429" t="s">
        <v>360</v>
      </c>
      <c r="C2" s="1430"/>
      <c r="D2" s="1430"/>
      <c r="E2" s="1430"/>
      <c r="F2" s="1431"/>
    </row>
    <row r="3" spans="1:9" s="201" customFormat="1" ht="18" customHeight="1" x14ac:dyDescent="0.25">
      <c r="A3" s="1432"/>
      <c r="B3" s="757" t="s">
        <v>361</v>
      </c>
      <c r="C3" s="757" t="s">
        <v>362</v>
      </c>
      <c r="D3" s="757" t="s">
        <v>85</v>
      </c>
      <c r="E3" s="757" t="s">
        <v>363</v>
      </c>
      <c r="F3" s="757" t="s">
        <v>358</v>
      </c>
    </row>
    <row r="4" spans="1:9" s="207" customFormat="1" ht="18" customHeight="1" x14ac:dyDescent="0.25">
      <c r="A4" s="756" t="s">
        <v>76</v>
      </c>
      <c r="B4" s="782">
        <v>33.210037587999999</v>
      </c>
      <c r="C4" s="782">
        <v>15.498663737999999</v>
      </c>
      <c r="D4" s="782">
        <v>2.1909892119999999</v>
      </c>
      <c r="E4" s="782">
        <v>2.0143699000000001E-2</v>
      </c>
      <c r="F4" s="782">
        <v>49.080165762</v>
      </c>
    </row>
    <row r="5" spans="1:9" s="207" customFormat="1" ht="18" customHeight="1" x14ac:dyDescent="0.25">
      <c r="A5" s="766" t="s">
        <v>77</v>
      </c>
      <c r="B5" s="783">
        <v>33.053420729934629</v>
      </c>
      <c r="C5" s="783">
        <v>15.431480395397337</v>
      </c>
      <c r="D5" s="783">
        <v>2.2640745418419916</v>
      </c>
      <c r="E5" s="783">
        <v>1.9251164043756673E-2</v>
      </c>
      <c r="F5" s="783">
        <v>49.231773168782276</v>
      </c>
      <c r="G5" s="290"/>
    </row>
    <row r="6" spans="1:9" s="201" customFormat="1" ht="18" customHeight="1" x14ac:dyDescent="0.25">
      <c r="A6" s="412">
        <v>45017</v>
      </c>
      <c r="B6" s="483">
        <v>37.540033154856225</v>
      </c>
      <c r="C6" s="483">
        <v>9.0351303242166789</v>
      </c>
      <c r="D6" s="483">
        <v>3.4915179399163048</v>
      </c>
      <c r="E6" s="483">
        <v>0.14118478159798142</v>
      </c>
      <c r="F6" s="483">
        <v>49.792133799412788</v>
      </c>
    </row>
    <row r="7" spans="1:9" s="201" customFormat="1" ht="18" customHeight="1" x14ac:dyDescent="0.25">
      <c r="A7" s="412">
        <v>45047</v>
      </c>
      <c r="B7" s="483">
        <v>37.290727287045236</v>
      </c>
      <c r="C7" s="483">
        <v>8.49001760497252</v>
      </c>
      <c r="D7" s="483">
        <v>3.1725729045983893</v>
      </c>
      <c r="E7" s="483">
        <v>9.3148493592823435E-3</v>
      </c>
      <c r="F7" s="483">
        <v>51.037367354024589</v>
      </c>
    </row>
    <row r="8" spans="1:9" s="201" customFormat="1" ht="18" customHeight="1" x14ac:dyDescent="0.25">
      <c r="A8" s="412">
        <v>45078</v>
      </c>
      <c r="B8" s="483">
        <v>31.07908090923295</v>
      </c>
      <c r="C8" s="483">
        <v>17.753500809256042</v>
      </c>
      <c r="D8" s="483">
        <v>4.0985782765967995</v>
      </c>
      <c r="E8" s="483">
        <v>1.3792529198881466E-2</v>
      </c>
      <c r="F8" s="483">
        <v>47.055047475715341</v>
      </c>
    </row>
    <row r="9" spans="1:9" s="201" customFormat="1" ht="18" customHeight="1" x14ac:dyDescent="0.25">
      <c r="A9" s="412">
        <v>45108</v>
      </c>
      <c r="B9" s="483">
        <v>37.351464428646871</v>
      </c>
      <c r="C9" s="483">
        <v>5.0815238410891421</v>
      </c>
      <c r="D9" s="483">
        <v>2.7508622531897124</v>
      </c>
      <c r="E9" s="483">
        <v>1.0769283125558108E-2</v>
      </c>
      <c r="F9" s="483">
        <v>54.805380193948736</v>
      </c>
    </row>
    <row r="10" spans="1:9" s="201" customFormat="1" ht="18" customHeight="1" x14ac:dyDescent="0.25">
      <c r="A10" s="412">
        <v>45139</v>
      </c>
      <c r="B10" s="483">
        <v>29.491765808745768</v>
      </c>
      <c r="C10" s="483">
        <v>19.482591707070089</v>
      </c>
      <c r="D10" s="483">
        <v>2.8801136483688823</v>
      </c>
      <c r="E10" s="483">
        <v>3.2402133588371587E-2</v>
      </c>
      <c r="F10" s="483">
        <v>48.113126702226879</v>
      </c>
    </row>
    <row r="11" spans="1:9" s="201" customFormat="1" ht="13.5" customHeight="1" x14ac:dyDescent="0.25">
      <c r="A11" s="412">
        <v>45170</v>
      </c>
      <c r="B11" s="483">
        <v>65.651089655599577</v>
      </c>
      <c r="C11" s="483">
        <v>2.3177122920296616</v>
      </c>
      <c r="D11" s="483">
        <v>0</v>
      </c>
      <c r="E11" s="483">
        <v>0</v>
      </c>
      <c r="F11" s="483">
        <v>32.031198052370783</v>
      </c>
    </row>
    <row r="12" spans="1:9" s="201" customFormat="1" x14ac:dyDescent="0.25">
      <c r="A12" s="412">
        <v>45200</v>
      </c>
      <c r="B12" s="483">
        <v>36.828727055353824</v>
      </c>
      <c r="C12" s="483">
        <v>9.0937884185558548</v>
      </c>
      <c r="D12" s="483">
        <v>2.1023504717982813</v>
      </c>
      <c r="E12" s="483">
        <v>2.6688788134573625E-2</v>
      </c>
      <c r="F12" s="483">
        <v>51.948445266157464</v>
      </c>
    </row>
    <row r="13" spans="1:9" s="201" customFormat="1" ht="13.5" customHeight="1" x14ac:dyDescent="0.25">
      <c r="A13" s="412">
        <v>45231</v>
      </c>
      <c r="B13" s="483">
        <v>36.459005427312654</v>
      </c>
      <c r="C13" s="483">
        <v>7.3973446440109694</v>
      </c>
      <c r="D13" s="483">
        <v>2.7243292065555065</v>
      </c>
      <c r="E13" s="483">
        <v>0.17012166453120398</v>
      </c>
      <c r="F13" s="483">
        <v>53.249199057589671</v>
      </c>
      <c r="G13" s="272"/>
      <c r="H13" s="273"/>
      <c r="I13" s="273"/>
    </row>
    <row r="14" spans="1:9" s="201" customFormat="1" x14ac:dyDescent="0.25">
      <c r="A14" s="412">
        <v>45261</v>
      </c>
      <c r="B14" s="483">
        <v>34.148910007751084</v>
      </c>
      <c r="C14" s="483">
        <v>14.3624619008687</v>
      </c>
      <c r="D14" s="483">
        <v>4.1172405959346943</v>
      </c>
      <c r="E14" s="483">
        <v>0.28059367809910579</v>
      </c>
      <c r="F14" s="483">
        <v>47.09079381734643</v>
      </c>
      <c r="G14" s="272"/>
      <c r="H14" s="273"/>
      <c r="I14" s="273"/>
    </row>
    <row r="15" spans="1:9" s="201" customFormat="1" x14ac:dyDescent="0.25">
      <c r="A15" s="412">
        <v>45292</v>
      </c>
      <c r="B15" s="483"/>
      <c r="C15" s="483"/>
      <c r="D15" s="483"/>
      <c r="E15" s="483"/>
      <c r="F15" s="483"/>
      <c r="G15" s="272"/>
      <c r="H15" s="273"/>
      <c r="I15" s="273"/>
    </row>
    <row r="16" spans="1:9" s="201" customFormat="1" x14ac:dyDescent="0.25">
      <c r="A16" s="412">
        <v>45323</v>
      </c>
      <c r="B16" s="483"/>
      <c r="C16" s="483"/>
      <c r="D16" s="483"/>
      <c r="E16" s="483"/>
      <c r="F16" s="483"/>
      <c r="G16" s="272"/>
      <c r="H16" s="273"/>
      <c r="I16" s="273"/>
    </row>
    <row r="17" spans="1:9" s="201" customFormat="1" x14ac:dyDescent="0.25">
      <c r="A17" s="412">
        <v>45352</v>
      </c>
      <c r="B17" s="483"/>
      <c r="C17" s="483"/>
      <c r="D17" s="483"/>
      <c r="E17" s="483"/>
      <c r="F17" s="483"/>
      <c r="G17" s="272"/>
      <c r="H17" s="273"/>
      <c r="I17" s="273"/>
    </row>
    <row r="18" spans="1:9" s="201" customFormat="1" ht="15" customHeight="1" x14ac:dyDescent="0.25">
      <c r="A18" s="274"/>
      <c r="B18" s="291"/>
      <c r="C18" s="291"/>
      <c r="D18" s="291"/>
      <c r="E18" s="291"/>
      <c r="F18" s="291"/>
    </row>
    <row r="19" spans="1:9" s="201" customFormat="1" x14ac:dyDescent="0.25">
      <c r="A19" s="1391" t="s">
        <v>1316</v>
      </c>
      <c r="B19" s="1391"/>
      <c r="C19" s="1391"/>
      <c r="D19" s="1391"/>
      <c r="E19" s="1391"/>
    </row>
    <row r="20" spans="1:9" s="201" customFormat="1" x14ac:dyDescent="0.25">
      <c r="A20" s="1391" t="s">
        <v>364</v>
      </c>
      <c r="B20" s="1391"/>
      <c r="C20" s="1391"/>
      <c r="D20" s="1391"/>
      <c r="E20" s="1391"/>
    </row>
    <row r="21" spans="1:9" s="201" customFormat="1" x14ac:dyDescent="0.25"/>
  </sheetData>
  <mergeCells count="4">
    <mergeCell ref="A19:E19"/>
    <mergeCell ref="A20:E20"/>
    <mergeCell ref="A2:A3"/>
    <mergeCell ref="B2:F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heetViews>
  <sheetFormatPr defaultColWidth="9.140625" defaultRowHeight="15" x14ac:dyDescent="0.25"/>
  <cols>
    <col min="1" max="6" width="14.5703125" style="200" bestFit="1" customWidth="1"/>
    <col min="7" max="7" width="4.5703125" style="200" bestFit="1" customWidth="1"/>
    <col min="8" max="16384" width="9.140625" style="200"/>
  </cols>
  <sheetData>
    <row r="1" spans="1:7" ht="18" customHeight="1" x14ac:dyDescent="0.25">
      <c r="A1" s="760" t="s">
        <v>23</v>
      </c>
      <c r="B1" s="760"/>
      <c r="C1" s="760"/>
      <c r="D1" s="760"/>
      <c r="E1" s="760"/>
      <c r="F1" s="760"/>
    </row>
    <row r="2" spans="1:7" s="201" customFormat="1" ht="18" customHeight="1" x14ac:dyDescent="0.25">
      <c r="A2" s="967" t="s">
        <v>365</v>
      </c>
      <c r="B2" s="1397" t="s">
        <v>360</v>
      </c>
      <c r="C2" s="1435"/>
      <c r="D2" s="1435"/>
      <c r="E2" s="1435"/>
      <c r="F2" s="1436"/>
    </row>
    <row r="3" spans="1:7" s="201" customFormat="1" ht="18" customHeight="1" x14ac:dyDescent="0.25">
      <c r="A3" s="973"/>
      <c r="B3" s="757" t="s">
        <v>361</v>
      </c>
      <c r="C3" s="757" t="s">
        <v>362</v>
      </c>
      <c r="D3" s="757" t="s">
        <v>85</v>
      </c>
      <c r="E3" s="757" t="s">
        <v>363</v>
      </c>
      <c r="F3" s="757" t="s">
        <v>358</v>
      </c>
    </row>
    <row r="4" spans="1:7" s="207" customFormat="1" ht="18" customHeight="1" x14ac:dyDescent="0.25">
      <c r="A4" s="756" t="s">
        <v>76</v>
      </c>
      <c r="B4" s="782">
        <v>27.42</v>
      </c>
      <c r="C4" s="782">
        <v>14.51</v>
      </c>
      <c r="D4" s="782">
        <v>7.96</v>
      </c>
      <c r="E4" s="782">
        <v>0.18</v>
      </c>
      <c r="F4" s="782">
        <v>49.92</v>
      </c>
    </row>
    <row r="5" spans="1:7" s="207" customFormat="1" ht="18" customHeight="1" x14ac:dyDescent="0.25">
      <c r="A5" s="766" t="s">
        <v>77</v>
      </c>
      <c r="B5" s="784">
        <v>27.83</v>
      </c>
      <c r="C5" s="784">
        <v>14.46</v>
      </c>
      <c r="D5" s="784">
        <v>7.78</v>
      </c>
      <c r="E5" s="784">
        <v>0.26</v>
      </c>
      <c r="F5" s="784">
        <v>49.66</v>
      </c>
    </row>
    <row r="6" spans="1:7" s="201" customFormat="1" ht="18" customHeight="1" x14ac:dyDescent="0.25">
      <c r="A6" s="412">
        <v>45017</v>
      </c>
      <c r="B6" s="483">
        <v>27.94</v>
      </c>
      <c r="C6" s="483">
        <v>13.9</v>
      </c>
      <c r="D6" s="483">
        <v>8.6300000000000008</v>
      </c>
      <c r="E6" s="483">
        <v>0.15</v>
      </c>
      <c r="F6" s="483">
        <v>49.38</v>
      </c>
    </row>
    <row r="7" spans="1:7" s="201" customFormat="1" ht="18" customHeight="1" x14ac:dyDescent="0.25">
      <c r="A7" s="412">
        <v>45047</v>
      </c>
      <c r="B7" s="483">
        <v>27.43</v>
      </c>
      <c r="C7" s="483">
        <v>16.440000000000001</v>
      </c>
      <c r="D7" s="483">
        <v>7.36</v>
      </c>
      <c r="E7" s="483">
        <v>0.28000000000000003</v>
      </c>
      <c r="F7" s="483">
        <v>48.5</v>
      </c>
    </row>
    <row r="8" spans="1:7" s="201" customFormat="1" ht="18" customHeight="1" x14ac:dyDescent="0.25">
      <c r="A8" s="412">
        <v>45078</v>
      </c>
      <c r="B8" s="483">
        <v>26.56</v>
      </c>
      <c r="C8" s="483">
        <v>15.69</v>
      </c>
      <c r="D8" s="483">
        <v>8.0500000000000007</v>
      </c>
      <c r="E8" s="483">
        <v>0.3</v>
      </c>
      <c r="F8" s="483">
        <v>49.4</v>
      </c>
    </row>
    <row r="9" spans="1:7" s="201" customFormat="1" ht="18" customHeight="1" x14ac:dyDescent="0.25">
      <c r="A9" s="412">
        <v>45108</v>
      </c>
      <c r="B9" s="483">
        <v>28.72</v>
      </c>
      <c r="C9" s="483">
        <v>13.56</v>
      </c>
      <c r="D9" s="483">
        <v>8.57</v>
      </c>
      <c r="E9" s="483">
        <v>0.34</v>
      </c>
      <c r="F9" s="483">
        <v>48.81</v>
      </c>
    </row>
    <row r="10" spans="1:7" s="201" customFormat="1" ht="18" customHeight="1" x14ac:dyDescent="0.25">
      <c r="A10" s="412">
        <v>45139</v>
      </c>
      <c r="B10" s="483">
        <v>27.79</v>
      </c>
      <c r="C10" s="483">
        <v>15.1</v>
      </c>
      <c r="D10" s="483">
        <v>7.48</v>
      </c>
      <c r="E10" s="483">
        <v>0.27</v>
      </c>
      <c r="F10" s="483">
        <v>49.35</v>
      </c>
    </row>
    <row r="11" spans="1:7" s="201" customFormat="1" ht="18" customHeight="1" x14ac:dyDescent="0.25">
      <c r="A11" s="412">
        <v>45170</v>
      </c>
      <c r="B11" s="483">
        <v>28.76</v>
      </c>
      <c r="C11" s="483">
        <v>13.79</v>
      </c>
      <c r="D11" s="483">
        <v>7.59</v>
      </c>
      <c r="E11" s="483">
        <v>0.24</v>
      </c>
      <c r="F11" s="483">
        <v>49.62</v>
      </c>
    </row>
    <row r="12" spans="1:7" s="201" customFormat="1" x14ac:dyDescent="0.25">
      <c r="A12" s="412">
        <v>45200</v>
      </c>
      <c r="B12" s="483">
        <v>28.19</v>
      </c>
      <c r="C12" s="483">
        <v>14.29</v>
      </c>
      <c r="D12" s="483">
        <v>8.0399999999999991</v>
      </c>
      <c r="E12" s="483">
        <v>0.2</v>
      </c>
      <c r="F12" s="483">
        <v>49.28</v>
      </c>
    </row>
    <row r="13" spans="1:7" s="201" customFormat="1" ht="13.5" customHeight="1" x14ac:dyDescent="0.25">
      <c r="A13" s="412">
        <v>45231</v>
      </c>
      <c r="B13" s="483">
        <v>26.89</v>
      </c>
      <c r="C13" s="483">
        <v>16.02</v>
      </c>
      <c r="D13" s="483">
        <v>7.03</v>
      </c>
      <c r="E13" s="483">
        <v>0.2</v>
      </c>
      <c r="F13" s="483">
        <v>49.86</v>
      </c>
      <c r="G13" s="272"/>
    </row>
    <row r="14" spans="1:7" s="201" customFormat="1" x14ac:dyDescent="0.25">
      <c r="A14" s="412">
        <v>45261</v>
      </c>
      <c r="B14" s="483">
        <v>27.92</v>
      </c>
      <c r="C14" s="483">
        <v>12.37</v>
      </c>
      <c r="D14" s="483">
        <v>7.7</v>
      </c>
      <c r="E14" s="483">
        <v>0.3</v>
      </c>
      <c r="F14" s="483">
        <v>51.71</v>
      </c>
      <c r="G14" s="272"/>
    </row>
    <row r="15" spans="1:7" s="201" customFormat="1" x14ac:dyDescent="0.25">
      <c r="A15" s="412">
        <v>45292</v>
      </c>
      <c r="B15" s="413"/>
      <c r="C15" s="413"/>
      <c r="D15" s="413"/>
      <c r="E15" s="413"/>
      <c r="F15" s="414"/>
      <c r="G15" s="272"/>
    </row>
    <row r="16" spans="1:7" s="201" customFormat="1" x14ac:dyDescent="0.25">
      <c r="A16" s="412">
        <v>45323</v>
      </c>
      <c r="B16" s="413"/>
      <c r="C16" s="413"/>
      <c r="D16" s="413"/>
      <c r="E16" s="413"/>
      <c r="F16" s="414"/>
      <c r="G16" s="272"/>
    </row>
    <row r="17" spans="1:7" s="201" customFormat="1" x14ac:dyDescent="0.25">
      <c r="A17" s="412">
        <v>45352</v>
      </c>
      <c r="B17" s="413"/>
      <c r="C17" s="413"/>
      <c r="D17" s="413"/>
      <c r="E17" s="413"/>
      <c r="F17" s="414"/>
      <c r="G17" s="272"/>
    </row>
    <row r="18" spans="1:7" s="201" customFormat="1" x14ac:dyDescent="0.25">
      <c r="A18" s="274"/>
      <c r="B18" s="291"/>
      <c r="C18" s="291"/>
      <c r="D18" s="291"/>
      <c r="E18" s="291"/>
      <c r="F18" s="291"/>
    </row>
    <row r="19" spans="1:7" s="201" customFormat="1" x14ac:dyDescent="0.25">
      <c r="A19" s="1391" t="s">
        <v>1316</v>
      </c>
      <c r="B19" s="1391"/>
      <c r="C19" s="1391"/>
      <c r="D19" s="1391"/>
      <c r="E19" s="1391"/>
      <c r="F19" s="1391"/>
    </row>
    <row r="20" spans="1:7" s="201" customFormat="1" x14ac:dyDescent="0.25">
      <c r="A20" s="1391" t="s">
        <v>366</v>
      </c>
      <c r="B20" s="1391"/>
      <c r="C20" s="1391"/>
      <c r="D20" s="1391"/>
      <c r="E20" s="1391"/>
      <c r="F20" s="1391"/>
    </row>
    <row r="21" spans="1:7" s="201" customFormat="1" x14ac:dyDescent="0.25"/>
  </sheetData>
  <mergeCells count="3">
    <mergeCell ref="A20:F20"/>
    <mergeCell ref="B2:F2"/>
    <mergeCell ref="A19:F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heetViews>
  <sheetFormatPr defaultColWidth="9.140625" defaultRowHeight="15" x14ac:dyDescent="0.25"/>
  <cols>
    <col min="1" max="6" width="14.5703125" style="200" bestFit="1" customWidth="1"/>
    <col min="7" max="7" width="4.5703125" style="200" bestFit="1" customWidth="1"/>
    <col min="8" max="16384" width="9.140625" style="200"/>
  </cols>
  <sheetData>
    <row r="1" spans="1:7" ht="21" customHeight="1" x14ac:dyDescent="0.25">
      <c r="A1" s="773" t="s">
        <v>24</v>
      </c>
      <c r="B1" s="773"/>
      <c r="C1" s="773"/>
      <c r="D1" s="773"/>
      <c r="E1" s="773"/>
    </row>
    <row r="2" spans="1:7" s="201" customFormat="1" ht="18.75" customHeight="1" x14ac:dyDescent="0.25">
      <c r="A2" s="1437" t="s">
        <v>122</v>
      </c>
      <c r="B2" s="1397" t="s">
        <v>360</v>
      </c>
      <c r="C2" s="1398"/>
      <c r="D2" s="1398"/>
      <c r="E2" s="1398"/>
      <c r="F2" s="1405"/>
    </row>
    <row r="3" spans="1:7" s="201" customFormat="1" ht="18" customHeight="1" x14ac:dyDescent="0.25">
      <c r="A3" s="1438"/>
      <c r="B3" s="757" t="s">
        <v>361</v>
      </c>
      <c r="C3" s="757" t="s">
        <v>362</v>
      </c>
      <c r="D3" s="757" t="s">
        <v>85</v>
      </c>
      <c r="E3" s="757" t="s">
        <v>363</v>
      </c>
      <c r="F3" s="757" t="s">
        <v>358</v>
      </c>
    </row>
    <row r="4" spans="1:7" s="207" customFormat="1" ht="18" customHeight="1" x14ac:dyDescent="0.25">
      <c r="A4" s="756" t="s">
        <v>76</v>
      </c>
      <c r="B4" s="785">
        <v>2.5630100089915199E-3</v>
      </c>
      <c r="C4" s="785">
        <v>0</v>
      </c>
      <c r="D4" s="785">
        <v>0</v>
      </c>
      <c r="E4" s="785">
        <v>0</v>
      </c>
      <c r="F4" s="785">
        <v>99.997436989991002</v>
      </c>
    </row>
    <row r="5" spans="1:7" s="207" customFormat="1" ht="18" customHeight="1" x14ac:dyDescent="0.25">
      <c r="A5" s="766" t="s">
        <v>77</v>
      </c>
      <c r="B5" s="786">
        <v>0</v>
      </c>
      <c r="C5" s="786">
        <v>0</v>
      </c>
      <c r="D5" s="786">
        <v>0</v>
      </c>
      <c r="E5" s="786">
        <v>0</v>
      </c>
      <c r="F5" s="786">
        <v>100</v>
      </c>
    </row>
    <row r="6" spans="1:7" s="201" customFormat="1" ht="18" customHeight="1" x14ac:dyDescent="0.25">
      <c r="A6" s="412">
        <v>45017</v>
      </c>
      <c r="B6" s="484">
        <v>0</v>
      </c>
      <c r="C6" s="484">
        <v>0</v>
      </c>
      <c r="D6" s="484">
        <v>0</v>
      </c>
      <c r="E6" s="484">
        <v>0</v>
      </c>
      <c r="F6" s="484">
        <v>100</v>
      </c>
    </row>
    <row r="7" spans="1:7" s="201" customFormat="1" ht="18" customHeight="1" x14ac:dyDescent="0.25">
      <c r="A7" s="412">
        <v>45047</v>
      </c>
      <c r="B7" s="484">
        <v>0</v>
      </c>
      <c r="C7" s="484">
        <v>0</v>
      </c>
      <c r="D7" s="484">
        <v>0</v>
      </c>
      <c r="E7" s="484">
        <v>0</v>
      </c>
      <c r="F7" s="484">
        <v>100</v>
      </c>
    </row>
    <row r="8" spans="1:7" s="201" customFormat="1" ht="18" customHeight="1" x14ac:dyDescent="0.25">
      <c r="A8" s="412">
        <v>45078</v>
      </c>
      <c r="B8" s="484">
        <v>0</v>
      </c>
      <c r="C8" s="484">
        <v>0</v>
      </c>
      <c r="D8" s="484">
        <v>0</v>
      </c>
      <c r="E8" s="484">
        <v>0</v>
      </c>
      <c r="F8" s="484">
        <v>100</v>
      </c>
    </row>
    <row r="9" spans="1:7" s="201" customFormat="1" ht="18" customHeight="1" x14ac:dyDescent="0.25">
      <c r="A9" s="412">
        <v>45108</v>
      </c>
      <c r="B9" s="484">
        <v>0</v>
      </c>
      <c r="C9" s="484">
        <v>0</v>
      </c>
      <c r="D9" s="484">
        <v>0</v>
      </c>
      <c r="E9" s="484">
        <v>0</v>
      </c>
      <c r="F9" s="484">
        <v>100</v>
      </c>
    </row>
    <row r="10" spans="1:7" s="201" customFormat="1" ht="18" customHeight="1" x14ac:dyDescent="0.25">
      <c r="A10" s="412">
        <v>45139</v>
      </c>
      <c r="B10" s="484">
        <v>0</v>
      </c>
      <c r="C10" s="484">
        <v>0</v>
      </c>
      <c r="D10" s="484">
        <v>0</v>
      </c>
      <c r="E10" s="484">
        <v>0</v>
      </c>
      <c r="F10" s="484">
        <v>100</v>
      </c>
    </row>
    <row r="11" spans="1:7" s="201" customFormat="1" ht="18" customHeight="1" x14ac:dyDescent="0.25">
      <c r="A11" s="412">
        <v>45170</v>
      </c>
      <c r="B11" s="484">
        <v>0</v>
      </c>
      <c r="C11" s="484">
        <v>0</v>
      </c>
      <c r="D11" s="484">
        <v>0</v>
      </c>
      <c r="E11" s="484">
        <v>0</v>
      </c>
      <c r="F11" s="484">
        <v>100</v>
      </c>
    </row>
    <row r="12" spans="1:7" s="201" customFormat="1" ht="18" customHeight="1" x14ac:dyDescent="0.25">
      <c r="A12" s="412">
        <v>45200</v>
      </c>
      <c r="B12" s="484">
        <v>0</v>
      </c>
      <c r="C12" s="484">
        <v>0</v>
      </c>
      <c r="D12" s="484">
        <v>0</v>
      </c>
      <c r="E12" s="484">
        <v>0</v>
      </c>
      <c r="F12" s="484">
        <v>100</v>
      </c>
    </row>
    <row r="13" spans="1:7" s="201" customFormat="1" ht="18" customHeight="1" x14ac:dyDescent="0.25">
      <c r="A13" s="412">
        <v>45231</v>
      </c>
      <c r="B13" s="484">
        <v>0</v>
      </c>
      <c r="C13" s="484">
        <v>0</v>
      </c>
      <c r="D13" s="484">
        <v>0</v>
      </c>
      <c r="E13" s="484">
        <v>0</v>
      </c>
      <c r="F13" s="484">
        <v>100</v>
      </c>
      <c r="G13" s="272"/>
    </row>
    <row r="14" spans="1:7" s="201" customFormat="1" x14ac:dyDescent="0.25">
      <c r="A14" s="412">
        <v>45261</v>
      </c>
      <c r="B14" s="484">
        <v>0</v>
      </c>
      <c r="C14" s="484">
        <v>0</v>
      </c>
      <c r="D14" s="484">
        <v>0</v>
      </c>
      <c r="E14" s="484">
        <v>0</v>
      </c>
      <c r="F14" s="484">
        <v>100</v>
      </c>
      <c r="G14" s="272"/>
    </row>
    <row r="15" spans="1:7" s="201" customFormat="1" x14ac:dyDescent="0.25">
      <c r="A15" s="412">
        <v>45292</v>
      </c>
      <c r="B15" s="413"/>
      <c r="C15" s="413"/>
      <c r="D15" s="413"/>
      <c r="E15" s="413"/>
      <c r="F15" s="414"/>
      <c r="G15" s="272"/>
    </row>
    <row r="16" spans="1:7" s="201" customFormat="1" x14ac:dyDescent="0.25">
      <c r="A16" s="412">
        <v>45323</v>
      </c>
      <c r="B16" s="413"/>
      <c r="C16" s="413"/>
      <c r="D16" s="413"/>
      <c r="E16" s="413"/>
      <c r="F16" s="414"/>
      <c r="G16" s="272"/>
    </row>
    <row r="17" spans="1:7" s="201" customFormat="1" x14ac:dyDescent="0.25">
      <c r="A17" s="412">
        <v>45352</v>
      </c>
      <c r="B17" s="413"/>
      <c r="C17" s="413"/>
      <c r="D17" s="413"/>
      <c r="E17" s="413"/>
      <c r="F17" s="414"/>
      <c r="G17" s="272"/>
    </row>
    <row r="18" spans="1:7" s="201" customFormat="1" x14ac:dyDescent="0.25">
      <c r="A18" s="274"/>
      <c r="B18" s="292"/>
      <c r="C18" s="292"/>
      <c r="D18" s="292"/>
      <c r="E18" s="292"/>
      <c r="F18" s="292"/>
    </row>
    <row r="19" spans="1:7" s="201" customFormat="1" x14ac:dyDescent="0.25">
      <c r="A19" s="1401" t="s">
        <v>1316</v>
      </c>
      <c r="B19" s="1401"/>
      <c r="C19" s="1401"/>
      <c r="D19" s="1401"/>
      <c r="E19" s="1401"/>
      <c r="F19" s="1401"/>
    </row>
    <row r="20" spans="1:7" s="201" customFormat="1" x14ac:dyDescent="0.25">
      <c r="A20" s="1401" t="s">
        <v>367</v>
      </c>
      <c r="B20" s="1401"/>
      <c r="C20" s="1401"/>
      <c r="D20" s="1401"/>
      <c r="E20" s="1401"/>
      <c r="F20" s="1401"/>
    </row>
  </sheetData>
  <mergeCells count="4">
    <mergeCell ref="A19:F19"/>
    <mergeCell ref="A20:F20"/>
    <mergeCell ref="A2:A3"/>
    <mergeCell ref="B2:F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sqref="A1:XFD1048576"/>
    </sheetView>
  </sheetViews>
  <sheetFormatPr defaultColWidth="9.140625" defaultRowHeight="15" x14ac:dyDescent="0.25"/>
  <cols>
    <col min="1" max="1" width="6.42578125" style="293" bestFit="1" customWidth="1"/>
    <col min="2" max="2" width="20.5703125" style="293" bestFit="1" customWidth="1"/>
    <col min="3" max="3" width="10" style="293" bestFit="1" customWidth="1"/>
    <col min="4" max="4" width="13.85546875" style="293" bestFit="1" customWidth="1"/>
    <col min="5" max="5" width="7.5703125" style="293" bestFit="1" customWidth="1"/>
    <col min="6" max="7" width="6" style="293" bestFit="1" customWidth="1"/>
    <col min="8" max="8" width="9.5703125" style="293" bestFit="1" customWidth="1"/>
    <col min="9" max="9" width="10.5703125" style="293" bestFit="1" customWidth="1"/>
    <col min="10" max="11" width="10" style="293" bestFit="1" customWidth="1"/>
    <col min="12" max="16384" width="9.140625" style="293"/>
  </cols>
  <sheetData>
    <row r="1" spans="1:11" ht="15.75" customHeight="1" x14ac:dyDescent="0.25">
      <c r="A1" s="787" t="s">
        <v>1376</v>
      </c>
      <c r="B1" s="787"/>
      <c r="C1" s="787"/>
      <c r="D1" s="787"/>
      <c r="E1" s="787"/>
      <c r="F1" s="787"/>
      <c r="G1" s="787"/>
      <c r="H1" s="787"/>
      <c r="I1" s="787"/>
      <c r="J1" s="787"/>
    </row>
    <row r="2" spans="1:11" s="294" customFormat="1" ht="60" x14ac:dyDescent="0.25">
      <c r="A2" s="788" t="s">
        <v>110</v>
      </c>
      <c r="B2" s="788" t="s">
        <v>368</v>
      </c>
      <c r="C2" s="789" t="s">
        <v>369</v>
      </c>
      <c r="D2" s="789" t="s">
        <v>370</v>
      </c>
      <c r="E2" s="790" t="s">
        <v>371</v>
      </c>
      <c r="F2" s="790" t="s">
        <v>372</v>
      </c>
      <c r="G2" s="790" t="s">
        <v>373</v>
      </c>
      <c r="H2" s="791" t="s">
        <v>374</v>
      </c>
      <c r="I2" s="789" t="s">
        <v>375</v>
      </c>
      <c r="J2" s="789" t="s">
        <v>376</v>
      </c>
    </row>
    <row r="3" spans="1:11" s="294" customFormat="1" ht="15" customHeight="1" x14ac:dyDescent="0.25">
      <c r="A3" s="485">
        <v>1</v>
      </c>
      <c r="B3" s="792" t="s">
        <v>377</v>
      </c>
      <c r="C3" s="486">
        <v>123.6</v>
      </c>
      <c r="D3" s="486">
        <v>203768.67234200001</v>
      </c>
      <c r="E3" s="487">
        <v>2.4703815906815683</v>
      </c>
      <c r="F3" s="487">
        <v>1.05</v>
      </c>
      <c r="G3" s="488">
        <v>0.18784400000000001</v>
      </c>
      <c r="H3" s="488">
        <v>1.51</v>
      </c>
      <c r="I3" s="489">
        <v>2.835127</v>
      </c>
      <c r="J3" s="489">
        <v>0.39</v>
      </c>
      <c r="K3" s="295"/>
    </row>
    <row r="4" spans="1:11" s="294" customFormat="1" ht="15" customHeight="1" x14ac:dyDescent="0.25">
      <c r="A4" s="485">
        <v>2</v>
      </c>
      <c r="B4" s="792" t="s">
        <v>378</v>
      </c>
      <c r="C4" s="486">
        <v>892.46</v>
      </c>
      <c r="D4" s="486">
        <v>246353.650956</v>
      </c>
      <c r="E4" s="487">
        <v>2.9866589261447301</v>
      </c>
      <c r="F4" s="487">
        <v>1.24</v>
      </c>
      <c r="G4" s="488">
        <v>0.33559800000000001</v>
      </c>
      <c r="H4" s="488">
        <v>1.34</v>
      </c>
      <c r="I4" s="489">
        <v>13.679829</v>
      </c>
      <c r="J4" s="489">
        <v>0.48</v>
      </c>
    </row>
    <row r="5" spans="1:11" s="294" customFormat="1" ht="15" customHeight="1" x14ac:dyDescent="0.25">
      <c r="A5" s="485">
        <v>3</v>
      </c>
      <c r="B5" s="792" t="s">
        <v>379</v>
      </c>
      <c r="C5" s="486">
        <v>88.78</v>
      </c>
      <c r="D5" s="486">
        <v>153382.47649500001</v>
      </c>
      <c r="E5" s="487">
        <v>1.8595265008668178</v>
      </c>
      <c r="F5" s="487">
        <v>0.59</v>
      </c>
      <c r="G5" s="488">
        <v>0.110711</v>
      </c>
      <c r="H5" s="488">
        <v>1.1100000000000001</v>
      </c>
      <c r="I5" s="489">
        <v>5.2692620000000003</v>
      </c>
      <c r="J5" s="489">
        <v>0.27</v>
      </c>
    </row>
    <row r="6" spans="1:11" s="294" customFormat="1" ht="15" customHeight="1" x14ac:dyDescent="0.25">
      <c r="A6" s="485">
        <v>4</v>
      </c>
      <c r="B6" s="792" t="s">
        <v>380</v>
      </c>
      <c r="C6" s="486">
        <v>759.2</v>
      </c>
      <c r="D6" s="486">
        <v>1297426.7144599999</v>
      </c>
      <c r="E6" s="487">
        <v>15.729302418386641</v>
      </c>
      <c r="F6" s="487">
        <v>1.18</v>
      </c>
      <c r="G6" s="488">
        <v>0.47513499999999997</v>
      </c>
      <c r="H6" s="488">
        <v>1.07</v>
      </c>
      <c r="I6" s="489">
        <v>9.6632449999999999</v>
      </c>
      <c r="J6" s="489">
        <v>0.79</v>
      </c>
    </row>
    <row r="7" spans="1:11" s="294" customFormat="1" ht="15" customHeight="1" x14ac:dyDescent="0.25">
      <c r="A7" s="485">
        <v>5</v>
      </c>
      <c r="B7" s="792" t="s">
        <v>381</v>
      </c>
      <c r="C7" s="486">
        <v>2075.2199999999998</v>
      </c>
      <c r="D7" s="486">
        <v>550695.70830000006</v>
      </c>
      <c r="E7" s="487">
        <v>6.6763380465489774</v>
      </c>
      <c r="F7" s="487">
        <v>1.4</v>
      </c>
      <c r="G7" s="488">
        <v>0.34409200000000001</v>
      </c>
      <c r="H7" s="488">
        <v>1.5</v>
      </c>
      <c r="I7" s="489">
        <v>6.0159409999999998</v>
      </c>
      <c r="J7" s="489">
        <v>0.54</v>
      </c>
    </row>
    <row r="8" spans="1:11" s="294" customFormat="1" ht="15" customHeight="1" x14ac:dyDescent="0.25">
      <c r="A8" s="485">
        <v>6</v>
      </c>
      <c r="B8" s="792" t="s">
        <v>1235</v>
      </c>
      <c r="C8" s="486">
        <v>244.55</v>
      </c>
      <c r="D8" s="486">
        <v>83966.130361999996</v>
      </c>
      <c r="E8" s="487">
        <v>1.0179601226380428</v>
      </c>
      <c r="F8" s="487">
        <v>1.05</v>
      </c>
      <c r="G8" s="488">
        <v>0.25975300000000001</v>
      </c>
      <c r="H8" s="488">
        <v>1.29</v>
      </c>
      <c r="I8" s="489">
        <v>10.105052000000001</v>
      </c>
      <c r="J8" s="489">
        <v>0.45</v>
      </c>
    </row>
    <row r="9" spans="1:11" s="294" customFormat="1" ht="15" customHeight="1" x14ac:dyDescent="0.25">
      <c r="A9" s="485">
        <v>7</v>
      </c>
      <c r="B9" s="792" t="s">
        <v>382</v>
      </c>
      <c r="C9" s="486">
        <v>993.77</v>
      </c>
      <c r="D9" s="486">
        <v>273053.50626200001</v>
      </c>
      <c r="E9" s="487">
        <v>3.3103535857001525</v>
      </c>
      <c r="F9" s="487">
        <v>0.97</v>
      </c>
      <c r="G9" s="488">
        <v>0.32909300000000002</v>
      </c>
      <c r="H9" s="488">
        <v>1.06</v>
      </c>
      <c r="I9" s="489">
        <v>8.6926799999999993</v>
      </c>
      <c r="J9" s="489">
        <v>0.32</v>
      </c>
    </row>
    <row r="10" spans="1:11" s="294" customFormat="1" ht="15" customHeight="1" x14ac:dyDescent="0.25">
      <c r="A10" s="485">
        <v>8</v>
      </c>
      <c r="B10" s="792" t="s">
        <v>383</v>
      </c>
      <c r="C10" s="486">
        <v>6765.68</v>
      </c>
      <c r="D10" s="486">
        <v>891901.79717500007</v>
      </c>
      <c r="E10" s="487">
        <v>10.812936822491052</v>
      </c>
      <c r="F10" s="487">
        <v>1.23</v>
      </c>
      <c r="G10" s="488">
        <v>0.49742700000000001</v>
      </c>
      <c r="H10" s="488">
        <v>1.0900000000000001</v>
      </c>
      <c r="I10" s="489">
        <v>8.7716709999999996</v>
      </c>
      <c r="J10" s="489">
        <v>0.45</v>
      </c>
    </row>
    <row r="11" spans="1:11" s="294" customFormat="1" ht="15" customHeight="1" x14ac:dyDescent="0.25">
      <c r="A11" s="485">
        <v>9</v>
      </c>
      <c r="B11" s="792" t="s">
        <v>384</v>
      </c>
      <c r="C11" s="486">
        <v>1229.72</v>
      </c>
      <c r="D11" s="486">
        <v>112522.871736</v>
      </c>
      <c r="E11" s="487">
        <v>1.364166668371342</v>
      </c>
      <c r="F11" s="487">
        <v>1.06</v>
      </c>
      <c r="G11" s="488">
        <v>0.23092199999999999</v>
      </c>
      <c r="H11" s="488">
        <v>1.38</v>
      </c>
      <c r="I11" s="489">
        <v>9.0269630000000003</v>
      </c>
      <c r="J11" s="489">
        <v>0.39</v>
      </c>
    </row>
    <row r="12" spans="1:11" s="294" customFormat="1" ht="15" customHeight="1" x14ac:dyDescent="0.25">
      <c r="A12" s="485">
        <v>10</v>
      </c>
      <c r="B12" s="792" t="s">
        <v>385</v>
      </c>
      <c r="C12" s="486">
        <v>281.16000000000003</v>
      </c>
      <c r="D12" s="486">
        <v>426415.50588700001</v>
      </c>
      <c r="E12" s="487">
        <v>5.1696318360282518</v>
      </c>
      <c r="F12" s="487">
        <v>0.82</v>
      </c>
      <c r="G12" s="488">
        <v>0.182446</v>
      </c>
      <c r="H12" s="488">
        <v>1.2</v>
      </c>
      <c r="I12" s="489">
        <v>13.349830000000001</v>
      </c>
      <c r="J12" s="489">
        <v>0.42</v>
      </c>
    </row>
    <row r="13" spans="1:11" s="294" customFormat="1" ht="15" customHeight="1" x14ac:dyDescent="0.25">
      <c r="A13" s="485">
        <v>11</v>
      </c>
      <c r="B13" s="792" t="s">
        <v>386</v>
      </c>
      <c r="C13" s="486">
        <v>621.76</v>
      </c>
      <c r="D13" s="486">
        <v>165281.85391800001</v>
      </c>
      <c r="E13" s="487">
        <v>2.0037881412283625</v>
      </c>
      <c r="F13" s="487">
        <v>1.05</v>
      </c>
      <c r="G13" s="488">
        <v>0.207347</v>
      </c>
      <c r="H13" s="488">
        <v>1.45</v>
      </c>
      <c r="I13" s="489">
        <v>4.7675400000000003</v>
      </c>
      <c r="J13" s="489">
        <v>0.43</v>
      </c>
    </row>
    <row r="14" spans="1:11" s="294" customFormat="1" ht="15" customHeight="1" x14ac:dyDescent="0.25">
      <c r="A14" s="485">
        <v>12</v>
      </c>
      <c r="B14" s="792" t="s">
        <v>387</v>
      </c>
      <c r="C14" s="486">
        <v>664.57</v>
      </c>
      <c r="D14" s="486">
        <v>140082.392979</v>
      </c>
      <c r="E14" s="487">
        <v>1.6982834545495278</v>
      </c>
      <c r="F14" s="487">
        <v>0.87</v>
      </c>
      <c r="G14" s="488">
        <v>0.12730900000000001</v>
      </c>
      <c r="H14" s="488">
        <v>1.52</v>
      </c>
      <c r="I14" s="489">
        <v>10.548672</v>
      </c>
      <c r="J14" s="489">
        <v>0.39</v>
      </c>
    </row>
    <row r="15" spans="1:11" s="294" customFormat="1" ht="15" customHeight="1" x14ac:dyDescent="0.25">
      <c r="A15" s="485">
        <v>13</v>
      </c>
      <c r="B15" s="792" t="s">
        <v>388</v>
      </c>
      <c r="C15" s="486">
        <v>234.96</v>
      </c>
      <c r="D15" s="486">
        <v>237795.761214</v>
      </c>
      <c r="E15" s="487">
        <v>2.8829076819974624</v>
      </c>
      <c r="F15" s="487">
        <v>0.49</v>
      </c>
      <c r="G15" s="488">
        <v>0.10603799999999999</v>
      </c>
      <c r="H15" s="488">
        <v>0.95</v>
      </c>
      <c r="I15" s="489">
        <v>4.5804369999999999</v>
      </c>
      <c r="J15" s="489">
        <v>0.28999999999999998</v>
      </c>
    </row>
    <row r="16" spans="1:11" s="294" customFormat="1" ht="15" customHeight="1" x14ac:dyDescent="0.25">
      <c r="A16" s="485">
        <v>14</v>
      </c>
      <c r="B16" s="792" t="s">
        <v>389</v>
      </c>
      <c r="C16" s="486">
        <v>96.42</v>
      </c>
      <c r="D16" s="486">
        <v>94876.573936000001</v>
      </c>
      <c r="E16" s="487">
        <v>1.1502324618627029</v>
      </c>
      <c r="F16" s="487">
        <v>0.41</v>
      </c>
      <c r="G16" s="488">
        <v>6.1728999999999999E-2</v>
      </c>
      <c r="H16" s="488">
        <v>1.03</v>
      </c>
      <c r="I16" s="489">
        <v>9.8207050000000002</v>
      </c>
      <c r="J16" s="489">
        <v>0.27</v>
      </c>
    </row>
    <row r="17" spans="1:10" s="294" customFormat="1" ht="15" customHeight="1" x14ac:dyDescent="0.25">
      <c r="A17" s="485">
        <v>15</v>
      </c>
      <c r="B17" s="792" t="s">
        <v>390</v>
      </c>
      <c r="C17" s="486">
        <v>95.92</v>
      </c>
      <c r="D17" s="486">
        <v>153374.51324299999</v>
      </c>
      <c r="E17" s="487">
        <v>1.8594299586902572</v>
      </c>
      <c r="F17" s="487">
        <v>0.5</v>
      </c>
      <c r="G17" s="488">
        <v>8.9719999999999994E-2</v>
      </c>
      <c r="H17" s="488">
        <v>1.05</v>
      </c>
      <c r="I17" s="489">
        <v>9.0416659999999993</v>
      </c>
      <c r="J17" s="489">
        <v>0.3</v>
      </c>
    </row>
    <row r="18" spans="1:10" s="294" customFormat="1" ht="15" customHeight="1" x14ac:dyDescent="0.25">
      <c r="A18" s="485">
        <v>16</v>
      </c>
      <c r="B18" s="792" t="s">
        <v>391</v>
      </c>
      <c r="C18" s="486">
        <v>1247.56</v>
      </c>
      <c r="D18" s="486">
        <v>409398.41843299998</v>
      </c>
      <c r="E18" s="487">
        <v>4.9633258367290889</v>
      </c>
      <c r="F18" s="487">
        <v>0.65</v>
      </c>
      <c r="G18" s="488">
        <v>0.140157</v>
      </c>
      <c r="H18" s="488">
        <v>1.0900000000000001</v>
      </c>
      <c r="I18" s="489">
        <v>6.1409549999999999</v>
      </c>
      <c r="J18" s="489">
        <v>0.41</v>
      </c>
    </row>
    <row r="19" spans="1:10" s="294" customFormat="1" ht="15" customHeight="1" x14ac:dyDescent="0.25">
      <c r="A19" s="485">
        <v>17</v>
      </c>
      <c r="B19" s="792" t="s">
        <v>392</v>
      </c>
      <c r="C19" s="486">
        <v>1044.8499999999999</v>
      </c>
      <c r="D19" s="486">
        <v>66508.805657000004</v>
      </c>
      <c r="E19" s="487">
        <v>0.80631692411240996</v>
      </c>
      <c r="F19" s="487">
        <v>1.0900000000000001</v>
      </c>
      <c r="G19" s="488">
        <v>0.31188199999999999</v>
      </c>
      <c r="H19" s="488">
        <v>1.22</v>
      </c>
      <c r="I19" s="489">
        <v>14.143980000000001</v>
      </c>
      <c r="J19" s="489">
        <v>0.33</v>
      </c>
    </row>
    <row r="20" spans="1:10" s="294" customFormat="1" ht="15" customHeight="1" x14ac:dyDescent="0.25">
      <c r="A20" s="485">
        <v>18</v>
      </c>
      <c r="B20" s="792" t="s">
        <v>393</v>
      </c>
      <c r="C20" s="486">
        <v>239.93</v>
      </c>
      <c r="D20" s="486">
        <v>136038.9492</v>
      </c>
      <c r="E20" s="487">
        <v>1.6492629208247338</v>
      </c>
      <c r="F20" s="487">
        <v>0.4</v>
      </c>
      <c r="G20" s="488">
        <v>6.7080000000000001E-2</v>
      </c>
      <c r="H20" s="488">
        <v>0.96</v>
      </c>
      <c r="I20" s="489">
        <v>2.6769340000000001</v>
      </c>
      <c r="J20" s="489">
        <v>0.26</v>
      </c>
    </row>
    <row r="21" spans="1:10" s="294" customFormat="1" ht="15" customHeight="1" x14ac:dyDescent="0.25">
      <c r="A21" s="485">
        <v>19</v>
      </c>
      <c r="B21" s="792" t="s">
        <v>394</v>
      </c>
      <c r="C21" s="486">
        <v>1402.91</v>
      </c>
      <c r="D21" s="486">
        <v>698277.88211999997</v>
      </c>
      <c r="E21" s="487">
        <v>8.465544803050717</v>
      </c>
      <c r="F21" s="487">
        <v>1.03</v>
      </c>
      <c r="G21" s="488">
        <v>0.426649</v>
      </c>
      <c r="H21" s="488">
        <v>0.99</v>
      </c>
      <c r="I21" s="489">
        <v>6.5494009999999996</v>
      </c>
      <c r="J21" s="489">
        <v>0.43</v>
      </c>
    </row>
    <row r="22" spans="1:10" s="294" customFormat="1" ht="15" customHeight="1" x14ac:dyDescent="0.25">
      <c r="A22" s="485">
        <v>20</v>
      </c>
      <c r="B22" s="792" t="s">
        <v>395</v>
      </c>
      <c r="C22" s="486">
        <v>777.73</v>
      </c>
      <c r="D22" s="486">
        <v>104363.947233</v>
      </c>
      <c r="E22" s="487">
        <v>1.2652522638148689</v>
      </c>
      <c r="F22" s="487">
        <v>1.23</v>
      </c>
      <c r="G22" s="488">
        <v>0.24027699999999999</v>
      </c>
      <c r="H22" s="488">
        <v>1.57</v>
      </c>
      <c r="I22" s="489">
        <v>8.981484</v>
      </c>
      <c r="J22" s="489">
        <v>0.59</v>
      </c>
    </row>
    <row r="23" spans="1:10" s="294" customFormat="1" ht="15" customHeight="1" x14ac:dyDescent="0.25">
      <c r="A23" s="485">
        <v>21</v>
      </c>
      <c r="B23" s="792" t="s">
        <v>396</v>
      </c>
      <c r="C23" s="486">
        <v>616.79999999999995</v>
      </c>
      <c r="D23" s="486">
        <v>312768.44183299999</v>
      </c>
      <c r="E23" s="487">
        <v>3.7918360657206138</v>
      </c>
      <c r="F23" s="487">
        <v>0.95</v>
      </c>
      <c r="G23" s="488">
        <v>0.25876300000000002</v>
      </c>
      <c r="H23" s="488">
        <v>1.17</v>
      </c>
      <c r="I23" s="489">
        <v>2.6334149999999998</v>
      </c>
      <c r="J23" s="489">
        <v>0.48</v>
      </c>
    </row>
    <row r="24" spans="1:10" s="294" customFormat="1" ht="15" customHeight="1" x14ac:dyDescent="0.25">
      <c r="A24" s="485">
        <v>22</v>
      </c>
      <c r="B24" s="792" t="s">
        <v>397</v>
      </c>
      <c r="C24" s="486">
        <v>542.73</v>
      </c>
      <c r="D24" s="486">
        <v>155161.666004</v>
      </c>
      <c r="E24" s="487">
        <v>1.8810964358271363</v>
      </c>
      <c r="F24" s="487">
        <v>0.99</v>
      </c>
      <c r="G24" s="488">
        <v>0.235789</v>
      </c>
      <c r="H24" s="488">
        <v>1.28</v>
      </c>
      <c r="I24" s="489">
        <v>9.3859580000000005</v>
      </c>
      <c r="J24" s="489">
        <v>0.49</v>
      </c>
    </row>
    <row r="25" spans="1:10" s="294" customFormat="1" ht="15" customHeight="1" x14ac:dyDescent="0.25">
      <c r="A25" s="485">
        <v>23</v>
      </c>
      <c r="B25" s="792" t="s">
        <v>398</v>
      </c>
      <c r="C25" s="486">
        <v>2810.89</v>
      </c>
      <c r="D25" s="486">
        <v>261224.63660500001</v>
      </c>
      <c r="E25" s="487">
        <v>3.1669467435032344</v>
      </c>
      <c r="F25" s="487">
        <v>0.77</v>
      </c>
      <c r="G25" s="488">
        <v>0.19806799999999999</v>
      </c>
      <c r="H25" s="488">
        <v>1.0900000000000001</v>
      </c>
      <c r="I25" s="489">
        <v>1.803755</v>
      </c>
      <c r="J25" s="489">
        <v>0.55000000000000004</v>
      </c>
    </row>
    <row r="26" spans="1:10" s="294" customFormat="1" ht="15" customHeight="1" x14ac:dyDescent="0.25">
      <c r="A26" s="485">
        <v>24</v>
      </c>
      <c r="B26" s="792" t="s">
        <v>399</v>
      </c>
      <c r="C26" s="486">
        <v>157.19999999999999</v>
      </c>
      <c r="D26" s="486">
        <v>136894.68108800001</v>
      </c>
      <c r="E26" s="487">
        <v>1.6596373531571305</v>
      </c>
      <c r="F26" s="487">
        <v>0.48</v>
      </c>
      <c r="G26" s="488">
        <v>9.2051999999999995E-2</v>
      </c>
      <c r="H26" s="488">
        <v>0.99</v>
      </c>
      <c r="I26" s="489">
        <v>-2.8734160000000002</v>
      </c>
      <c r="J26" s="489">
        <v>0.33</v>
      </c>
    </row>
    <row r="27" spans="1:10" s="294" customFormat="1" ht="15" customHeight="1" x14ac:dyDescent="0.25">
      <c r="A27" s="485">
        <v>25</v>
      </c>
      <c r="B27" s="792" t="s">
        <v>400</v>
      </c>
      <c r="C27" s="486">
        <v>288.69</v>
      </c>
      <c r="D27" s="486">
        <v>121284.49443599999</v>
      </c>
      <c r="E27" s="487">
        <v>1.470387861127852</v>
      </c>
      <c r="F27" s="487">
        <v>0.68</v>
      </c>
      <c r="G27" s="488">
        <v>0.132857</v>
      </c>
      <c r="H27" s="488">
        <v>1.1599999999999999</v>
      </c>
      <c r="I27" s="489">
        <v>16.693238000000001</v>
      </c>
      <c r="J27" s="489">
        <v>0.24</v>
      </c>
    </row>
    <row r="28" spans="1:10" s="294" customFormat="1" ht="15" customHeight="1" x14ac:dyDescent="0.25">
      <c r="A28" s="485">
        <v>26</v>
      </c>
      <c r="B28" s="792" t="s">
        <v>401</v>
      </c>
      <c r="C28" s="486">
        <v>365.91</v>
      </c>
      <c r="D28" s="486">
        <v>388805.636589</v>
      </c>
      <c r="E28" s="487">
        <v>4.7136700452688745</v>
      </c>
      <c r="F28" s="487">
        <v>0.97</v>
      </c>
      <c r="G28" s="488">
        <v>0.285943</v>
      </c>
      <c r="H28" s="488">
        <v>1.1399999999999999</v>
      </c>
      <c r="I28" s="489">
        <v>8.6319909999999993</v>
      </c>
      <c r="J28" s="489">
        <v>0.44</v>
      </c>
    </row>
    <row r="29" spans="1:10" s="294" customFormat="1" ht="15" customHeight="1" x14ac:dyDescent="0.25">
      <c r="A29" s="485">
        <v>27</v>
      </c>
      <c r="B29" s="792" t="s">
        <v>402</v>
      </c>
      <c r="C29" s="486">
        <v>9696.67</v>
      </c>
      <c r="D29" s="486">
        <v>147838.76366900001</v>
      </c>
      <c r="E29" s="487">
        <v>1.7923175135775928</v>
      </c>
      <c r="F29" s="487">
        <v>0.78</v>
      </c>
      <c r="G29" s="488">
        <v>0.134409</v>
      </c>
      <c r="H29" s="488">
        <v>1.34</v>
      </c>
      <c r="I29" s="489">
        <v>19.077687999999998</v>
      </c>
      <c r="J29" s="489">
        <v>0.55000000000000004</v>
      </c>
    </row>
    <row r="30" spans="1:10" s="294" customFormat="1" ht="15" customHeight="1" x14ac:dyDescent="0.25">
      <c r="A30" s="485">
        <v>28</v>
      </c>
      <c r="B30" s="792" t="s">
        <v>403</v>
      </c>
      <c r="C30" s="486">
        <v>488.08</v>
      </c>
      <c r="D30" s="486">
        <v>79478.736422000002</v>
      </c>
      <c r="E30" s="487">
        <v>0.96355737636649486</v>
      </c>
      <c r="F30" s="487">
        <v>1.06</v>
      </c>
      <c r="G30" s="488">
        <v>0.183752</v>
      </c>
      <c r="H30" s="488">
        <v>1.55</v>
      </c>
      <c r="I30" s="489">
        <v>4.2601990000000001</v>
      </c>
      <c r="J30" s="489">
        <v>0.44</v>
      </c>
    </row>
    <row r="31" spans="1:10" s="294" customFormat="1" ht="15" customHeight="1" x14ac:dyDescent="0.25">
      <c r="A31" s="485">
        <v>29</v>
      </c>
      <c r="B31" s="792" t="s">
        <v>404</v>
      </c>
      <c r="C31" s="486">
        <v>9300.6</v>
      </c>
      <c r="D31" s="486">
        <v>108099.060171</v>
      </c>
      <c r="E31" s="487">
        <v>1.3105347605554138</v>
      </c>
      <c r="F31" s="487">
        <v>0.44</v>
      </c>
      <c r="G31" s="488">
        <v>3.9684999999999998E-2</v>
      </c>
      <c r="H31" s="488">
        <v>1.38</v>
      </c>
      <c r="I31" s="489">
        <v>13.51998</v>
      </c>
      <c r="J31" s="489">
        <v>0.56000000000000005</v>
      </c>
    </row>
    <row r="32" spans="1:10" s="294" customFormat="1" ht="15" customHeight="1" x14ac:dyDescent="0.25">
      <c r="A32" s="485">
        <v>30</v>
      </c>
      <c r="B32" s="792" t="s">
        <v>405</v>
      </c>
      <c r="C32" s="486">
        <v>159.55000000000001</v>
      </c>
      <c r="D32" s="486">
        <v>91427.263460000002</v>
      </c>
      <c r="E32" s="487">
        <v>1.1084148801779488</v>
      </c>
      <c r="F32" s="487">
        <v>1.03</v>
      </c>
      <c r="G32" s="488">
        <v>0.22001699999999999</v>
      </c>
      <c r="H32" s="488">
        <v>1.38</v>
      </c>
      <c r="I32" s="489">
        <v>0.632911</v>
      </c>
      <c r="J32" s="489">
        <v>0.25</v>
      </c>
    </row>
    <row r="33" spans="1:10" s="294" customFormat="1" ht="15" customHeight="1" x14ac:dyDescent="0.25">
      <c r="A33" s="992"/>
      <c r="B33" s="993"/>
      <c r="C33" s="994"/>
      <c r="D33" s="994"/>
      <c r="E33" s="995"/>
      <c r="F33" s="996"/>
      <c r="G33" s="997"/>
      <c r="H33" s="997"/>
      <c r="I33" s="998"/>
      <c r="J33" s="998"/>
    </row>
    <row r="34" spans="1:10" s="294" customFormat="1" ht="38.25" customHeight="1" x14ac:dyDescent="0.25">
      <c r="A34" s="1442" t="s">
        <v>406</v>
      </c>
      <c r="B34" s="1442"/>
      <c r="C34" s="1442"/>
      <c r="D34" s="1442"/>
      <c r="E34" s="1442"/>
      <c r="F34" s="1442"/>
      <c r="G34" s="1442"/>
      <c r="H34" s="1442"/>
      <c r="I34" s="1442"/>
      <c r="J34" s="1442"/>
    </row>
    <row r="35" spans="1:10" s="294" customFormat="1" ht="34.5" customHeight="1" x14ac:dyDescent="0.25">
      <c r="A35" s="1442" t="s">
        <v>407</v>
      </c>
      <c r="B35" s="1442"/>
      <c r="C35" s="1442"/>
      <c r="D35" s="1442"/>
      <c r="E35" s="1442"/>
      <c r="F35" s="1442"/>
      <c r="G35" s="1442"/>
      <c r="H35" s="1442"/>
      <c r="I35" s="1442"/>
      <c r="J35" s="1442"/>
    </row>
    <row r="36" spans="1:10" s="294" customFormat="1" ht="20.25" customHeight="1" x14ac:dyDescent="0.25">
      <c r="A36" s="1442" t="s">
        <v>408</v>
      </c>
      <c r="B36" s="1442"/>
      <c r="C36" s="1442"/>
      <c r="D36" s="1442"/>
      <c r="E36" s="1442"/>
      <c r="F36" s="1442"/>
      <c r="G36" s="1442"/>
      <c r="H36" s="1442"/>
      <c r="I36" s="1442"/>
      <c r="J36" s="1442"/>
    </row>
    <row r="37" spans="1:10" s="294" customFormat="1" ht="48.75" customHeight="1" x14ac:dyDescent="0.25">
      <c r="A37" s="1442" t="s">
        <v>409</v>
      </c>
      <c r="B37" s="1442"/>
      <c r="C37" s="1442"/>
      <c r="D37" s="1442"/>
      <c r="E37" s="1442"/>
      <c r="F37" s="1442"/>
      <c r="G37" s="1442"/>
      <c r="H37" s="1442"/>
      <c r="I37" s="1442"/>
      <c r="J37" s="1442"/>
    </row>
    <row r="38" spans="1:10" s="294" customFormat="1" ht="37.5" customHeight="1" x14ac:dyDescent="0.25">
      <c r="A38" s="1442" t="s">
        <v>410</v>
      </c>
      <c r="B38" s="1442"/>
      <c r="C38" s="1442"/>
      <c r="D38" s="1442"/>
      <c r="E38" s="1442"/>
      <c r="F38" s="1442"/>
      <c r="G38" s="1442"/>
      <c r="H38" s="1442"/>
      <c r="I38" s="1442"/>
      <c r="J38" s="1442"/>
    </row>
    <row r="39" spans="1:10" s="294" customFormat="1" ht="13.5" customHeight="1" x14ac:dyDescent="0.25">
      <c r="A39" s="1439" t="s">
        <v>364</v>
      </c>
      <c r="B39" s="1440"/>
      <c r="C39" s="1440"/>
      <c r="D39" s="1440"/>
      <c r="E39" s="1440"/>
      <c r="F39" s="1440"/>
      <c r="G39" s="1440"/>
      <c r="H39" s="1440"/>
      <c r="I39" s="1440"/>
      <c r="J39" s="1441"/>
    </row>
    <row r="40" spans="1:10" s="294" customFormat="1" ht="27.6" customHeight="1" x14ac:dyDescent="0.25">
      <c r="H40" s="296"/>
    </row>
  </sheetData>
  <mergeCells count="6">
    <mergeCell ref="A39:J39"/>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20" zoomScaleNormal="120" workbookViewId="0">
      <selection sqref="A1:XFD1048576"/>
    </sheetView>
  </sheetViews>
  <sheetFormatPr defaultColWidth="9.140625" defaultRowHeight="12" x14ac:dyDescent="0.25"/>
  <cols>
    <col min="1" max="1" width="6.42578125" style="297" bestFit="1" customWidth="1"/>
    <col min="2" max="2" width="20.5703125" style="297" bestFit="1" customWidth="1"/>
    <col min="3" max="3" width="14.5703125" style="297" bestFit="1" customWidth="1"/>
    <col min="4" max="4" width="13.85546875" style="297" bestFit="1" customWidth="1"/>
    <col min="5" max="5" width="9.85546875" style="297" customWidth="1"/>
    <col min="6" max="6" width="7.85546875" style="297" customWidth="1"/>
    <col min="7" max="7" width="9" style="297" customWidth="1"/>
    <col min="8" max="8" width="9.5703125" style="297" bestFit="1" customWidth="1"/>
    <col min="9" max="9" width="10.5703125" style="297" bestFit="1" customWidth="1"/>
    <col min="10" max="10" width="11.5703125" style="297" customWidth="1"/>
    <col min="11" max="11" width="30.42578125" style="297" bestFit="1" customWidth="1"/>
    <col min="12" max="12" width="4.5703125" style="297" bestFit="1" customWidth="1"/>
    <col min="13" max="16384" width="9.140625" style="297"/>
  </cols>
  <sheetData>
    <row r="1" spans="1:11" ht="17.25" customHeight="1" x14ac:dyDescent="0.25">
      <c r="A1" s="541" t="s">
        <v>1377</v>
      </c>
      <c r="B1" s="541"/>
      <c r="C1" s="541"/>
      <c r="D1" s="541"/>
      <c r="E1" s="541"/>
      <c r="F1" s="541"/>
      <c r="G1" s="541"/>
      <c r="H1" s="541"/>
      <c r="I1" s="541"/>
      <c r="J1" s="541"/>
      <c r="K1" s="541"/>
    </row>
    <row r="2" spans="1:11" s="298" customFormat="1" ht="48" x14ac:dyDescent="0.25">
      <c r="A2" s="793" t="s">
        <v>411</v>
      </c>
      <c r="B2" s="793" t="s">
        <v>368</v>
      </c>
      <c r="C2" s="794" t="s">
        <v>369</v>
      </c>
      <c r="D2" s="794" t="s">
        <v>370</v>
      </c>
      <c r="E2" s="793" t="s">
        <v>371</v>
      </c>
      <c r="F2" s="793" t="s">
        <v>372</v>
      </c>
      <c r="G2" s="793" t="s">
        <v>373</v>
      </c>
      <c r="H2" s="794" t="s">
        <v>374</v>
      </c>
      <c r="I2" s="794" t="s">
        <v>375</v>
      </c>
      <c r="J2" s="794" t="s">
        <v>376</v>
      </c>
    </row>
    <row r="3" spans="1:11" s="298" customFormat="1" ht="27.75" customHeight="1" x14ac:dyDescent="0.25">
      <c r="A3" s="485">
        <v>1</v>
      </c>
      <c r="B3" s="792" t="s">
        <v>412</v>
      </c>
      <c r="C3" s="486">
        <v>114.0001121</v>
      </c>
      <c r="D3" s="486">
        <v>74699.539999999994</v>
      </c>
      <c r="E3" s="487">
        <v>0.79</v>
      </c>
      <c r="F3" s="487">
        <v>2.86</v>
      </c>
      <c r="G3" s="488">
        <v>0.14000000000000001</v>
      </c>
      <c r="H3" s="488">
        <v>4.3600000000000003</v>
      </c>
      <c r="I3" s="489">
        <v>20.79</v>
      </c>
      <c r="J3" s="489">
        <v>0.02</v>
      </c>
    </row>
    <row r="4" spans="1:11" s="298" customFormat="1" ht="27" customHeight="1" x14ac:dyDescent="0.25">
      <c r="A4" s="485">
        <v>2</v>
      </c>
      <c r="B4" s="792" t="s">
        <v>413</v>
      </c>
      <c r="C4" s="486">
        <v>432.02778899999998</v>
      </c>
      <c r="D4" s="486">
        <v>75233.100000000006</v>
      </c>
      <c r="E4" s="487">
        <v>0.79</v>
      </c>
      <c r="F4" s="487">
        <v>2.0299999999999998</v>
      </c>
      <c r="G4" s="488">
        <v>0.18</v>
      </c>
      <c r="H4" s="488">
        <v>3.88</v>
      </c>
      <c r="I4" s="489">
        <v>24.09</v>
      </c>
      <c r="J4" s="489">
        <v>0.04</v>
      </c>
    </row>
    <row r="5" spans="1:11" s="298" customFormat="1" ht="27" customHeight="1" x14ac:dyDescent="0.25">
      <c r="A5" s="485">
        <v>3</v>
      </c>
      <c r="B5" s="792" t="s">
        <v>414</v>
      </c>
      <c r="C5" s="486">
        <v>71.892328500000005</v>
      </c>
      <c r="D5" s="486">
        <v>57411.34</v>
      </c>
      <c r="E5" s="487">
        <v>0.6</v>
      </c>
      <c r="F5" s="487">
        <v>0.69</v>
      </c>
      <c r="G5" s="488">
        <v>0.1</v>
      </c>
      <c r="H5" s="488">
        <v>1.3</v>
      </c>
      <c r="I5" s="489">
        <v>3.17</v>
      </c>
      <c r="J5" s="489">
        <v>0.01</v>
      </c>
    </row>
    <row r="6" spans="1:11" s="298" customFormat="1" ht="21.75" customHeight="1" x14ac:dyDescent="0.25">
      <c r="A6" s="485">
        <v>4</v>
      </c>
      <c r="B6" s="792" t="s">
        <v>415</v>
      </c>
      <c r="C6" s="486">
        <v>95.919779000000005</v>
      </c>
      <c r="D6" s="486">
        <v>153388</v>
      </c>
      <c r="E6" s="487">
        <v>1.61</v>
      </c>
      <c r="F6" s="487">
        <v>0.54</v>
      </c>
      <c r="G6" s="488">
        <v>0.1</v>
      </c>
      <c r="H6" s="488">
        <v>0.78</v>
      </c>
      <c r="I6" s="489">
        <v>9.0500000000000007</v>
      </c>
      <c r="J6" s="489">
        <v>0.02</v>
      </c>
    </row>
    <row r="7" spans="1:11" s="298" customFormat="1" ht="25.5" customHeight="1" x14ac:dyDescent="0.25">
      <c r="A7" s="485">
        <v>5</v>
      </c>
      <c r="B7" s="792" t="s">
        <v>416</v>
      </c>
      <c r="C7" s="486">
        <v>616.73899019999999</v>
      </c>
      <c r="D7" s="486">
        <v>305924.13</v>
      </c>
      <c r="E7" s="487">
        <v>3.22</v>
      </c>
      <c r="F7" s="487">
        <v>0.95</v>
      </c>
      <c r="G7" s="488">
        <v>0.26</v>
      </c>
      <c r="H7" s="488">
        <v>1.1399999999999999</v>
      </c>
      <c r="I7" s="489">
        <v>2.61</v>
      </c>
      <c r="J7" s="489">
        <v>0.02</v>
      </c>
    </row>
    <row r="8" spans="1:11" s="298" customFormat="1" ht="27" customHeight="1" x14ac:dyDescent="0.25">
      <c r="A8" s="485">
        <v>6</v>
      </c>
      <c r="B8" s="792" t="s">
        <v>417</v>
      </c>
      <c r="C8" s="486">
        <v>282.957358</v>
      </c>
      <c r="D8" s="486">
        <v>76933.279999999999</v>
      </c>
      <c r="E8" s="487">
        <v>0.81</v>
      </c>
      <c r="F8" s="487">
        <v>0.52</v>
      </c>
      <c r="G8" s="488">
        <v>0.06</v>
      </c>
      <c r="H8" s="488">
        <v>1.52</v>
      </c>
      <c r="I8" s="489">
        <v>11.6</v>
      </c>
      <c r="J8" s="489">
        <v>0.02</v>
      </c>
    </row>
    <row r="9" spans="1:11" s="298" customFormat="1" ht="18" customHeight="1" x14ac:dyDescent="0.25">
      <c r="A9" s="485">
        <v>7</v>
      </c>
      <c r="B9" s="792" t="s">
        <v>418</v>
      </c>
      <c r="C9" s="486">
        <v>123.6046154</v>
      </c>
      <c r="D9" s="486">
        <v>203792.34</v>
      </c>
      <c r="E9" s="487">
        <v>2.15</v>
      </c>
      <c r="F9" s="487">
        <v>1.05</v>
      </c>
      <c r="G9" s="488">
        <v>0.19</v>
      </c>
      <c r="H9" s="488">
        <v>1.31</v>
      </c>
      <c r="I9" s="489">
        <v>2.89</v>
      </c>
      <c r="J9" s="489">
        <v>0.01</v>
      </c>
    </row>
    <row r="10" spans="1:11" s="298" customFormat="1" ht="29.25" customHeight="1" x14ac:dyDescent="0.25">
      <c r="A10" s="485">
        <v>8</v>
      </c>
      <c r="B10" s="792" t="s">
        <v>419</v>
      </c>
      <c r="C10" s="486">
        <v>159.54888130000001</v>
      </c>
      <c r="D10" s="486">
        <v>91448.95</v>
      </c>
      <c r="E10" s="487">
        <v>0.96</v>
      </c>
      <c r="F10" s="487">
        <v>1.07</v>
      </c>
      <c r="G10" s="488">
        <v>0.23</v>
      </c>
      <c r="H10" s="488">
        <v>1.02</v>
      </c>
      <c r="I10" s="489">
        <v>0.73</v>
      </c>
      <c r="J10" s="489">
        <v>0.03</v>
      </c>
    </row>
    <row r="11" spans="1:11" s="298" customFormat="1" ht="27.75" customHeight="1" x14ac:dyDescent="0.25">
      <c r="A11" s="485">
        <v>9</v>
      </c>
      <c r="B11" s="792" t="s">
        <v>420</v>
      </c>
      <c r="C11" s="486">
        <v>2169.2527439999999</v>
      </c>
      <c r="D11" s="486">
        <v>43013.24</v>
      </c>
      <c r="E11" s="487">
        <v>0.45</v>
      </c>
      <c r="F11" s="487">
        <v>0.76</v>
      </c>
      <c r="G11" s="488">
        <v>0.1</v>
      </c>
      <c r="H11" s="488">
        <v>2.0099999999999998</v>
      </c>
      <c r="I11" s="489">
        <v>3.43</v>
      </c>
      <c r="J11" s="489">
        <v>0.02</v>
      </c>
    </row>
    <row r="12" spans="1:11" s="298" customFormat="1" ht="15" customHeight="1" x14ac:dyDescent="0.25">
      <c r="A12" s="485">
        <v>10</v>
      </c>
      <c r="B12" s="792" t="s">
        <v>421</v>
      </c>
      <c r="C12" s="486">
        <v>2810.889968</v>
      </c>
      <c r="D12" s="486">
        <v>261126.06</v>
      </c>
      <c r="E12" s="487">
        <v>2.75</v>
      </c>
      <c r="F12" s="487">
        <v>0.8</v>
      </c>
      <c r="G12" s="488">
        <v>0.21</v>
      </c>
      <c r="H12" s="488">
        <v>1.1100000000000001</v>
      </c>
      <c r="I12" s="489">
        <v>1.72</v>
      </c>
      <c r="J12" s="489">
        <v>0.02</v>
      </c>
    </row>
    <row r="13" spans="1:11" s="298" customFormat="1" ht="15" customHeight="1" x14ac:dyDescent="0.25">
      <c r="A13" s="485">
        <v>11</v>
      </c>
      <c r="B13" s="792" t="s">
        <v>422</v>
      </c>
      <c r="C13" s="486">
        <v>24.086829600000002</v>
      </c>
      <c r="D13" s="486">
        <v>63007.3</v>
      </c>
      <c r="E13" s="487">
        <v>0.66</v>
      </c>
      <c r="F13" s="487">
        <v>0.41</v>
      </c>
      <c r="G13" s="488">
        <v>0.06</v>
      </c>
      <c r="H13" s="488">
        <v>1.05</v>
      </c>
      <c r="I13" s="489">
        <v>10.01</v>
      </c>
      <c r="J13" s="489">
        <v>0.02</v>
      </c>
    </row>
    <row r="14" spans="1:11" s="298" customFormat="1" ht="15" customHeight="1" x14ac:dyDescent="0.25">
      <c r="A14" s="485">
        <v>12</v>
      </c>
      <c r="B14" s="792" t="s">
        <v>423</v>
      </c>
      <c r="C14" s="486">
        <v>161.47007959999999</v>
      </c>
      <c r="D14" s="486">
        <v>65403.05</v>
      </c>
      <c r="E14" s="487">
        <v>0.69</v>
      </c>
      <c r="F14" s="487">
        <v>0.4</v>
      </c>
      <c r="G14" s="488">
        <v>0.03</v>
      </c>
      <c r="H14" s="488">
        <v>1.05</v>
      </c>
      <c r="I14" s="489">
        <v>2.8</v>
      </c>
      <c r="J14" s="489">
        <v>0.02</v>
      </c>
    </row>
    <row r="15" spans="1:11" s="298" customFormat="1" ht="15" customHeight="1" x14ac:dyDescent="0.25">
      <c r="A15" s="485">
        <v>13</v>
      </c>
      <c r="B15" s="792" t="s">
        <v>424</v>
      </c>
      <c r="C15" s="486">
        <v>6162.7283269999998</v>
      </c>
      <c r="D15" s="486">
        <v>85735.88</v>
      </c>
      <c r="E15" s="487">
        <v>0.9</v>
      </c>
      <c r="F15" s="487">
        <v>0.84</v>
      </c>
      <c r="G15" s="488">
        <v>0.12</v>
      </c>
      <c r="H15" s="488">
        <v>2.02</v>
      </c>
      <c r="I15" s="489">
        <v>9.89</v>
      </c>
      <c r="J15" s="489">
        <v>0.03</v>
      </c>
    </row>
    <row r="16" spans="1:11" s="298" customFormat="1" ht="23.25" customHeight="1" x14ac:dyDescent="0.25">
      <c r="A16" s="485">
        <v>14</v>
      </c>
      <c r="B16" s="792" t="s">
        <v>425</v>
      </c>
      <c r="C16" s="486">
        <v>53.093716000000001</v>
      </c>
      <c r="D16" s="486">
        <v>49745.41</v>
      </c>
      <c r="E16" s="487">
        <v>0.52</v>
      </c>
      <c r="F16" s="487">
        <v>0.4</v>
      </c>
      <c r="G16" s="488">
        <v>0.02</v>
      </c>
      <c r="H16" s="488">
        <v>1.42</v>
      </c>
      <c r="I16" s="489">
        <v>3.04</v>
      </c>
      <c r="J16" s="489">
        <v>0.03</v>
      </c>
    </row>
    <row r="17" spans="1:10" s="298" customFormat="1" ht="25.5" customHeight="1" x14ac:dyDescent="0.25">
      <c r="A17" s="485">
        <v>15</v>
      </c>
      <c r="B17" s="792" t="s">
        <v>426</v>
      </c>
      <c r="C17" s="486">
        <v>83.404698499999995</v>
      </c>
      <c r="D17" s="486">
        <v>70601.53</v>
      </c>
      <c r="E17" s="487">
        <v>0.74</v>
      </c>
      <c r="F17" s="487">
        <v>0.44</v>
      </c>
      <c r="G17" s="488">
        <v>0.06</v>
      </c>
      <c r="H17" s="488">
        <v>1.48</v>
      </c>
      <c r="I17" s="489">
        <v>0.17</v>
      </c>
      <c r="J17" s="489">
        <v>0.02</v>
      </c>
    </row>
    <row r="18" spans="1:10" s="298" customFormat="1" ht="20.25" customHeight="1" x14ac:dyDescent="0.25">
      <c r="A18" s="485">
        <v>16</v>
      </c>
      <c r="B18" s="792" t="s">
        <v>427</v>
      </c>
      <c r="C18" s="486">
        <v>27.377549999999999</v>
      </c>
      <c r="D18" s="486">
        <v>56719.44</v>
      </c>
      <c r="E18" s="487">
        <v>0.6</v>
      </c>
      <c r="F18" s="487">
        <v>0.96</v>
      </c>
      <c r="G18" s="488">
        <v>0.16</v>
      </c>
      <c r="H18" s="488">
        <v>2.15</v>
      </c>
      <c r="I18" s="489">
        <v>6.33</v>
      </c>
      <c r="J18" s="489">
        <v>0.02</v>
      </c>
    </row>
    <row r="19" spans="1:10" s="298" customFormat="1" ht="15" customHeight="1" x14ac:dyDescent="0.25">
      <c r="A19" s="485">
        <v>17</v>
      </c>
      <c r="B19" s="792" t="s">
        <v>428</v>
      </c>
      <c r="C19" s="486">
        <v>131.6897582</v>
      </c>
      <c r="D19" s="486">
        <v>78716.759999999995</v>
      </c>
      <c r="E19" s="487">
        <v>0.83</v>
      </c>
      <c r="F19" s="487">
        <v>0.99</v>
      </c>
      <c r="G19" s="488">
        <v>0.32</v>
      </c>
      <c r="H19" s="488">
        <v>1.2</v>
      </c>
      <c r="I19" s="489">
        <v>6.45</v>
      </c>
      <c r="J19" s="489">
        <v>0.02</v>
      </c>
    </row>
    <row r="20" spans="1:10" s="298" customFormat="1" ht="15" customHeight="1" x14ac:dyDescent="0.25">
      <c r="A20" s="485">
        <v>18</v>
      </c>
      <c r="B20" s="792" t="s">
        <v>429</v>
      </c>
      <c r="C20" s="486">
        <v>542.73301919999994</v>
      </c>
      <c r="D20" s="486">
        <v>155161.67000000001</v>
      </c>
      <c r="E20" s="487">
        <v>1.63</v>
      </c>
      <c r="F20" s="487">
        <v>1</v>
      </c>
      <c r="G20" s="488">
        <v>0.23</v>
      </c>
      <c r="H20" s="488">
        <v>1.88</v>
      </c>
      <c r="I20" s="489">
        <v>9.34</v>
      </c>
      <c r="J20" s="489">
        <v>0.03</v>
      </c>
    </row>
    <row r="21" spans="1:10" s="298" customFormat="1" ht="24" customHeight="1" x14ac:dyDescent="0.25">
      <c r="A21" s="485">
        <v>19</v>
      </c>
      <c r="B21" s="792" t="s">
        <v>430</v>
      </c>
      <c r="C21" s="486">
        <v>759.04902149999998</v>
      </c>
      <c r="D21" s="486">
        <v>1284430.5</v>
      </c>
      <c r="E21" s="487">
        <v>13.52</v>
      </c>
      <c r="F21" s="487">
        <v>1.1499999999999999</v>
      </c>
      <c r="G21" s="488">
        <v>0.45</v>
      </c>
      <c r="H21" s="488">
        <v>0.99</v>
      </c>
      <c r="I21" s="489">
        <v>9.65</v>
      </c>
      <c r="J21" s="489">
        <v>0.02</v>
      </c>
    </row>
    <row r="22" spans="1:10" s="298" customFormat="1" ht="28.5" customHeight="1" x14ac:dyDescent="0.25">
      <c r="A22" s="485">
        <v>20</v>
      </c>
      <c r="B22" s="792" t="s">
        <v>431</v>
      </c>
      <c r="C22" s="486">
        <v>2150.6596159999999</v>
      </c>
      <c r="D22" s="486">
        <v>68150.75</v>
      </c>
      <c r="E22" s="487">
        <v>0.72</v>
      </c>
      <c r="F22" s="487">
        <v>0.79</v>
      </c>
      <c r="G22" s="488">
        <v>0.08</v>
      </c>
      <c r="H22" s="488">
        <v>1.6</v>
      </c>
      <c r="I22" s="489">
        <v>-6.38</v>
      </c>
      <c r="J22" s="489">
        <v>0.02</v>
      </c>
    </row>
    <row r="23" spans="1:10" s="298" customFormat="1" ht="15" customHeight="1" x14ac:dyDescent="0.25">
      <c r="A23" s="485">
        <v>21</v>
      </c>
      <c r="B23" s="792" t="s">
        <v>432</v>
      </c>
      <c r="C23" s="486">
        <v>39.977430599999998</v>
      </c>
      <c r="D23" s="486">
        <v>53783.79</v>
      </c>
      <c r="E23" s="487">
        <v>0.56999999999999995</v>
      </c>
      <c r="F23" s="487">
        <v>0.8</v>
      </c>
      <c r="G23" s="488">
        <v>0.12</v>
      </c>
      <c r="H23" s="488">
        <v>1.47</v>
      </c>
      <c r="I23" s="489">
        <v>8.39</v>
      </c>
      <c r="J23" s="489">
        <v>0.02</v>
      </c>
    </row>
    <row r="24" spans="1:10" s="298" customFormat="1" ht="16.5" customHeight="1" x14ac:dyDescent="0.25">
      <c r="A24" s="485">
        <v>22</v>
      </c>
      <c r="B24" s="792" t="s">
        <v>433</v>
      </c>
      <c r="C24" s="486">
        <v>224.72165229999999</v>
      </c>
      <c r="D24" s="486">
        <v>89810.57</v>
      </c>
      <c r="E24" s="487">
        <v>0.95</v>
      </c>
      <c r="F24" s="487">
        <v>1.32</v>
      </c>
      <c r="G24" s="488">
        <v>0.25</v>
      </c>
      <c r="H24" s="488">
        <v>1.49</v>
      </c>
      <c r="I24" s="489">
        <v>19.239999999999998</v>
      </c>
      <c r="J24" s="489">
        <v>0.02</v>
      </c>
    </row>
    <row r="25" spans="1:10" s="298" customFormat="1" ht="26.25" customHeight="1" x14ac:dyDescent="0.25">
      <c r="A25" s="485">
        <v>23</v>
      </c>
      <c r="B25" s="792" t="s">
        <v>434</v>
      </c>
      <c r="C25" s="486">
        <v>234.95912619999999</v>
      </c>
      <c r="D25" s="486">
        <v>237849.36</v>
      </c>
      <c r="E25" s="487">
        <v>2.5</v>
      </c>
      <c r="F25" s="487">
        <v>0.5</v>
      </c>
      <c r="G25" s="488">
        <v>0.1</v>
      </c>
      <c r="H25" s="488">
        <v>0.83</v>
      </c>
      <c r="I25" s="489">
        <v>4.6500000000000004</v>
      </c>
      <c r="J25" s="489">
        <v>0.02</v>
      </c>
    </row>
    <row r="26" spans="1:10" s="298" customFormat="1" ht="26.25" customHeight="1" x14ac:dyDescent="0.25">
      <c r="A26" s="485">
        <v>24</v>
      </c>
      <c r="B26" s="792" t="s">
        <v>435</v>
      </c>
      <c r="C26" s="486">
        <v>1402.8184004</v>
      </c>
      <c r="D26" s="486">
        <v>699024.41</v>
      </c>
      <c r="E26" s="487">
        <v>7.36</v>
      </c>
      <c r="F26" s="487">
        <v>1.01</v>
      </c>
      <c r="G26" s="488">
        <v>0.4</v>
      </c>
      <c r="H26" s="488">
        <v>1.41</v>
      </c>
      <c r="I26" s="489">
        <v>6.59</v>
      </c>
      <c r="J26" s="489">
        <v>0.02</v>
      </c>
    </row>
    <row r="27" spans="1:10" s="298" customFormat="1" ht="27" customHeight="1" x14ac:dyDescent="0.25">
      <c r="A27" s="485">
        <v>25</v>
      </c>
      <c r="B27" s="792" t="s">
        <v>436</v>
      </c>
      <c r="C27" s="486">
        <v>1247.5608672000001</v>
      </c>
      <c r="D27" s="486">
        <v>409313.49</v>
      </c>
      <c r="E27" s="487">
        <v>4.3099999999999996</v>
      </c>
      <c r="F27" s="487">
        <v>0.63</v>
      </c>
      <c r="G27" s="488">
        <v>0.13</v>
      </c>
      <c r="H27" s="488">
        <v>1.24</v>
      </c>
      <c r="I27" s="489">
        <v>6.03</v>
      </c>
      <c r="J27" s="489">
        <v>0.03</v>
      </c>
    </row>
    <row r="28" spans="1:10" s="298" customFormat="1" ht="27" customHeight="1" x14ac:dyDescent="0.25">
      <c r="A28" s="485">
        <v>26</v>
      </c>
      <c r="B28" s="792" t="s">
        <v>437</v>
      </c>
      <c r="C28" s="486">
        <v>777.73218199999997</v>
      </c>
      <c r="D28" s="486">
        <v>105702.16</v>
      </c>
      <c r="E28" s="487">
        <v>1.1100000000000001</v>
      </c>
      <c r="F28" s="487">
        <v>1.24</v>
      </c>
      <c r="G28" s="488">
        <v>0.24</v>
      </c>
      <c r="H28" s="488">
        <v>1.25</v>
      </c>
      <c r="I28" s="489">
        <v>9.06</v>
      </c>
      <c r="J28" s="489">
        <v>0.02</v>
      </c>
    </row>
    <row r="29" spans="1:10" s="298" customFormat="1" ht="27" customHeight="1" x14ac:dyDescent="0.25">
      <c r="A29" s="485">
        <v>27</v>
      </c>
      <c r="B29" s="792" t="s">
        <v>438</v>
      </c>
      <c r="C29" s="486">
        <v>2075.2177944999999</v>
      </c>
      <c r="D29" s="486">
        <v>550718.81000000006</v>
      </c>
      <c r="E29" s="487">
        <v>5.8</v>
      </c>
      <c r="F29" s="487">
        <v>1.35</v>
      </c>
      <c r="G29" s="488">
        <v>0.32</v>
      </c>
      <c r="H29" s="488">
        <v>1.72</v>
      </c>
      <c r="I29" s="489">
        <v>6.03</v>
      </c>
      <c r="J29" s="489">
        <v>0.02</v>
      </c>
    </row>
    <row r="30" spans="1:10" s="298" customFormat="1" ht="15" customHeight="1" x14ac:dyDescent="0.25">
      <c r="A30" s="485">
        <v>28</v>
      </c>
      <c r="B30" s="792" t="s">
        <v>439</v>
      </c>
      <c r="C30" s="486">
        <v>244.5453966</v>
      </c>
      <c r="D30" s="486">
        <v>83951.82</v>
      </c>
      <c r="E30" s="487">
        <v>0.88</v>
      </c>
      <c r="F30" s="487">
        <v>1.1299999999999999</v>
      </c>
      <c r="G30" s="488">
        <v>0.28999999999999998</v>
      </c>
      <c r="H30" s="488">
        <v>1.2</v>
      </c>
      <c r="I30" s="489">
        <v>9.8800000000000008</v>
      </c>
      <c r="J30" s="489">
        <v>0.03</v>
      </c>
    </row>
    <row r="31" spans="1:10" s="298" customFormat="1" ht="30" customHeight="1" x14ac:dyDescent="0.25">
      <c r="A31" s="485">
        <v>29</v>
      </c>
      <c r="B31" s="792" t="s">
        <v>440</v>
      </c>
      <c r="C31" s="486">
        <v>993.76587050000001</v>
      </c>
      <c r="D31" s="486">
        <v>280638.28999999998</v>
      </c>
      <c r="E31" s="487">
        <v>2.95</v>
      </c>
      <c r="F31" s="487">
        <v>0.98</v>
      </c>
      <c r="G31" s="488">
        <v>0.32</v>
      </c>
      <c r="H31" s="488">
        <v>1.0900000000000001</v>
      </c>
      <c r="I31" s="489">
        <v>8.6999999999999993</v>
      </c>
      <c r="J31" s="489">
        <v>0.02</v>
      </c>
    </row>
    <row r="32" spans="1:10" s="298" customFormat="1" ht="29.25" customHeight="1" x14ac:dyDescent="0.25">
      <c r="A32" s="485">
        <v>30</v>
      </c>
      <c r="B32" s="792" t="s">
        <v>441</v>
      </c>
      <c r="C32" s="486">
        <v>29.5915763</v>
      </c>
      <c r="D32" s="486">
        <v>57746.02</v>
      </c>
      <c r="E32" s="487">
        <v>0.61</v>
      </c>
      <c r="F32" s="487">
        <v>1.1100000000000001</v>
      </c>
      <c r="G32" s="488">
        <v>0.2</v>
      </c>
      <c r="H32" s="488">
        <v>1.49</v>
      </c>
      <c r="I32" s="489">
        <v>13.69</v>
      </c>
      <c r="J32" s="489">
        <v>0.03</v>
      </c>
    </row>
    <row r="33" spans="1:10" s="298" customFormat="1" ht="15" customHeight="1" x14ac:dyDescent="0.25">
      <c r="A33" s="485">
        <v>31</v>
      </c>
      <c r="B33" s="792" t="s">
        <v>442</v>
      </c>
      <c r="C33" s="486">
        <v>274.90966300000002</v>
      </c>
      <c r="D33" s="486">
        <v>416812.53</v>
      </c>
      <c r="E33" s="487">
        <v>4.3899999999999997</v>
      </c>
      <c r="F33" s="487">
        <v>0.85</v>
      </c>
      <c r="G33" s="488">
        <v>0.19</v>
      </c>
      <c r="H33" s="488">
        <v>1.41</v>
      </c>
      <c r="I33" s="489">
        <v>13.41</v>
      </c>
      <c r="J33" s="489">
        <v>0.02</v>
      </c>
    </row>
    <row r="34" spans="1:10" s="298" customFormat="1" ht="22.5" customHeight="1" x14ac:dyDescent="0.25">
      <c r="A34" s="485">
        <v>32</v>
      </c>
      <c r="B34" s="792" t="s">
        <v>443</v>
      </c>
      <c r="C34" s="486">
        <v>621.76441550000004</v>
      </c>
      <c r="D34" s="486">
        <v>154840.23000000001</v>
      </c>
      <c r="E34" s="487">
        <v>1.63</v>
      </c>
      <c r="F34" s="487">
        <v>1.1100000000000001</v>
      </c>
      <c r="G34" s="488">
        <v>0.22</v>
      </c>
      <c r="H34" s="488">
        <v>1.53</v>
      </c>
      <c r="I34" s="489">
        <v>4.96</v>
      </c>
      <c r="J34" s="489">
        <v>0.02</v>
      </c>
    </row>
    <row r="35" spans="1:10" s="298" customFormat="1" ht="15" customHeight="1" x14ac:dyDescent="0.25">
      <c r="A35" s="485">
        <v>33</v>
      </c>
      <c r="B35" s="792" t="s">
        <v>444</v>
      </c>
      <c r="C35" s="486">
        <v>157.20128700000001</v>
      </c>
      <c r="D35" s="486">
        <v>136041.59</v>
      </c>
      <c r="E35" s="487">
        <v>1.43</v>
      </c>
      <c r="F35" s="487">
        <v>0.52</v>
      </c>
      <c r="G35" s="488">
        <v>0.11</v>
      </c>
      <c r="H35" s="488">
        <v>0.89</v>
      </c>
      <c r="I35" s="489">
        <v>-2.89</v>
      </c>
      <c r="J35" s="489">
        <v>0.02</v>
      </c>
    </row>
    <row r="36" spans="1:10" s="298" customFormat="1" ht="27" customHeight="1" x14ac:dyDescent="0.25">
      <c r="A36" s="485">
        <v>34</v>
      </c>
      <c r="B36" s="792" t="s">
        <v>445</v>
      </c>
      <c r="C36" s="486">
        <v>9696.6661339999991</v>
      </c>
      <c r="D36" s="486">
        <v>147838.76999999999</v>
      </c>
      <c r="E36" s="487">
        <v>1.56</v>
      </c>
      <c r="F36" s="487">
        <v>0.85</v>
      </c>
      <c r="G36" s="488">
        <v>0.15</v>
      </c>
      <c r="H36" s="488">
        <v>1.99</v>
      </c>
      <c r="I36" s="489">
        <v>19.079999999999998</v>
      </c>
      <c r="J36" s="489">
        <v>0.03</v>
      </c>
    </row>
    <row r="37" spans="1:10" s="298" customFormat="1" ht="26.25" customHeight="1" x14ac:dyDescent="0.25">
      <c r="A37" s="485">
        <v>35</v>
      </c>
      <c r="B37" s="792" t="s">
        <v>446</v>
      </c>
      <c r="C37" s="486">
        <v>96.415716000000003</v>
      </c>
      <c r="D37" s="486">
        <v>94822.07</v>
      </c>
      <c r="E37" s="487">
        <v>1</v>
      </c>
      <c r="F37" s="487">
        <v>0.45</v>
      </c>
      <c r="G37" s="488">
        <v>7.0000000000000007E-2</v>
      </c>
      <c r="H37" s="488">
        <v>1.35</v>
      </c>
      <c r="I37" s="489">
        <v>9.67</v>
      </c>
      <c r="J37" s="489">
        <v>0.03</v>
      </c>
    </row>
    <row r="38" spans="1:10" s="298" customFormat="1" ht="27" customHeight="1" x14ac:dyDescent="0.25">
      <c r="A38" s="485">
        <v>36</v>
      </c>
      <c r="B38" s="792" t="s">
        <v>447</v>
      </c>
      <c r="C38" s="486">
        <v>6290.1396029999996</v>
      </c>
      <c r="D38" s="486">
        <v>79967.17</v>
      </c>
      <c r="E38" s="487">
        <v>0.84</v>
      </c>
      <c r="F38" s="487">
        <v>0.72</v>
      </c>
      <c r="G38" s="488">
        <v>0.12</v>
      </c>
      <c r="H38" s="488">
        <v>1.46</v>
      </c>
      <c r="I38" s="489">
        <v>5.18</v>
      </c>
      <c r="J38" s="489">
        <v>0.03</v>
      </c>
    </row>
    <row r="39" spans="1:10" s="298" customFormat="1" ht="39" customHeight="1" x14ac:dyDescent="0.25">
      <c r="A39" s="485">
        <v>37</v>
      </c>
      <c r="B39" s="792" t="s">
        <v>448</v>
      </c>
      <c r="C39" s="486">
        <v>9300.6038189999999</v>
      </c>
      <c r="D39" s="486">
        <v>108099.06</v>
      </c>
      <c r="E39" s="487">
        <v>1.1399999999999999</v>
      </c>
      <c r="F39" s="487">
        <v>0.49</v>
      </c>
      <c r="G39" s="488">
        <v>0.05</v>
      </c>
      <c r="H39" s="488">
        <v>1.75</v>
      </c>
      <c r="I39" s="489">
        <v>13.52</v>
      </c>
      <c r="J39" s="489">
        <v>0.03</v>
      </c>
    </row>
    <row r="40" spans="1:10" s="298" customFormat="1" ht="27" customHeight="1" x14ac:dyDescent="0.25">
      <c r="A40" s="485">
        <v>38</v>
      </c>
      <c r="B40" s="792" t="s">
        <v>449</v>
      </c>
      <c r="C40" s="486">
        <v>6765.6842409999999</v>
      </c>
      <c r="D40" s="486">
        <v>874447.77</v>
      </c>
      <c r="E40" s="487">
        <v>9.1999999999999993</v>
      </c>
      <c r="F40" s="487">
        <v>1.26</v>
      </c>
      <c r="G40" s="488">
        <v>0.5</v>
      </c>
      <c r="H40" s="488">
        <v>0.81</v>
      </c>
      <c r="I40" s="489">
        <v>8.73</v>
      </c>
      <c r="J40" s="489">
        <v>0.02</v>
      </c>
    </row>
    <row r="41" spans="1:10" s="298" customFormat="1" ht="27" customHeight="1" x14ac:dyDescent="0.25">
      <c r="A41" s="485">
        <v>39</v>
      </c>
      <c r="B41" s="792" t="s">
        <v>450</v>
      </c>
      <c r="C41" s="486">
        <v>1001.240203</v>
      </c>
      <c r="D41" s="486">
        <v>64546.95</v>
      </c>
      <c r="E41" s="487">
        <v>0.68</v>
      </c>
      <c r="F41" s="487">
        <v>0.94</v>
      </c>
      <c r="G41" s="488">
        <v>0.19</v>
      </c>
      <c r="H41" s="488">
        <v>1</v>
      </c>
      <c r="I41" s="489">
        <v>-0.18</v>
      </c>
      <c r="J41" s="489">
        <v>0.03</v>
      </c>
    </row>
    <row r="42" spans="1:10" s="298" customFormat="1" ht="15" customHeight="1" x14ac:dyDescent="0.25">
      <c r="A42" s="485">
        <v>40</v>
      </c>
      <c r="B42" s="792" t="s">
        <v>451</v>
      </c>
      <c r="C42" s="486">
        <v>892.46119339999996</v>
      </c>
      <c r="D42" s="486">
        <v>246392.03</v>
      </c>
      <c r="E42" s="487">
        <v>2.59</v>
      </c>
      <c r="F42" s="487">
        <v>1.32</v>
      </c>
      <c r="G42" s="488">
        <v>0.37</v>
      </c>
      <c r="H42" s="488">
        <v>1.57</v>
      </c>
      <c r="I42" s="489">
        <v>13.69</v>
      </c>
      <c r="J42" s="489">
        <v>0.02</v>
      </c>
    </row>
    <row r="43" spans="1:10" s="298" customFormat="1" ht="24.75" customHeight="1" x14ac:dyDescent="0.25">
      <c r="A43" s="485">
        <v>41</v>
      </c>
      <c r="B43" s="792" t="s">
        <v>452</v>
      </c>
      <c r="C43" s="486">
        <v>239.93349699999999</v>
      </c>
      <c r="D43" s="486">
        <v>135982.91</v>
      </c>
      <c r="E43" s="487">
        <v>1.43</v>
      </c>
      <c r="F43" s="487">
        <v>0.44</v>
      </c>
      <c r="G43" s="488">
        <v>0.08</v>
      </c>
      <c r="H43" s="488">
        <v>0.73</v>
      </c>
      <c r="I43" s="489">
        <v>2.74</v>
      </c>
      <c r="J43" s="489">
        <v>0.02</v>
      </c>
    </row>
    <row r="44" spans="1:10" s="298" customFormat="1" ht="25.5" customHeight="1" x14ac:dyDescent="0.25">
      <c r="A44" s="485">
        <v>42</v>
      </c>
      <c r="B44" s="792" t="s">
        <v>453</v>
      </c>
      <c r="C44" s="486">
        <v>361.80875179999998</v>
      </c>
      <c r="D44" s="486">
        <v>384295.89</v>
      </c>
      <c r="E44" s="487">
        <v>4.05</v>
      </c>
      <c r="F44" s="487">
        <v>0.97</v>
      </c>
      <c r="G44" s="488">
        <v>0.27</v>
      </c>
      <c r="H44" s="488">
        <v>1.47</v>
      </c>
      <c r="I44" s="489">
        <v>8.77</v>
      </c>
      <c r="J44" s="489">
        <v>0.02</v>
      </c>
    </row>
    <row r="45" spans="1:10" s="298" customFormat="1" ht="26.25" customHeight="1" x14ac:dyDescent="0.25">
      <c r="A45" s="485">
        <v>43</v>
      </c>
      <c r="B45" s="792" t="s">
        <v>454</v>
      </c>
      <c r="C45" s="486">
        <v>92.901165000000006</v>
      </c>
      <c r="D45" s="486">
        <v>65627.240000000005</v>
      </c>
      <c r="E45" s="487">
        <v>0.69</v>
      </c>
      <c r="F45" s="487">
        <v>0.67</v>
      </c>
      <c r="G45" s="488">
        <v>0.13</v>
      </c>
      <c r="H45" s="488">
        <v>1.1499999999999999</v>
      </c>
      <c r="I45" s="489">
        <v>15.52</v>
      </c>
      <c r="J45" s="489">
        <v>0.02</v>
      </c>
    </row>
    <row r="46" spans="1:10" s="298" customFormat="1" ht="19.5" customHeight="1" x14ac:dyDescent="0.25">
      <c r="A46" s="485">
        <v>44</v>
      </c>
      <c r="B46" s="792" t="s">
        <v>455</v>
      </c>
      <c r="C46" s="486">
        <v>664.56942300000003</v>
      </c>
      <c r="D46" s="486">
        <v>137357.69</v>
      </c>
      <c r="E46" s="487">
        <v>1.45</v>
      </c>
      <c r="F46" s="487">
        <v>0.92</v>
      </c>
      <c r="G46" s="488">
        <v>0.14000000000000001</v>
      </c>
      <c r="H46" s="488">
        <v>1.5</v>
      </c>
      <c r="I46" s="489">
        <v>10.41</v>
      </c>
      <c r="J46" s="489">
        <v>0.02</v>
      </c>
    </row>
    <row r="47" spans="1:10" s="298" customFormat="1" ht="28.5" customHeight="1" x14ac:dyDescent="0.25">
      <c r="A47" s="485">
        <v>45</v>
      </c>
      <c r="B47" s="792" t="s">
        <v>456</v>
      </c>
      <c r="C47" s="486">
        <v>1229.7332939</v>
      </c>
      <c r="D47" s="486">
        <v>113302.71</v>
      </c>
      <c r="E47" s="487">
        <v>1.19</v>
      </c>
      <c r="F47" s="487">
        <v>1.1399999999999999</v>
      </c>
      <c r="G47" s="488">
        <v>0.26</v>
      </c>
      <c r="H47" s="488">
        <v>1.47</v>
      </c>
      <c r="I47" s="489">
        <v>9.15</v>
      </c>
      <c r="J47" s="489">
        <v>0.03</v>
      </c>
    </row>
    <row r="48" spans="1:10" s="298" customFormat="1" ht="15" customHeight="1" x14ac:dyDescent="0.25">
      <c r="A48" s="485">
        <v>46</v>
      </c>
      <c r="B48" s="792" t="s">
        <v>457</v>
      </c>
      <c r="C48" s="486">
        <v>488.0072285</v>
      </c>
      <c r="D48" s="486">
        <v>79495.990000000005</v>
      </c>
      <c r="E48" s="487">
        <v>0.84</v>
      </c>
      <c r="F48" s="487">
        <v>1.08</v>
      </c>
      <c r="G48" s="488">
        <v>0.18</v>
      </c>
      <c r="H48" s="488">
        <v>1.44</v>
      </c>
      <c r="I48" s="489">
        <v>4.2300000000000004</v>
      </c>
      <c r="J48" s="489">
        <v>0.03</v>
      </c>
    </row>
    <row r="49" spans="1:10" s="298" customFormat="1" ht="15" customHeight="1" x14ac:dyDescent="0.25">
      <c r="A49" s="485">
        <v>47</v>
      </c>
      <c r="B49" s="792" t="s">
        <v>458</v>
      </c>
      <c r="C49" s="486">
        <v>88.778616</v>
      </c>
      <c r="D49" s="486">
        <v>153361.64000000001</v>
      </c>
      <c r="E49" s="487">
        <v>1.61</v>
      </c>
      <c r="F49" s="487">
        <v>0.64</v>
      </c>
      <c r="G49" s="488">
        <v>0.13</v>
      </c>
      <c r="H49" s="488">
        <v>0.9</v>
      </c>
      <c r="I49" s="489">
        <v>5.3</v>
      </c>
      <c r="J49" s="489">
        <v>0.02</v>
      </c>
    </row>
    <row r="50" spans="1:10" s="298" customFormat="1" ht="15" customHeight="1" x14ac:dyDescent="0.25">
      <c r="A50" s="485">
        <v>48</v>
      </c>
      <c r="B50" s="792" t="s">
        <v>459</v>
      </c>
      <c r="C50" s="486">
        <v>150.1215282</v>
      </c>
      <c r="D50" s="486">
        <v>29533.22</v>
      </c>
      <c r="E50" s="487">
        <v>0.31</v>
      </c>
      <c r="F50" s="487">
        <v>1.1299999999999999</v>
      </c>
      <c r="G50" s="488">
        <v>0.27</v>
      </c>
      <c r="H50" s="488">
        <v>1.43</v>
      </c>
      <c r="I50" s="489">
        <v>2.91</v>
      </c>
      <c r="J50" s="489">
        <v>0.03</v>
      </c>
    </row>
    <row r="51" spans="1:10" s="298" customFormat="1" ht="15" customHeight="1" x14ac:dyDescent="0.25">
      <c r="A51" s="485">
        <v>49</v>
      </c>
      <c r="B51" s="792" t="s">
        <v>460</v>
      </c>
      <c r="C51" s="486">
        <v>288.68667399999998</v>
      </c>
      <c r="D51" s="486">
        <v>121283.62</v>
      </c>
      <c r="E51" s="487">
        <v>1.28</v>
      </c>
      <c r="F51" s="487">
        <v>0.73</v>
      </c>
      <c r="G51" s="488">
        <v>0.15</v>
      </c>
      <c r="H51" s="488">
        <v>1.44</v>
      </c>
      <c r="I51" s="489">
        <v>16.649999999999999</v>
      </c>
      <c r="J51" s="489">
        <v>0.02</v>
      </c>
    </row>
    <row r="52" spans="1:10" s="298" customFormat="1" ht="27" customHeight="1" x14ac:dyDescent="0.25">
      <c r="A52" s="485">
        <v>50</v>
      </c>
      <c r="B52" s="792" t="s">
        <v>461</v>
      </c>
      <c r="C52" s="486">
        <v>1044.8471264</v>
      </c>
      <c r="D52" s="486">
        <v>66478.92</v>
      </c>
      <c r="E52" s="487">
        <v>0.7</v>
      </c>
      <c r="F52" s="487">
        <v>1.1100000000000001</v>
      </c>
      <c r="G52" s="488">
        <v>0.31</v>
      </c>
      <c r="H52" s="488">
        <v>1.99</v>
      </c>
      <c r="I52" s="489">
        <v>14.1</v>
      </c>
      <c r="J52" s="489">
        <v>0.03</v>
      </c>
    </row>
    <row r="53" spans="1:10" s="298" customFormat="1" ht="27" customHeight="1" x14ac:dyDescent="0.25">
      <c r="A53" s="299"/>
      <c r="B53" s="300"/>
      <c r="C53" s="301"/>
      <c r="D53" s="301"/>
      <c r="E53" s="302"/>
      <c r="F53" s="302"/>
      <c r="G53" s="303"/>
      <c r="H53" s="303"/>
      <c r="I53" s="304"/>
      <c r="J53" s="304"/>
    </row>
    <row r="54" spans="1:10" s="298" customFormat="1" ht="26.25" customHeight="1" x14ac:dyDescent="0.25">
      <c r="A54" s="1444" t="s">
        <v>462</v>
      </c>
      <c r="B54" s="1444"/>
      <c r="C54" s="1444"/>
      <c r="D54" s="1444"/>
      <c r="E54" s="1444"/>
      <c r="F54" s="1444"/>
      <c r="G54" s="1444"/>
      <c r="H54" s="1444"/>
      <c r="I54" s="1444"/>
      <c r="J54" s="1444"/>
    </row>
    <row r="55" spans="1:10" s="298" customFormat="1" ht="17.25" customHeight="1" x14ac:dyDescent="0.25">
      <c r="A55" s="1444" t="s">
        <v>407</v>
      </c>
      <c r="B55" s="1444"/>
      <c r="C55" s="1444"/>
      <c r="D55" s="1444"/>
      <c r="E55" s="1444"/>
      <c r="F55" s="1444"/>
      <c r="G55" s="1444"/>
      <c r="H55" s="1444"/>
      <c r="I55" s="1444"/>
      <c r="J55" s="1444"/>
    </row>
    <row r="56" spans="1:10" s="298" customFormat="1" ht="19.5" customHeight="1" x14ac:dyDescent="0.25">
      <c r="A56" s="1444" t="s">
        <v>463</v>
      </c>
      <c r="B56" s="1444"/>
      <c r="C56" s="1444"/>
      <c r="D56" s="1444"/>
      <c r="E56" s="1444"/>
      <c r="F56" s="1444"/>
      <c r="G56" s="1444"/>
      <c r="H56" s="1444"/>
      <c r="I56" s="1444"/>
      <c r="J56" s="1444"/>
    </row>
    <row r="57" spans="1:10" s="298" customFormat="1" ht="27" customHeight="1" x14ac:dyDescent="0.25">
      <c r="A57" s="1444" t="s">
        <v>409</v>
      </c>
      <c r="B57" s="1444"/>
      <c r="C57" s="1444"/>
      <c r="D57" s="1444"/>
      <c r="E57" s="1444"/>
      <c r="F57" s="1444"/>
      <c r="G57" s="1444"/>
      <c r="H57" s="1444"/>
      <c r="I57" s="1444"/>
      <c r="J57" s="1444"/>
    </row>
    <row r="58" spans="1:10" s="298" customFormat="1" ht="15.75" customHeight="1" x14ac:dyDescent="0.25">
      <c r="A58" s="1444" t="s">
        <v>464</v>
      </c>
      <c r="B58" s="1444"/>
      <c r="C58" s="1444"/>
      <c r="D58" s="1444"/>
      <c r="E58" s="1444"/>
      <c r="F58" s="1444"/>
      <c r="G58" s="1444"/>
      <c r="H58" s="1444"/>
      <c r="I58" s="1444"/>
      <c r="J58" s="1444"/>
    </row>
    <row r="59" spans="1:10" s="298" customFormat="1" ht="13.5" customHeight="1" x14ac:dyDescent="0.25">
      <c r="A59" s="1443" t="s">
        <v>366</v>
      </c>
      <c r="B59" s="1443"/>
      <c r="C59" s="1443"/>
      <c r="D59" s="1443"/>
      <c r="E59" s="1443"/>
      <c r="F59" s="1443"/>
      <c r="G59" s="1443"/>
      <c r="H59" s="1443"/>
      <c r="I59" s="1443"/>
      <c r="J59" s="1443"/>
    </row>
    <row r="60" spans="1:10" s="298" customFormat="1" ht="26.1" customHeight="1" x14ac:dyDescent="0.25"/>
  </sheetData>
  <mergeCells count="6">
    <mergeCell ref="A59:J59"/>
    <mergeCell ref="A54:J54"/>
    <mergeCell ref="A55:J55"/>
    <mergeCell ref="A56:J56"/>
    <mergeCell ref="A57:J57"/>
    <mergeCell ref="A58:J58"/>
  </mergeCells>
  <printOptions horizontalCentered="1"/>
  <pageMargins left="0.78431372549019618" right="0.78431372549019618" top="0.98039215686274517" bottom="0.98039215686274517" header="0.50980392156862753" footer="0.50980392156862753"/>
  <pageSetup paperSize="9" scale="89" fitToHeight="0"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election sqref="A1:XFD1048576"/>
    </sheetView>
  </sheetViews>
  <sheetFormatPr defaultColWidth="9.140625" defaultRowHeight="15" x14ac:dyDescent="0.25"/>
  <cols>
    <col min="1" max="1" width="6.42578125" style="200" bestFit="1" customWidth="1"/>
    <col min="2" max="2" width="40.42578125" style="200" bestFit="1" customWidth="1"/>
    <col min="3" max="3" width="13.42578125" style="200" bestFit="1" customWidth="1"/>
    <col min="4" max="4" width="17.42578125" style="200" customWidth="1"/>
    <col min="5" max="5" width="10.28515625" style="200" bestFit="1" customWidth="1"/>
    <col min="6" max="6" width="7.5703125" style="200" bestFit="1" customWidth="1"/>
    <col min="7" max="7" width="6.140625" style="200" bestFit="1" customWidth="1"/>
    <col min="8" max="8" width="10.28515625" style="200" bestFit="1" customWidth="1"/>
    <col min="9" max="9" width="12.5703125" style="200" bestFit="1" customWidth="1"/>
    <col min="10" max="10" width="12.140625" style="200" bestFit="1" customWidth="1"/>
    <col min="11" max="16384" width="9.140625" style="200"/>
  </cols>
  <sheetData>
    <row r="1" spans="1:10" ht="15.75" customHeight="1" x14ac:dyDescent="0.25">
      <c r="A1" s="773" t="s">
        <v>1378</v>
      </c>
      <c r="B1" s="773"/>
      <c r="C1" s="773"/>
      <c r="D1" s="773"/>
      <c r="E1" s="773"/>
      <c r="F1" s="773"/>
      <c r="G1" s="773"/>
    </row>
    <row r="2" spans="1:10" s="201" customFormat="1" ht="43.5" customHeight="1" x14ac:dyDescent="0.25">
      <c r="A2" s="970" t="s">
        <v>465</v>
      </c>
      <c r="B2" s="970" t="s">
        <v>368</v>
      </c>
      <c r="C2" s="970" t="s">
        <v>466</v>
      </c>
      <c r="D2" s="970" t="s">
        <v>467</v>
      </c>
      <c r="E2" s="970" t="s">
        <v>468</v>
      </c>
      <c r="F2" s="970" t="s">
        <v>372</v>
      </c>
      <c r="G2" s="970" t="s">
        <v>469</v>
      </c>
      <c r="H2" s="970" t="s">
        <v>470</v>
      </c>
      <c r="I2" s="970" t="s">
        <v>471</v>
      </c>
      <c r="J2" s="970" t="s">
        <v>472</v>
      </c>
    </row>
    <row r="3" spans="1:10" s="201" customFormat="1" ht="18" customHeight="1" x14ac:dyDescent="0.25">
      <c r="A3" s="795">
        <v>1</v>
      </c>
      <c r="B3" s="796" t="s">
        <v>473</v>
      </c>
      <c r="C3" s="797">
        <v>875.2703467</v>
      </c>
      <c r="D3" s="797">
        <v>1495552.2321465751</v>
      </c>
      <c r="E3" s="798">
        <v>0.16390759429999999</v>
      </c>
      <c r="F3" s="799">
        <v>1.1399999999999999</v>
      </c>
      <c r="G3" s="799">
        <v>0.47</v>
      </c>
      <c r="H3" s="799" t="s">
        <v>290</v>
      </c>
      <c r="I3" s="799" t="s">
        <v>290</v>
      </c>
      <c r="J3" s="796" t="s">
        <v>290</v>
      </c>
    </row>
    <row r="4" spans="1:10" s="201" customFormat="1" ht="18" customHeight="1" x14ac:dyDescent="0.25">
      <c r="A4" s="795">
        <v>2</v>
      </c>
      <c r="B4" s="796" t="s">
        <v>474</v>
      </c>
      <c r="C4" s="797">
        <v>7188.3099000000002</v>
      </c>
      <c r="D4" s="797">
        <v>888140.15624828986</v>
      </c>
      <c r="E4" s="798">
        <v>9.7337233199999998E-2</v>
      </c>
      <c r="F4" s="799">
        <v>1.18</v>
      </c>
      <c r="G4" s="799">
        <v>0.41</v>
      </c>
      <c r="H4" s="799" t="s">
        <v>290</v>
      </c>
      <c r="I4" s="799" t="s">
        <v>290</v>
      </c>
      <c r="J4" s="796" t="s">
        <v>290</v>
      </c>
    </row>
    <row r="5" spans="1:10" s="201" customFormat="1" ht="18" customHeight="1" x14ac:dyDescent="0.25">
      <c r="A5" s="795">
        <v>3</v>
      </c>
      <c r="B5" s="796" t="s">
        <v>475</v>
      </c>
      <c r="C5" s="797">
        <v>1402.8773306000001</v>
      </c>
      <c r="D5" s="797">
        <v>697094.02780644002</v>
      </c>
      <c r="E5" s="798">
        <v>7.6399207400000002E-2</v>
      </c>
      <c r="F5" s="799">
        <v>1</v>
      </c>
      <c r="G5" s="799">
        <v>0.42</v>
      </c>
      <c r="H5" s="799" t="s">
        <v>290</v>
      </c>
      <c r="I5" s="799" t="s">
        <v>290</v>
      </c>
      <c r="J5" s="796" t="s">
        <v>290</v>
      </c>
    </row>
    <row r="6" spans="1:10" s="201" customFormat="1" ht="18" customHeight="1" x14ac:dyDescent="0.25">
      <c r="A6" s="795">
        <v>4</v>
      </c>
      <c r="B6" s="796" t="s">
        <v>476</v>
      </c>
      <c r="C6" s="797">
        <v>2083.1557185000001</v>
      </c>
      <c r="D6" s="797">
        <v>555778.44023832004</v>
      </c>
      <c r="E6" s="798">
        <v>6.0911484799999999E-2</v>
      </c>
      <c r="F6" s="799">
        <v>1.32</v>
      </c>
      <c r="G6" s="799">
        <v>0.32</v>
      </c>
      <c r="H6" s="799" t="s">
        <v>290</v>
      </c>
      <c r="I6" s="799" t="s">
        <v>290</v>
      </c>
      <c r="J6" s="796" t="s">
        <v>290</v>
      </c>
    </row>
    <row r="7" spans="1:10" s="201" customFormat="1" ht="18" customHeight="1" x14ac:dyDescent="0.25">
      <c r="A7" s="795">
        <v>5</v>
      </c>
      <c r="B7" s="796" t="s">
        <v>478</v>
      </c>
      <c r="C7" s="797">
        <v>281.15966300000002</v>
      </c>
      <c r="D7" s="797">
        <v>426695.5603982</v>
      </c>
      <c r="E7" s="798">
        <v>4.6764426800000002E-2</v>
      </c>
      <c r="F7" s="799">
        <v>0.83</v>
      </c>
      <c r="G7" s="799">
        <v>0.19</v>
      </c>
      <c r="H7" s="799" t="s">
        <v>290</v>
      </c>
      <c r="I7" s="799" t="s">
        <v>290</v>
      </c>
      <c r="J7" s="796" t="s">
        <v>290</v>
      </c>
    </row>
    <row r="8" spans="1:10" s="201" customFormat="1" ht="18" customHeight="1" x14ac:dyDescent="0.25">
      <c r="A8" s="795">
        <v>6</v>
      </c>
      <c r="B8" s="796" t="s">
        <v>477</v>
      </c>
      <c r="C8" s="797">
        <v>375.23847060000003</v>
      </c>
      <c r="D8" s="797">
        <v>419894.03651286004</v>
      </c>
      <c r="E8" s="798">
        <v>4.6019002199999999E-2</v>
      </c>
      <c r="F8" s="799">
        <v>0.95</v>
      </c>
      <c r="G8" s="799">
        <v>0.28000000000000003</v>
      </c>
      <c r="H8" s="799" t="s">
        <v>290</v>
      </c>
      <c r="I8" s="799" t="s">
        <v>290</v>
      </c>
      <c r="J8" s="796" t="s">
        <v>290</v>
      </c>
    </row>
    <row r="9" spans="1:10" s="201" customFormat="1" ht="18" customHeight="1" x14ac:dyDescent="0.25">
      <c r="A9" s="795">
        <v>7</v>
      </c>
      <c r="B9" s="796" t="s">
        <v>479</v>
      </c>
      <c r="C9" s="797">
        <v>1247.3735182</v>
      </c>
      <c r="D9" s="797">
        <v>321091.28562978003</v>
      </c>
      <c r="E9" s="798">
        <v>3.5190546400000002E-2</v>
      </c>
      <c r="F9" s="799">
        <v>0.56999999999999995</v>
      </c>
      <c r="G9" s="799">
        <v>0.11</v>
      </c>
      <c r="H9" s="799" t="s">
        <v>290</v>
      </c>
      <c r="I9" s="799" t="s">
        <v>290</v>
      </c>
      <c r="J9" s="796" t="s">
        <v>290</v>
      </c>
    </row>
    <row r="10" spans="1:10" s="201" customFormat="1" ht="18" customHeight="1" x14ac:dyDescent="0.25">
      <c r="A10" s="795">
        <v>8</v>
      </c>
      <c r="B10" s="796" t="s">
        <v>480</v>
      </c>
      <c r="C10" s="797">
        <v>616.64674019999995</v>
      </c>
      <c r="D10" s="797">
        <v>312741.46812700998</v>
      </c>
      <c r="E10" s="798">
        <v>3.4275433899999999E-2</v>
      </c>
      <c r="F10" s="799">
        <v>0.92</v>
      </c>
      <c r="G10" s="799">
        <v>0.25</v>
      </c>
      <c r="H10" s="799" t="s">
        <v>290</v>
      </c>
      <c r="I10" s="799" t="s">
        <v>290</v>
      </c>
      <c r="J10" s="796" t="s">
        <v>290</v>
      </c>
    </row>
    <row r="11" spans="1:10" s="201" customFormat="1" ht="18" customHeight="1" x14ac:dyDescent="0.25">
      <c r="A11" s="795">
        <v>9</v>
      </c>
      <c r="B11" s="796" t="s">
        <v>481</v>
      </c>
      <c r="C11" s="797">
        <v>993.76587050000001</v>
      </c>
      <c r="D11" s="797">
        <v>274665.59030674997</v>
      </c>
      <c r="E11" s="798">
        <v>3.0102443199999999E-2</v>
      </c>
      <c r="F11" s="799">
        <v>0.94</v>
      </c>
      <c r="G11" s="799">
        <v>0.31</v>
      </c>
      <c r="H11" s="799" t="s">
        <v>290</v>
      </c>
      <c r="I11" s="799" t="s">
        <v>290</v>
      </c>
      <c r="J11" s="796" t="s">
        <v>290</v>
      </c>
    </row>
    <row r="12" spans="1:10" s="201" customFormat="1" ht="18" customHeight="1" x14ac:dyDescent="0.25">
      <c r="A12" s="795">
        <v>10</v>
      </c>
      <c r="B12" s="796" t="s">
        <v>482</v>
      </c>
      <c r="C12" s="797">
        <v>892.4611893</v>
      </c>
      <c r="D12" s="797">
        <v>246672.05008956997</v>
      </c>
      <c r="E12" s="798">
        <v>2.7034443500000001E-2</v>
      </c>
      <c r="F12" s="799">
        <v>1.29</v>
      </c>
      <c r="G12" s="799">
        <v>0.38</v>
      </c>
      <c r="H12" s="799" t="s">
        <v>290</v>
      </c>
      <c r="I12" s="799" t="s">
        <v>290</v>
      </c>
      <c r="J12" s="796" t="s">
        <v>290</v>
      </c>
    </row>
    <row r="13" spans="1:10" s="201" customFormat="1" ht="18" customHeight="1" x14ac:dyDescent="0.25">
      <c r="A13" s="795">
        <v>11</v>
      </c>
      <c r="B13" s="796" t="s">
        <v>484</v>
      </c>
      <c r="C13" s="797">
        <v>3006.2737054999998</v>
      </c>
      <c r="D13" s="797">
        <v>240798.94678762002</v>
      </c>
      <c r="E13" s="798">
        <v>2.63907707E-2</v>
      </c>
      <c r="F13" s="799">
        <v>0.77</v>
      </c>
      <c r="G13" s="799">
        <v>0.21</v>
      </c>
      <c r="H13" s="799" t="s">
        <v>290</v>
      </c>
      <c r="I13" s="799" t="s">
        <v>290</v>
      </c>
      <c r="J13" s="796" t="s">
        <v>290</v>
      </c>
    </row>
    <row r="14" spans="1:10" s="201" customFormat="1" ht="18" customHeight="1" x14ac:dyDescent="0.25">
      <c r="A14" s="795">
        <v>12</v>
      </c>
      <c r="B14" s="796" t="s">
        <v>483</v>
      </c>
      <c r="C14" s="797">
        <v>234.95912619999999</v>
      </c>
      <c r="D14" s="797">
        <v>238470.96275683495</v>
      </c>
      <c r="E14" s="798">
        <v>2.6135631400000001E-2</v>
      </c>
      <c r="F14" s="799">
        <v>0.47</v>
      </c>
      <c r="G14" s="799">
        <v>0.1</v>
      </c>
      <c r="H14" s="799" t="s">
        <v>290</v>
      </c>
      <c r="I14" s="799" t="s">
        <v>290</v>
      </c>
      <c r="J14" s="796" t="s">
        <v>290</v>
      </c>
    </row>
    <row r="15" spans="1:10" s="201" customFormat="1" ht="18" customHeight="1" x14ac:dyDescent="0.25">
      <c r="A15" s="795">
        <v>13</v>
      </c>
      <c r="B15" s="796" t="s">
        <v>485</v>
      </c>
      <c r="C15" s="797">
        <v>123.5976154</v>
      </c>
      <c r="D15" s="797">
        <v>204354.73851699999</v>
      </c>
      <c r="E15" s="798">
        <v>2.2396605699999999E-2</v>
      </c>
      <c r="F15" s="799">
        <v>0.98</v>
      </c>
      <c r="G15" s="799">
        <v>0.17</v>
      </c>
      <c r="H15" s="799" t="s">
        <v>290</v>
      </c>
      <c r="I15" s="799" t="s">
        <v>290</v>
      </c>
      <c r="J15" s="796" t="s">
        <v>290</v>
      </c>
    </row>
    <row r="16" spans="1:10" s="201" customFormat="1" ht="18" customHeight="1" x14ac:dyDescent="0.25">
      <c r="A16" s="795">
        <v>14</v>
      </c>
      <c r="B16" s="796" t="s">
        <v>487</v>
      </c>
      <c r="C16" s="797">
        <v>621.76441550000004</v>
      </c>
      <c r="D16" s="797">
        <v>166306.55529284003</v>
      </c>
      <c r="E16" s="798">
        <v>1.82266502E-2</v>
      </c>
      <c r="F16" s="799">
        <v>1.04</v>
      </c>
      <c r="G16" s="799">
        <v>0.21</v>
      </c>
      <c r="H16" s="799" t="s">
        <v>290</v>
      </c>
      <c r="I16" s="799" t="s">
        <v>290</v>
      </c>
      <c r="J16" s="796" t="s">
        <v>290</v>
      </c>
    </row>
    <row r="17" spans="1:10" s="201" customFormat="1" ht="18" customHeight="1" x14ac:dyDescent="0.25">
      <c r="A17" s="795">
        <v>15</v>
      </c>
      <c r="B17" s="796" t="s">
        <v>491</v>
      </c>
      <c r="C17" s="797">
        <v>542.73301919999994</v>
      </c>
      <c r="D17" s="797">
        <v>155054.00397627</v>
      </c>
      <c r="E17" s="798">
        <v>1.6993407700000001E-2</v>
      </c>
      <c r="F17" s="799">
        <v>0.96</v>
      </c>
      <c r="G17" s="799">
        <v>0.23</v>
      </c>
      <c r="H17" s="799" t="s">
        <v>290</v>
      </c>
      <c r="I17" s="799" t="s">
        <v>290</v>
      </c>
      <c r="J17" s="796" t="s">
        <v>290</v>
      </c>
    </row>
    <row r="18" spans="1:10" s="201" customFormat="1" ht="18" customHeight="1" x14ac:dyDescent="0.25">
      <c r="A18" s="795">
        <v>16</v>
      </c>
      <c r="B18" s="796" t="s">
        <v>486</v>
      </c>
      <c r="C18" s="797">
        <v>95.919779000000005</v>
      </c>
      <c r="D18" s="797">
        <v>154485.29594312</v>
      </c>
      <c r="E18" s="798">
        <v>1.6931079200000001E-2</v>
      </c>
      <c r="F18" s="799">
        <v>0.52</v>
      </c>
      <c r="G18" s="799">
        <v>0.1</v>
      </c>
      <c r="H18" s="799" t="s">
        <v>290</v>
      </c>
      <c r="I18" s="799" t="s">
        <v>290</v>
      </c>
      <c r="J18" s="796" t="s">
        <v>290</v>
      </c>
    </row>
    <row r="19" spans="1:10" s="201" customFormat="1" ht="18" customHeight="1" x14ac:dyDescent="0.25">
      <c r="A19" s="795">
        <v>17</v>
      </c>
      <c r="B19" s="796" t="s">
        <v>489</v>
      </c>
      <c r="C19" s="797">
        <v>88.778616</v>
      </c>
      <c r="D19" s="797">
        <v>153690.45493276499</v>
      </c>
      <c r="E19" s="798">
        <v>1.6843967200000001E-2</v>
      </c>
      <c r="F19" s="799">
        <v>0.59</v>
      </c>
      <c r="G19" s="799">
        <v>0.11</v>
      </c>
      <c r="H19" s="799" t="s">
        <v>290</v>
      </c>
      <c r="I19" s="799" t="s">
        <v>290</v>
      </c>
      <c r="J19" s="796" t="s">
        <v>290</v>
      </c>
    </row>
    <row r="20" spans="1:10" s="201" customFormat="1" ht="18" customHeight="1" x14ac:dyDescent="0.25">
      <c r="A20" s="795">
        <v>18</v>
      </c>
      <c r="B20" s="796" t="s">
        <v>493</v>
      </c>
      <c r="C20" s="797">
        <v>9894.5572800000009</v>
      </c>
      <c r="D20" s="797">
        <v>153366.21071362501</v>
      </c>
      <c r="E20" s="798">
        <v>1.68084311E-2</v>
      </c>
      <c r="F20" s="799">
        <v>0.79</v>
      </c>
      <c r="G20" s="799">
        <v>0.14000000000000001</v>
      </c>
      <c r="H20" s="799" t="s">
        <v>290</v>
      </c>
      <c r="I20" s="799" t="s">
        <v>290</v>
      </c>
      <c r="J20" s="796" t="s">
        <v>290</v>
      </c>
    </row>
    <row r="21" spans="1:10" s="201" customFormat="1" ht="18" customHeight="1" x14ac:dyDescent="0.25">
      <c r="A21" s="795">
        <v>19</v>
      </c>
      <c r="B21" s="796" t="s">
        <v>492</v>
      </c>
      <c r="C21" s="797">
        <v>664.56942300000003</v>
      </c>
      <c r="D21" s="797">
        <v>138806.355540285</v>
      </c>
      <c r="E21" s="798">
        <v>1.5212719E-2</v>
      </c>
      <c r="F21" s="799">
        <v>0.84</v>
      </c>
      <c r="G21" s="799">
        <v>0.12</v>
      </c>
      <c r="H21" s="799" t="s">
        <v>290</v>
      </c>
      <c r="I21" s="799" t="s">
        <v>290</v>
      </c>
      <c r="J21" s="796" t="s">
        <v>290</v>
      </c>
    </row>
    <row r="22" spans="1:10" s="201" customFormat="1" ht="18" customHeight="1" x14ac:dyDescent="0.25">
      <c r="A22" s="795">
        <v>20</v>
      </c>
      <c r="B22" s="796" t="s">
        <v>490</v>
      </c>
      <c r="C22" s="797">
        <v>239.92763500000001</v>
      </c>
      <c r="D22" s="797">
        <v>137548.17418455501</v>
      </c>
      <c r="E22" s="798">
        <v>1.50748264E-2</v>
      </c>
      <c r="F22" s="799">
        <v>0.41</v>
      </c>
      <c r="G22" s="799">
        <v>7.0000000000000007E-2</v>
      </c>
      <c r="H22" s="799" t="s">
        <v>290</v>
      </c>
      <c r="I22" s="799" t="s">
        <v>290</v>
      </c>
      <c r="J22" s="796" t="s">
        <v>290</v>
      </c>
    </row>
    <row r="23" spans="1:10" s="201" customFormat="1" ht="18" customHeight="1" x14ac:dyDescent="0.25">
      <c r="A23" s="795">
        <v>21</v>
      </c>
      <c r="B23" s="796" t="s">
        <v>488</v>
      </c>
      <c r="C23" s="797">
        <v>157.20128700000001</v>
      </c>
      <c r="D23" s="797">
        <v>135416.69695501999</v>
      </c>
      <c r="E23" s="798">
        <v>1.48412236E-2</v>
      </c>
      <c r="F23" s="799">
        <v>0.48</v>
      </c>
      <c r="G23" s="799">
        <v>0.09</v>
      </c>
      <c r="H23" s="799" t="s">
        <v>290</v>
      </c>
      <c r="I23" s="799" t="s">
        <v>290</v>
      </c>
      <c r="J23" s="796" t="s">
        <v>290</v>
      </c>
    </row>
    <row r="24" spans="1:10" s="201" customFormat="1" ht="18" customHeight="1" x14ac:dyDescent="0.25">
      <c r="A24" s="795">
        <v>22</v>
      </c>
      <c r="B24" s="796" t="s">
        <v>495</v>
      </c>
      <c r="C24" s="797">
        <v>288.68667399999998</v>
      </c>
      <c r="D24" s="797">
        <v>120706.45231861499</v>
      </c>
      <c r="E24" s="798">
        <v>1.3229029200000001E-2</v>
      </c>
      <c r="F24" s="799">
        <v>0.69</v>
      </c>
      <c r="G24" s="799">
        <v>0.14000000000000001</v>
      </c>
      <c r="H24" s="799" t="s">
        <v>290</v>
      </c>
      <c r="I24" s="799" t="s">
        <v>290</v>
      </c>
      <c r="J24" s="796" t="s">
        <v>290</v>
      </c>
    </row>
    <row r="25" spans="1:10" s="201" customFormat="1" ht="18" customHeight="1" x14ac:dyDescent="0.25">
      <c r="A25" s="795">
        <v>23</v>
      </c>
      <c r="B25" s="796" t="s">
        <v>494</v>
      </c>
      <c r="C25" s="797">
        <v>1229.1945719</v>
      </c>
      <c r="D25" s="797">
        <v>112678.270875</v>
      </c>
      <c r="E25" s="798">
        <v>1.2349166999999999E-2</v>
      </c>
      <c r="F25" s="799">
        <v>1.24</v>
      </c>
      <c r="G25" s="799">
        <v>0.34</v>
      </c>
      <c r="H25" s="799" t="s">
        <v>290</v>
      </c>
      <c r="I25" s="799" t="s">
        <v>290</v>
      </c>
      <c r="J25" s="796" t="s">
        <v>290</v>
      </c>
    </row>
    <row r="26" spans="1:10" s="201" customFormat="1" ht="18" customHeight="1" x14ac:dyDescent="0.25">
      <c r="A26" s="795">
        <v>24</v>
      </c>
      <c r="B26" s="796" t="s">
        <v>499</v>
      </c>
      <c r="C26" s="797">
        <v>9300.6038179999996</v>
      </c>
      <c r="D26" s="797">
        <v>107344.61188880001</v>
      </c>
      <c r="E26" s="798">
        <v>1.17646156E-2</v>
      </c>
      <c r="F26" s="799">
        <v>0.48</v>
      </c>
      <c r="G26" s="799">
        <v>0.02</v>
      </c>
      <c r="H26" s="799" t="s">
        <v>290</v>
      </c>
      <c r="I26" s="799" t="s">
        <v>290</v>
      </c>
      <c r="J26" s="796" t="s">
        <v>290</v>
      </c>
    </row>
    <row r="27" spans="1:10" s="201" customFormat="1" ht="18" customHeight="1" x14ac:dyDescent="0.25">
      <c r="A27" s="795">
        <v>25</v>
      </c>
      <c r="B27" s="796" t="s">
        <v>497</v>
      </c>
      <c r="C27" s="797">
        <v>777.73218199999997</v>
      </c>
      <c r="D27" s="797">
        <v>105522.33973003</v>
      </c>
      <c r="E27" s="798">
        <v>1.1564900600000001E-2</v>
      </c>
      <c r="F27" s="799">
        <v>1.21</v>
      </c>
      <c r="G27" s="799">
        <v>0.24</v>
      </c>
      <c r="H27" s="799" t="s">
        <v>290</v>
      </c>
      <c r="I27" s="799" t="s">
        <v>290</v>
      </c>
      <c r="J27" s="796" t="s">
        <v>290</v>
      </c>
    </row>
    <row r="28" spans="1:10" s="201" customFormat="1" ht="18" customHeight="1" x14ac:dyDescent="0.25">
      <c r="A28" s="795">
        <v>26</v>
      </c>
      <c r="B28" s="796" t="s">
        <v>496</v>
      </c>
      <c r="C28" s="797">
        <v>106.60219650000001</v>
      </c>
      <c r="D28" s="797">
        <v>97655.151593649993</v>
      </c>
      <c r="E28" s="798">
        <v>1.07026827E-2</v>
      </c>
      <c r="F28" s="799">
        <v>0.42</v>
      </c>
      <c r="G28" s="799">
        <v>0.05</v>
      </c>
      <c r="H28" s="799" t="s">
        <v>290</v>
      </c>
      <c r="I28" s="799" t="s">
        <v>290</v>
      </c>
      <c r="J28" s="796" t="s">
        <v>290</v>
      </c>
    </row>
    <row r="29" spans="1:10" s="201" customFormat="1" ht="18" customHeight="1" x14ac:dyDescent="0.25">
      <c r="A29" s="795">
        <v>27</v>
      </c>
      <c r="B29" s="796" t="s">
        <v>500</v>
      </c>
      <c r="C29" s="797">
        <v>96.415716000000003</v>
      </c>
      <c r="D29" s="797">
        <v>95420.618969999996</v>
      </c>
      <c r="E29" s="798">
        <v>1.0457785299999999E-2</v>
      </c>
      <c r="F29" s="799">
        <v>0.42</v>
      </c>
      <c r="G29" s="799">
        <v>0.06</v>
      </c>
      <c r="H29" s="799" t="s">
        <v>290</v>
      </c>
      <c r="I29" s="799" t="s">
        <v>290</v>
      </c>
      <c r="J29" s="796" t="s">
        <v>290</v>
      </c>
    </row>
    <row r="30" spans="1:10" s="201" customFormat="1" ht="18" customHeight="1" x14ac:dyDescent="0.25">
      <c r="A30" s="795">
        <v>28</v>
      </c>
      <c r="B30" s="796" t="s">
        <v>498</v>
      </c>
      <c r="C30" s="797">
        <v>115.8270046</v>
      </c>
      <c r="D30" s="797">
        <v>94163.237000234993</v>
      </c>
      <c r="E30" s="798">
        <v>1.03199804E-2</v>
      </c>
      <c r="F30" s="799">
        <v>2.92</v>
      </c>
      <c r="G30" s="799">
        <v>0.15</v>
      </c>
      <c r="H30" s="799" t="s">
        <v>290</v>
      </c>
      <c r="I30" s="799" t="s">
        <v>290</v>
      </c>
      <c r="J30" s="796" t="s">
        <v>290</v>
      </c>
    </row>
    <row r="31" spans="1:10" s="201" customFormat="1" ht="18" customHeight="1" x14ac:dyDescent="0.25">
      <c r="A31" s="795">
        <v>29</v>
      </c>
      <c r="B31" s="796" t="s">
        <v>503</v>
      </c>
      <c r="C31" s="797">
        <v>1146.2797106</v>
      </c>
      <c r="D31" s="797">
        <v>90185.468884620001</v>
      </c>
      <c r="E31" s="798">
        <v>9.8840300999999998E-3</v>
      </c>
      <c r="F31" s="799">
        <v>1.07</v>
      </c>
      <c r="G31" s="799">
        <v>0.3</v>
      </c>
      <c r="H31" s="799" t="s">
        <v>290</v>
      </c>
      <c r="I31" s="799" t="s">
        <v>290</v>
      </c>
      <c r="J31" s="796" t="s">
        <v>290</v>
      </c>
    </row>
    <row r="32" spans="1:10" s="201" customFormat="1" ht="18" customHeight="1" x14ac:dyDescent="0.25">
      <c r="A32" s="795">
        <v>30</v>
      </c>
      <c r="B32" s="796" t="s">
        <v>506</v>
      </c>
      <c r="C32" s="797">
        <v>224.72165229999999</v>
      </c>
      <c r="D32" s="797">
        <v>89416.468207275</v>
      </c>
      <c r="E32" s="798">
        <v>9.7997501000000008E-3</v>
      </c>
      <c r="F32" s="799">
        <v>1.25</v>
      </c>
      <c r="G32" s="799">
        <v>0.24</v>
      </c>
      <c r="H32" s="799" t="s">
        <v>290</v>
      </c>
      <c r="I32" s="799" t="s">
        <v>290</v>
      </c>
      <c r="J32" s="796" t="s">
        <v>290</v>
      </c>
    </row>
    <row r="33" spans="1:10" s="201" customFormat="1" ht="18" customHeight="1" x14ac:dyDescent="0.25">
      <c r="A33" s="795">
        <v>31</v>
      </c>
      <c r="B33" s="796" t="s">
        <v>501</v>
      </c>
      <c r="C33" s="797">
        <v>244.54532560000001</v>
      </c>
      <c r="D33" s="797">
        <v>84524.412733424993</v>
      </c>
      <c r="E33" s="798">
        <v>9.2635970000000002E-3</v>
      </c>
      <c r="F33" s="799">
        <v>1.08</v>
      </c>
      <c r="G33" s="799">
        <v>0.28999999999999998</v>
      </c>
      <c r="H33" s="799" t="s">
        <v>290</v>
      </c>
      <c r="I33" s="799" t="s">
        <v>290</v>
      </c>
      <c r="J33" s="796" t="s">
        <v>290</v>
      </c>
    </row>
    <row r="34" spans="1:10" s="201" customFormat="1" ht="18" customHeight="1" x14ac:dyDescent="0.25">
      <c r="A34" s="795">
        <v>32</v>
      </c>
      <c r="B34" s="796" t="s">
        <v>502</v>
      </c>
      <c r="C34" s="797">
        <v>498.37469850000002</v>
      </c>
      <c r="D34" s="797">
        <v>82993.795966824997</v>
      </c>
      <c r="E34" s="798">
        <v>9.0958463999999996E-3</v>
      </c>
      <c r="F34" s="799">
        <v>1.04</v>
      </c>
      <c r="G34" s="799">
        <v>0.18</v>
      </c>
      <c r="H34" s="799" t="s">
        <v>290</v>
      </c>
      <c r="I34" s="799" t="s">
        <v>290</v>
      </c>
      <c r="J34" s="796" t="s">
        <v>290</v>
      </c>
    </row>
    <row r="35" spans="1:10" s="201" customFormat="1" ht="18" customHeight="1" x14ac:dyDescent="0.25">
      <c r="A35" s="795">
        <v>33</v>
      </c>
      <c r="B35" s="796" t="s">
        <v>504</v>
      </c>
      <c r="C35" s="797">
        <v>131.6897582</v>
      </c>
      <c r="D35" s="797">
        <v>79989.003938880007</v>
      </c>
      <c r="E35" s="798">
        <v>8.7665311000000006E-3</v>
      </c>
      <c r="F35" s="799">
        <v>0.94</v>
      </c>
      <c r="G35" s="799">
        <v>0.3</v>
      </c>
      <c r="H35" s="799" t="s">
        <v>290</v>
      </c>
      <c r="I35" s="799" t="s">
        <v>290</v>
      </c>
      <c r="J35" s="796" t="s">
        <v>290</v>
      </c>
    </row>
    <row r="36" spans="1:10" s="201" customFormat="1" ht="18" customHeight="1" x14ac:dyDescent="0.25">
      <c r="A36" s="795">
        <v>34</v>
      </c>
      <c r="B36" s="796" t="s">
        <v>505</v>
      </c>
      <c r="C36" s="797">
        <v>6290.1396029999996</v>
      </c>
      <c r="D36" s="797">
        <v>79479.950691345002</v>
      </c>
      <c r="E36" s="798">
        <v>8.7107405999999991E-3</v>
      </c>
      <c r="F36" s="799">
        <v>0.69</v>
      </c>
      <c r="G36" s="799">
        <v>0.11</v>
      </c>
      <c r="H36" s="799" t="s">
        <v>290</v>
      </c>
      <c r="I36" s="799" t="s">
        <v>290</v>
      </c>
      <c r="J36" s="796" t="s">
        <v>290</v>
      </c>
    </row>
    <row r="37" spans="1:10" s="201" customFormat="1" ht="18" customHeight="1" x14ac:dyDescent="0.25">
      <c r="A37" s="795">
        <v>35</v>
      </c>
      <c r="B37" s="796" t="s">
        <v>507</v>
      </c>
      <c r="C37" s="797">
        <v>432.02778899999998</v>
      </c>
      <c r="D37" s="797">
        <v>76265.536175249988</v>
      </c>
      <c r="E37" s="798">
        <v>8.3584512999999999E-3</v>
      </c>
      <c r="F37" s="799">
        <v>2.0499999999999998</v>
      </c>
      <c r="G37" s="799">
        <v>0.2</v>
      </c>
      <c r="H37" s="799" t="s">
        <v>290</v>
      </c>
      <c r="I37" s="799" t="s">
        <v>290</v>
      </c>
      <c r="J37" s="796" t="s">
        <v>290</v>
      </c>
    </row>
    <row r="38" spans="1:10" s="201" customFormat="1" ht="18" customHeight="1" x14ac:dyDescent="0.25">
      <c r="A38" s="795">
        <v>36</v>
      </c>
      <c r="B38" s="796" t="s">
        <v>508</v>
      </c>
      <c r="C38" s="797">
        <v>161.47007959999999</v>
      </c>
      <c r="D38" s="797">
        <v>67009.880771129989</v>
      </c>
      <c r="E38" s="798">
        <v>7.3440620000000002E-3</v>
      </c>
      <c r="F38" s="799">
        <v>0.4</v>
      </c>
      <c r="G38" s="799">
        <v>0.03</v>
      </c>
      <c r="H38" s="799" t="s">
        <v>290</v>
      </c>
      <c r="I38" s="799" t="s">
        <v>290</v>
      </c>
      <c r="J38" s="796" t="s">
        <v>290</v>
      </c>
    </row>
    <row r="39" spans="1:10" s="201" customFormat="1" ht="18" customHeight="1" x14ac:dyDescent="0.25">
      <c r="A39" s="795">
        <v>37</v>
      </c>
      <c r="B39" s="796" t="s">
        <v>509</v>
      </c>
      <c r="C39" s="797">
        <v>1001.240203</v>
      </c>
      <c r="D39" s="797">
        <v>63903.828608359996</v>
      </c>
      <c r="E39" s="798">
        <v>7.0036489000000002E-3</v>
      </c>
      <c r="F39" s="799">
        <v>0.85</v>
      </c>
      <c r="G39" s="799">
        <v>0.18</v>
      </c>
      <c r="H39" s="799" t="s">
        <v>290</v>
      </c>
      <c r="I39" s="799" t="s">
        <v>290</v>
      </c>
      <c r="J39" s="796" t="s">
        <v>290</v>
      </c>
    </row>
    <row r="40" spans="1:10" s="201" customFormat="1" ht="18" customHeight="1" x14ac:dyDescent="0.25">
      <c r="A40" s="795">
        <v>38</v>
      </c>
      <c r="B40" s="796" t="s">
        <v>510</v>
      </c>
      <c r="C40" s="797">
        <v>24.086829600000002</v>
      </c>
      <c r="D40" s="797">
        <v>63589.162848379994</v>
      </c>
      <c r="E40" s="798">
        <v>6.9691626000000003E-3</v>
      </c>
      <c r="F40" s="799">
        <v>0.44</v>
      </c>
      <c r="G40" s="799">
        <v>7.0000000000000007E-2</v>
      </c>
      <c r="H40" s="799" t="s">
        <v>290</v>
      </c>
      <c r="I40" s="799" t="s">
        <v>290</v>
      </c>
      <c r="J40" s="796" t="s">
        <v>290</v>
      </c>
    </row>
    <row r="41" spans="1:10" s="201" customFormat="1" ht="18" customHeight="1" x14ac:dyDescent="0.25">
      <c r="A41" s="800">
        <v>39</v>
      </c>
      <c r="B41" s="801" t="s">
        <v>511</v>
      </c>
      <c r="C41" s="802">
        <v>650.733068</v>
      </c>
      <c r="D41" s="802">
        <v>62155.989744420011</v>
      </c>
      <c r="E41" s="803">
        <v>6.8120916000000004E-3</v>
      </c>
      <c r="F41" s="804">
        <v>0.43</v>
      </c>
      <c r="G41" s="804">
        <v>0.04</v>
      </c>
      <c r="H41" s="804" t="s">
        <v>290</v>
      </c>
      <c r="I41" s="804" t="s">
        <v>290</v>
      </c>
      <c r="J41" s="801" t="s">
        <v>290</v>
      </c>
    </row>
    <row r="42" spans="1:10" s="201" customFormat="1" ht="18" customHeight="1" x14ac:dyDescent="0.25">
      <c r="A42" s="490">
        <v>40</v>
      </c>
      <c r="B42" s="491" t="s">
        <v>512</v>
      </c>
      <c r="C42" s="492">
        <v>371.72062390000002</v>
      </c>
      <c r="D42" s="492">
        <v>34734.618085629998</v>
      </c>
      <c r="E42" s="493">
        <v>3.8067995999999998E-3</v>
      </c>
      <c r="F42" s="494">
        <v>1.01</v>
      </c>
      <c r="G42" s="494">
        <v>0.13</v>
      </c>
      <c r="H42" s="494" t="s">
        <v>290</v>
      </c>
      <c r="I42" s="494" t="s">
        <v>290</v>
      </c>
      <c r="J42" s="491" t="s">
        <v>290</v>
      </c>
    </row>
    <row r="43" spans="1:10" s="201" customFormat="1" ht="18" customHeight="1" x14ac:dyDescent="0.25">
      <c r="A43" s="305"/>
      <c r="B43" s="306"/>
      <c r="C43" s="307"/>
      <c r="D43" s="307"/>
      <c r="E43" s="308"/>
      <c r="F43" s="309"/>
      <c r="G43" s="309"/>
      <c r="H43" s="309"/>
      <c r="I43" s="309"/>
      <c r="J43" s="306"/>
    </row>
    <row r="44" spans="1:10" s="201" customFormat="1" ht="18.75" customHeight="1" x14ac:dyDescent="0.25">
      <c r="A44" s="1447" t="s">
        <v>86</v>
      </c>
      <c r="B44" s="1447"/>
      <c r="C44" s="1447"/>
      <c r="D44" s="1447"/>
      <c r="E44" s="1447"/>
      <c r="F44" s="1447"/>
      <c r="G44" s="1447"/>
      <c r="H44" s="1447"/>
      <c r="I44" s="1447"/>
      <c r="J44" s="1447"/>
    </row>
    <row r="45" spans="1:10" s="201" customFormat="1" ht="18" customHeight="1" x14ac:dyDescent="0.25">
      <c r="A45" s="1447" t="s">
        <v>513</v>
      </c>
      <c r="B45" s="1447"/>
      <c r="C45" s="1447"/>
      <c r="D45" s="1447"/>
      <c r="E45" s="1447"/>
      <c r="F45" s="1447"/>
      <c r="G45" s="1447"/>
      <c r="H45" s="1447"/>
      <c r="I45" s="1447"/>
      <c r="J45" s="1447"/>
    </row>
    <row r="46" spans="1:10" s="201" customFormat="1" ht="18" customHeight="1" x14ac:dyDescent="0.25">
      <c r="A46" s="1447" t="s">
        <v>514</v>
      </c>
      <c r="B46" s="1447"/>
      <c r="C46" s="1447"/>
      <c r="D46" s="1447"/>
      <c r="E46" s="1447"/>
      <c r="F46" s="1447"/>
      <c r="G46" s="1447"/>
      <c r="H46" s="1447"/>
      <c r="I46" s="1447"/>
      <c r="J46" s="1447"/>
    </row>
    <row r="47" spans="1:10" s="201" customFormat="1" ht="18" customHeight="1" x14ac:dyDescent="0.25">
      <c r="A47" s="1447" t="s">
        <v>515</v>
      </c>
      <c r="B47" s="1447"/>
      <c r="C47" s="1447"/>
      <c r="D47" s="1447"/>
      <c r="E47" s="1447"/>
      <c r="F47" s="1447"/>
      <c r="G47" s="1447"/>
      <c r="H47" s="1447"/>
      <c r="I47" s="1447"/>
      <c r="J47" s="1447"/>
    </row>
    <row r="48" spans="1:10" s="201" customFormat="1" ht="18" customHeight="1" x14ac:dyDescent="0.25">
      <c r="A48" s="1447" t="s">
        <v>516</v>
      </c>
      <c r="B48" s="1447"/>
      <c r="C48" s="1447"/>
      <c r="D48" s="1447"/>
      <c r="E48" s="1447"/>
      <c r="F48" s="1447"/>
      <c r="G48" s="1447"/>
      <c r="H48" s="1447"/>
      <c r="I48" s="1447"/>
      <c r="J48" s="1447"/>
    </row>
    <row r="49" spans="1:10" s="201" customFormat="1" ht="33" customHeight="1" x14ac:dyDescent="0.25">
      <c r="A49" s="1445" t="s">
        <v>1236</v>
      </c>
      <c r="B49" s="1445"/>
      <c r="C49" s="1445"/>
      <c r="D49" s="1445"/>
      <c r="E49" s="1445"/>
      <c r="F49" s="1445"/>
      <c r="G49" s="1445"/>
      <c r="H49" s="1445"/>
      <c r="I49" s="1445"/>
      <c r="J49" s="1445"/>
    </row>
    <row r="50" spans="1:10" s="201" customFormat="1" ht="18" customHeight="1" x14ac:dyDescent="0.25">
      <c r="A50" s="1446" t="s">
        <v>367</v>
      </c>
      <c r="B50" s="1446"/>
      <c r="C50" s="1446"/>
      <c r="D50" s="1446"/>
      <c r="E50" s="1446"/>
      <c r="F50" s="1446"/>
      <c r="G50" s="1446"/>
      <c r="H50" s="1446"/>
      <c r="I50" s="1446"/>
      <c r="J50" s="1446"/>
    </row>
    <row r="51" spans="1:10" s="201" customFormat="1" ht="28.35" customHeight="1" x14ac:dyDescent="0.25"/>
  </sheetData>
  <mergeCells count="7">
    <mergeCell ref="A49:J49"/>
    <mergeCell ref="A50:J50"/>
    <mergeCell ref="A44:J44"/>
    <mergeCell ref="A45:J45"/>
    <mergeCell ref="A46:J46"/>
    <mergeCell ref="A47:J47"/>
    <mergeCell ref="A48:J48"/>
  </mergeCells>
  <printOptions horizontalCentered="1"/>
  <pageMargins left="0.78431372549019618" right="0.78431372549019618" top="0.98039215686274517" bottom="0.98039215686274517" header="0.50980392156862753" footer="0.50980392156862753"/>
  <pageSetup paperSize="9" scale="94" fitToHeight="0"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heetViews>
  <sheetFormatPr defaultColWidth="9.140625" defaultRowHeight="15" x14ac:dyDescent="0.25"/>
  <cols>
    <col min="1" max="10" width="10.5703125" style="200" bestFit="1" customWidth="1"/>
    <col min="11" max="11" width="4.5703125" style="200" bestFit="1" customWidth="1"/>
    <col min="12" max="16384" width="9.140625" style="200"/>
  </cols>
  <sheetData>
    <row r="1" spans="1:10" ht="15.75" customHeight="1" x14ac:dyDescent="0.25">
      <c r="A1" s="317" t="s">
        <v>517</v>
      </c>
      <c r="B1" s="317"/>
      <c r="C1" s="317"/>
      <c r="D1" s="317"/>
      <c r="E1" s="317"/>
      <c r="F1" s="317"/>
      <c r="G1" s="317"/>
    </row>
    <row r="2" spans="1:10" s="201" customFormat="1" x14ac:dyDescent="0.25">
      <c r="A2" s="1416" t="s">
        <v>169</v>
      </c>
      <c r="B2" s="1418" t="s">
        <v>78</v>
      </c>
      <c r="C2" s="1419"/>
      <c r="D2" s="1420"/>
      <c r="E2" s="1418" t="s">
        <v>79</v>
      </c>
      <c r="F2" s="1419"/>
      <c r="G2" s="1420"/>
      <c r="H2" s="1418" t="s">
        <v>80</v>
      </c>
      <c r="I2" s="1419"/>
      <c r="J2" s="1420"/>
    </row>
    <row r="3" spans="1:10" s="201" customFormat="1" ht="48.75" customHeight="1" x14ac:dyDescent="0.25">
      <c r="A3" s="1417"/>
      <c r="B3" s="761" t="s">
        <v>518</v>
      </c>
      <c r="C3" s="761" t="s">
        <v>519</v>
      </c>
      <c r="D3" s="761" t="s">
        <v>520</v>
      </c>
      <c r="E3" s="761" t="s">
        <v>518</v>
      </c>
      <c r="F3" s="761" t="s">
        <v>519</v>
      </c>
      <c r="G3" s="761" t="s">
        <v>520</v>
      </c>
      <c r="H3" s="761" t="s">
        <v>518</v>
      </c>
      <c r="I3" s="761" t="s">
        <v>519</v>
      </c>
      <c r="J3" s="761" t="s">
        <v>520</v>
      </c>
    </row>
    <row r="4" spans="1:10" s="207" customFormat="1" ht="15.75" customHeight="1" x14ac:dyDescent="0.25">
      <c r="A4" s="756" t="s">
        <v>76</v>
      </c>
      <c r="B4" s="762">
        <v>2367</v>
      </c>
      <c r="C4" s="762">
        <v>1599</v>
      </c>
      <c r="D4" s="805">
        <v>1.480300188</v>
      </c>
      <c r="E4" s="806">
        <v>1285</v>
      </c>
      <c r="F4" s="806">
        <v>953</v>
      </c>
      <c r="G4" s="807">
        <v>1.35</v>
      </c>
      <c r="H4" s="808">
        <v>2</v>
      </c>
      <c r="I4" s="808">
        <v>4</v>
      </c>
      <c r="J4" s="809">
        <v>0.5</v>
      </c>
    </row>
    <row r="5" spans="1:10" s="207" customFormat="1" ht="15.75" customHeight="1" x14ac:dyDescent="0.25">
      <c r="A5" s="766" t="s">
        <v>77</v>
      </c>
      <c r="B5" s="769">
        <v>2499</v>
      </c>
      <c r="C5" s="769">
        <v>1551</v>
      </c>
      <c r="D5" s="810">
        <f>IFERROR(B5/C5,"-")</f>
        <v>1.6112185686653773</v>
      </c>
      <c r="E5" s="769">
        <v>1585</v>
      </c>
      <c r="F5" s="769">
        <v>798</v>
      </c>
      <c r="G5" s="810">
        <f>IFERROR(E5/F5,"-")</f>
        <v>1.9862155388471179</v>
      </c>
      <c r="H5" s="770">
        <v>2</v>
      </c>
      <c r="I5" s="770">
        <v>0</v>
      </c>
      <c r="J5" s="810" t="str">
        <f>IFERROR(H5/I5,"-")</f>
        <v>-</v>
      </c>
    </row>
    <row r="6" spans="1:10" s="201" customFormat="1" ht="15.75" customHeight="1" x14ac:dyDescent="0.25">
      <c r="A6" s="412">
        <v>45017</v>
      </c>
      <c r="B6" s="477">
        <v>2590</v>
      </c>
      <c r="C6" s="477">
        <v>1271</v>
      </c>
      <c r="D6" s="495">
        <v>2.0377655389457119</v>
      </c>
      <c r="E6" s="480">
        <v>1802</v>
      </c>
      <c r="F6" s="480">
        <v>607</v>
      </c>
      <c r="G6" s="496">
        <v>2.97</v>
      </c>
      <c r="H6" s="478">
        <v>1</v>
      </c>
      <c r="I6" s="478">
        <v>1</v>
      </c>
      <c r="J6" s="497">
        <v>1</v>
      </c>
    </row>
    <row r="7" spans="1:10" s="201" customFormat="1" ht="15.75" customHeight="1" x14ac:dyDescent="0.25">
      <c r="A7" s="412">
        <v>45047</v>
      </c>
      <c r="B7" s="477">
        <v>2625</v>
      </c>
      <c r="C7" s="477">
        <v>1276</v>
      </c>
      <c r="D7" s="495">
        <v>2.0572100313479624</v>
      </c>
      <c r="E7" s="480">
        <v>1850</v>
      </c>
      <c r="F7" s="480">
        <v>572</v>
      </c>
      <c r="G7" s="496">
        <v>3.23</v>
      </c>
      <c r="H7" s="478">
        <v>1</v>
      </c>
      <c r="I7" s="478">
        <v>0</v>
      </c>
      <c r="J7" s="497">
        <v>0</v>
      </c>
    </row>
    <row r="8" spans="1:10" s="201" customFormat="1" ht="15.75" customHeight="1" x14ac:dyDescent="0.25">
      <c r="A8" s="412">
        <v>45078</v>
      </c>
      <c r="B8" s="477">
        <v>2494</v>
      </c>
      <c r="C8" s="477">
        <v>1427</v>
      </c>
      <c r="D8" s="495">
        <v>1.7477224947442187</v>
      </c>
      <c r="E8" s="480">
        <v>1791</v>
      </c>
      <c r="F8" s="480">
        <v>664</v>
      </c>
      <c r="G8" s="496">
        <v>2.7</v>
      </c>
      <c r="H8" s="478">
        <v>0</v>
      </c>
      <c r="I8" s="478">
        <v>0</v>
      </c>
      <c r="J8" s="497">
        <v>0</v>
      </c>
    </row>
    <row r="9" spans="1:10" s="201" customFormat="1" ht="15.75" customHeight="1" x14ac:dyDescent="0.25">
      <c r="A9" s="412">
        <v>45108</v>
      </c>
      <c r="B9" s="477">
        <v>2236</v>
      </c>
      <c r="C9" s="477">
        <v>1695</v>
      </c>
      <c r="D9" s="495">
        <v>1.3191740412979351</v>
      </c>
      <c r="E9" s="480">
        <v>1605</v>
      </c>
      <c r="F9" s="480">
        <v>861</v>
      </c>
      <c r="G9" s="496">
        <v>1.86</v>
      </c>
      <c r="H9" s="478">
        <v>0</v>
      </c>
      <c r="I9" s="478">
        <v>0</v>
      </c>
      <c r="J9" s="497">
        <v>0</v>
      </c>
    </row>
    <row r="10" spans="1:10" s="201" customFormat="1" ht="15.75" customHeight="1" x14ac:dyDescent="0.25">
      <c r="A10" s="412">
        <v>45139</v>
      </c>
      <c r="B10" s="477">
        <v>2459</v>
      </c>
      <c r="C10" s="477">
        <v>1490</v>
      </c>
      <c r="D10" s="495">
        <v>1.6503355704697986</v>
      </c>
      <c r="E10" s="480">
        <v>1626</v>
      </c>
      <c r="F10" s="480">
        <v>847</v>
      </c>
      <c r="G10" s="496">
        <v>1.92</v>
      </c>
      <c r="H10" s="478">
        <v>1</v>
      </c>
      <c r="I10" s="478">
        <v>0</v>
      </c>
      <c r="J10" s="497">
        <v>0</v>
      </c>
    </row>
    <row r="11" spans="1:10" s="201" customFormat="1" ht="19.5" customHeight="1" x14ac:dyDescent="0.25">
      <c r="A11" s="412">
        <v>45170</v>
      </c>
      <c r="B11" s="477">
        <v>2752</v>
      </c>
      <c r="C11" s="477">
        <v>1229</v>
      </c>
      <c r="D11" s="495">
        <v>2.2392188771358827</v>
      </c>
      <c r="E11" s="480">
        <v>1798</v>
      </c>
      <c r="F11" s="480">
        <v>645</v>
      </c>
      <c r="G11" s="496">
        <v>2.79</v>
      </c>
      <c r="H11" s="478">
        <v>1</v>
      </c>
      <c r="I11" s="478">
        <v>0</v>
      </c>
      <c r="J11" s="497">
        <v>0</v>
      </c>
    </row>
    <row r="12" spans="1:10" s="201" customFormat="1" ht="18" customHeight="1" x14ac:dyDescent="0.25">
      <c r="A12" s="412">
        <v>45200</v>
      </c>
      <c r="B12" s="477">
        <v>1969</v>
      </c>
      <c r="C12" s="477">
        <v>2034</v>
      </c>
      <c r="D12" s="495">
        <v>0.96804326450344147</v>
      </c>
      <c r="E12" s="480">
        <v>1117</v>
      </c>
      <c r="F12" s="480">
        <v>1366</v>
      </c>
      <c r="G12" s="496">
        <v>0.82</v>
      </c>
      <c r="H12" s="478">
        <v>1</v>
      </c>
      <c r="I12" s="478">
        <v>0</v>
      </c>
      <c r="J12" s="497">
        <v>0</v>
      </c>
    </row>
    <row r="13" spans="1:10" s="201" customFormat="1" ht="18" customHeight="1" x14ac:dyDescent="0.25">
      <c r="A13" s="412">
        <v>45231</v>
      </c>
      <c r="B13" s="413">
        <v>2337</v>
      </c>
      <c r="C13" s="413">
        <v>1667</v>
      </c>
      <c r="D13" s="495">
        <v>1.4019196160767846</v>
      </c>
      <c r="E13" s="413">
        <v>1614</v>
      </c>
      <c r="F13" s="414">
        <v>926</v>
      </c>
      <c r="G13" s="496">
        <v>1.74</v>
      </c>
      <c r="H13" s="415">
        <v>1</v>
      </c>
      <c r="I13" s="415">
        <v>0</v>
      </c>
      <c r="J13" s="811">
        <v>0</v>
      </c>
    </row>
    <row r="14" spans="1:10" s="201" customFormat="1" x14ac:dyDescent="0.25">
      <c r="A14" s="412">
        <v>45261</v>
      </c>
      <c r="B14" s="413">
        <v>2878</v>
      </c>
      <c r="C14" s="413">
        <v>1154</v>
      </c>
      <c r="D14" s="495">
        <v>2.4939341421143846</v>
      </c>
      <c r="E14" s="413">
        <v>1941</v>
      </c>
      <c r="F14" s="414">
        <v>612</v>
      </c>
      <c r="G14" s="496">
        <v>3.17</v>
      </c>
      <c r="H14" s="415">
        <v>0</v>
      </c>
      <c r="I14" s="415">
        <v>0</v>
      </c>
      <c r="J14" s="811">
        <v>0</v>
      </c>
    </row>
    <row r="15" spans="1:10" s="201" customFormat="1" x14ac:dyDescent="0.25">
      <c r="A15" s="412">
        <v>45292</v>
      </c>
      <c r="B15" s="413"/>
      <c r="C15" s="413"/>
      <c r="D15" s="413"/>
      <c r="E15" s="413"/>
      <c r="F15" s="414"/>
      <c r="G15" s="414"/>
      <c r="H15" s="415"/>
      <c r="I15" s="415"/>
      <c r="J15" s="811"/>
    </row>
    <row r="16" spans="1:10" s="201" customFormat="1" x14ac:dyDescent="0.25">
      <c r="A16" s="412">
        <v>45323</v>
      </c>
      <c r="B16" s="413"/>
      <c r="C16" s="413"/>
      <c r="D16" s="413"/>
      <c r="E16" s="413"/>
      <c r="F16" s="414"/>
      <c r="G16" s="414"/>
      <c r="H16" s="415"/>
      <c r="I16" s="415"/>
      <c r="J16" s="811"/>
    </row>
    <row r="17" spans="1:10" s="201" customFormat="1" x14ac:dyDescent="0.25">
      <c r="A17" s="412">
        <v>45352</v>
      </c>
      <c r="B17" s="413"/>
      <c r="C17" s="413"/>
      <c r="D17" s="413"/>
      <c r="E17" s="413"/>
      <c r="F17" s="414"/>
      <c r="G17" s="414"/>
      <c r="H17" s="415"/>
      <c r="I17" s="415"/>
      <c r="J17" s="811"/>
    </row>
    <row r="18" spans="1:10" s="201" customFormat="1" x14ac:dyDescent="0.25">
      <c r="A18" s="274"/>
      <c r="B18" s="275"/>
      <c r="C18" s="275"/>
      <c r="D18" s="310"/>
      <c r="E18" s="256"/>
      <c r="F18" s="256"/>
      <c r="G18" s="311"/>
      <c r="H18" s="283"/>
      <c r="I18" s="283"/>
      <c r="J18" s="312"/>
    </row>
    <row r="19" spans="1:10" s="201" customFormat="1" x14ac:dyDescent="0.25">
      <c r="A19" s="313" t="s">
        <v>521</v>
      </c>
      <c r="B19" s="313"/>
      <c r="C19" s="313"/>
      <c r="D19" s="313"/>
      <c r="E19" s="313"/>
      <c r="F19" s="313"/>
    </row>
    <row r="20" spans="1:10" s="201" customFormat="1" x14ac:dyDescent="0.25">
      <c r="A20" s="1391" t="s">
        <v>1316</v>
      </c>
      <c r="B20" s="1391"/>
      <c r="C20" s="1391"/>
      <c r="D20" s="1391"/>
      <c r="E20" s="1391"/>
      <c r="F20" s="1391"/>
    </row>
    <row r="21" spans="1:10" s="201" customFormat="1" x14ac:dyDescent="0.25">
      <c r="A21" s="1391" t="s">
        <v>221</v>
      </c>
      <c r="B21" s="1391"/>
      <c r="C21" s="1391"/>
      <c r="D21" s="1391"/>
      <c r="E21" s="1391"/>
      <c r="F21" s="1391"/>
    </row>
    <row r="22" spans="1:10" s="201" customFormat="1" x14ac:dyDescent="0.25">
      <c r="G22" s="200"/>
    </row>
  </sheetData>
  <mergeCells count="6">
    <mergeCell ref="A20:F20"/>
    <mergeCell ref="A21:F21"/>
    <mergeCell ref="H2:J2"/>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heetViews>
  <sheetFormatPr defaultColWidth="9.140625" defaultRowHeight="15" x14ac:dyDescent="0.25"/>
  <cols>
    <col min="1" max="1" width="9.85546875" style="200" bestFit="1" customWidth="1"/>
    <col min="2" max="10" width="13.5703125" style="200" bestFit="1" customWidth="1"/>
    <col min="11" max="16384" width="9.140625" style="200"/>
  </cols>
  <sheetData>
    <row r="1" spans="1:12" ht="13.5" customHeight="1" x14ac:dyDescent="0.25">
      <c r="A1" s="317" t="s">
        <v>522</v>
      </c>
      <c r="B1" s="317"/>
      <c r="C1" s="317"/>
      <c r="D1" s="317"/>
      <c r="E1" s="317"/>
      <c r="F1" s="317"/>
      <c r="G1" s="317"/>
    </row>
    <row r="2" spans="1:12" s="201" customFormat="1" ht="27.75" customHeight="1" x14ac:dyDescent="0.25">
      <c r="A2" s="1403" t="s">
        <v>523</v>
      </c>
      <c r="B2" s="1418" t="s">
        <v>78</v>
      </c>
      <c r="C2" s="1419"/>
      <c r="D2" s="1420"/>
      <c r="E2" s="1418" t="s">
        <v>79</v>
      </c>
      <c r="F2" s="1419"/>
      <c r="G2" s="1420"/>
      <c r="H2" s="1418" t="s">
        <v>80</v>
      </c>
      <c r="I2" s="1419"/>
      <c r="J2" s="1420"/>
    </row>
    <row r="3" spans="1:12" s="201" customFormat="1" ht="48" customHeight="1" x14ac:dyDescent="0.25">
      <c r="A3" s="1432"/>
      <c r="B3" s="761" t="s">
        <v>524</v>
      </c>
      <c r="C3" s="761" t="s">
        <v>324</v>
      </c>
      <c r="D3" s="761" t="s">
        <v>525</v>
      </c>
      <c r="E3" s="761" t="s">
        <v>524</v>
      </c>
      <c r="F3" s="761" t="s">
        <v>526</v>
      </c>
      <c r="G3" s="761" t="s">
        <v>525</v>
      </c>
      <c r="H3" s="761" t="s">
        <v>524</v>
      </c>
      <c r="I3" s="761" t="s">
        <v>324</v>
      </c>
      <c r="J3" s="761" t="s">
        <v>525</v>
      </c>
    </row>
    <row r="4" spans="1:12" s="207" customFormat="1" ht="18" customHeight="1" x14ac:dyDescent="0.25">
      <c r="A4" s="756" t="s">
        <v>76</v>
      </c>
      <c r="B4" s="762">
        <v>5433</v>
      </c>
      <c r="C4" s="762">
        <v>4159</v>
      </c>
      <c r="D4" s="812">
        <v>76.550708632431437</v>
      </c>
      <c r="E4" s="762">
        <v>2179</v>
      </c>
      <c r="F4" s="762">
        <v>2661</v>
      </c>
      <c r="G4" s="813">
        <v>122.12023864157871</v>
      </c>
      <c r="H4" s="763">
        <v>291</v>
      </c>
      <c r="I4" s="763">
        <v>11</v>
      </c>
      <c r="J4" s="813">
        <v>3.7800687285223367</v>
      </c>
    </row>
    <row r="5" spans="1:12" s="207" customFormat="1" ht="18" customHeight="1" x14ac:dyDescent="0.25">
      <c r="A5" s="766" t="s">
        <v>77</v>
      </c>
      <c r="B5" s="767">
        <f>INDEX(B6:B17,COUNT(B6:B17))</f>
        <v>5230</v>
      </c>
      <c r="C5" s="762">
        <v>4230</v>
      </c>
      <c r="D5" s="814">
        <f>C5/B5*100</f>
        <v>80.879541108986615</v>
      </c>
      <c r="E5" s="767">
        <f>INDEX(E6:E17,COUNT(E6:E17))</f>
        <v>2370</v>
      </c>
      <c r="F5" s="769">
        <v>2808</v>
      </c>
      <c r="G5" s="814">
        <f>F5/E5*100</f>
        <v>118.48101265822785</v>
      </c>
      <c r="H5" s="767">
        <f>INDEX(H6:H17,COUNT(H6:H17))</f>
        <v>278</v>
      </c>
      <c r="I5" s="770">
        <v>5</v>
      </c>
      <c r="J5" s="814">
        <f>I5/H5*100</f>
        <v>1.7985611510791366</v>
      </c>
      <c r="K5" s="314"/>
      <c r="L5" s="314"/>
    </row>
    <row r="6" spans="1:12" s="201" customFormat="1" ht="18" customHeight="1" x14ac:dyDescent="0.25">
      <c r="A6" s="412">
        <v>45017</v>
      </c>
      <c r="B6" s="477">
        <v>5446</v>
      </c>
      <c r="C6" s="477">
        <v>3943</v>
      </c>
      <c r="D6" s="484">
        <f>C6/B6*100</f>
        <v>72.401762761659938</v>
      </c>
      <c r="E6" s="480">
        <v>2202</v>
      </c>
      <c r="F6" s="477">
        <v>2314</v>
      </c>
      <c r="G6" s="484">
        <f t="shared" ref="G6:G14" si="0">F6/E6*100</f>
        <v>105.08628519527703</v>
      </c>
      <c r="H6" s="478">
        <v>285</v>
      </c>
      <c r="I6" s="478">
        <v>3</v>
      </c>
      <c r="J6" s="484">
        <f t="shared" ref="J6:J10" si="1">I6/H6*100</f>
        <v>1.0526315789473684</v>
      </c>
      <c r="K6" s="314"/>
      <c r="L6" s="314"/>
    </row>
    <row r="7" spans="1:12" s="201" customFormat="1" ht="18" customHeight="1" x14ac:dyDescent="0.25">
      <c r="A7" s="412">
        <v>45047</v>
      </c>
      <c r="B7" s="477">
        <v>5454</v>
      </c>
      <c r="C7" s="477">
        <v>3990</v>
      </c>
      <c r="D7" s="484">
        <f t="shared" ref="D7:D10" si="2">C7/B7*100</f>
        <v>73.157315731573163</v>
      </c>
      <c r="E7" s="480">
        <v>2213</v>
      </c>
      <c r="F7" s="477">
        <v>2338</v>
      </c>
      <c r="G7" s="484">
        <f t="shared" si="0"/>
        <v>105.64844103027565</v>
      </c>
      <c r="H7" s="478">
        <v>283</v>
      </c>
      <c r="I7" s="478">
        <v>2</v>
      </c>
      <c r="J7" s="484">
        <f t="shared" si="1"/>
        <v>0.70671378091872794</v>
      </c>
      <c r="K7" s="314"/>
      <c r="L7" s="314"/>
    </row>
    <row r="8" spans="1:12" s="201" customFormat="1" ht="18" customHeight="1" x14ac:dyDescent="0.25">
      <c r="A8" s="412">
        <v>45078</v>
      </c>
      <c r="B8" s="477">
        <v>5409</v>
      </c>
      <c r="C8" s="477">
        <v>4008</v>
      </c>
      <c r="D8" s="484">
        <f t="shared" si="2"/>
        <v>74.09872434830838</v>
      </c>
      <c r="E8" s="480">
        <v>2232</v>
      </c>
      <c r="F8" s="477">
        <v>2366</v>
      </c>
      <c r="G8" s="484">
        <f t="shared" si="0"/>
        <v>106.0035842293907</v>
      </c>
      <c r="H8" s="478">
        <v>282</v>
      </c>
      <c r="I8" s="478">
        <v>2</v>
      </c>
      <c r="J8" s="484">
        <f t="shared" si="1"/>
        <v>0.70921985815602839</v>
      </c>
      <c r="K8" s="314"/>
      <c r="L8" s="314"/>
    </row>
    <row r="9" spans="1:12" s="201" customFormat="1" ht="18" customHeight="1" x14ac:dyDescent="0.25">
      <c r="A9" s="412">
        <v>45108</v>
      </c>
      <c r="B9" s="477">
        <v>5218</v>
      </c>
      <c r="C9" s="477">
        <v>4014</v>
      </c>
      <c r="D9" s="484">
        <f t="shared" si="2"/>
        <v>76.926025297048668</v>
      </c>
      <c r="E9" s="480">
        <v>2250</v>
      </c>
      <c r="F9" s="477">
        <v>2378</v>
      </c>
      <c r="G9" s="484">
        <f t="shared" si="0"/>
        <v>105.6888888888889</v>
      </c>
      <c r="H9" s="478">
        <v>282</v>
      </c>
      <c r="I9" s="478">
        <v>1</v>
      </c>
      <c r="J9" s="484">
        <f t="shared" si="1"/>
        <v>0.3546099290780142</v>
      </c>
      <c r="K9" s="314"/>
      <c r="L9" s="314"/>
    </row>
    <row r="10" spans="1:12" s="201" customFormat="1" x14ac:dyDescent="0.25">
      <c r="A10" s="412">
        <v>45139</v>
      </c>
      <c r="B10" s="477">
        <v>5239</v>
      </c>
      <c r="C10" s="477">
        <v>4036</v>
      </c>
      <c r="D10" s="484">
        <f t="shared" si="2"/>
        <v>77.03760259591526</v>
      </c>
      <c r="E10" s="480">
        <v>2270</v>
      </c>
      <c r="F10" s="477">
        <v>2398</v>
      </c>
      <c r="G10" s="484">
        <f t="shared" si="0"/>
        <v>105.63876651982378</v>
      </c>
      <c r="H10" s="478">
        <v>282</v>
      </c>
      <c r="I10" s="478">
        <v>1</v>
      </c>
      <c r="J10" s="484">
        <f t="shared" si="1"/>
        <v>0.3546099290780142</v>
      </c>
      <c r="K10" s="314"/>
      <c r="L10" s="314"/>
    </row>
    <row r="11" spans="1:12" s="201" customFormat="1" x14ac:dyDescent="0.25">
      <c r="A11" s="412">
        <v>45170</v>
      </c>
      <c r="B11" s="477">
        <v>5256</v>
      </c>
      <c r="C11" s="477">
        <v>4059</v>
      </c>
      <c r="D11" s="484">
        <v>77.226027397260282</v>
      </c>
      <c r="E11" s="480">
        <v>2299</v>
      </c>
      <c r="F11" s="477">
        <v>2429</v>
      </c>
      <c r="G11" s="484">
        <f t="shared" si="0"/>
        <v>105.65463244889082</v>
      </c>
      <c r="H11" s="478">
        <v>282</v>
      </c>
      <c r="I11" s="478">
        <v>2</v>
      </c>
      <c r="J11" s="484">
        <v>0.70921985815602839</v>
      </c>
      <c r="K11" s="314"/>
      <c r="L11" s="314"/>
    </row>
    <row r="12" spans="1:12" s="201" customFormat="1" x14ac:dyDescent="0.25">
      <c r="A12" s="412">
        <v>45200</v>
      </c>
      <c r="B12" s="477">
        <v>5270</v>
      </c>
      <c r="C12" s="477">
        <v>4077</v>
      </c>
      <c r="D12" s="484">
        <v>77.362428842504755</v>
      </c>
      <c r="E12" s="480">
        <v>2328</v>
      </c>
      <c r="F12" s="477">
        <v>2456</v>
      </c>
      <c r="G12" s="484">
        <f t="shared" si="0"/>
        <v>105.49828178694159</v>
      </c>
      <c r="H12" s="478">
        <v>281</v>
      </c>
      <c r="I12" s="478">
        <v>1</v>
      </c>
      <c r="J12" s="484">
        <v>0.35587188612099641</v>
      </c>
      <c r="K12" s="314"/>
      <c r="L12" s="314"/>
    </row>
    <row r="13" spans="1:12" s="201" customFormat="1" ht="13.5" customHeight="1" x14ac:dyDescent="0.25">
      <c r="A13" s="412">
        <v>45231</v>
      </c>
      <c r="B13" s="413">
        <v>5202</v>
      </c>
      <c r="C13" s="413">
        <v>4073</v>
      </c>
      <c r="D13" s="484">
        <v>78.296808919646281</v>
      </c>
      <c r="E13" s="413">
        <v>2347</v>
      </c>
      <c r="F13" s="414">
        <v>2488</v>
      </c>
      <c r="G13" s="484">
        <f t="shared" si="0"/>
        <v>106.00766936514701</v>
      </c>
      <c r="H13" s="415">
        <v>279</v>
      </c>
      <c r="I13" s="415">
        <v>1</v>
      </c>
      <c r="J13" s="484">
        <v>0.35842293906810035</v>
      </c>
    </row>
    <row r="14" spans="1:12" s="201" customFormat="1" x14ac:dyDescent="0.25">
      <c r="A14" s="412">
        <v>45261</v>
      </c>
      <c r="B14" s="413">
        <v>5230</v>
      </c>
      <c r="C14" s="413">
        <v>4118</v>
      </c>
      <c r="D14" s="484">
        <v>78.738049713193121</v>
      </c>
      <c r="E14" s="413">
        <v>2370</v>
      </c>
      <c r="F14" s="414">
        <v>2530</v>
      </c>
      <c r="G14" s="484">
        <f t="shared" si="0"/>
        <v>106.75105485232068</v>
      </c>
      <c r="H14" s="415">
        <v>278</v>
      </c>
      <c r="I14" s="415">
        <v>1</v>
      </c>
      <c r="J14" s="484">
        <v>0.35971223021582738</v>
      </c>
    </row>
    <row r="15" spans="1:12" s="201" customFormat="1" x14ac:dyDescent="0.25">
      <c r="A15" s="412">
        <v>45292</v>
      </c>
      <c r="B15" s="413"/>
      <c r="C15" s="413"/>
      <c r="D15" s="413"/>
      <c r="E15" s="413"/>
      <c r="F15" s="414"/>
      <c r="G15" s="414"/>
      <c r="H15" s="415"/>
      <c r="I15" s="415"/>
      <c r="J15" s="811"/>
    </row>
    <row r="16" spans="1:12" s="201" customFormat="1" x14ac:dyDescent="0.25">
      <c r="A16" s="412">
        <v>45323</v>
      </c>
      <c r="B16" s="413"/>
      <c r="C16" s="413"/>
      <c r="D16" s="413"/>
      <c r="E16" s="413"/>
      <c r="F16" s="414"/>
      <c r="G16" s="414"/>
      <c r="H16" s="415"/>
      <c r="I16" s="415"/>
      <c r="J16" s="811"/>
    </row>
    <row r="17" spans="1:12" s="201" customFormat="1" x14ac:dyDescent="0.25">
      <c r="A17" s="412">
        <v>45352</v>
      </c>
      <c r="B17" s="413"/>
      <c r="C17" s="413"/>
      <c r="D17" s="413"/>
      <c r="E17" s="413"/>
      <c r="F17" s="414"/>
      <c r="G17" s="414"/>
      <c r="H17" s="415"/>
      <c r="I17" s="415"/>
      <c r="J17" s="811"/>
    </row>
    <row r="18" spans="1:12" s="201" customFormat="1" ht="15" customHeight="1" x14ac:dyDescent="0.25">
      <c r="A18" s="274"/>
      <c r="B18" s="275"/>
      <c r="C18" s="275"/>
      <c r="D18" s="292"/>
      <c r="E18" s="256"/>
      <c r="F18" s="275"/>
      <c r="G18" s="292"/>
      <c r="H18" s="283"/>
      <c r="I18" s="283"/>
      <c r="J18" s="292"/>
      <c r="K18" s="314"/>
      <c r="L18" s="314"/>
    </row>
    <row r="19" spans="1:12" s="201" customFormat="1" ht="15" customHeight="1" x14ac:dyDescent="0.25">
      <c r="A19" s="1423" t="s">
        <v>1316</v>
      </c>
      <c r="B19" s="1423"/>
      <c r="C19" s="1423"/>
      <c r="D19" s="1423"/>
      <c r="E19" s="1423"/>
      <c r="F19" s="1423"/>
      <c r="G19" s="1423"/>
    </row>
    <row r="20" spans="1:12" s="201" customFormat="1" ht="15" customHeight="1" x14ac:dyDescent="0.25">
      <c r="A20" s="1448" t="s">
        <v>321</v>
      </c>
      <c r="B20" s="1402"/>
      <c r="C20" s="1402"/>
      <c r="D20" s="1402"/>
      <c r="E20" s="1402"/>
      <c r="F20" s="1402"/>
      <c r="G20" s="1402"/>
      <c r="H20" s="1402"/>
      <c r="I20" s="1402"/>
      <c r="J20" s="1402"/>
    </row>
    <row r="21" spans="1:12" s="201" customFormat="1" ht="15" customHeight="1" x14ac:dyDescent="0.25">
      <c r="A21" s="1423" t="s">
        <v>221</v>
      </c>
      <c r="B21" s="1423"/>
      <c r="C21" s="1423"/>
      <c r="D21" s="1423"/>
      <c r="E21" s="1423"/>
      <c r="F21" s="1423"/>
      <c r="G21" s="1423"/>
    </row>
    <row r="22" spans="1:12" s="201" customFormat="1" x14ac:dyDescent="0.25"/>
  </sheetData>
  <mergeCells count="7">
    <mergeCell ref="A19:G19"/>
    <mergeCell ref="A20:J20"/>
    <mergeCell ref="A21:G21"/>
    <mergeCell ref="H2:J2"/>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8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zoomScaleNormal="100" workbookViewId="0">
      <pane xSplit="1" ySplit="3" topLeftCell="B4" activePane="bottomRight" state="frozen"/>
      <selection pane="topRight" activeCell="B1" sqref="B1"/>
      <selection pane="bottomLeft" activeCell="A4" sqref="A4"/>
      <selection pane="bottomRight" sqref="A1:Q1"/>
    </sheetView>
  </sheetViews>
  <sheetFormatPr defaultRowHeight="15" x14ac:dyDescent="0.25"/>
  <cols>
    <col min="1" max="1" width="10.5703125" customWidth="1"/>
    <col min="2" max="2" width="36.5703125" customWidth="1"/>
    <col min="3" max="3" width="9.85546875" customWidth="1"/>
    <col min="4" max="4" width="14.28515625" customWidth="1"/>
    <col min="5" max="5" width="13.140625" customWidth="1"/>
    <col min="6" max="7" width="10" customWidth="1"/>
    <col min="8" max="8" width="10.140625" customWidth="1"/>
    <col min="9" max="9" width="8.5703125" customWidth="1"/>
    <col min="10" max="10" width="10.85546875" customWidth="1"/>
    <col min="11" max="11" width="7.85546875" customWidth="1"/>
    <col min="12" max="12" width="10" customWidth="1"/>
    <col min="13" max="15" width="12.42578125" customWidth="1"/>
    <col min="16" max="16" width="16" customWidth="1"/>
    <col min="17" max="17" width="12.42578125" customWidth="1"/>
    <col min="18" max="18" width="8.42578125" customWidth="1"/>
    <col min="19" max="21" width="9" customWidth="1"/>
    <col min="22" max="22" width="8" customWidth="1"/>
    <col min="23" max="23" width="10" bestFit="1" customWidth="1"/>
    <col min="24" max="26" width="5.5703125" customWidth="1"/>
    <col min="27" max="27" width="4.5703125" customWidth="1"/>
  </cols>
  <sheetData>
    <row r="1" spans="1:17" x14ac:dyDescent="0.25">
      <c r="A1" s="1285" t="s">
        <v>2</v>
      </c>
      <c r="B1" s="1286"/>
      <c r="C1" s="1286"/>
      <c r="D1" s="1286"/>
      <c r="E1" s="1286"/>
      <c r="F1" s="1286"/>
      <c r="G1" s="1286"/>
      <c r="H1" s="1286"/>
      <c r="I1" s="1286"/>
      <c r="J1" s="1286"/>
      <c r="K1" s="1286"/>
      <c r="L1" s="1286"/>
      <c r="M1" s="1286"/>
      <c r="N1" s="1286"/>
      <c r="O1" s="1286"/>
      <c r="P1" s="1286"/>
      <c r="Q1" s="1286"/>
    </row>
    <row r="2" spans="1:17" x14ac:dyDescent="0.25">
      <c r="A2" s="1289" t="s">
        <v>87</v>
      </c>
      <c r="B2" s="1291" t="s">
        <v>88</v>
      </c>
      <c r="C2" s="1288" t="s">
        <v>89</v>
      </c>
      <c r="D2" s="1288" t="s">
        <v>90</v>
      </c>
      <c r="E2" s="1288" t="s">
        <v>91</v>
      </c>
      <c r="F2" s="1288" t="s">
        <v>92</v>
      </c>
      <c r="G2" s="1288" t="s">
        <v>93</v>
      </c>
      <c r="H2" s="1288" t="s">
        <v>94</v>
      </c>
      <c r="I2" s="1294" t="s">
        <v>95</v>
      </c>
      <c r="J2" s="1295"/>
      <c r="K2" s="1296"/>
      <c r="L2" s="1288" t="s">
        <v>96</v>
      </c>
      <c r="M2" s="1297" t="s">
        <v>97</v>
      </c>
      <c r="N2" s="1298"/>
      <c r="O2" s="1298"/>
      <c r="P2" s="1298"/>
      <c r="Q2" s="1287" t="s">
        <v>98</v>
      </c>
    </row>
    <row r="3" spans="1:17" ht="45" x14ac:dyDescent="0.25">
      <c r="A3" s="1290"/>
      <c r="B3" s="1292"/>
      <c r="C3" s="1293"/>
      <c r="D3" s="1293"/>
      <c r="E3" s="1293"/>
      <c r="F3" s="1293"/>
      <c r="G3" s="1293"/>
      <c r="H3" s="1293"/>
      <c r="I3" s="603" t="s">
        <v>99</v>
      </c>
      <c r="J3" s="603" t="s">
        <v>100</v>
      </c>
      <c r="K3" s="603" t="s">
        <v>101</v>
      </c>
      <c r="L3" s="1293"/>
      <c r="M3" s="603" t="s">
        <v>102</v>
      </c>
      <c r="N3" s="603" t="s">
        <v>103</v>
      </c>
      <c r="O3" s="603" t="s">
        <v>104</v>
      </c>
      <c r="P3" s="8" t="s">
        <v>105</v>
      </c>
      <c r="Q3" s="1288"/>
    </row>
    <row r="4" spans="1:17" x14ac:dyDescent="0.25">
      <c r="A4" s="604">
        <v>1</v>
      </c>
      <c r="B4" s="608" t="s">
        <v>1317</v>
      </c>
      <c r="C4" s="605">
        <v>45268</v>
      </c>
      <c r="D4" s="608" t="s">
        <v>1245</v>
      </c>
      <c r="E4" s="742">
        <v>4200000</v>
      </c>
      <c r="F4" s="742">
        <v>10</v>
      </c>
      <c r="G4" s="742">
        <v>16</v>
      </c>
      <c r="H4" s="742">
        <v>26</v>
      </c>
      <c r="I4" s="742">
        <v>10.92</v>
      </c>
      <c r="J4" s="742">
        <v>0</v>
      </c>
      <c r="K4" s="742">
        <v>10.92</v>
      </c>
      <c r="L4" s="742">
        <v>45.49</v>
      </c>
      <c r="M4" s="742">
        <v>0</v>
      </c>
      <c r="N4" s="742">
        <v>1100000</v>
      </c>
      <c r="O4" s="742">
        <v>2884000</v>
      </c>
      <c r="P4" s="742">
        <v>216000</v>
      </c>
      <c r="Q4" s="742">
        <v>3984000</v>
      </c>
    </row>
    <row r="5" spans="1:17" x14ac:dyDescent="0.25">
      <c r="A5" s="604">
        <v>2</v>
      </c>
      <c r="B5" s="608" t="s">
        <v>1318</v>
      </c>
      <c r="C5" s="605">
        <v>45268</v>
      </c>
      <c r="D5" s="608" t="s">
        <v>1245</v>
      </c>
      <c r="E5" s="742">
        <v>5696000</v>
      </c>
      <c r="F5" s="742">
        <v>1</v>
      </c>
      <c r="G5" s="742">
        <v>17</v>
      </c>
      <c r="H5" s="742">
        <v>18</v>
      </c>
      <c r="I5" s="742">
        <v>10.25</v>
      </c>
      <c r="J5" s="742">
        <v>0</v>
      </c>
      <c r="K5" s="742">
        <v>10.25</v>
      </c>
      <c r="L5" s="742">
        <v>568.9</v>
      </c>
      <c r="M5" s="742">
        <v>2696000</v>
      </c>
      <c r="N5" s="742">
        <v>816000</v>
      </c>
      <c r="O5" s="742">
        <v>1896000</v>
      </c>
      <c r="P5" s="742">
        <v>288000</v>
      </c>
      <c r="Q5" s="742">
        <v>5408000</v>
      </c>
    </row>
    <row r="6" spans="1:17" x14ac:dyDescent="0.25">
      <c r="A6" s="604">
        <v>3</v>
      </c>
      <c r="B6" s="608" t="s">
        <v>1319</v>
      </c>
      <c r="C6" s="605">
        <v>45271</v>
      </c>
      <c r="D6" s="608" t="s">
        <v>1245</v>
      </c>
      <c r="E6" s="742">
        <v>3400000</v>
      </c>
      <c r="F6" s="742">
        <v>10</v>
      </c>
      <c r="G6" s="742">
        <v>60</v>
      </c>
      <c r="H6" s="742">
        <v>70</v>
      </c>
      <c r="I6" s="742">
        <v>23.8</v>
      </c>
      <c r="J6" s="742">
        <v>0</v>
      </c>
      <c r="K6" s="742">
        <v>23.8</v>
      </c>
      <c r="L6" s="742">
        <v>179.61</v>
      </c>
      <c r="M6" s="742">
        <v>0</v>
      </c>
      <c r="N6" s="742">
        <v>1614000</v>
      </c>
      <c r="O6" s="742">
        <v>1614000</v>
      </c>
      <c r="P6" s="742">
        <v>172000</v>
      </c>
      <c r="Q6" s="742">
        <v>3228000</v>
      </c>
    </row>
    <row r="7" spans="1:17" x14ac:dyDescent="0.25">
      <c r="A7" s="604">
        <v>4</v>
      </c>
      <c r="B7" s="608" t="s">
        <v>1320</v>
      </c>
      <c r="C7" s="605">
        <v>45273</v>
      </c>
      <c r="D7" s="608" t="s">
        <v>1245</v>
      </c>
      <c r="E7" s="742">
        <v>4812000</v>
      </c>
      <c r="F7" s="742">
        <v>10</v>
      </c>
      <c r="G7" s="742">
        <v>101</v>
      </c>
      <c r="H7" s="742">
        <v>111</v>
      </c>
      <c r="I7" s="742">
        <v>53.41</v>
      </c>
      <c r="J7" s="742">
        <v>0</v>
      </c>
      <c r="K7" s="742">
        <v>53.41</v>
      </c>
      <c r="L7" s="742">
        <v>3.6274000000000002</v>
      </c>
      <c r="M7" s="742">
        <v>0</v>
      </c>
      <c r="N7" s="742">
        <v>890400</v>
      </c>
      <c r="O7" s="742">
        <v>3679200</v>
      </c>
      <c r="P7" s="742">
        <v>242400</v>
      </c>
      <c r="Q7" s="742">
        <v>4569600</v>
      </c>
    </row>
    <row r="8" spans="1:17" x14ac:dyDescent="0.25">
      <c r="A8" s="604">
        <v>5</v>
      </c>
      <c r="B8" s="608" t="s">
        <v>1321</v>
      </c>
      <c r="C8" s="605">
        <v>45275</v>
      </c>
      <c r="D8" s="608" t="s">
        <v>1245</v>
      </c>
      <c r="E8" s="742">
        <v>5600000</v>
      </c>
      <c r="F8" s="742">
        <v>10</v>
      </c>
      <c r="G8" s="742">
        <v>130</v>
      </c>
      <c r="H8" s="742">
        <v>140</v>
      </c>
      <c r="I8" s="742">
        <v>78.400000000000006</v>
      </c>
      <c r="J8" s="742">
        <v>0</v>
      </c>
      <c r="K8" s="742">
        <v>78.400000000000006</v>
      </c>
      <c r="L8" s="742">
        <v>337.86309999999997</v>
      </c>
      <c r="M8" s="742">
        <v>2660000</v>
      </c>
      <c r="N8" s="742">
        <v>798000</v>
      </c>
      <c r="O8" s="742">
        <v>1862000</v>
      </c>
      <c r="P8" s="742">
        <v>280000</v>
      </c>
      <c r="Q8" s="742">
        <v>5320000</v>
      </c>
    </row>
    <row r="9" spans="1:17" x14ac:dyDescent="0.25">
      <c r="A9" s="604">
        <v>6</v>
      </c>
      <c r="B9" s="608" t="s">
        <v>1322</v>
      </c>
      <c r="C9" s="605">
        <v>45278</v>
      </c>
      <c r="D9" s="608" t="s">
        <v>1245</v>
      </c>
      <c r="E9" s="742">
        <v>3236800</v>
      </c>
      <c r="F9" s="742">
        <v>10</v>
      </c>
      <c r="G9" s="742">
        <v>62</v>
      </c>
      <c r="H9" s="742">
        <v>72</v>
      </c>
      <c r="I9" s="742">
        <v>23.3</v>
      </c>
      <c r="J9" s="742">
        <v>0</v>
      </c>
      <c r="K9" s="742">
        <v>23.3</v>
      </c>
      <c r="L9" s="742">
        <v>177</v>
      </c>
      <c r="M9" s="742">
        <v>0</v>
      </c>
      <c r="N9" s="742">
        <v>1276800</v>
      </c>
      <c r="O9" s="742">
        <v>1796800</v>
      </c>
      <c r="P9" s="742">
        <v>163200</v>
      </c>
      <c r="Q9" s="742">
        <v>3073600</v>
      </c>
    </row>
    <row r="10" spans="1:17" x14ac:dyDescent="0.25">
      <c r="A10" s="604">
        <v>7</v>
      </c>
      <c r="B10" s="608" t="s">
        <v>1323</v>
      </c>
      <c r="C10" s="605">
        <v>45279</v>
      </c>
      <c r="D10" s="608" t="s">
        <v>1245</v>
      </c>
      <c r="E10" s="742">
        <v>3840000</v>
      </c>
      <c r="F10" s="742">
        <v>10</v>
      </c>
      <c r="G10" s="742">
        <v>115</v>
      </c>
      <c r="H10" s="742">
        <v>125</v>
      </c>
      <c r="I10" s="742">
        <v>48</v>
      </c>
      <c r="J10" s="742">
        <v>0</v>
      </c>
      <c r="K10" s="742">
        <v>48</v>
      </c>
      <c r="L10" s="742">
        <v>336.16</v>
      </c>
      <c r="M10" s="742">
        <v>1822000</v>
      </c>
      <c r="N10" s="742">
        <v>548000</v>
      </c>
      <c r="O10" s="742">
        <v>1277000</v>
      </c>
      <c r="P10" s="742">
        <v>193000</v>
      </c>
      <c r="Q10" s="742">
        <v>3647000</v>
      </c>
    </row>
    <row r="11" spans="1:17" x14ac:dyDescent="0.25">
      <c r="A11" s="604">
        <v>8</v>
      </c>
      <c r="B11" s="608" t="s">
        <v>1324</v>
      </c>
      <c r="C11" s="605">
        <v>45281</v>
      </c>
      <c r="D11" s="608" t="s">
        <v>1245</v>
      </c>
      <c r="E11" s="742">
        <v>3784000</v>
      </c>
      <c r="F11" s="742">
        <v>10</v>
      </c>
      <c r="G11" s="742">
        <v>55</v>
      </c>
      <c r="H11" s="742">
        <v>65</v>
      </c>
      <c r="I11" s="742">
        <v>24.6</v>
      </c>
      <c r="J11" s="742">
        <v>0</v>
      </c>
      <c r="K11" s="742">
        <v>24.6</v>
      </c>
      <c r="L11" s="742">
        <v>13.53</v>
      </c>
      <c r="M11" s="742">
        <v>0</v>
      </c>
      <c r="N11" s="742">
        <v>1528000</v>
      </c>
      <c r="O11" s="742">
        <v>2056000</v>
      </c>
      <c r="P11" s="742">
        <v>200000</v>
      </c>
      <c r="Q11" s="742">
        <v>3584000</v>
      </c>
    </row>
    <row r="12" spans="1:17" x14ac:dyDescent="0.25">
      <c r="A12" s="604">
        <v>9</v>
      </c>
      <c r="B12" s="608" t="s">
        <v>1325</v>
      </c>
      <c r="C12" s="605">
        <v>45289</v>
      </c>
      <c r="D12" s="608" t="s">
        <v>1245</v>
      </c>
      <c r="E12" s="742">
        <v>8674800</v>
      </c>
      <c r="F12" s="742">
        <v>10</v>
      </c>
      <c r="G12" s="742">
        <v>83</v>
      </c>
      <c r="H12" s="742">
        <v>93</v>
      </c>
      <c r="I12" s="742">
        <v>55.8</v>
      </c>
      <c r="J12" s="742">
        <v>24.88</v>
      </c>
      <c r="K12" s="742">
        <v>80.680000000000007</v>
      </c>
      <c r="L12" s="742">
        <v>6.03</v>
      </c>
      <c r="M12" s="742">
        <v>0</v>
      </c>
      <c r="N12" s="742">
        <v>2038800</v>
      </c>
      <c r="O12" s="742">
        <v>6200400</v>
      </c>
      <c r="P12" s="742">
        <v>435600</v>
      </c>
      <c r="Q12" s="742">
        <v>8239200</v>
      </c>
    </row>
    <row r="13" spans="1:17" x14ac:dyDescent="0.25">
      <c r="A13" s="604">
        <v>10</v>
      </c>
      <c r="B13" s="608" t="s">
        <v>1326</v>
      </c>
      <c r="C13" s="605">
        <v>45289</v>
      </c>
      <c r="D13" s="608" t="s">
        <v>1245</v>
      </c>
      <c r="E13" s="742">
        <v>2160000</v>
      </c>
      <c r="F13" s="742">
        <v>10</v>
      </c>
      <c r="G13" s="742">
        <v>55</v>
      </c>
      <c r="H13" s="742">
        <v>65</v>
      </c>
      <c r="I13" s="742">
        <v>14.04</v>
      </c>
      <c r="J13" s="742">
        <v>0</v>
      </c>
      <c r="K13" s="742">
        <v>14.04</v>
      </c>
      <c r="L13" s="742">
        <v>6.8971999999999998</v>
      </c>
      <c r="M13" s="742">
        <v>0</v>
      </c>
      <c r="N13" s="742">
        <v>338000</v>
      </c>
      <c r="O13" s="742">
        <v>1714000</v>
      </c>
      <c r="P13" s="742">
        <v>108000</v>
      </c>
      <c r="Q13" s="742">
        <v>2052000</v>
      </c>
    </row>
    <row r="14" spans="1:17" x14ac:dyDescent="0.25">
      <c r="A14" s="604">
        <v>11</v>
      </c>
      <c r="B14" s="608" t="s">
        <v>1327</v>
      </c>
      <c r="C14" s="605">
        <v>45289</v>
      </c>
      <c r="D14" s="608" t="s">
        <v>1245</v>
      </c>
      <c r="E14" s="742">
        <v>7180000</v>
      </c>
      <c r="F14" s="742">
        <v>10</v>
      </c>
      <c r="G14" s="742">
        <v>55</v>
      </c>
      <c r="H14" s="742">
        <v>65</v>
      </c>
      <c r="I14" s="742">
        <v>46.67</v>
      </c>
      <c r="J14" s="742">
        <v>0</v>
      </c>
      <c r="K14" s="742">
        <v>46.67</v>
      </c>
      <c r="L14" s="742">
        <v>181.22</v>
      </c>
      <c r="M14" s="742">
        <v>3120000</v>
      </c>
      <c r="N14" s="742">
        <v>940000</v>
      </c>
      <c r="O14" s="742">
        <v>2188000</v>
      </c>
      <c r="P14" s="742">
        <v>932000</v>
      </c>
      <c r="Q14" s="742">
        <v>6248000</v>
      </c>
    </row>
    <row r="15" spans="1:17" x14ac:dyDescent="0.25">
      <c r="A15" s="604">
        <v>12</v>
      </c>
      <c r="B15" s="608" t="s">
        <v>1328</v>
      </c>
      <c r="C15" s="605">
        <v>45289</v>
      </c>
      <c r="D15" s="608" t="s">
        <v>1245</v>
      </c>
      <c r="E15" s="742">
        <v>4580000</v>
      </c>
      <c r="F15" s="742">
        <v>10</v>
      </c>
      <c r="G15" s="742">
        <v>25</v>
      </c>
      <c r="H15" s="742">
        <v>35</v>
      </c>
      <c r="I15" s="742">
        <v>16.03</v>
      </c>
      <c r="J15" s="742">
        <v>0</v>
      </c>
      <c r="K15" s="742">
        <v>16.03</v>
      </c>
      <c r="L15" s="742">
        <v>807.96</v>
      </c>
      <c r="M15" s="742">
        <v>2008000</v>
      </c>
      <c r="N15" s="742">
        <v>664000</v>
      </c>
      <c r="O15" s="742">
        <v>1548000</v>
      </c>
      <c r="P15" s="742">
        <v>360000</v>
      </c>
      <c r="Q15" s="742">
        <v>4220000</v>
      </c>
    </row>
    <row r="16" spans="1:17" x14ac:dyDescent="0.25">
      <c r="A16" s="604">
        <v>13</v>
      </c>
      <c r="B16" s="608" t="s">
        <v>1329</v>
      </c>
      <c r="C16" s="605">
        <v>45261</v>
      </c>
      <c r="D16" s="608" t="s">
        <v>106</v>
      </c>
      <c r="E16" s="742">
        <v>19506578</v>
      </c>
      <c r="F16" s="742">
        <v>5</v>
      </c>
      <c r="G16" s="742">
        <v>299</v>
      </c>
      <c r="H16" s="742">
        <v>304</v>
      </c>
      <c r="I16" s="742">
        <v>292</v>
      </c>
      <c r="J16" s="742">
        <v>301</v>
      </c>
      <c r="K16" s="742">
        <v>593</v>
      </c>
      <c r="L16" s="742" t="s">
        <v>1350</v>
      </c>
      <c r="M16" s="742">
        <v>9753288</v>
      </c>
      <c r="N16" s="742">
        <v>2925987</v>
      </c>
      <c r="O16" s="742">
        <v>6827303</v>
      </c>
      <c r="P16" s="742">
        <v>0</v>
      </c>
      <c r="Q16" s="742">
        <v>19506578</v>
      </c>
    </row>
    <row r="17" spans="1:17" x14ac:dyDescent="0.25">
      <c r="A17" s="604">
        <v>14</v>
      </c>
      <c r="B17" s="608" t="s">
        <v>1330</v>
      </c>
      <c r="C17" s="605">
        <v>45265</v>
      </c>
      <c r="D17" s="608" t="s">
        <v>1246</v>
      </c>
      <c r="E17" s="742">
        <v>4739200</v>
      </c>
      <c r="F17" s="742">
        <v>10</v>
      </c>
      <c r="G17" s="742">
        <v>76</v>
      </c>
      <c r="H17" s="742">
        <v>86</v>
      </c>
      <c r="I17" s="742">
        <v>40.76</v>
      </c>
      <c r="J17" s="742">
        <v>0</v>
      </c>
      <c r="K17" s="742">
        <v>40.76</v>
      </c>
      <c r="L17" s="742" t="s">
        <v>1351</v>
      </c>
      <c r="M17" s="742">
        <v>2249600</v>
      </c>
      <c r="N17" s="742">
        <v>675200</v>
      </c>
      <c r="O17" s="742">
        <v>1576000</v>
      </c>
      <c r="P17" s="742">
        <v>238400</v>
      </c>
      <c r="Q17" s="742">
        <v>4500800</v>
      </c>
    </row>
    <row r="18" spans="1:17" x14ac:dyDescent="0.25">
      <c r="A18" s="604">
        <v>15</v>
      </c>
      <c r="B18" s="608" t="s">
        <v>1331</v>
      </c>
      <c r="C18" s="605">
        <v>45266</v>
      </c>
      <c r="D18" s="608" t="s">
        <v>1246</v>
      </c>
      <c r="E18" s="742">
        <v>2762000</v>
      </c>
      <c r="F18" s="742">
        <v>10</v>
      </c>
      <c r="G18" s="742">
        <v>116</v>
      </c>
      <c r="H18" s="742">
        <v>126</v>
      </c>
      <c r="I18" s="742">
        <v>34.799999999999997</v>
      </c>
      <c r="J18" s="742">
        <v>0</v>
      </c>
      <c r="K18" s="742">
        <v>34.799999999999997</v>
      </c>
      <c r="L18" s="742" t="s">
        <v>1352</v>
      </c>
      <c r="M18" s="742">
        <v>1310000</v>
      </c>
      <c r="N18" s="742">
        <v>394000</v>
      </c>
      <c r="O18" s="742">
        <v>919000</v>
      </c>
      <c r="P18" s="742">
        <v>139000</v>
      </c>
      <c r="Q18" s="742">
        <v>2623000</v>
      </c>
    </row>
    <row r="19" spans="1:17" x14ac:dyDescent="0.25">
      <c r="A19" s="604">
        <v>16</v>
      </c>
      <c r="B19" s="608" t="s">
        <v>1332</v>
      </c>
      <c r="C19" s="605">
        <v>45266</v>
      </c>
      <c r="D19" s="608" t="s">
        <v>1246</v>
      </c>
      <c r="E19" s="742">
        <v>2880000</v>
      </c>
      <c r="F19" s="742">
        <v>10</v>
      </c>
      <c r="G19" s="742">
        <v>70</v>
      </c>
      <c r="H19" s="742">
        <v>80</v>
      </c>
      <c r="I19" s="742">
        <v>23.04</v>
      </c>
      <c r="J19" s="742">
        <v>0</v>
      </c>
      <c r="K19" s="742">
        <v>23.04</v>
      </c>
      <c r="L19" s="742" t="s">
        <v>1353</v>
      </c>
      <c r="M19" s="742">
        <v>1364800</v>
      </c>
      <c r="N19" s="742">
        <v>411200</v>
      </c>
      <c r="O19" s="742">
        <v>956800</v>
      </c>
      <c r="P19" s="742">
        <v>147200</v>
      </c>
      <c r="Q19" s="742">
        <v>2732800</v>
      </c>
    </row>
    <row r="20" spans="1:17" x14ac:dyDescent="0.25">
      <c r="A20" s="604">
        <v>17</v>
      </c>
      <c r="B20" s="608" t="s">
        <v>1333</v>
      </c>
      <c r="C20" s="605">
        <v>45280</v>
      </c>
      <c r="D20" s="608" t="s">
        <v>106</v>
      </c>
      <c r="E20" s="742">
        <v>15196510</v>
      </c>
      <c r="F20" s="742">
        <v>10</v>
      </c>
      <c r="G20" s="742">
        <v>780</v>
      </c>
      <c r="H20" s="742">
        <v>790</v>
      </c>
      <c r="I20" s="742">
        <v>350.52</v>
      </c>
      <c r="J20" s="742">
        <v>849.48</v>
      </c>
      <c r="K20" s="742">
        <v>1200</v>
      </c>
      <c r="L20" s="742" t="s">
        <v>1354</v>
      </c>
      <c r="M20" s="742">
        <v>11344935</v>
      </c>
      <c r="N20" s="742">
        <v>2268987</v>
      </c>
      <c r="O20" s="742">
        <v>1512658</v>
      </c>
      <c r="P20" s="742">
        <v>0</v>
      </c>
      <c r="Q20" s="742">
        <v>15126580</v>
      </c>
    </row>
    <row r="21" spans="1:17" x14ac:dyDescent="0.25">
      <c r="A21" s="604">
        <v>18</v>
      </c>
      <c r="B21" s="608" t="s">
        <v>1334</v>
      </c>
      <c r="C21" s="605">
        <v>45280</v>
      </c>
      <c r="D21" s="608" t="s">
        <v>106</v>
      </c>
      <c r="E21" s="742">
        <v>24340768</v>
      </c>
      <c r="F21" s="742">
        <v>5</v>
      </c>
      <c r="G21" s="742">
        <v>488</v>
      </c>
      <c r="H21" s="742">
        <v>493</v>
      </c>
      <c r="I21" s="742">
        <v>800</v>
      </c>
      <c r="J21" s="742">
        <v>400</v>
      </c>
      <c r="K21" s="742">
        <v>1200</v>
      </c>
      <c r="L21" s="742" t="s">
        <v>1355</v>
      </c>
      <c r="M21" s="742">
        <v>12170383</v>
      </c>
      <c r="N21" s="742">
        <v>3651116</v>
      </c>
      <c r="O21" s="742">
        <v>8519269</v>
      </c>
      <c r="P21" s="742">
        <v>0</v>
      </c>
      <c r="Q21" s="742">
        <v>24340768</v>
      </c>
    </row>
    <row r="22" spans="1:17" x14ac:dyDescent="0.25">
      <c r="A22" s="604">
        <v>19</v>
      </c>
      <c r="B22" s="608" t="s">
        <v>1335</v>
      </c>
      <c r="C22" s="605">
        <v>45281</v>
      </c>
      <c r="D22" s="608" t="s">
        <v>1246</v>
      </c>
      <c r="E22" s="742">
        <v>1854000</v>
      </c>
      <c r="F22" s="742">
        <v>10</v>
      </c>
      <c r="G22" s="742">
        <v>56</v>
      </c>
      <c r="H22" s="742">
        <v>66</v>
      </c>
      <c r="I22" s="742">
        <v>12.24</v>
      </c>
      <c r="J22" s="742">
        <v>0</v>
      </c>
      <c r="K22" s="742">
        <v>12.24</v>
      </c>
      <c r="L22" s="742" t="s">
        <v>1356</v>
      </c>
      <c r="M22" s="742">
        <v>0</v>
      </c>
      <c r="N22" s="742">
        <v>694000</v>
      </c>
      <c r="O22" s="742">
        <v>1064000</v>
      </c>
      <c r="P22" s="742">
        <v>96000</v>
      </c>
      <c r="Q22" s="742">
        <v>1758000</v>
      </c>
    </row>
    <row r="23" spans="1:17" x14ac:dyDescent="0.25">
      <c r="A23" s="604">
        <v>20</v>
      </c>
      <c r="B23" s="608" t="s">
        <v>1336</v>
      </c>
      <c r="C23" s="605">
        <v>45281</v>
      </c>
      <c r="D23" s="608" t="s">
        <v>106</v>
      </c>
      <c r="E23" s="742">
        <v>22110955</v>
      </c>
      <c r="F23" s="742">
        <v>2</v>
      </c>
      <c r="G23" s="742">
        <v>658</v>
      </c>
      <c r="H23" s="742">
        <v>660</v>
      </c>
      <c r="I23" s="742">
        <v>0</v>
      </c>
      <c r="J23" s="742">
        <v>1459.32</v>
      </c>
      <c r="K23" s="742">
        <v>1459.32</v>
      </c>
      <c r="L23" s="742" t="s">
        <v>1357</v>
      </c>
      <c r="M23" s="742">
        <v>11055476</v>
      </c>
      <c r="N23" s="742">
        <v>3316644</v>
      </c>
      <c r="O23" s="742">
        <v>7738835</v>
      </c>
      <c r="P23" s="742">
        <v>0</v>
      </c>
      <c r="Q23" s="742">
        <v>22110955</v>
      </c>
    </row>
    <row r="24" spans="1:17" x14ac:dyDescent="0.25">
      <c r="A24" s="604">
        <v>21</v>
      </c>
      <c r="B24" s="608" t="s">
        <v>1337</v>
      </c>
      <c r="C24" s="605">
        <v>45281</v>
      </c>
      <c r="D24" s="608" t="s">
        <v>1246</v>
      </c>
      <c r="E24" s="742">
        <v>4992000</v>
      </c>
      <c r="F24" s="742">
        <v>10</v>
      </c>
      <c r="G24" s="742">
        <v>36</v>
      </c>
      <c r="H24" s="742">
        <v>46</v>
      </c>
      <c r="I24" s="742">
        <v>22.96</v>
      </c>
      <c r="J24" s="742">
        <v>0</v>
      </c>
      <c r="K24" s="742">
        <v>22.96</v>
      </c>
      <c r="L24" s="742" t="s">
        <v>1358</v>
      </c>
      <c r="M24" s="742">
        <v>2370000</v>
      </c>
      <c r="N24" s="742">
        <v>711000</v>
      </c>
      <c r="O24" s="742">
        <v>1659000</v>
      </c>
      <c r="P24" s="742">
        <v>252000</v>
      </c>
      <c r="Q24" s="742">
        <v>4740000</v>
      </c>
    </row>
    <row r="25" spans="1:17" x14ac:dyDescent="0.25">
      <c r="A25" s="604">
        <v>22</v>
      </c>
      <c r="B25" s="608" t="s">
        <v>1338</v>
      </c>
      <c r="C25" s="605">
        <v>45286</v>
      </c>
      <c r="D25" s="608" t="s">
        <v>106</v>
      </c>
      <c r="E25" s="742">
        <v>33007054</v>
      </c>
      <c r="F25" s="742">
        <v>10</v>
      </c>
      <c r="G25" s="742">
        <v>281</v>
      </c>
      <c r="H25" s="742">
        <v>291</v>
      </c>
      <c r="I25" s="742">
        <v>760.51</v>
      </c>
      <c r="J25" s="742">
        <v>199.49</v>
      </c>
      <c r="K25" s="742">
        <v>960</v>
      </c>
      <c r="L25" s="742">
        <v>12.15</v>
      </c>
      <c r="M25" s="742">
        <v>16323021</v>
      </c>
      <c r="N25" s="742">
        <v>4896907</v>
      </c>
      <c r="O25" s="742">
        <v>11426116</v>
      </c>
      <c r="P25" s="742">
        <v>0</v>
      </c>
      <c r="Q25" s="742">
        <v>32646044</v>
      </c>
    </row>
    <row r="26" spans="1:17" x14ac:dyDescent="0.25">
      <c r="A26" s="604">
        <v>23</v>
      </c>
      <c r="B26" s="608" t="s">
        <v>1339</v>
      </c>
      <c r="C26" s="605">
        <v>45286</v>
      </c>
      <c r="D26" s="608" t="s">
        <v>1246</v>
      </c>
      <c r="E26" s="742">
        <v>849600</v>
      </c>
      <c r="F26" s="742">
        <v>10</v>
      </c>
      <c r="G26" s="742">
        <v>71</v>
      </c>
      <c r="H26" s="742">
        <v>81</v>
      </c>
      <c r="I26" s="742">
        <v>6.88</v>
      </c>
      <c r="J26" s="742">
        <v>0</v>
      </c>
      <c r="K26" s="742">
        <v>6.88</v>
      </c>
      <c r="L26" s="742">
        <v>40.47</v>
      </c>
      <c r="M26" s="742">
        <v>0</v>
      </c>
      <c r="N26" s="742">
        <v>163200</v>
      </c>
      <c r="O26" s="742">
        <v>643200</v>
      </c>
      <c r="P26" s="742">
        <v>43200</v>
      </c>
      <c r="Q26" s="742">
        <v>806400</v>
      </c>
    </row>
    <row r="27" spans="1:17" x14ac:dyDescent="0.25">
      <c r="A27" s="604">
        <v>24</v>
      </c>
      <c r="B27" s="585" t="s">
        <v>1340</v>
      </c>
      <c r="C27" s="605">
        <v>45286</v>
      </c>
      <c r="D27" s="608" t="s">
        <v>106</v>
      </c>
      <c r="E27" s="742">
        <v>27471000</v>
      </c>
      <c r="F27" s="742">
        <v>10</v>
      </c>
      <c r="G27" s="742">
        <v>45</v>
      </c>
      <c r="H27" s="742">
        <v>55</v>
      </c>
      <c r="I27" s="742">
        <v>151.09</v>
      </c>
      <c r="J27" s="742">
        <v>0</v>
      </c>
      <c r="K27" s="742">
        <v>151.09</v>
      </c>
      <c r="L27" s="742">
        <v>170.79</v>
      </c>
      <c r="M27" s="742">
        <v>11312750</v>
      </c>
      <c r="N27" s="742">
        <v>5496000</v>
      </c>
      <c r="O27" s="742">
        <v>10662250</v>
      </c>
      <c r="P27" s="742">
        <v>0</v>
      </c>
      <c r="Q27" s="742">
        <v>27471000</v>
      </c>
    </row>
    <row r="28" spans="1:17" x14ac:dyDescent="0.25">
      <c r="A28" s="604">
        <v>25</v>
      </c>
      <c r="B28" s="585" t="s">
        <v>1341</v>
      </c>
      <c r="C28" s="605">
        <v>45286</v>
      </c>
      <c r="D28" s="608" t="s">
        <v>106</v>
      </c>
      <c r="E28" s="742">
        <v>11111111</v>
      </c>
      <c r="F28" s="742">
        <v>5</v>
      </c>
      <c r="G28" s="742">
        <v>355</v>
      </c>
      <c r="H28" s="742">
        <v>360</v>
      </c>
      <c r="I28" s="742">
        <v>400</v>
      </c>
      <c r="J28" s="742">
        <v>0</v>
      </c>
      <c r="K28" s="742">
        <v>400</v>
      </c>
      <c r="L28" s="742">
        <v>18.5</v>
      </c>
      <c r="M28" s="742">
        <v>5555555</v>
      </c>
      <c r="N28" s="742">
        <v>3888889</v>
      </c>
      <c r="O28" s="742">
        <v>1666667</v>
      </c>
      <c r="P28" s="742">
        <v>0</v>
      </c>
      <c r="Q28" s="742">
        <v>11111111</v>
      </c>
    </row>
    <row r="29" spans="1:17" x14ac:dyDescent="0.25">
      <c r="A29" s="604">
        <v>26</v>
      </c>
      <c r="B29" s="585" t="s">
        <v>1342</v>
      </c>
      <c r="C29" s="605">
        <v>45287</v>
      </c>
      <c r="D29" s="608" t="s">
        <v>1246</v>
      </c>
      <c r="E29" s="742">
        <v>4464000</v>
      </c>
      <c r="F29" s="742">
        <v>10</v>
      </c>
      <c r="G29" s="742">
        <v>60</v>
      </c>
      <c r="H29" s="742">
        <v>70</v>
      </c>
      <c r="I29" s="742">
        <v>18.82</v>
      </c>
      <c r="J29" s="742">
        <v>12.43</v>
      </c>
      <c r="K29" s="742">
        <v>31.25</v>
      </c>
      <c r="L29" s="742">
        <v>25.48</v>
      </c>
      <c r="M29" s="742">
        <v>2120000</v>
      </c>
      <c r="N29" s="742">
        <v>636000</v>
      </c>
      <c r="O29" s="742">
        <v>1484000</v>
      </c>
      <c r="P29" s="742">
        <v>224000</v>
      </c>
      <c r="Q29" s="742">
        <v>4240000</v>
      </c>
    </row>
    <row r="30" spans="1:17" x14ac:dyDescent="0.25">
      <c r="A30" s="604">
        <v>27</v>
      </c>
      <c r="B30" s="585" t="s">
        <v>1343</v>
      </c>
      <c r="C30" s="605">
        <v>45287</v>
      </c>
      <c r="D30" s="608" t="s">
        <v>106</v>
      </c>
      <c r="E30" s="742">
        <v>10000000</v>
      </c>
      <c r="F30" s="742">
        <v>10</v>
      </c>
      <c r="G30" s="742">
        <v>90</v>
      </c>
      <c r="H30" s="742">
        <v>100</v>
      </c>
      <c r="I30" s="742">
        <v>100</v>
      </c>
      <c r="J30" s="742">
        <v>0</v>
      </c>
      <c r="K30" s="742">
        <v>100</v>
      </c>
      <c r="L30" s="742">
        <v>21.15</v>
      </c>
      <c r="M30" s="742">
        <v>3500000</v>
      </c>
      <c r="N30" s="742">
        <v>3000000</v>
      </c>
      <c r="O30" s="742">
        <v>3500000</v>
      </c>
      <c r="P30" s="742">
        <v>0</v>
      </c>
      <c r="Q30" s="742">
        <v>10000000</v>
      </c>
    </row>
    <row r="31" spans="1:17" x14ac:dyDescent="0.25">
      <c r="A31" s="604">
        <v>28</v>
      </c>
      <c r="B31" s="585" t="s">
        <v>1344</v>
      </c>
      <c r="C31" s="605">
        <v>45287</v>
      </c>
      <c r="D31" s="608" t="s">
        <v>106</v>
      </c>
      <c r="E31" s="742">
        <v>19634960</v>
      </c>
      <c r="F31" s="742">
        <v>2</v>
      </c>
      <c r="G31" s="742">
        <v>278</v>
      </c>
      <c r="H31" s="742">
        <v>280</v>
      </c>
      <c r="I31" s="742">
        <v>0</v>
      </c>
      <c r="J31" s="742">
        <v>549.78</v>
      </c>
      <c r="K31" s="742">
        <v>549.78</v>
      </c>
      <c r="L31" s="742">
        <v>53.61</v>
      </c>
      <c r="M31" s="742">
        <v>9817480</v>
      </c>
      <c r="N31" s="742">
        <v>2945244</v>
      </c>
      <c r="O31" s="742">
        <v>6872236</v>
      </c>
      <c r="P31" s="742">
        <v>0</v>
      </c>
      <c r="Q31" s="742">
        <v>19634960</v>
      </c>
    </row>
    <row r="32" spans="1:17" x14ac:dyDescent="0.25">
      <c r="A32" s="604">
        <v>29</v>
      </c>
      <c r="B32" s="585" t="s">
        <v>1345</v>
      </c>
      <c r="C32" s="605">
        <v>45287</v>
      </c>
      <c r="D32" s="608" t="s">
        <v>106</v>
      </c>
      <c r="E32" s="742">
        <v>11865802</v>
      </c>
      <c r="F32" s="742">
        <v>2</v>
      </c>
      <c r="G32" s="742">
        <v>848</v>
      </c>
      <c r="H32" s="742">
        <v>850</v>
      </c>
      <c r="I32" s="742">
        <v>400</v>
      </c>
      <c r="J32" s="742">
        <v>608.59</v>
      </c>
      <c r="K32" s="742">
        <v>1008.59</v>
      </c>
      <c r="L32" s="742">
        <v>83.79</v>
      </c>
      <c r="M32" s="742">
        <v>5932900</v>
      </c>
      <c r="N32" s="742">
        <v>1779871</v>
      </c>
      <c r="O32" s="742">
        <v>4153031</v>
      </c>
      <c r="P32" s="742">
        <v>0</v>
      </c>
      <c r="Q32" s="742">
        <v>11865802</v>
      </c>
    </row>
    <row r="33" spans="1:17" x14ac:dyDescent="0.25">
      <c r="A33" s="604">
        <v>30</v>
      </c>
      <c r="B33" s="585" t="s">
        <v>1346</v>
      </c>
      <c r="C33" s="605">
        <v>45288</v>
      </c>
      <c r="D33" s="608" t="s">
        <v>106</v>
      </c>
      <c r="E33" s="742">
        <v>14122108</v>
      </c>
      <c r="F33" s="742">
        <v>2</v>
      </c>
      <c r="G33" s="742">
        <v>522</v>
      </c>
      <c r="H33" s="742">
        <v>524</v>
      </c>
      <c r="I33" s="742">
        <v>240</v>
      </c>
      <c r="J33" s="742">
        <v>500</v>
      </c>
      <c r="K33" s="742">
        <v>740</v>
      </c>
      <c r="L33" s="742">
        <v>82.546700000000001</v>
      </c>
      <c r="M33" s="742">
        <v>7024093</v>
      </c>
      <c r="N33" s="742">
        <v>2107229</v>
      </c>
      <c r="O33" s="742">
        <v>4916866</v>
      </c>
      <c r="P33" s="742">
        <v>0</v>
      </c>
      <c r="Q33" s="742">
        <v>14048188</v>
      </c>
    </row>
    <row r="34" spans="1:17" x14ac:dyDescent="0.25">
      <c r="A34" s="607">
        <v>31</v>
      </c>
      <c r="B34" s="585" t="s">
        <v>1347</v>
      </c>
      <c r="C34" s="605">
        <v>45289</v>
      </c>
      <c r="D34" s="608" t="s">
        <v>106</v>
      </c>
      <c r="E34" s="742">
        <v>12723214</v>
      </c>
      <c r="F34" s="742">
        <v>10</v>
      </c>
      <c r="G34" s="742">
        <v>438</v>
      </c>
      <c r="H34" s="742">
        <v>448</v>
      </c>
      <c r="I34" s="742">
        <v>320</v>
      </c>
      <c r="J34" s="742">
        <v>250</v>
      </c>
      <c r="K34" s="742">
        <v>570</v>
      </c>
      <c r="L34" s="742">
        <v>56.024999999999999</v>
      </c>
      <c r="M34" s="742">
        <v>6361606</v>
      </c>
      <c r="N34" s="742">
        <v>1908483</v>
      </c>
      <c r="O34" s="742">
        <v>4453125</v>
      </c>
      <c r="P34" s="742">
        <v>0</v>
      </c>
      <c r="Q34" s="742">
        <v>12723214</v>
      </c>
    </row>
    <row r="35" spans="1:17" x14ac:dyDescent="0.25">
      <c r="A35" s="607">
        <v>32</v>
      </c>
      <c r="B35" s="585" t="s">
        <v>1348</v>
      </c>
      <c r="C35" s="605">
        <v>45282</v>
      </c>
      <c r="D35" s="608" t="s">
        <v>107</v>
      </c>
      <c r="E35" s="742">
        <v>105133333</v>
      </c>
      <c r="F35" s="742">
        <v>1</v>
      </c>
      <c r="G35" s="742">
        <v>0</v>
      </c>
      <c r="H35" s="742">
        <v>1</v>
      </c>
      <c r="I35" s="742">
        <v>10.51</v>
      </c>
      <c r="J35" s="742">
        <v>0</v>
      </c>
      <c r="K35" s="742">
        <v>10.51</v>
      </c>
      <c r="L35" s="742">
        <v>310.04000000000002</v>
      </c>
      <c r="M35" s="742">
        <v>0</v>
      </c>
      <c r="N35" s="742">
        <v>0</v>
      </c>
      <c r="O35" s="742">
        <v>0</v>
      </c>
      <c r="P35" s="742">
        <v>0</v>
      </c>
      <c r="Q35" s="742">
        <v>105133333</v>
      </c>
    </row>
    <row r="36" spans="1:17" x14ac:dyDescent="0.25">
      <c r="A36" s="607">
        <v>33</v>
      </c>
      <c r="B36" s="608" t="s">
        <v>1349</v>
      </c>
      <c r="C36" s="605">
        <v>45267</v>
      </c>
      <c r="D36" s="606" t="s">
        <v>107</v>
      </c>
      <c r="E36" s="742">
        <v>22913202</v>
      </c>
      <c r="F36" s="742">
        <v>10</v>
      </c>
      <c r="G36" s="742">
        <v>2</v>
      </c>
      <c r="H36" s="742">
        <v>12</v>
      </c>
      <c r="I36" s="742">
        <v>27.5</v>
      </c>
      <c r="J36" s="742">
        <v>0</v>
      </c>
      <c r="K36" s="742">
        <v>27.5</v>
      </c>
      <c r="L36" s="742">
        <v>123.15</v>
      </c>
      <c r="M36" s="742">
        <v>0</v>
      </c>
      <c r="N36" s="742">
        <v>0</v>
      </c>
      <c r="O36" s="742">
        <v>0</v>
      </c>
      <c r="P36" s="742">
        <v>0</v>
      </c>
      <c r="Q36" s="742">
        <v>22913202</v>
      </c>
    </row>
    <row r="37" spans="1:17" x14ac:dyDescent="0.25">
      <c r="A37" s="10" t="s">
        <v>108</v>
      </c>
    </row>
    <row r="38" spans="1:17" x14ac:dyDescent="0.25">
      <c r="A38" s="11" t="s">
        <v>109</v>
      </c>
    </row>
    <row r="41" spans="1:17" ht="15.75" x14ac:dyDescent="0.25">
      <c r="A41" s="17"/>
      <c r="B41" s="20"/>
      <c r="C41" s="21"/>
      <c r="D41" s="22"/>
      <c r="E41" s="13"/>
      <c r="F41" s="13"/>
      <c r="G41" s="13"/>
      <c r="H41" s="12"/>
      <c r="I41" s="23"/>
      <c r="J41" s="24"/>
      <c r="K41" s="23"/>
      <c r="L41" s="13"/>
      <c r="M41" s="13"/>
      <c r="N41" s="13"/>
      <c r="O41" s="13"/>
      <c r="P41" s="13"/>
      <c r="Q41" s="16"/>
    </row>
    <row r="42" spans="1:17" ht="15.75" x14ac:dyDescent="0.25">
      <c r="B42" s="26"/>
      <c r="C42" s="19"/>
      <c r="D42" s="12"/>
      <c r="E42" s="12"/>
      <c r="F42" s="12"/>
      <c r="G42" s="13"/>
      <c r="H42" s="12"/>
      <c r="I42" s="14"/>
      <c r="J42" s="15"/>
      <c r="K42" s="14"/>
      <c r="L42" s="12"/>
      <c r="M42" s="12"/>
      <c r="N42" s="12"/>
      <c r="O42" s="12"/>
      <c r="P42" s="13"/>
      <c r="Q42" s="16"/>
    </row>
    <row r="43" spans="1:17" ht="15.75" x14ac:dyDescent="0.25">
      <c r="B43" s="20"/>
      <c r="C43" s="21"/>
      <c r="D43" s="13"/>
      <c r="E43" s="13"/>
      <c r="F43" s="13"/>
      <c r="G43" s="13"/>
      <c r="H43" s="12"/>
      <c r="I43" s="23"/>
      <c r="J43" s="24"/>
      <c r="K43" s="23"/>
      <c r="L43" s="13"/>
      <c r="M43" s="13"/>
      <c r="N43" s="13"/>
      <c r="O43" s="13"/>
      <c r="P43" s="13"/>
      <c r="Q43" s="16"/>
    </row>
    <row r="44" spans="1:17" ht="15.75" x14ac:dyDescent="0.25">
      <c r="A44" s="17"/>
      <c r="B44" s="18"/>
      <c r="C44" s="19"/>
      <c r="D44" s="12"/>
      <c r="E44" s="12"/>
      <c r="F44" s="12"/>
      <c r="G44" s="13"/>
      <c r="H44" s="12"/>
      <c r="I44" s="14"/>
      <c r="J44" s="15"/>
      <c r="K44" s="14"/>
      <c r="L44" s="12"/>
      <c r="M44" s="12"/>
      <c r="N44" s="12"/>
      <c r="O44" s="12"/>
      <c r="P44" s="13"/>
      <c r="Q44" s="16"/>
    </row>
    <row r="45" spans="1:17" ht="15.75" x14ac:dyDescent="0.25">
      <c r="A45" s="25"/>
      <c r="B45" s="18"/>
      <c r="C45" s="21"/>
      <c r="D45" s="13"/>
      <c r="E45" s="13"/>
      <c r="F45" s="13"/>
      <c r="G45" s="13"/>
      <c r="H45" s="13"/>
      <c r="I45" s="14"/>
      <c r="J45" s="15"/>
      <c r="K45" s="14"/>
      <c r="L45" s="13"/>
      <c r="M45" s="13"/>
      <c r="N45" s="13"/>
      <c r="O45" s="13"/>
      <c r="P45" s="16"/>
      <c r="Q45" s="16"/>
    </row>
    <row r="51" spans="3:4" ht="15.75" x14ac:dyDescent="0.25">
      <c r="C51" s="27"/>
      <c r="D51" s="28"/>
    </row>
    <row r="52" spans="3:4" ht="15.75" x14ac:dyDescent="0.25">
      <c r="C52" s="29"/>
      <c r="D52" s="30"/>
    </row>
    <row r="53" spans="3:4" ht="15.75" x14ac:dyDescent="0.25">
      <c r="C53" s="31"/>
      <c r="D53" s="30"/>
    </row>
    <row r="54" spans="3:4" ht="15.75" x14ac:dyDescent="0.25">
      <c r="C54" s="27"/>
      <c r="D54" s="32"/>
    </row>
    <row r="55" spans="3:4" ht="15.75" x14ac:dyDescent="0.25">
      <c r="C55" s="33"/>
      <c r="D55" s="32"/>
    </row>
    <row r="56" spans="3:4" ht="15.75" x14ac:dyDescent="0.25">
      <c r="C56" s="31"/>
      <c r="D56" s="30"/>
    </row>
    <row r="57" spans="3:4" ht="15.75" x14ac:dyDescent="0.25">
      <c r="C57" s="27"/>
      <c r="D57" s="32"/>
    </row>
    <row r="58" spans="3:4" ht="15.75" x14ac:dyDescent="0.25">
      <c r="C58" s="27"/>
      <c r="D58" s="32"/>
    </row>
    <row r="59" spans="3:4" ht="15.75" x14ac:dyDescent="0.25">
      <c r="C59" s="27"/>
      <c r="D59" s="28"/>
    </row>
    <row r="60" spans="3:4" ht="15.75" x14ac:dyDescent="0.25">
      <c r="C60" s="31"/>
      <c r="D60" s="30"/>
    </row>
    <row r="61" spans="3:4" ht="15.75" x14ac:dyDescent="0.25">
      <c r="C61" s="31"/>
      <c r="D61" s="30"/>
    </row>
    <row r="62" spans="3:4" ht="15.75" x14ac:dyDescent="0.25">
      <c r="C62" s="27"/>
      <c r="D62" s="32"/>
    </row>
    <row r="63" spans="3:4" ht="15.75" x14ac:dyDescent="0.25">
      <c r="C63" s="31"/>
      <c r="D63" s="30"/>
    </row>
    <row r="64" spans="3:4" ht="15.75" x14ac:dyDescent="0.25">
      <c r="C64" s="31"/>
      <c r="D64" s="30"/>
    </row>
    <row r="65" spans="3:4" ht="15.75" x14ac:dyDescent="0.25">
      <c r="C65" s="27"/>
      <c r="D65" s="28"/>
    </row>
    <row r="66" spans="3:4" ht="15.75" x14ac:dyDescent="0.25">
      <c r="C66" s="27"/>
      <c r="D66" s="28"/>
    </row>
    <row r="67" spans="3:4" ht="15.75" x14ac:dyDescent="0.25">
      <c r="C67" s="27"/>
      <c r="D67" s="28"/>
    </row>
    <row r="68" spans="3:4" ht="15.75" x14ac:dyDescent="0.25">
      <c r="C68" s="27"/>
      <c r="D68" s="28"/>
    </row>
    <row r="69" spans="3:4" ht="15.75" x14ac:dyDescent="0.25">
      <c r="C69" s="33"/>
      <c r="D69" s="30"/>
    </row>
    <row r="70" spans="3:4" ht="15.75" x14ac:dyDescent="0.25">
      <c r="C70" s="31"/>
      <c r="D70" s="30"/>
    </row>
    <row r="71" spans="3:4" ht="15.75" x14ac:dyDescent="0.25">
      <c r="C71" s="27"/>
      <c r="D71" s="32"/>
    </row>
    <row r="72" spans="3:4" ht="15.75" x14ac:dyDescent="0.25">
      <c r="C72" s="27"/>
      <c r="D72" s="32"/>
    </row>
    <row r="73" spans="3:4" ht="15.75" x14ac:dyDescent="0.25">
      <c r="C73" s="27"/>
      <c r="D73" s="32"/>
    </row>
    <row r="74" spans="3:4" ht="15.75" x14ac:dyDescent="0.25">
      <c r="C74" s="27"/>
      <c r="D74" s="28"/>
    </row>
    <row r="75" spans="3:4" ht="15.75" x14ac:dyDescent="0.25">
      <c r="C75" s="31"/>
      <c r="D75" s="30"/>
    </row>
    <row r="76" spans="3:4" ht="15.75" x14ac:dyDescent="0.25">
      <c r="C76" s="27"/>
      <c r="D76" s="32"/>
    </row>
    <row r="77" spans="3:4" ht="15.75" x14ac:dyDescent="0.25">
      <c r="C77" s="33"/>
      <c r="D77" s="30"/>
    </row>
    <row r="78" spans="3:4" ht="15.75" x14ac:dyDescent="0.25">
      <c r="C78" s="33"/>
      <c r="D78" s="30"/>
    </row>
    <row r="79" spans="3:4" ht="15.75" x14ac:dyDescent="0.25">
      <c r="C79" s="33"/>
      <c r="D79" s="30"/>
    </row>
    <row r="80" spans="3:4" ht="15.75" x14ac:dyDescent="0.25">
      <c r="C80" s="31"/>
      <c r="D80" s="30"/>
    </row>
    <row r="81" spans="3:4" ht="15.75" x14ac:dyDescent="0.25">
      <c r="C81" s="27"/>
      <c r="D81" s="28"/>
    </row>
    <row r="82" spans="3:4" ht="15.75" x14ac:dyDescent="0.25">
      <c r="C82" s="31"/>
      <c r="D82" s="30"/>
    </row>
    <row r="83" spans="3:4" ht="15.75" x14ac:dyDescent="0.25">
      <c r="C83" s="27"/>
      <c r="D83" s="32"/>
    </row>
    <row r="84" spans="3:4" ht="15.75" x14ac:dyDescent="0.25">
      <c r="C84" s="33"/>
      <c r="D84" s="30"/>
    </row>
    <row r="85" spans="3:4" ht="15.75" x14ac:dyDescent="0.25">
      <c r="C85" s="27"/>
      <c r="D85" s="32"/>
    </row>
    <row r="86" spans="3:4" ht="15.75" x14ac:dyDescent="0.25">
      <c r="C86" s="31"/>
      <c r="D86" s="30"/>
    </row>
    <row r="87" spans="3:4" ht="15.75" x14ac:dyDescent="0.25">
      <c r="C87" s="31"/>
      <c r="D87" s="32"/>
    </row>
  </sheetData>
  <mergeCells count="13">
    <mergeCell ref="A1:Q1"/>
    <mergeCell ref="Q2:Q3"/>
    <mergeCell ref="A2:A3"/>
    <mergeCell ref="B2:B3"/>
    <mergeCell ref="C2:C3"/>
    <mergeCell ref="D2:D3"/>
    <mergeCell ref="E2:E3"/>
    <mergeCell ref="F2:F3"/>
    <mergeCell ref="G2:G3"/>
    <mergeCell ref="H2:H3"/>
    <mergeCell ref="I2:K2"/>
    <mergeCell ref="L2:L3"/>
    <mergeCell ref="M2:P2"/>
  </mergeCells>
  <conditionalFormatting sqref="B4:B35">
    <cfRule type="duplicateValues" dxfId="4" priority="1"/>
  </conditionalFormatting>
  <conditionalFormatting sqref="B36">
    <cfRule type="duplicateValues" dxfId="3" priority="3"/>
  </conditionalFormatting>
  <conditionalFormatting sqref="C51:C58">
    <cfRule type="duplicateValues" dxfId="2" priority="6"/>
  </conditionalFormatting>
  <conditionalFormatting sqref="C59:C64 C66:C74">
    <cfRule type="duplicateValues" dxfId="1" priority="7"/>
  </conditionalFormatting>
  <conditionalFormatting sqref="C65">
    <cfRule type="duplicateValues" dxfId="0" priority="5"/>
  </conditionalFormatting>
  <printOptions horizontalCentered="1"/>
  <pageMargins left="0.7" right="0.7" top="0.75" bottom="0.75" header="0.3" footer="0.3"/>
  <pageSetup paperSize="9" scale="6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heetViews>
  <sheetFormatPr defaultColWidth="9.140625" defaultRowHeight="15" x14ac:dyDescent="0.25"/>
  <cols>
    <col min="1" max="8" width="14.5703125" style="200" bestFit="1" customWidth="1"/>
    <col min="9" max="9" width="10.85546875" style="200" customWidth="1"/>
    <col min="10" max="16384" width="9.140625" style="200"/>
  </cols>
  <sheetData>
    <row r="1" spans="1:10" ht="15.75" customHeight="1" x14ac:dyDescent="0.25">
      <c r="A1" s="815" t="s">
        <v>527</v>
      </c>
      <c r="B1" s="815"/>
      <c r="C1" s="815"/>
      <c r="D1" s="734"/>
      <c r="E1" s="734"/>
      <c r="F1" s="734"/>
      <c r="G1" s="734"/>
      <c r="H1" s="734"/>
    </row>
    <row r="2" spans="1:10" s="201" customFormat="1" ht="38.25" customHeight="1" x14ac:dyDescent="0.25">
      <c r="A2" s="816" t="s">
        <v>122</v>
      </c>
      <c r="B2" s="761" t="s">
        <v>528</v>
      </c>
      <c r="C2" s="761" t="s">
        <v>529</v>
      </c>
      <c r="D2" s="761" t="s">
        <v>530</v>
      </c>
      <c r="E2" s="761" t="s">
        <v>531</v>
      </c>
      <c r="F2" s="761" t="s">
        <v>532</v>
      </c>
      <c r="G2" s="761" t="s">
        <v>533</v>
      </c>
      <c r="H2" s="761" t="s">
        <v>534</v>
      </c>
    </row>
    <row r="3" spans="1:10" s="207" customFormat="1" ht="18" customHeight="1" x14ac:dyDescent="0.25">
      <c r="A3" s="756" t="s">
        <v>76</v>
      </c>
      <c r="B3" s="498">
        <v>0.93316603200000003</v>
      </c>
      <c r="C3" s="498">
        <v>0.92887107000000002</v>
      </c>
      <c r="D3" s="498">
        <v>0.92504527400000003</v>
      </c>
      <c r="E3" s="817">
        <v>0.92725419015187804</v>
      </c>
      <c r="F3" s="817">
        <v>1.0958602482833399</v>
      </c>
      <c r="G3" s="817">
        <v>0.92425757931098296</v>
      </c>
      <c r="H3" s="817">
        <v>0.9471796884265743</v>
      </c>
    </row>
    <row r="4" spans="1:10" s="207" customFormat="1" ht="18" customHeight="1" x14ac:dyDescent="0.25">
      <c r="A4" s="772" t="s">
        <v>77</v>
      </c>
      <c r="B4" s="999">
        <v>0.57342842886612111</v>
      </c>
      <c r="C4" s="999">
        <v>0.55827719298930012</v>
      </c>
      <c r="D4" s="999">
        <v>0.56409830235068925</v>
      </c>
      <c r="E4" s="1000">
        <v>0.56448308001455805</v>
      </c>
      <c r="F4" s="1000">
        <v>0.72324120809347403</v>
      </c>
      <c r="G4" s="1000">
        <v>0.56208622707748301</v>
      </c>
      <c r="H4" s="1000">
        <v>5.4123355820516299E-3</v>
      </c>
      <c r="I4" s="201"/>
      <c r="J4" s="201"/>
    </row>
    <row r="5" spans="1:10" s="201" customFormat="1" ht="18" customHeight="1" x14ac:dyDescent="0.25">
      <c r="A5" s="412">
        <v>45017</v>
      </c>
      <c r="B5" s="499">
        <v>0.44242073686099503</v>
      </c>
      <c r="C5" s="499">
        <v>0.37849718115260189</v>
      </c>
      <c r="D5" s="499">
        <v>0.35120717146305841</v>
      </c>
      <c r="E5" s="499">
        <v>0.40158120950384502</v>
      </c>
      <c r="F5" s="499">
        <v>0.42613759142554503</v>
      </c>
      <c r="G5" s="499">
        <v>0.33886172197309</v>
      </c>
      <c r="H5" s="499">
        <v>0.4</v>
      </c>
    </row>
    <row r="6" spans="1:10" s="201" customFormat="1" ht="18" customHeight="1" x14ac:dyDescent="0.25">
      <c r="A6" s="412">
        <v>45047</v>
      </c>
      <c r="B6" s="499">
        <v>0.56959181987574681</v>
      </c>
      <c r="C6" s="499">
        <v>0.52956427493725511</v>
      </c>
      <c r="D6" s="499">
        <v>0.46969777927326345</v>
      </c>
      <c r="E6" s="499">
        <v>0.53997679550456101</v>
      </c>
      <c r="F6" s="499">
        <v>0.481005955070956</v>
      </c>
      <c r="G6" s="499">
        <v>0.46009818723635398</v>
      </c>
      <c r="H6" s="499">
        <v>0.5</v>
      </c>
    </row>
    <row r="7" spans="1:10" s="201" customFormat="1" ht="18" customHeight="1" x14ac:dyDescent="0.25">
      <c r="A7" s="412">
        <v>45078</v>
      </c>
      <c r="B7" s="499">
        <v>0.50051063928681205</v>
      </c>
      <c r="C7" s="499">
        <v>0.49988977209101515</v>
      </c>
      <c r="D7" s="499">
        <v>0.49475075147984471</v>
      </c>
      <c r="E7" s="499">
        <v>0.48309558762119698</v>
      </c>
      <c r="F7" s="499">
        <v>0.60387681356350897</v>
      </c>
      <c r="G7" s="499">
        <v>0.48085453929578598</v>
      </c>
      <c r="H7" s="499">
        <v>5.0000000000000001E-3</v>
      </c>
    </row>
    <row r="8" spans="1:10" s="201" customFormat="1" ht="18" customHeight="1" x14ac:dyDescent="0.25">
      <c r="A8" s="412">
        <v>45108</v>
      </c>
      <c r="B8" s="499">
        <v>0.57536036686650505</v>
      </c>
      <c r="C8" s="499">
        <v>0.49073463513033438</v>
      </c>
      <c r="D8" s="499">
        <v>0.45467526814009185</v>
      </c>
      <c r="E8" s="499">
        <v>0.52732158165042298</v>
      </c>
      <c r="F8" s="499">
        <v>0.52032002723179704</v>
      </c>
      <c r="G8" s="499">
        <v>0.44843640406612301</v>
      </c>
      <c r="H8" s="499">
        <v>5.56933205900444E-3</v>
      </c>
    </row>
    <row r="9" spans="1:10" s="201" customFormat="1" ht="19.5" customHeight="1" x14ac:dyDescent="0.25">
      <c r="A9" s="412">
        <v>45139</v>
      </c>
      <c r="B9" s="499">
        <v>0.44107542530380317</v>
      </c>
      <c r="C9" s="499">
        <v>0.44477022617878736</v>
      </c>
      <c r="D9" s="499">
        <v>0.43809389258722164</v>
      </c>
      <c r="E9" s="499">
        <v>0.43249410877484801</v>
      </c>
      <c r="F9" s="499">
        <v>0.61825855405206598</v>
      </c>
      <c r="G9" s="499">
        <v>0.43259766069834599</v>
      </c>
      <c r="H9" s="499">
        <v>4.3644930644002053E-3</v>
      </c>
    </row>
    <row r="10" spans="1:10" s="201" customFormat="1" ht="18" customHeight="1" x14ac:dyDescent="0.25">
      <c r="A10" s="412">
        <v>45170</v>
      </c>
      <c r="B10" s="499">
        <v>0.56105925876939877</v>
      </c>
      <c r="C10" s="499">
        <v>0.58273189254365643</v>
      </c>
      <c r="D10" s="499">
        <v>0.6306405251001771</v>
      </c>
      <c r="E10" s="499">
        <v>0.56133477041715496</v>
      </c>
      <c r="F10" s="499">
        <v>0.85897545080641902</v>
      </c>
      <c r="G10" s="499">
        <v>0.62214977914564396</v>
      </c>
      <c r="H10" s="499">
        <v>5.1674040289995723E-3</v>
      </c>
    </row>
    <row r="11" spans="1:10" s="201" customFormat="1" ht="18" customHeight="1" x14ac:dyDescent="0.25">
      <c r="A11" s="412">
        <v>45200</v>
      </c>
      <c r="B11" s="499">
        <v>0.69486026841368087</v>
      </c>
      <c r="C11" s="499">
        <v>0.71526215703423501</v>
      </c>
      <c r="D11" s="499">
        <v>0.78044212124774448</v>
      </c>
      <c r="E11" s="499">
        <v>0.67879638467704995</v>
      </c>
      <c r="F11" s="499">
        <v>0.92632550705241701</v>
      </c>
      <c r="G11" s="499">
        <v>0.75887212801038995</v>
      </c>
      <c r="H11" s="499">
        <v>7.0000000000000001E-3</v>
      </c>
    </row>
    <row r="12" spans="1:10" s="201" customFormat="1" x14ac:dyDescent="0.25">
      <c r="A12" s="412">
        <v>45231</v>
      </c>
      <c r="B12" s="499">
        <v>0.47450194299953491</v>
      </c>
      <c r="C12" s="499">
        <v>0.45010880941529746</v>
      </c>
      <c r="D12" s="499">
        <v>0.43088095574298768</v>
      </c>
      <c r="E12" s="499">
        <v>0.455824069837935</v>
      </c>
      <c r="F12" s="499">
        <v>0.57073945890825695</v>
      </c>
      <c r="G12" s="499">
        <v>0.422016433602525</v>
      </c>
      <c r="H12" s="499">
        <v>4.7751976073299382E-3</v>
      </c>
    </row>
    <row r="13" spans="1:10" s="201" customFormat="1" x14ac:dyDescent="0.25">
      <c r="A13" s="412">
        <v>45261</v>
      </c>
      <c r="B13" s="499">
        <v>0.73252701915252505</v>
      </c>
      <c r="C13" s="499">
        <v>0.71902456617923804</v>
      </c>
      <c r="D13" s="499">
        <v>0.75636271046523151</v>
      </c>
      <c r="E13" s="499">
        <v>0.70953857263424402</v>
      </c>
      <c r="F13" s="499">
        <v>1.0028052819083</v>
      </c>
      <c r="G13" s="499">
        <v>0.73423638320500695</v>
      </c>
      <c r="H13" s="499">
        <v>7.0000000000000001E-3</v>
      </c>
    </row>
    <row r="14" spans="1:10" s="201" customFormat="1" x14ac:dyDescent="0.25">
      <c r="A14" s="412">
        <v>45292</v>
      </c>
      <c r="B14" s="413"/>
      <c r="C14" s="413"/>
      <c r="D14" s="413"/>
      <c r="E14" s="413"/>
      <c r="F14" s="414"/>
      <c r="G14" s="414"/>
      <c r="H14" s="415"/>
    </row>
    <row r="15" spans="1:10" s="201" customFormat="1" x14ac:dyDescent="0.25">
      <c r="A15" s="412">
        <v>45323</v>
      </c>
      <c r="B15" s="413"/>
      <c r="C15" s="413"/>
      <c r="D15" s="413"/>
      <c r="E15" s="413"/>
      <c r="F15" s="414"/>
      <c r="G15" s="414"/>
      <c r="H15" s="415"/>
    </row>
    <row r="16" spans="1:10" s="201" customFormat="1" x14ac:dyDescent="0.25">
      <c r="A16" s="412">
        <v>45352</v>
      </c>
      <c r="B16" s="413"/>
      <c r="C16" s="413"/>
      <c r="D16" s="413"/>
      <c r="E16" s="413"/>
      <c r="F16" s="414"/>
      <c r="G16" s="414"/>
      <c r="H16" s="415"/>
    </row>
    <row r="17" spans="1:8" s="201" customFormat="1" x14ac:dyDescent="0.25">
      <c r="A17" s="274"/>
      <c r="B17" s="316"/>
      <c r="C17" s="316"/>
      <c r="D17" s="316"/>
      <c r="E17" s="316"/>
      <c r="F17" s="316"/>
      <c r="G17" s="316"/>
      <c r="H17" s="316"/>
    </row>
    <row r="18" spans="1:8" s="201" customFormat="1" x14ac:dyDescent="0.25">
      <c r="A18" s="1449" t="s">
        <v>535</v>
      </c>
      <c r="B18" s="1449"/>
      <c r="C18" s="1449"/>
      <c r="D18" s="1449"/>
      <c r="E18" s="1449"/>
      <c r="F18" s="1449"/>
      <c r="G18" s="1449"/>
    </row>
    <row r="19" spans="1:8" s="201" customFormat="1" x14ac:dyDescent="0.25">
      <c r="A19" s="1391" t="s">
        <v>1316</v>
      </c>
      <c r="B19" s="1391"/>
      <c r="C19" s="1391"/>
      <c r="D19" s="1391"/>
      <c r="E19" s="1391"/>
      <c r="F19" s="1391"/>
      <c r="G19" s="1391"/>
    </row>
    <row r="20" spans="1:8" s="201" customFormat="1" x14ac:dyDescent="0.25">
      <c r="A20" s="1391" t="s">
        <v>536</v>
      </c>
      <c r="B20" s="1391"/>
      <c r="C20" s="1391"/>
      <c r="D20" s="1391"/>
      <c r="E20" s="1391"/>
      <c r="F20" s="1391"/>
      <c r="G20" s="1391"/>
    </row>
    <row r="21" spans="1:8" s="201" customFormat="1" x14ac:dyDescent="0.25"/>
  </sheetData>
  <mergeCells count="3">
    <mergeCell ref="A19:G19"/>
    <mergeCell ref="A20:G20"/>
    <mergeCell ref="A18:G18"/>
  </mergeCells>
  <printOptions horizontalCentered="1"/>
  <pageMargins left="0.78431372549019618" right="0.78431372549019618" top="0.98039215686274517" bottom="0.98039215686274517" header="0.50980392156862753" footer="0.50980392156862753"/>
  <pageSetup paperSize="9" scale="94"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election sqref="A1:XFD1048576"/>
    </sheetView>
  </sheetViews>
  <sheetFormatPr defaultColWidth="9.140625" defaultRowHeight="15" x14ac:dyDescent="0.25"/>
  <cols>
    <col min="1" max="10" width="14.5703125" style="200" bestFit="1" customWidth="1"/>
    <col min="11" max="11" width="14.42578125" style="200" bestFit="1" customWidth="1"/>
    <col min="12" max="12" width="15" style="200" bestFit="1" customWidth="1"/>
    <col min="13" max="16" width="14.5703125" style="200" bestFit="1" customWidth="1"/>
    <col min="17" max="17" width="4.5703125" style="200" bestFit="1" customWidth="1"/>
    <col min="18" max="16384" width="9.140625" style="200"/>
  </cols>
  <sheetData>
    <row r="1" spans="1:16" x14ac:dyDescent="0.25">
      <c r="A1" s="760" t="s">
        <v>537</v>
      </c>
      <c r="B1" s="760"/>
      <c r="C1" s="760"/>
      <c r="D1" s="760"/>
      <c r="E1" s="760"/>
      <c r="F1" s="760"/>
      <c r="G1" s="760"/>
      <c r="H1" s="760"/>
      <c r="I1" s="760"/>
      <c r="J1" s="760"/>
      <c r="K1" s="760"/>
    </row>
    <row r="2" spans="1:16" s="201" customFormat="1" x14ac:dyDescent="0.25">
      <c r="A2" s="816" t="s">
        <v>169</v>
      </c>
      <c r="B2" s="1397" t="s">
        <v>78</v>
      </c>
      <c r="C2" s="1398"/>
      <c r="D2" s="1398"/>
      <c r="E2" s="1398"/>
      <c r="F2" s="1398"/>
      <c r="G2" s="1450" t="s">
        <v>79</v>
      </c>
      <c r="H2" s="1451"/>
      <c r="I2" s="1451"/>
      <c r="J2" s="1451"/>
      <c r="K2" s="1452"/>
      <c r="L2" s="1430" t="s">
        <v>80</v>
      </c>
      <c r="M2" s="1430"/>
      <c r="N2" s="1430"/>
      <c r="O2" s="1430"/>
      <c r="P2" s="1431"/>
    </row>
    <row r="3" spans="1:16" s="201" customFormat="1" x14ac:dyDescent="0.25">
      <c r="A3" s="816" t="s">
        <v>538</v>
      </c>
      <c r="B3" s="757" t="s">
        <v>539</v>
      </c>
      <c r="C3" s="757" t="s">
        <v>540</v>
      </c>
      <c r="D3" s="757" t="s">
        <v>541</v>
      </c>
      <c r="E3" s="757" t="s">
        <v>542</v>
      </c>
      <c r="F3" s="966" t="s">
        <v>543</v>
      </c>
      <c r="G3" s="818" t="s">
        <v>539</v>
      </c>
      <c r="H3" s="735" t="s">
        <v>540</v>
      </c>
      <c r="I3" s="819" t="s">
        <v>541</v>
      </c>
      <c r="J3" s="819" t="s">
        <v>542</v>
      </c>
      <c r="K3" s="820" t="s">
        <v>543</v>
      </c>
      <c r="L3" s="968" t="s">
        <v>539</v>
      </c>
      <c r="M3" s="757" t="s">
        <v>540</v>
      </c>
      <c r="N3" s="757" t="s">
        <v>541</v>
      </c>
      <c r="O3" s="757" t="s">
        <v>542</v>
      </c>
      <c r="P3" s="757" t="s">
        <v>543</v>
      </c>
    </row>
    <row r="4" spans="1:16" s="201" customFormat="1" x14ac:dyDescent="0.25">
      <c r="A4" s="1397" t="s">
        <v>544</v>
      </c>
      <c r="B4" s="1398"/>
      <c r="C4" s="1398"/>
      <c r="D4" s="1398"/>
      <c r="E4" s="1398"/>
      <c r="F4" s="1398"/>
      <c r="G4" s="1453"/>
      <c r="H4" s="1398"/>
      <c r="I4" s="1398"/>
      <c r="J4" s="1398"/>
      <c r="K4" s="1454"/>
      <c r="L4" s="1398"/>
      <c r="M4" s="1398"/>
      <c r="N4" s="1398"/>
      <c r="O4" s="1398"/>
      <c r="P4" s="1405"/>
    </row>
    <row r="5" spans="1:16" s="207" customFormat="1" x14ac:dyDescent="0.25">
      <c r="A5" s="821" t="s">
        <v>76</v>
      </c>
      <c r="B5" s="783">
        <v>7.7347000000000001</v>
      </c>
      <c r="C5" s="783">
        <v>13.0945</v>
      </c>
      <c r="D5" s="783">
        <v>25.3949</v>
      </c>
      <c r="E5" s="783">
        <v>37.181800000000003</v>
      </c>
      <c r="F5" s="822">
        <v>50.907499999999999</v>
      </c>
      <c r="G5" s="823">
        <v>11.06</v>
      </c>
      <c r="H5" s="824">
        <v>18.059999999999999</v>
      </c>
      <c r="I5" s="783">
        <v>32.08</v>
      </c>
      <c r="J5" s="783">
        <v>45.92</v>
      </c>
      <c r="K5" s="825">
        <v>61.46</v>
      </c>
      <c r="L5" s="826">
        <v>100</v>
      </c>
      <c r="M5" s="827">
        <v>100</v>
      </c>
      <c r="N5" s="827">
        <v>100</v>
      </c>
      <c r="O5" s="827">
        <v>100</v>
      </c>
      <c r="P5" s="827">
        <v>100</v>
      </c>
    </row>
    <row r="6" spans="1:16" s="207" customFormat="1" x14ac:dyDescent="0.25">
      <c r="A6" s="500" t="s">
        <v>77</v>
      </c>
      <c r="B6" s="783">
        <v>6.8507999999999996</v>
      </c>
      <c r="C6" s="783">
        <v>11.893000000000001</v>
      </c>
      <c r="D6" s="783">
        <v>22.541799999999999</v>
      </c>
      <c r="E6" s="783">
        <v>33.109200000000001</v>
      </c>
      <c r="F6" s="822">
        <v>46.0411</v>
      </c>
      <c r="G6" s="823">
        <v>11.33</v>
      </c>
      <c r="H6" s="828">
        <v>17.03</v>
      </c>
      <c r="I6" s="824">
        <v>27.29</v>
      </c>
      <c r="J6" s="783">
        <v>38.369999999999997</v>
      </c>
      <c r="K6" s="825">
        <v>53.43</v>
      </c>
      <c r="L6" s="826">
        <v>100</v>
      </c>
      <c r="M6" s="827">
        <v>100</v>
      </c>
      <c r="N6" s="827">
        <v>100</v>
      </c>
      <c r="O6" s="827">
        <v>100</v>
      </c>
      <c r="P6" s="827">
        <v>100</v>
      </c>
    </row>
    <row r="7" spans="1:16" s="201" customFormat="1" x14ac:dyDescent="0.25">
      <c r="A7" s="501" t="s">
        <v>131</v>
      </c>
      <c r="B7" s="502">
        <v>8.8771000000000004</v>
      </c>
      <c r="C7" s="502">
        <v>14.424799999999999</v>
      </c>
      <c r="D7" s="502">
        <v>25.0609</v>
      </c>
      <c r="E7" s="502">
        <v>36.199599999999997</v>
      </c>
      <c r="F7" s="1001">
        <v>49.422199999999997</v>
      </c>
      <c r="G7" s="1002">
        <v>19.05</v>
      </c>
      <c r="H7" s="830">
        <v>27.75</v>
      </c>
      <c r="I7" s="502">
        <v>39.67</v>
      </c>
      <c r="J7" s="829">
        <v>50.77</v>
      </c>
      <c r="K7" s="1003">
        <v>64.52</v>
      </c>
      <c r="L7" s="831">
        <v>100</v>
      </c>
      <c r="M7" s="503">
        <v>100</v>
      </c>
      <c r="N7" s="503">
        <v>100</v>
      </c>
      <c r="O7" s="503">
        <v>100</v>
      </c>
      <c r="P7" s="503">
        <v>100</v>
      </c>
    </row>
    <row r="8" spans="1:16" s="201" customFormat="1" x14ac:dyDescent="0.25">
      <c r="A8" s="501" t="s">
        <v>132</v>
      </c>
      <c r="B8" s="502">
        <v>10.116899999999999</v>
      </c>
      <c r="C8" s="502">
        <v>15.367000000000001</v>
      </c>
      <c r="D8" s="502">
        <v>25.8749</v>
      </c>
      <c r="E8" s="502">
        <v>36.536000000000001</v>
      </c>
      <c r="F8" s="829">
        <v>49.7196</v>
      </c>
      <c r="G8" s="1002">
        <v>15.12</v>
      </c>
      <c r="H8" s="830">
        <v>23.18</v>
      </c>
      <c r="I8" s="502">
        <v>35.67</v>
      </c>
      <c r="J8" s="829">
        <v>47.06</v>
      </c>
      <c r="K8" s="1003">
        <v>61.63</v>
      </c>
      <c r="L8" s="831">
        <v>100</v>
      </c>
      <c r="M8" s="503">
        <v>100</v>
      </c>
      <c r="N8" s="503">
        <v>100</v>
      </c>
      <c r="O8" s="503">
        <v>100</v>
      </c>
      <c r="P8" s="503">
        <v>100</v>
      </c>
    </row>
    <row r="9" spans="1:16" s="201" customFormat="1" x14ac:dyDescent="0.25">
      <c r="A9" s="501" t="s">
        <v>235</v>
      </c>
      <c r="B9" s="502">
        <v>16.235299999999999</v>
      </c>
      <c r="C9" s="502">
        <v>22.506599999999999</v>
      </c>
      <c r="D9" s="502">
        <v>32.639899999999997</v>
      </c>
      <c r="E9" s="502">
        <v>42.189399999999999</v>
      </c>
      <c r="F9" s="829">
        <v>53.605499999999999</v>
      </c>
      <c r="G9" s="1002">
        <v>12.65</v>
      </c>
      <c r="H9" s="830">
        <v>19.829999999999998</v>
      </c>
      <c r="I9" s="502">
        <v>32</v>
      </c>
      <c r="J9" s="829">
        <v>43.19</v>
      </c>
      <c r="K9" s="1003">
        <v>57.59</v>
      </c>
      <c r="L9" s="831">
        <v>100</v>
      </c>
      <c r="M9" s="503">
        <v>100</v>
      </c>
      <c r="N9" s="503">
        <v>100</v>
      </c>
      <c r="O9" s="503">
        <v>100</v>
      </c>
      <c r="P9" s="503">
        <v>100</v>
      </c>
    </row>
    <row r="10" spans="1:16" s="201" customFormat="1" x14ac:dyDescent="0.25">
      <c r="A10" s="501" t="s">
        <v>236</v>
      </c>
      <c r="B10" s="502">
        <v>8.3462999999999994</v>
      </c>
      <c r="C10" s="502">
        <v>12.8835</v>
      </c>
      <c r="D10" s="502">
        <v>23.028600000000001</v>
      </c>
      <c r="E10" s="502">
        <v>33.365299999999998</v>
      </c>
      <c r="F10" s="829">
        <v>46.654600000000002</v>
      </c>
      <c r="G10" s="1002">
        <v>14.38</v>
      </c>
      <c r="H10" s="830">
        <v>20.64</v>
      </c>
      <c r="I10" s="502">
        <v>31.53</v>
      </c>
      <c r="J10" s="829">
        <v>43.78</v>
      </c>
      <c r="K10" s="1003">
        <v>58.28</v>
      </c>
      <c r="L10" s="831">
        <v>100</v>
      </c>
      <c r="M10" s="503">
        <v>100</v>
      </c>
      <c r="N10" s="503">
        <v>100</v>
      </c>
      <c r="O10" s="503">
        <v>100</v>
      </c>
      <c r="P10" s="503">
        <v>100</v>
      </c>
    </row>
    <row r="11" spans="1:16" s="201" customFormat="1" x14ac:dyDescent="0.25">
      <c r="A11" s="501" t="s">
        <v>1229</v>
      </c>
      <c r="B11" s="502">
        <v>16.8474</v>
      </c>
      <c r="C11" s="502">
        <v>23.7319</v>
      </c>
      <c r="D11" s="502">
        <v>35.975099999999998</v>
      </c>
      <c r="E11" s="502">
        <v>46.2376</v>
      </c>
      <c r="F11" s="829">
        <v>56.5824</v>
      </c>
      <c r="G11" s="1002">
        <v>12.37</v>
      </c>
      <c r="H11" s="830">
        <v>18.07</v>
      </c>
      <c r="I11" s="502">
        <v>29.57</v>
      </c>
      <c r="J11" s="829">
        <v>41.62</v>
      </c>
      <c r="K11" s="1003">
        <v>56.11</v>
      </c>
      <c r="L11" s="831">
        <v>100</v>
      </c>
      <c r="M11" s="503">
        <v>100</v>
      </c>
      <c r="N11" s="503">
        <v>100</v>
      </c>
      <c r="O11" s="503">
        <v>100</v>
      </c>
      <c r="P11" s="503">
        <v>100</v>
      </c>
    </row>
    <row r="12" spans="1:16" s="201" customFormat="1" x14ac:dyDescent="0.25">
      <c r="A12" s="501" t="s">
        <v>1244</v>
      </c>
      <c r="B12" s="502">
        <v>10.5974</v>
      </c>
      <c r="C12" s="502">
        <v>17.5762</v>
      </c>
      <c r="D12" s="502">
        <v>28.685199999999998</v>
      </c>
      <c r="E12" s="502">
        <v>39.825499999999998</v>
      </c>
      <c r="F12" s="829">
        <v>52.727400000000003</v>
      </c>
      <c r="G12" s="832">
        <v>11.98</v>
      </c>
      <c r="H12" s="830">
        <v>17.399999999999999</v>
      </c>
      <c r="I12" s="502">
        <v>29.18</v>
      </c>
      <c r="J12" s="829">
        <v>41.91</v>
      </c>
      <c r="K12" s="1003">
        <v>57.09</v>
      </c>
      <c r="L12" s="831">
        <v>100</v>
      </c>
      <c r="M12" s="503">
        <v>100</v>
      </c>
      <c r="N12" s="503">
        <v>100</v>
      </c>
      <c r="O12" s="503">
        <v>100</v>
      </c>
      <c r="P12" s="503">
        <v>100</v>
      </c>
    </row>
    <row r="13" spans="1:16" s="201" customFormat="1" x14ac:dyDescent="0.25">
      <c r="A13" s="501" t="s">
        <v>1251</v>
      </c>
      <c r="B13" s="502">
        <v>7.6444999999999999</v>
      </c>
      <c r="C13" s="502">
        <v>12.869300000000001</v>
      </c>
      <c r="D13" s="502">
        <v>23.4331</v>
      </c>
      <c r="E13" s="502">
        <v>34.289400000000001</v>
      </c>
      <c r="F13" s="829">
        <v>47.996600000000001</v>
      </c>
      <c r="G13" s="1002">
        <v>9.32</v>
      </c>
      <c r="H13" s="830">
        <v>14.88</v>
      </c>
      <c r="I13" s="502">
        <v>24.82</v>
      </c>
      <c r="J13" s="829">
        <v>36.32</v>
      </c>
      <c r="K13" s="1003">
        <v>52.39</v>
      </c>
      <c r="L13" s="831">
        <v>100</v>
      </c>
      <c r="M13" s="503">
        <v>100</v>
      </c>
      <c r="N13" s="503">
        <v>100</v>
      </c>
      <c r="O13" s="503">
        <v>100</v>
      </c>
      <c r="P13" s="503">
        <v>100</v>
      </c>
    </row>
    <row r="14" spans="1:16" s="201" customFormat="1" x14ac:dyDescent="0.25">
      <c r="A14" s="412">
        <v>45231</v>
      </c>
      <c r="B14" s="502">
        <v>11.129899999999999</v>
      </c>
      <c r="C14" s="502">
        <v>16.858499999999999</v>
      </c>
      <c r="D14" s="502">
        <v>26.9863</v>
      </c>
      <c r="E14" s="502">
        <v>36.737299999999998</v>
      </c>
      <c r="F14" s="502">
        <v>49.244700000000002</v>
      </c>
      <c r="G14" s="1002">
        <v>8.77</v>
      </c>
      <c r="H14" s="830">
        <v>13.92</v>
      </c>
      <c r="I14" s="830">
        <v>24.61</v>
      </c>
      <c r="J14" s="830">
        <v>36.799999999999997</v>
      </c>
      <c r="K14" s="1003">
        <v>52.7</v>
      </c>
      <c r="L14" s="833">
        <v>100</v>
      </c>
      <c r="M14" s="811">
        <v>100</v>
      </c>
      <c r="N14" s="811">
        <v>100</v>
      </c>
      <c r="O14" s="811">
        <v>100</v>
      </c>
      <c r="P14" s="811">
        <v>100</v>
      </c>
    </row>
    <row r="15" spans="1:16" s="201" customFormat="1" x14ac:dyDescent="0.25">
      <c r="A15" s="412">
        <v>45261</v>
      </c>
      <c r="B15" s="502">
        <v>12.7057</v>
      </c>
      <c r="C15" s="502">
        <v>19.042200000000001</v>
      </c>
      <c r="D15" s="502">
        <v>30.847000000000001</v>
      </c>
      <c r="E15" s="502">
        <v>42.745699999999999</v>
      </c>
      <c r="F15" s="502">
        <v>56.090600000000002</v>
      </c>
      <c r="G15" s="1002">
        <v>8.94</v>
      </c>
      <c r="H15" s="830">
        <v>14.31</v>
      </c>
      <c r="I15" s="502">
        <v>25.54</v>
      </c>
      <c r="J15" s="829">
        <v>38.54</v>
      </c>
      <c r="K15" s="1003">
        <v>54.92</v>
      </c>
      <c r="L15" s="833">
        <v>100</v>
      </c>
      <c r="M15" s="811">
        <v>100</v>
      </c>
      <c r="N15" s="811">
        <v>100</v>
      </c>
      <c r="O15" s="811">
        <v>100</v>
      </c>
      <c r="P15" s="811">
        <v>100</v>
      </c>
    </row>
    <row r="16" spans="1:16" s="201" customFormat="1" x14ac:dyDescent="0.25">
      <c r="A16" s="412">
        <v>45292</v>
      </c>
      <c r="B16" s="413"/>
      <c r="C16" s="413"/>
      <c r="D16" s="413"/>
      <c r="E16" s="413"/>
      <c r="F16" s="834"/>
      <c r="G16" s="1004"/>
      <c r="H16" s="835"/>
      <c r="I16" s="415"/>
      <c r="J16" s="836"/>
      <c r="K16" s="1005"/>
      <c r="L16" s="833"/>
      <c r="M16" s="811"/>
      <c r="N16" s="811"/>
      <c r="O16" s="811"/>
      <c r="P16" s="811"/>
    </row>
    <row r="17" spans="1:16" s="201" customFormat="1" x14ac:dyDescent="0.25">
      <c r="A17" s="412">
        <v>45323</v>
      </c>
      <c r="B17" s="413"/>
      <c r="C17" s="413"/>
      <c r="D17" s="413"/>
      <c r="E17" s="413"/>
      <c r="F17" s="834"/>
      <c r="G17" s="1004"/>
      <c r="H17" s="835"/>
      <c r="I17" s="415"/>
      <c r="J17" s="836"/>
      <c r="K17" s="1005"/>
      <c r="L17" s="833"/>
      <c r="M17" s="811"/>
      <c r="N17" s="811"/>
      <c r="O17" s="811"/>
      <c r="P17" s="811"/>
    </row>
    <row r="18" spans="1:16" s="201" customFormat="1" x14ac:dyDescent="0.25">
      <c r="A18" s="1006">
        <v>45352</v>
      </c>
      <c r="B18" s="413"/>
      <c r="C18" s="413"/>
      <c r="D18" s="413"/>
      <c r="E18" s="413"/>
      <c r="F18" s="834"/>
      <c r="G18" s="1007"/>
      <c r="H18" s="835"/>
      <c r="I18" s="415"/>
      <c r="J18" s="836"/>
      <c r="K18" s="1008"/>
      <c r="L18" s="833"/>
      <c r="M18" s="811"/>
      <c r="N18" s="811"/>
      <c r="O18" s="811"/>
      <c r="P18" s="811"/>
    </row>
    <row r="19" spans="1:16" s="201" customFormat="1" x14ac:dyDescent="0.25">
      <c r="A19" s="1455" t="s">
        <v>545</v>
      </c>
      <c r="B19" s="1455"/>
      <c r="C19" s="1455"/>
      <c r="D19" s="1455"/>
      <c r="E19" s="1455"/>
      <c r="F19" s="1455"/>
      <c r="G19" s="1456"/>
      <c r="H19" s="1455"/>
      <c r="I19" s="1455"/>
      <c r="J19" s="1455"/>
      <c r="K19" s="1457"/>
      <c r="L19" s="1455"/>
      <c r="M19" s="1455"/>
      <c r="N19" s="1455"/>
      <c r="O19" s="1455"/>
      <c r="P19" s="1455"/>
    </row>
    <row r="20" spans="1:16" s="207" customFormat="1" x14ac:dyDescent="0.25">
      <c r="A20" s="837" t="s">
        <v>76</v>
      </c>
      <c r="B20" s="838">
        <v>39.33</v>
      </c>
      <c r="C20" s="838">
        <v>53.18</v>
      </c>
      <c r="D20" s="838">
        <v>69.02</v>
      </c>
      <c r="E20" s="838">
        <v>79.400000000000006</v>
      </c>
      <c r="F20" s="839">
        <v>88.91</v>
      </c>
      <c r="G20" s="1009">
        <v>24.82</v>
      </c>
      <c r="H20" s="838">
        <v>38.11</v>
      </c>
      <c r="I20" s="838">
        <v>59.64</v>
      </c>
      <c r="J20" s="838">
        <v>76.739999999999995</v>
      </c>
      <c r="K20" s="1010">
        <v>89.05</v>
      </c>
      <c r="L20" s="840">
        <v>100</v>
      </c>
      <c r="M20" s="841">
        <v>100</v>
      </c>
      <c r="N20" s="841">
        <v>100</v>
      </c>
      <c r="O20" s="841">
        <v>100</v>
      </c>
      <c r="P20" s="842" t="s">
        <v>277</v>
      </c>
    </row>
    <row r="21" spans="1:16" s="207" customFormat="1" x14ac:dyDescent="0.25">
      <c r="A21" s="1011" t="s">
        <v>77</v>
      </c>
      <c r="B21" s="1012">
        <v>35.39</v>
      </c>
      <c r="C21" s="1012">
        <v>48.22</v>
      </c>
      <c r="D21" s="1012">
        <v>68.45</v>
      </c>
      <c r="E21" s="1012">
        <v>80.41</v>
      </c>
      <c r="F21" s="1013">
        <v>89.41</v>
      </c>
      <c r="G21" s="1014">
        <v>24.73</v>
      </c>
      <c r="H21" s="1015">
        <v>37.56</v>
      </c>
      <c r="I21" s="1012">
        <v>58.22</v>
      </c>
      <c r="J21" s="1012">
        <v>75.36</v>
      </c>
      <c r="K21" s="1010">
        <v>88.65</v>
      </c>
      <c r="L21" s="1016">
        <v>100</v>
      </c>
      <c r="M21" s="1017">
        <v>100</v>
      </c>
      <c r="N21" s="1017">
        <v>100</v>
      </c>
      <c r="O21" s="1012" t="s">
        <v>277</v>
      </c>
      <c r="P21" s="1012" t="s">
        <v>277</v>
      </c>
    </row>
    <row r="22" spans="1:16" s="201" customFormat="1" x14ac:dyDescent="0.25">
      <c r="A22" s="412">
        <v>45017</v>
      </c>
      <c r="B22" s="502">
        <v>42.51</v>
      </c>
      <c r="C22" s="502">
        <v>56.06</v>
      </c>
      <c r="D22" s="502">
        <v>70.760000000000005</v>
      </c>
      <c r="E22" s="502">
        <v>79.83</v>
      </c>
      <c r="F22" s="829">
        <v>88.38</v>
      </c>
      <c r="G22" s="1018">
        <v>22.53</v>
      </c>
      <c r="H22" s="830">
        <v>35.479999999999997</v>
      </c>
      <c r="I22" s="502">
        <v>58.08</v>
      </c>
      <c r="J22" s="829">
        <v>77.52</v>
      </c>
      <c r="K22" s="1019">
        <v>89.81</v>
      </c>
      <c r="L22" s="831">
        <v>100</v>
      </c>
      <c r="M22" s="503">
        <v>100</v>
      </c>
      <c r="N22" s="503">
        <v>100</v>
      </c>
      <c r="O22" s="504" t="s">
        <v>277</v>
      </c>
      <c r="P22" s="504" t="s">
        <v>277</v>
      </c>
    </row>
    <row r="23" spans="1:16" s="201" customFormat="1" x14ac:dyDescent="0.25">
      <c r="A23" s="412">
        <v>45047</v>
      </c>
      <c r="B23" s="502">
        <v>41.89</v>
      </c>
      <c r="C23" s="502">
        <v>55.15</v>
      </c>
      <c r="D23" s="502">
        <v>72.16</v>
      </c>
      <c r="E23" s="502">
        <v>81.62</v>
      </c>
      <c r="F23" s="829">
        <v>89.56</v>
      </c>
      <c r="G23" s="1018">
        <v>22.54</v>
      </c>
      <c r="H23" s="830">
        <v>34.9</v>
      </c>
      <c r="I23" s="502">
        <v>58.13</v>
      </c>
      <c r="J23" s="829">
        <v>76.650000000000006</v>
      </c>
      <c r="K23" s="1019">
        <v>89.58</v>
      </c>
      <c r="L23" s="831">
        <v>100</v>
      </c>
      <c r="M23" s="503">
        <v>100</v>
      </c>
      <c r="N23" s="503">
        <v>100</v>
      </c>
      <c r="O23" s="504" t="s">
        <v>277</v>
      </c>
      <c r="P23" s="504" t="s">
        <v>277</v>
      </c>
    </row>
    <row r="24" spans="1:16" s="201" customFormat="1" x14ac:dyDescent="0.25">
      <c r="A24" s="412">
        <v>45078</v>
      </c>
      <c r="B24" s="502">
        <v>39.72</v>
      </c>
      <c r="C24" s="502">
        <v>54.52</v>
      </c>
      <c r="D24" s="502">
        <v>70.97</v>
      </c>
      <c r="E24" s="502">
        <v>81.33</v>
      </c>
      <c r="F24" s="829">
        <v>89.57</v>
      </c>
      <c r="G24" s="1018">
        <v>23.11</v>
      </c>
      <c r="H24" s="830">
        <v>35.43</v>
      </c>
      <c r="I24" s="502">
        <v>58.08</v>
      </c>
      <c r="J24" s="829">
        <v>75.849999999999994</v>
      </c>
      <c r="K24" s="1019">
        <v>88.85</v>
      </c>
      <c r="L24" s="831">
        <v>100</v>
      </c>
      <c r="M24" s="503">
        <v>100</v>
      </c>
      <c r="N24" s="503">
        <v>100</v>
      </c>
      <c r="O24" s="504" t="s">
        <v>277</v>
      </c>
      <c r="P24" s="504" t="s">
        <v>277</v>
      </c>
    </row>
    <row r="25" spans="1:16" s="201" customFormat="1" x14ac:dyDescent="0.25">
      <c r="A25" s="412">
        <v>45108</v>
      </c>
      <c r="B25" s="502">
        <v>38.380000000000003</v>
      </c>
      <c r="C25" s="502">
        <v>51.31</v>
      </c>
      <c r="D25" s="502">
        <v>69.63</v>
      </c>
      <c r="E25" s="502">
        <v>80.19</v>
      </c>
      <c r="F25" s="829">
        <v>88.93</v>
      </c>
      <c r="G25" s="1018">
        <v>24.21</v>
      </c>
      <c r="H25" s="830">
        <v>36.85</v>
      </c>
      <c r="I25" s="502">
        <v>58.45</v>
      </c>
      <c r="J25" s="829">
        <v>76.260000000000005</v>
      </c>
      <c r="K25" s="1019">
        <v>89.14</v>
      </c>
      <c r="L25" s="831">
        <v>100</v>
      </c>
      <c r="M25" s="503">
        <v>100</v>
      </c>
      <c r="N25" s="503">
        <v>100</v>
      </c>
      <c r="O25" s="504" t="s">
        <v>277</v>
      </c>
      <c r="P25" s="504" t="s">
        <v>277</v>
      </c>
    </row>
    <row r="26" spans="1:16" s="201" customFormat="1" x14ac:dyDescent="0.25">
      <c r="A26" s="412">
        <v>45139</v>
      </c>
      <c r="B26" s="502">
        <v>36.01</v>
      </c>
      <c r="C26" s="502">
        <v>50.01</v>
      </c>
      <c r="D26" s="502">
        <v>70.069999999999993</v>
      </c>
      <c r="E26" s="502">
        <v>82.38</v>
      </c>
      <c r="F26" s="829">
        <v>90.34</v>
      </c>
      <c r="G26" s="1018">
        <v>24.06</v>
      </c>
      <c r="H26" s="830">
        <v>36.53</v>
      </c>
      <c r="I26" s="502">
        <v>57.87</v>
      </c>
      <c r="J26" s="829">
        <v>75.37</v>
      </c>
      <c r="K26" s="1019">
        <v>88.52</v>
      </c>
      <c r="L26" s="831">
        <v>100</v>
      </c>
      <c r="M26" s="503">
        <v>100</v>
      </c>
      <c r="N26" s="503">
        <v>100</v>
      </c>
      <c r="O26" s="504" t="s">
        <v>277</v>
      </c>
      <c r="P26" s="504" t="s">
        <v>277</v>
      </c>
    </row>
    <row r="27" spans="1:16" s="201" customFormat="1" x14ac:dyDescent="0.25">
      <c r="A27" s="412">
        <v>45170</v>
      </c>
      <c r="B27" s="502">
        <v>35.78</v>
      </c>
      <c r="C27" s="502">
        <v>50.26</v>
      </c>
      <c r="D27" s="502">
        <v>70.86</v>
      </c>
      <c r="E27" s="502">
        <v>82.12</v>
      </c>
      <c r="F27" s="829">
        <v>90.32</v>
      </c>
      <c r="G27" s="1018">
        <v>25.17</v>
      </c>
      <c r="H27" s="830">
        <v>38.08</v>
      </c>
      <c r="I27" s="502">
        <v>58.91</v>
      </c>
      <c r="J27" s="829">
        <v>75.680000000000007</v>
      </c>
      <c r="K27" s="1019">
        <v>88.83</v>
      </c>
      <c r="L27" s="831">
        <v>100</v>
      </c>
      <c r="M27" s="503">
        <v>100</v>
      </c>
      <c r="N27" s="503">
        <v>100</v>
      </c>
      <c r="O27" s="504" t="s">
        <v>277</v>
      </c>
      <c r="P27" s="504" t="s">
        <v>277</v>
      </c>
    </row>
    <row r="28" spans="1:16" s="201" customFormat="1" x14ac:dyDescent="0.25">
      <c r="A28" s="412">
        <v>45200</v>
      </c>
      <c r="B28" s="502">
        <v>39.03</v>
      </c>
      <c r="C28" s="502">
        <v>50.72</v>
      </c>
      <c r="D28" s="502">
        <v>70.06</v>
      </c>
      <c r="E28" s="502">
        <v>80.290000000000006</v>
      </c>
      <c r="F28" s="829">
        <v>89.14</v>
      </c>
      <c r="G28" s="1018">
        <v>26.34</v>
      </c>
      <c r="H28" s="830">
        <v>39.880000000000003</v>
      </c>
      <c r="I28" s="502">
        <v>60.57</v>
      </c>
      <c r="J28" s="829">
        <v>76.33</v>
      </c>
      <c r="K28" s="1019">
        <v>88.54</v>
      </c>
      <c r="L28" s="831">
        <v>100</v>
      </c>
      <c r="M28" s="503">
        <v>100</v>
      </c>
      <c r="N28" s="503">
        <v>100</v>
      </c>
      <c r="O28" s="504" t="s">
        <v>277</v>
      </c>
      <c r="P28" s="504" t="s">
        <v>277</v>
      </c>
    </row>
    <row r="29" spans="1:16" s="201" customFormat="1" x14ac:dyDescent="0.25">
      <c r="A29" s="412">
        <v>45231</v>
      </c>
      <c r="B29" s="502">
        <v>37.950000000000003</v>
      </c>
      <c r="C29" s="502">
        <v>48.73</v>
      </c>
      <c r="D29" s="502">
        <v>68.44</v>
      </c>
      <c r="E29" s="502">
        <v>79.430000000000007</v>
      </c>
      <c r="F29" s="502">
        <v>88.73</v>
      </c>
      <c r="G29" s="1018">
        <v>25.22</v>
      </c>
      <c r="H29" s="830">
        <v>38.85</v>
      </c>
      <c r="I29" s="830">
        <v>60.26</v>
      </c>
      <c r="J29" s="830">
        <v>75.92</v>
      </c>
      <c r="K29" s="1019">
        <v>88.15</v>
      </c>
      <c r="L29" s="833">
        <v>100</v>
      </c>
      <c r="M29" s="811">
        <v>100</v>
      </c>
      <c r="N29" s="811">
        <v>100</v>
      </c>
      <c r="O29" s="504" t="s">
        <v>277</v>
      </c>
      <c r="P29" s="504" t="s">
        <v>277</v>
      </c>
    </row>
    <row r="30" spans="1:16" s="201" customFormat="1" x14ac:dyDescent="0.25">
      <c r="A30" s="412">
        <v>45261</v>
      </c>
      <c r="B30" s="502">
        <v>34.200000000000003</v>
      </c>
      <c r="C30" s="502">
        <v>50.56</v>
      </c>
      <c r="D30" s="502">
        <v>73.08</v>
      </c>
      <c r="E30" s="502">
        <v>84.31</v>
      </c>
      <c r="F30" s="502">
        <v>92.09</v>
      </c>
      <c r="G30" s="1018">
        <v>27.95</v>
      </c>
      <c r="H30" s="830">
        <v>41.17</v>
      </c>
      <c r="I30" s="502">
        <v>60.15</v>
      </c>
      <c r="J30" s="829">
        <v>76.290000000000006</v>
      </c>
      <c r="K30" s="1019">
        <v>88.81</v>
      </c>
      <c r="L30" s="833">
        <v>100</v>
      </c>
      <c r="M30" s="811">
        <v>100</v>
      </c>
      <c r="N30" s="811">
        <v>100</v>
      </c>
      <c r="O30" s="504" t="s">
        <v>277</v>
      </c>
      <c r="P30" s="504" t="s">
        <v>277</v>
      </c>
    </row>
    <row r="31" spans="1:16" s="201" customFormat="1" x14ac:dyDescent="0.25">
      <c r="A31" s="412">
        <v>45292</v>
      </c>
      <c r="B31" s="413"/>
      <c r="C31" s="413"/>
      <c r="D31" s="413"/>
      <c r="E31" s="413"/>
      <c r="F31" s="834"/>
      <c r="G31" s="1020"/>
      <c r="H31" s="835"/>
      <c r="I31" s="415"/>
      <c r="J31" s="836"/>
      <c r="K31" s="1021"/>
      <c r="L31" s="833"/>
      <c r="M31" s="811"/>
      <c r="N31" s="811"/>
      <c r="O31" s="811"/>
      <c r="P31" s="811"/>
    </row>
    <row r="32" spans="1:16" s="201" customFormat="1" x14ac:dyDescent="0.25">
      <c r="A32" s="412">
        <v>45323</v>
      </c>
      <c r="B32" s="413"/>
      <c r="C32" s="413"/>
      <c r="D32" s="413"/>
      <c r="E32" s="413"/>
      <c r="F32" s="834"/>
      <c r="G32" s="1020"/>
      <c r="H32" s="835"/>
      <c r="I32" s="415"/>
      <c r="J32" s="836"/>
      <c r="K32" s="1021"/>
      <c r="L32" s="833"/>
      <c r="M32" s="811"/>
      <c r="N32" s="811"/>
      <c r="O32" s="811"/>
      <c r="P32" s="811"/>
    </row>
    <row r="33" spans="1:16" s="201" customFormat="1" x14ac:dyDescent="0.25">
      <c r="A33" s="412">
        <v>45352</v>
      </c>
      <c r="B33" s="413"/>
      <c r="C33" s="413"/>
      <c r="D33" s="413"/>
      <c r="E33" s="413"/>
      <c r="F33" s="834"/>
      <c r="G33" s="1022"/>
      <c r="H33" s="835"/>
      <c r="I33" s="415"/>
      <c r="J33" s="836"/>
      <c r="K33" s="1008"/>
      <c r="L33" s="833"/>
      <c r="M33" s="811"/>
      <c r="N33" s="811"/>
      <c r="O33" s="811"/>
      <c r="P33" s="811"/>
    </row>
    <row r="34" spans="1:16" s="201" customFormat="1" x14ac:dyDescent="0.25">
      <c r="G34" s="843"/>
      <c r="H34" s="843"/>
      <c r="I34" s="843"/>
      <c r="J34" s="843"/>
      <c r="K34" s="843"/>
    </row>
    <row r="35" spans="1:16" s="201" customFormat="1" ht="15" customHeight="1" x14ac:dyDescent="0.25">
      <c r="A35" s="1448" t="s">
        <v>546</v>
      </c>
      <c r="B35" s="1448"/>
      <c r="C35" s="1448"/>
      <c r="D35" s="1448"/>
      <c r="E35" s="1448"/>
      <c r="F35" s="1448"/>
      <c r="G35" s="1448"/>
      <c r="H35" s="1448"/>
      <c r="I35" s="1448"/>
      <c r="J35" s="1448"/>
      <c r="K35" s="1448"/>
    </row>
    <row r="36" spans="1:16" s="201" customFormat="1" x14ac:dyDescent="0.25">
      <c r="A36" s="1423" t="s">
        <v>1316</v>
      </c>
      <c r="B36" s="1423"/>
      <c r="C36" s="1423"/>
      <c r="D36" s="1423"/>
      <c r="E36" s="1423"/>
      <c r="F36" s="1423"/>
      <c r="G36" s="1423"/>
      <c r="H36" s="1423"/>
      <c r="I36" s="1423"/>
      <c r="J36" s="1423"/>
      <c r="K36" s="1423"/>
    </row>
    <row r="37" spans="1:16" s="201" customFormat="1" x14ac:dyDescent="0.25">
      <c r="A37" s="1423" t="s">
        <v>221</v>
      </c>
      <c r="B37" s="1423"/>
      <c r="C37" s="1423"/>
      <c r="D37" s="1423"/>
      <c r="E37" s="1423"/>
      <c r="F37" s="1423"/>
      <c r="G37" s="1423"/>
      <c r="H37" s="1423"/>
      <c r="I37" s="1423"/>
      <c r="J37" s="1423"/>
      <c r="K37" s="1423"/>
    </row>
    <row r="38" spans="1:16" s="201" customFormat="1" x14ac:dyDescent="0.25">
      <c r="G38" s="843"/>
      <c r="H38" s="843"/>
      <c r="I38" s="843"/>
      <c r="J38" s="843"/>
      <c r="K38" s="843"/>
    </row>
  </sheetData>
  <mergeCells count="8">
    <mergeCell ref="A37:K37"/>
    <mergeCell ref="B2:F2"/>
    <mergeCell ref="G2:K2"/>
    <mergeCell ref="L2:P2"/>
    <mergeCell ref="A4:P4"/>
    <mergeCell ref="A19:P19"/>
    <mergeCell ref="A35:K35"/>
    <mergeCell ref="A36:K36"/>
  </mergeCells>
  <printOptions horizontalCentered="1"/>
  <pageMargins left="0.78431372549019618" right="0.78431372549019618" top="0.98039215686274517" bottom="0.98039215686274517" header="0.50980392156862753" footer="0.50980392156862753"/>
  <pageSetup paperSize="9" scale="55" fitToHeight="0"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sqref="A1:XFD1048576"/>
    </sheetView>
  </sheetViews>
  <sheetFormatPr defaultColWidth="9.140625" defaultRowHeight="15" x14ac:dyDescent="0.25"/>
  <cols>
    <col min="1" max="1" width="14.42578125" style="200" customWidth="1"/>
    <col min="2" max="2" width="13.42578125" style="200" bestFit="1" customWidth="1"/>
    <col min="3" max="3" width="9.140625" style="200" bestFit="1" customWidth="1"/>
    <col min="4" max="4" width="9.7109375" style="200" bestFit="1" customWidth="1"/>
    <col min="5" max="5" width="16.28515625" style="200" bestFit="1" customWidth="1"/>
    <col min="6" max="6" width="11.7109375" style="200" bestFit="1" customWidth="1"/>
    <col min="7" max="7" width="11.42578125" style="200" bestFit="1" customWidth="1"/>
    <col min="8" max="8" width="14.140625" style="200" bestFit="1" customWidth="1"/>
    <col min="9" max="9" width="13.140625" style="200" bestFit="1" customWidth="1"/>
    <col min="10" max="10" width="17.28515625" style="200" bestFit="1" customWidth="1"/>
    <col min="11" max="11" width="13.140625" style="200" bestFit="1" customWidth="1"/>
    <col min="12" max="12" width="17.85546875" style="200" customWidth="1"/>
    <col min="13" max="13" width="12.85546875" style="200" bestFit="1" customWidth="1"/>
    <col min="14" max="14" width="14.42578125" style="200" bestFit="1" customWidth="1"/>
    <col min="15" max="15" width="13.5703125" style="200" bestFit="1" customWidth="1"/>
    <col min="16" max="17" width="14.5703125" style="200" bestFit="1" customWidth="1"/>
    <col min="18" max="16384" width="9.140625" style="200"/>
  </cols>
  <sheetData>
    <row r="1" spans="1:17" ht="16.5" customHeight="1" x14ac:dyDescent="0.25">
      <c r="A1" s="760" t="s">
        <v>32</v>
      </c>
      <c r="B1" s="760"/>
      <c r="C1" s="760"/>
      <c r="D1" s="760"/>
      <c r="E1" s="760"/>
      <c r="F1" s="760"/>
      <c r="G1" s="760"/>
      <c r="H1" s="760"/>
      <c r="I1" s="760"/>
    </row>
    <row r="2" spans="1:17" s="201" customFormat="1" ht="88.5" customHeight="1" x14ac:dyDescent="0.25">
      <c r="A2" s="1023" t="s">
        <v>547</v>
      </c>
      <c r="B2" s="1023" t="s">
        <v>548</v>
      </c>
      <c r="C2" s="1023" t="s">
        <v>549</v>
      </c>
      <c r="D2" s="1023" t="s">
        <v>550</v>
      </c>
      <c r="E2" s="1023" t="s">
        <v>551</v>
      </c>
      <c r="F2" s="1023" t="s">
        <v>325</v>
      </c>
      <c r="G2" s="1023" t="s">
        <v>552</v>
      </c>
      <c r="H2" s="1023" t="s">
        <v>553</v>
      </c>
      <c r="I2" s="1023" t="s">
        <v>554</v>
      </c>
      <c r="J2" s="1023" t="s">
        <v>555</v>
      </c>
      <c r="K2" s="1023" t="s">
        <v>556</v>
      </c>
      <c r="L2" s="1023" t="s">
        <v>557</v>
      </c>
      <c r="M2" s="1023" t="s">
        <v>558</v>
      </c>
      <c r="N2" s="1023" t="s">
        <v>559</v>
      </c>
      <c r="O2" s="1023" t="s">
        <v>560</v>
      </c>
      <c r="P2" s="1023" t="s">
        <v>1237</v>
      </c>
      <c r="Q2" s="1023" t="s">
        <v>562</v>
      </c>
    </row>
    <row r="3" spans="1:17" s="207" customFormat="1" ht="18" customHeight="1" x14ac:dyDescent="0.25">
      <c r="A3" s="1024" t="s">
        <v>76</v>
      </c>
      <c r="B3" s="1025">
        <v>7105.4</v>
      </c>
      <c r="C3" s="1026">
        <v>1470552</v>
      </c>
      <c r="D3" s="1026">
        <v>356991.07614999998</v>
      </c>
      <c r="E3" s="1027">
        <v>24.275991339000001</v>
      </c>
      <c r="F3" s="1026">
        <v>1801056</v>
      </c>
      <c r="G3" s="1026">
        <v>368603</v>
      </c>
      <c r="H3" s="1028">
        <v>20.465937760999999</v>
      </c>
      <c r="I3" s="1026">
        <v>356991.17615000001</v>
      </c>
      <c r="J3" s="1027">
        <v>100.000028012</v>
      </c>
      <c r="K3" s="1026">
        <v>368603</v>
      </c>
      <c r="L3" s="1029">
        <v>100</v>
      </c>
      <c r="M3" s="1030">
        <v>725.30059000000006</v>
      </c>
      <c r="N3" s="1031">
        <v>0.20317051</v>
      </c>
      <c r="O3" s="1030">
        <v>81157</v>
      </c>
      <c r="P3" s="1026">
        <v>369338</v>
      </c>
      <c r="Q3" s="505">
        <v>353.59</v>
      </c>
    </row>
    <row r="4" spans="1:17" s="207" customFormat="1" ht="18" customHeight="1" x14ac:dyDescent="0.25">
      <c r="A4" s="1032" t="s">
        <v>77</v>
      </c>
      <c r="B4" s="1033">
        <f>SUM(B5:B16)</f>
        <v>6764.6554399999995</v>
      </c>
      <c r="C4" s="1033">
        <f>SUM(C5:C16)</f>
        <v>1706111.91291</v>
      </c>
      <c r="D4" s="1033">
        <f>SUM(D5:D16)</f>
        <v>400218.99634000001</v>
      </c>
      <c r="E4" s="1034">
        <f>D4/C4*100</f>
        <v>23.45795684981611</v>
      </c>
      <c r="F4" s="1033">
        <f>SUM(F5:F16)</f>
        <v>2339181.1904247189</v>
      </c>
      <c r="G4" s="1033">
        <f>SUM(G5:G16)</f>
        <v>479752.18925476098</v>
      </c>
      <c r="H4" s="1034">
        <f>G4/F4*100</f>
        <v>20.509406933442964</v>
      </c>
      <c r="I4" s="1033">
        <f>SUM(I5:I16)</f>
        <v>400218.91606000002</v>
      </c>
      <c r="J4" s="1035">
        <f>I4/D4*100</f>
        <v>99.999979940982129</v>
      </c>
      <c r="K4" s="1033">
        <f>SUM(K5:K16)</f>
        <v>479752.18925476098</v>
      </c>
      <c r="L4" s="1036">
        <f>K4/G4*100</f>
        <v>100</v>
      </c>
      <c r="M4" s="1033">
        <f>SUM(M5:M16)</f>
        <v>572.00052000000005</v>
      </c>
      <c r="N4" s="1037">
        <f>M4/D4*100</f>
        <v>0.14292188157757152</v>
      </c>
      <c r="O4" s="1033">
        <f>SUM(O5:O16)</f>
        <v>118472.63280630301</v>
      </c>
      <c r="P4" s="1033">
        <f>SUM(P5:P16)</f>
        <v>480404.996503737</v>
      </c>
      <c r="Q4" s="1033">
        <f>INDEX(Q5:Q16,COUNT(Q5:Q16))</f>
        <v>375.58</v>
      </c>
    </row>
    <row r="5" spans="1:17" s="201" customFormat="1" ht="18" customHeight="1" x14ac:dyDescent="0.25">
      <c r="A5" s="412">
        <v>45017</v>
      </c>
      <c r="B5" s="506">
        <v>473.6</v>
      </c>
      <c r="C5" s="477">
        <v>97821</v>
      </c>
      <c r="D5" s="477">
        <v>20628.800000000003</v>
      </c>
      <c r="E5" s="507">
        <v>21.088314370125026</v>
      </c>
      <c r="F5" s="1038">
        <v>194367</v>
      </c>
      <c r="G5" s="477">
        <v>23516</v>
      </c>
      <c r="H5" s="507">
        <v>12.098761621057072</v>
      </c>
      <c r="I5" s="477">
        <v>20628.800000000003</v>
      </c>
      <c r="J5" s="507">
        <v>100</v>
      </c>
      <c r="K5" s="477">
        <v>23516</v>
      </c>
      <c r="L5" s="483">
        <v>100</v>
      </c>
      <c r="M5" s="477">
        <v>52</v>
      </c>
      <c r="N5" s="499">
        <v>0.25207476925463429</v>
      </c>
      <c r="O5" s="477">
        <v>4530</v>
      </c>
      <c r="P5" s="477">
        <v>23564</v>
      </c>
      <c r="Q5" s="477">
        <v>356.24</v>
      </c>
    </row>
    <row r="6" spans="1:17" s="201" customFormat="1" ht="18" customHeight="1" x14ac:dyDescent="0.25">
      <c r="A6" s="412">
        <v>45047</v>
      </c>
      <c r="B6" s="506">
        <v>687.2</v>
      </c>
      <c r="C6" s="477">
        <v>131874</v>
      </c>
      <c r="D6" s="477">
        <v>28614</v>
      </c>
      <c r="E6" s="507">
        <v>21.697984439692437</v>
      </c>
      <c r="F6" s="1038">
        <v>238041</v>
      </c>
      <c r="G6" s="477">
        <v>39202</v>
      </c>
      <c r="H6" s="507">
        <v>16.468591545153984</v>
      </c>
      <c r="I6" s="477">
        <v>28614</v>
      </c>
      <c r="J6" s="507">
        <v>100</v>
      </c>
      <c r="K6" s="477">
        <v>39202</v>
      </c>
      <c r="L6" s="483">
        <v>100</v>
      </c>
      <c r="M6" s="477">
        <v>58.5</v>
      </c>
      <c r="N6" s="499">
        <v>0.20444537638918009</v>
      </c>
      <c r="O6" s="477">
        <v>8179.0000000000009</v>
      </c>
      <c r="P6" s="477">
        <v>39269</v>
      </c>
      <c r="Q6" s="477">
        <v>358.38</v>
      </c>
    </row>
    <row r="7" spans="1:17" s="201" customFormat="1" ht="18" customHeight="1" x14ac:dyDescent="0.25">
      <c r="A7" s="412">
        <v>45078</v>
      </c>
      <c r="B7" s="506">
        <v>701.59999999999991</v>
      </c>
      <c r="C7" s="477">
        <v>158760</v>
      </c>
      <c r="D7" s="477">
        <v>38108.300000000003</v>
      </c>
      <c r="E7" s="507">
        <v>24.003716301335349</v>
      </c>
      <c r="F7" s="1038">
        <v>235960</v>
      </c>
      <c r="G7" s="477">
        <v>53341.999999999993</v>
      </c>
      <c r="H7" s="507">
        <v>22.606373961688419</v>
      </c>
      <c r="I7" s="477">
        <v>38108.300000000003</v>
      </c>
      <c r="J7" s="507">
        <v>100</v>
      </c>
      <c r="K7" s="477">
        <v>53341.999999999993</v>
      </c>
      <c r="L7" s="483">
        <v>99.998125304637995</v>
      </c>
      <c r="M7" s="477">
        <v>55.5</v>
      </c>
      <c r="N7" s="499">
        <v>0.14563756452006518</v>
      </c>
      <c r="O7" s="477">
        <v>14702.000000000002</v>
      </c>
      <c r="P7" s="477">
        <v>53430.999999999993</v>
      </c>
      <c r="Q7" s="477">
        <v>360.44</v>
      </c>
    </row>
    <row r="8" spans="1:17" s="201" customFormat="1" ht="18" customHeight="1" x14ac:dyDescent="0.25">
      <c r="A8" s="412">
        <v>45108</v>
      </c>
      <c r="B8" s="1039">
        <v>779.9</v>
      </c>
      <c r="C8" s="477">
        <v>180685</v>
      </c>
      <c r="D8" s="1040">
        <v>41298.100000000006</v>
      </c>
      <c r="E8" s="1041">
        <v>22.856407560118441</v>
      </c>
      <c r="F8" s="1042">
        <v>258914</v>
      </c>
      <c r="G8" s="1040">
        <v>50665</v>
      </c>
      <c r="H8" s="1041">
        <v>19.568273635261129</v>
      </c>
      <c r="I8" s="1040">
        <v>41298.100000000006</v>
      </c>
      <c r="J8" s="1041">
        <v>100</v>
      </c>
      <c r="K8" s="1040">
        <v>50665</v>
      </c>
      <c r="L8" s="1043">
        <v>100</v>
      </c>
      <c r="M8" s="1040">
        <v>84.3</v>
      </c>
      <c r="N8" s="1044">
        <v>0.20412561352701453</v>
      </c>
      <c r="O8" s="1040">
        <v>9399</v>
      </c>
      <c r="P8" s="1040">
        <v>50730</v>
      </c>
      <c r="Q8" s="1040">
        <v>362.89</v>
      </c>
    </row>
    <row r="9" spans="1:17" s="201" customFormat="1" ht="18" customHeight="1" x14ac:dyDescent="0.25">
      <c r="A9" s="412">
        <v>45139</v>
      </c>
      <c r="B9" s="506">
        <v>870.19999999999993</v>
      </c>
      <c r="C9" s="477">
        <v>224720.5</v>
      </c>
      <c r="D9" s="477">
        <v>54511</v>
      </c>
      <c r="E9" s="507">
        <v>24.257243998656111</v>
      </c>
      <c r="F9" s="481">
        <v>281571</v>
      </c>
      <c r="G9" s="477">
        <v>70383</v>
      </c>
      <c r="H9" s="507">
        <v>24.99653728544488</v>
      </c>
      <c r="I9" s="477">
        <v>54511</v>
      </c>
      <c r="J9" s="507">
        <v>100</v>
      </c>
      <c r="K9" s="477">
        <v>70383</v>
      </c>
      <c r="L9" s="483">
        <v>100</v>
      </c>
      <c r="M9" s="477">
        <v>70.900000000000006</v>
      </c>
      <c r="N9" s="499">
        <v>0.13006549136871456</v>
      </c>
      <c r="O9" s="477">
        <v>21601</v>
      </c>
      <c r="P9" s="477">
        <v>70517</v>
      </c>
      <c r="Q9" s="477">
        <v>365.24</v>
      </c>
    </row>
    <row r="10" spans="1:17" s="201" customFormat="1" x14ac:dyDescent="0.25">
      <c r="A10" s="412">
        <v>45170</v>
      </c>
      <c r="B10" s="506">
        <v>807.90000000000009</v>
      </c>
      <c r="C10" s="477">
        <v>261426.10809000002</v>
      </c>
      <c r="D10" s="477">
        <v>58358.550279999996</v>
      </c>
      <c r="E10" s="507">
        <v>22.323153072343164</v>
      </c>
      <c r="F10" s="481">
        <v>307031</v>
      </c>
      <c r="G10" s="477">
        <v>71458</v>
      </c>
      <c r="H10" s="507">
        <v>23.273871368037756</v>
      </c>
      <c r="I10" s="477">
        <v>58358.5</v>
      </c>
      <c r="J10" s="507">
        <v>99.99991384295916</v>
      </c>
      <c r="K10" s="477">
        <v>71458</v>
      </c>
      <c r="L10" s="483">
        <v>100</v>
      </c>
      <c r="M10" s="477">
        <v>47.800000000000004</v>
      </c>
      <c r="N10" s="499">
        <v>8.1907519898558045E-2</v>
      </c>
      <c r="O10" s="477">
        <v>24688</v>
      </c>
      <c r="P10" s="477">
        <v>71515</v>
      </c>
      <c r="Q10" s="477">
        <v>367.72</v>
      </c>
    </row>
    <row r="11" spans="1:17" s="201" customFormat="1" ht="13.5" customHeight="1" x14ac:dyDescent="0.25">
      <c r="A11" s="412">
        <v>45200</v>
      </c>
      <c r="B11" s="506">
        <v>742</v>
      </c>
      <c r="C11" s="477">
        <v>177832.53343000001</v>
      </c>
      <c r="D11" s="477">
        <v>45998.729999999996</v>
      </c>
      <c r="E11" s="507">
        <v>25.866318784749481</v>
      </c>
      <c r="F11" s="481">
        <v>231700</v>
      </c>
      <c r="G11" s="477">
        <v>49416</v>
      </c>
      <c r="H11" s="507">
        <v>21.327578765645232</v>
      </c>
      <c r="I11" s="477">
        <v>45998.7</v>
      </c>
      <c r="J11" s="507">
        <v>99.99993478080809</v>
      </c>
      <c r="K11" s="477">
        <v>49416</v>
      </c>
      <c r="L11" s="483">
        <v>100</v>
      </c>
      <c r="M11" s="477">
        <v>59.2</v>
      </c>
      <c r="N11" s="499">
        <v>0.12869928932774188</v>
      </c>
      <c r="O11" s="477">
        <v>11488</v>
      </c>
      <c r="P11" s="477">
        <v>49490</v>
      </c>
      <c r="Q11" s="477">
        <v>370.47</v>
      </c>
    </row>
    <row r="12" spans="1:17" s="201" customFormat="1" x14ac:dyDescent="0.25">
      <c r="A12" s="412">
        <v>45231</v>
      </c>
      <c r="B12" s="413">
        <v>728.95543999999984</v>
      </c>
      <c r="C12" s="413">
        <v>209466.87139000001</v>
      </c>
      <c r="D12" s="413">
        <v>49364.816059999997</v>
      </c>
      <c r="E12" s="1045">
        <v>23.566884697527726</v>
      </c>
      <c r="F12" s="481">
        <v>238914.19042471892</v>
      </c>
      <c r="G12" s="477">
        <v>48460.189254761004</v>
      </c>
      <c r="H12" s="844">
        <v>20.283512322400394</v>
      </c>
      <c r="I12" s="415">
        <v>49364.816059999997</v>
      </c>
      <c r="J12" s="845">
        <v>100</v>
      </c>
      <c r="K12" s="477">
        <v>48460.189254761004</v>
      </c>
      <c r="L12" s="483">
        <v>100</v>
      </c>
      <c r="M12" s="477">
        <v>76.300520000000006</v>
      </c>
      <c r="N12" s="499">
        <v>0.15456457876245555</v>
      </c>
      <c r="O12" s="477">
        <v>9273.6328063030014</v>
      </c>
      <c r="P12" s="477">
        <v>48510.996503736998</v>
      </c>
      <c r="Q12" s="477">
        <v>373.07</v>
      </c>
    </row>
    <row r="13" spans="1:17" s="201" customFormat="1" x14ac:dyDescent="0.25">
      <c r="A13" s="412">
        <v>45261</v>
      </c>
      <c r="B13" s="413">
        <v>973.3</v>
      </c>
      <c r="C13" s="413">
        <v>263525.90000000002</v>
      </c>
      <c r="D13" s="413">
        <v>63336.7</v>
      </c>
      <c r="E13" s="1045">
        <v>24.034335903985145</v>
      </c>
      <c r="F13" s="481">
        <v>352683</v>
      </c>
      <c r="G13" s="477">
        <v>73310</v>
      </c>
      <c r="H13" s="844">
        <v>20.786371897709842</v>
      </c>
      <c r="I13" s="415">
        <v>63336.7</v>
      </c>
      <c r="J13" s="1046">
        <v>100</v>
      </c>
      <c r="K13" s="477">
        <v>73310</v>
      </c>
      <c r="L13" s="483">
        <v>100</v>
      </c>
      <c r="M13" s="477">
        <v>67.5</v>
      </c>
      <c r="N13" s="499">
        <v>0.1065732821571064</v>
      </c>
      <c r="O13" s="477">
        <v>14612</v>
      </c>
      <c r="P13" s="477">
        <v>73378</v>
      </c>
      <c r="Q13" s="477">
        <v>375.58</v>
      </c>
    </row>
    <row r="14" spans="1:17" s="201" customFormat="1" x14ac:dyDescent="0.25">
      <c r="A14" s="412">
        <v>45292</v>
      </c>
      <c r="B14" s="413"/>
      <c r="C14" s="413"/>
      <c r="D14" s="413"/>
      <c r="E14" s="413"/>
      <c r="F14" s="414"/>
      <c r="G14" s="414"/>
      <c r="H14" s="415"/>
      <c r="I14" s="415"/>
      <c r="J14" s="811"/>
      <c r="K14" s="811"/>
      <c r="L14" s="811"/>
      <c r="M14" s="811"/>
      <c r="N14" s="811"/>
      <c r="O14" s="811"/>
      <c r="P14" s="811"/>
      <c r="Q14" s="811"/>
    </row>
    <row r="15" spans="1:17" s="201" customFormat="1" x14ac:dyDescent="0.25">
      <c r="A15" s="412">
        <v>45323</v>
      </c>
      <c r="B15" s="413"/>
      <c r="C15" s="413"/>
      <c r="D15" s="413"/>
      <c r="E15" s="413"/>
      <c r="F15" s="414"/>
      <c r="G15" s="414"/>
      <c r="H15" s="415"/>
      <c r="I15" s="415"/>
      <c r="J15" s="811"/>
      <c r="K15" s="811"/>
      <c r="L15" s="811"/>
      <c r="M15" s="811"/>
      <c r="N15" s="811"/>
      <c r="O15" s="811"/>
      <c r="P15" s="811"/>
      <c r="Q15" s="811"/>
    </row>
    <row r="16" spans="1:17" s="201" customFormat="1" x14ac:dyDescent="0.25">
      <c r="A16" s="412">
        <v>45352</v>
      </c>
      <c r="B16" s="413"/>
      <c r="C16" s="413"/>
      <c r="D16" s="413"/>
      <c r="E16" s="413"/>
      <c r="F16" s="414"/>
      <c r="G16" s="414"/>
      <c r="H16" s="415"/>
      <c r="I16" s="415"/>
      <c r="J16" s="811"/>
      <c r="K16" s="811"/>
      <c r="L16" s="811"/>
      <c r="M16" s="811"/>
      <c r="N16" s="811"/>
      <c r="O16" s="811"/>
      <c r="P16" s="811"/>
      <c r="Q16" s="811"/>
    </row>
    <row r="17" spans="1:17" s="201" customFormat="1" x14ac:dyDescent="0.25">
      <c r="A17" s="274"/>
      <c r="B17" s="276"/>
      <c r="C17" s="275"/>
      <c r="D17" s="275"/>
      <c r="E17" s="315"/>
      <c r="F17" s="277"/>
      <c r="G17" s="275"/>
      <c r="H17" s="315"/>
      <c r="I17" s="275"/>
      <c r="J17" s="315"/>
      <c r="K17" s="275"/>
      <c r="L17" s="291"/>
      <c r="M17" s="275"/>
      <c r="N17" s="316"/>
      <c r="O17" s="275"/>
      <c r="P17" s="275"/>
      <c r="Q17" s="275"/>
    </row>
    <row r="18" spans="1:17" s="201" customFormat="1" x14ac:dyDescent="0.25">
      <c r="A18" s="1423" t="s">
        <v>1316</v>
      </c>
      <c r="B18" s="1423"/>
      <c r="C18" s="1423"/>
      <c r="D18" s="1423"/>
    </row>
    <row r="19" spans="1:17" s="201" customFormat="1" x14ac:dyDescent="0.25">
      <c r="A19" s="1423" t="s">
        <v>314</v>
      </c>
      <c r="B19" s="1423"/>
      <c r="C19" s="1423"/>
      <c r="D19" s="1423"/>
    </row>
    <row r="20" spans="1:17" s="201" customFormat="1" x14ac:dyDescent="0.25"/>
  </sheetData>
  <mergeCells count="2">
    <mergeCell ref="A18:D18"/>
    <mergeCell ref="A19:D19"/>
  </mergeCells>
  <printOptions horizontalCentered="1"/>
  <pageMargins left="0.78431372549019618" right="0.78431372549019618" top="0.98039215686274517" bottom="0.98039215686274517" header="0.50980392156862753" footer="0.50980392156862753"/>
  <pageSetup paperSize="9" fitToWidth="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heetViews>
  <sheetFormatPr defaultColWidth="9.140625" defaultRowHeight="15" x14ac:dyDescent="0.25"/>
  <cols>
    <col min="1" max="1" width="14.42578125" style="200" customWidth="1"/>
    <col min="2" max="2" width="13.42578125" style="200" bestFit="1" customWidth="1"/>
    <col min="3" max="3" width="9.140625" style="200" bestFit="1" customWidth="1"/>
    <col min="4" max="4" width="9.7109375" style="200" bestFit="1" customWidth="1"/>
    <col min="5" max="5" width="16.28515625" style="200" bestFit="1" customWidth="1"/>
    <col min="6" max="6" width="11.7109375" style="200" bestFit="1" customWidth="1"/>
    <col min="7" max="7" width="11.42578125" style="200" bestFit="1" customWidth="1"/>
    <col min="8" max="8" width="14.140625" style="200" bestFit="1" customWidth="1"/>
    <col min="9" max="9" width="13.140625" style="200" bestFit="1" customWidth="1"/>
    <col min="10" max="10" width="17.28515625" style="200" bestFit="1" customWidth="1"/>
    <col min="11" max="11" width="13.140625" style="200" bestFit="1" customWidth="1"/>
    <col min="12" max="12" width="17.85546875" style="200" customWidth="1"/>
    <col min="13" max="13" width="12.85546875" style="200" bestFit="1" customWidth="1"/>
    <col min="14" max="14" width="14.42578125" style="200" bestFit="1" customWidth="1"/>
    <col min="15" max="15" width="13.5703125" style="200" bestFit="1" customWidth="1"/>
    <col min="16" max="17" width="14.5703125" style="200" bestFit="1" customWidth="1"/>
    <col min="18" max="16384" width="9.140625" style="200"/>
  </cols>
  <sheetData>
    <row r="1" spans="1:17" ht="18" customHeight="1" x14ac:dyDescent="0.25">
      <c r="A1" s="317" t="s">
        <v>563</v>
      </c>
      <c r="B1" s="317"/>
      <c r="C1" s="317"/>
      <c r="D1" s="317"/>
      <c r="E1" s="317"/>
      <c r="F1" s="317"/>
      <c r="G1" s="317"/>
      <c r="H1" s="317"/>
      <c r="I1" s="317"/>
    </row>
    <row r="2" spans="1:17" s="201" customFormat="1" ht="93" customHeight="1" x14ac:dyDescent="0.25">
      <c r="A2" s="1023" t="s">
        <v>547</v>
      </c>
      <c r="B2" s="1023" t="s">
        <v>548</v>
      </c>
      <c r="C2" s="1023" t="s">
        <v>549</v>
      </c>
      <c r="D2" s="1023" t="s">
        <v>550</v>
      </c>
      <c r="E2" s="1023" t="s">
        <v>551</v>
      </c>
      <c r="F2" s="1023" t="s">
        <v>325</v>
      </c>
      <c r="G2" s="1023" t="s">
        <v>564</v>
      </c>
      <c r="H2" s="1023" t="s">
        <v>553</v>
      </c>
      <c r="I2" s="1023" t="s">
        <v>554</v>
      </c>
      <c r="J2" s="1023" t="s">
        <v>555</v>
      </c>
      <c r="K2" s="1023" t="s">
        <v>556</v>
      </c>
      <c r="L2" s="1023" t="s">
        <v>557</v>
      </c>
      <c r="M2" s="1023" t="s">
        <v>558</v>
      </c>
      <c r="N2" s="1023" t="s">
        <v>559</v>
      </c>
      <c r="O2" s="1023" t="s">
        <v>560</v>
      </c>
      <c r="P2" s="1023" t="s">
        <v>1237</v>
      </c>
      <c r="Q2" s="1023" t="s">
        <v>562</v>
      </c>
    </row>
    <row r="3" spans="1:17" s="207" customFormat="1" ht="18" customHeight="1" x14ac:dyDescent="0.25">
      <c r="A3" s="1024" t="s">
        <v>76</v>
      </c>
      <c r="B3" s="1025">
        <v>56484.197169999999</v>
      </c>
      <c r="C3" s="1026">
        <v>8095413.7549999999</v>
      </c>
      <c r="D3" s="1026">
        <v>1573802.487</v>
      </c>
      <c r="E3" s="1027">
        <v>19.440667699999999</v>
      </c>
      <c r="F3" s="1026">
        <v>14552993.51</v>
      </c>
      <c r="G3" s="1026">
        <v>3517907.9870000002</v>
      </c>
      <c r="H3" s="1028">
        <v>24.173088409999998</v>
      </c>
      <c r="I3" s="1026">
        <v>1571775.87</v>
      </c>
      <c r="J3" s="1027">
        <v>100</v>
      </c>
      <c r="K3" s="1026">
        <v>3516186.17</v>
      </c>
      <c r="L3" s="1029">
        <v>100</v>
      </c>
      <c r="M3" s="1030">
        <v>2026.6168</v>
      </c>
      <c r="N3" s="1031">
        <v>0.12893802700000001</v>
      </c>
      <c r="O3" s="1030">
        <v>933889.77630000003</v>
      </c>
      <c r="P3" s="1026">
        <v>3517907.9870000002</v>
      </c>
      <c r="Q3" s="505">
        <v>651.38</v>
      </c>
    </row>
    <row r="4" spans="1:17" s="207" customFormat="1" ht="18" customHeight="1" x14ac:dyDescent="0.25">
      <c r="A4" s="1032" t="s">
        <v>77</v>
      </c>
      <c r="B4" s="1033">
        <f>SUM(B5:B16)</f>
        <v>43649.357659999994</v>
      </c>
      <c r="C4" s="1033">
        <f>SUM(C5:C16)</f>
        <v>7362455.7438000012</v>
      </c>
      <c r="D4" s="1033">
        <f>SUM(D5:D16)</f>
        <v>1634169.2829</v>
      </c>
      <c r="E4" s="1034">
        <f>D4/C4*100</f>
        <v>22.195981066183666</v>
      </c>
      <c r="F4" s="1033">
        <f>SUM(F5:F16)</f>
        <v>14378711.819699999</v>
      </c>
      <c r="G4" s="1033">
        <f>SUM(G5:G16)</f>
        <v>3720149.7444000002</v>
      </c>
      <c r="H4" s="1034">
        <f>G4/F4*100</f>
        <v>25.872621908334608</v>
      </c>
      <c r="I4" s="1033">
        <f>SUM(I5:I16)</f>
        <v>1632025.6302</v>
      </c>
      <c r="J4" s="1035">
        <f>I4/D4*100</f>
        <v>99.868823094251553</v>
      </c>
      <c r="K4" s="1033">
        <f>SUM(K5:K16)</f>
        <v>3717009.4092999995</v>
      </c>
      <c r="L4" s="1036">
        <f>K4/G4*100</f>
        <v>99.915585787783741</v>
      </c>
      <c r="M4" s="1033">
        <f>SUM(M5:M16)</f>
        <v>2143.6534200000001</v>
      </c>
      <c r="N4" s="1037">
        <f>M4/D4*100</f>
        <v>0.13117694980754188</v>
      </c>
      <c r="O4" s="1033">
        <f>SUM(O5:O16)</f>
        <v>855473.21</v>
      </c>
      <c r="P4" s="1033">
        <f>SUM(P5:P16)</f>
        <v>3720149.7444000002</v>
      </c>
      <c r="Q4" s="1033">
        <f>INDEX(Q5:Q16,COUNT(Q5:Q16))</f>
        <v>742.39</v>
      </c>
    </row>
    <row r="5" spans="1:17" s="201" customFormat="1" ht="18" customHeight="1" x14ac:dyDescent="0.25">
      <c r="A5" s="412">
        <v>45017</v>
      </c>
      <c r="B5" s="506">
        <v>2752.3190300000001</v>
      </c>
      <c r="C5" s="477">
        <v>398353.23670000001</v>
      </c>
      <c r="D5" s="477">
        <v>100338.182</v>
      </c>
      <c r="E5" s="507">
        <v>25.188243190000001</v>
      </c>
      <c r="F5" s="1038">
        <v>934243.92969999998</v>
      </c>
      <c r="G5" s="477">
        <v>235870.73360000001</v>
      </c>
      <c r="H5" s="507">
        <v>25.24723213</v>
      </c>
      <c r="I5" s="477">
        <v>100142.1819</v>
      </c>
      <c r="J5" s="507">
        <v>100</v>
      </c>
      <c r="K5" s="477">
        <v>235496.72990000001</v>
      </c>
      <c r="L5" s="483">
        <v>100</v>
      </c>
      <c r="M5" s="477">
        <v>196.00014999999999</v>
      </c>
      <c r="N5" s="499">
        <v>0.19572186899999999</v>
      </c>
      <c r="O5" s="477">
        <v>45757.97</v>
      </c>
      <c r="P5" s="477">
        <v>235870.73360000001</v>
      </c>
      <c r="Q5" s="477">
        <v>668.12</v>
      </c>
    </row>
    <row r="6" spans="1:17" s="201" customFormat="1" ht="18" customHeight="1" x14ac:dyDescent="0.25">
      <c r="A6" s="412">
        <v>45047</v>
      </c>
      <c r="B6" s="506">
        <v>4091.85302</v>
      </c>
      <c r="C6" s="477">
        <v>607287.6324</v>
      </c>
      <c r="D6" s="477">
        <v>143454.4595</v>
      </c>
      <c r="E6" s="507">
        <v>23.622160539999999</v>
      </c>
      <c r="F6" s="1038">
        <v>1341590.659</v>
      </c>
      <c r="G6" s="477">
        <v>334389.23149999999</v>
      </c>
      <c r="H6" s="507">
        <v>24.92483301</v>
      </c>
      <c r="I6" s="477">
        <v>143250.36660000001</v>
      </c>
      <c r="J6" s="507">
        <v>100</v>
      </c>
      <c r="K6" s="477">
        <v>334063.64079999999</v>
      </c>
      <c r="L6" s="483">
        <v>100</v>
      </c>
      <c r="M6" s="477">
        <v>204.09282999999999</v>
      </c>
      <c r="N6" s="499">
        <v>0.142472815</v>
      </c>
      <c r="O6" s="477">
        <v>68633.509999999995</v>
      </c>
      <c r="P6" s="477">
        <v>334389.23149999999</v>
      </c>
      <c r="Q6" s="477">
        <v>680.13</v>
      </c>
    </row>
    <row r="7" spans="1:17" s="201" customFormat="1" ht="18" customHeight="1" x14ac:dyDescent="0.25">
      <c r="A7" s="412">
        <v>45078</v>
      </c>
      <c r="B7" s="506">
        <v>4212.66651</v>
      </c>
      <c r="C7" s="477">
        <v>685707.55</v>
      </c>
      <c r="D7" s="477">
        <v>167492.5</v>
      </c>
      <c r="E7" s="507">
        <v>24.426229200000002</v>
      </c>
      <c r="F7" s="1038">
        <v>1492489.8289999999</v>
      </c>
      <c r="G7" s="477">
        <v>421886.02720000001</v>
      </c>
      <c r="H7" s="507">
        <v>28.26726313</v>
      </c>
      <c r="I7" s="477">
        <v>167289.291</v>
      </c>
      <c r="J7" s="507">
        <v>100</v>
      </c>
      <c r="K7" s="477">
        <v>421498.57689999999</v>
      </c>
      <c r="L7" s="483">
        <v>100</v>
      </c>
      <c r="M7" s="477">
        <v>203.20792</v>
      </c>
      <c r="N7" s="499">
        <v>0.121470967</v>
      </c>
      <c r="O7" s="477">
        <v>109120.53</v>
      </c>
      <c r="P7" s="477">
        <v>421886.02720000001</v>
      </c>
      <c r="Q7" s="477">
        <v>687.38</v>
      </c>
    </row>
    <row r="8" spans="1:17" s="201" customFormat="1" ht="18" customHeight="1" x14ac:dyDescent="0.25">
      <c r="A8" s="412">
        <v>45108</v>
      </c>
      <c r="B8" s="1039">
        <v>4703.9363999999996</v>
      </c>
      <c r="C8" s="477">
        <v>727047.98809999996</v>
      </c>
      <c r="D8" s="1040">
        <v>174619.5405</v>
      </c>
      <c r="E8" s="1041">
        <v>24.01760866</v>
      </c>
      <c r="F8" s="1042">
        <v>1649007.648</v>
      </c>
      <c r="G8" s="1040">
        <v>422069.00929999998</v>
      </c>
      <c r="H8" s="1041">
        <v>25.59533364</v>
      </c>
      <c r="I8" s="1040">
        <v>174388.15489999999</v>
      </c>
      <c r="J8" s="1041">
        <v>100</v>
      </c>
      <c r="K8" s="1040">
        <v>421648.55560000002</v>
      </c>
      <c r="L8" s="1043">
        <v>100</v>
      </c>
      <c r="M8" s="1040">
        <v>231.38571999999999</v>
      </c>
      <c r="N8" s="1044">
        <v>0.13268431</v>
      </c>
      <c r="O8" s="1040">
        <v>95491.62</v>
      </c>
      <c r="P8" s="1040">
        <v>422069.00929999998</v>
      </c>
      <c r="Q8" s="1040">
        <v>689.22</v>
      </c>
    </row>
    <row r="9" spans="1:17" s="201" customFormat="1" x14ac:dyDescent="0.25">
      <c r="A9" s="412">
        <v>45139</v>
      </c>
      <c r="B9" s="506">
        <v>5506.7504499999995</v>
      </c>
      <c r="C9" s="477">
        <v>963913.15390000003</v>
      </c>
      <c r="D9" s="477">
        <v>211251.53320000001</v>
      </c>
      <c r="E9" s="507">
        <v>21.916033859999999</v>
      </c>
      <c r="F9" s="481">
        <v>1753080.68</v>
      </c>
      <c r="G9" s="477">
        <v>458802.46600000001</v>
      </c>
      <c r="H9" s="507">
        <v>26.171212270000002</v>
      </c>
      <c r="I9" s="477">
        <v>211081.77489999999</v>
      </c>
      <c r="J9" s="507">
        <v>100</v>
      </c>
      <c r="K9" s="477">
        <v>458508.35979999998</v>
      </c>
      <c r="L9" s="483">
        <v>100</v>
      </c>
      <c r="M9" s="477">
        <v>169.75837000000001</v>
      </c>
      <c r="N9" s="499">
        <v>8.0423035000000004E-2</v>
      </c>
      <c r="O9" s="477">
        <v>115475.17</v>
      </c>
      <c r="P9" s="477">
        <v>458802.46600000001</v>
      </c>
      <c r="Q9" s="477">
        <v>699.8</v>
      </c>
    </row>
    <row r="10" spans="1:17" s="201" customFormat="1" ht="18.75" customHeight="1" x14ac:dyDescent="0.25">
      <c r="A10" s="412">
        <v>45170</v>
      </c>
      <c r="B10" s="506">
        <v>5266.1241</v>
      </c>
      <c r="C10" s="477">
        <v>1125527.5120000001</v>
      </c>
      <c r="D10" s="477">
        <v>230261.49290000001</v>
      </c>
      <c r="E10" s="507">
        <v>20.458095459999999</v>
      </c>
      <c r="F10" s="481">
        <v>1790045.723</v>
      </c>
      <c r="G10" s="477">
        <v>468711.3284</v>
      </c>
      <c r="H10" s="507">
        <v>26.184321570000002</v>
      </c>
      <c r="I10" s="477">
        <v>229940.5301</v>
      </c>
      <c r="J10" s="507">
        <v>100</v>
      </c>
      <c r="K10" s="477">
        <v>468365.88020000001</v>
      </c>
      <c r="L10" s="483">
        <v>100</v>
      </c>
      <c r="M10" s="477">
        <v>320.96413999999999</v>
      </c>
      <c r="N10" s="499">
        <v>0.139585718</v>
      </c>
      <c r="O10" s="477">
        <v>107622.88</v>
      </c>
      <c r="P10" s="477">
        <v>468711.3284</v>
      </c>
      <c r="Q10" s="477">
        <v>712.99</v>
      </c>
    </row>
    <row r="11" spans="1:17" s="201" customFormat="1" ht="18" customHeight="1" x14ac:dyDescent="0.25">
      <c r="A11" s="412">
        <v>45200</v>
      </c>
      <c r="B11" s="506">
        <v>5288.2894299999998</v>
      </c>
      <c r="C11" s="477">
        <v>820191.75589999999</v>
      </c>
      <c r="D11" s="477">
        <v>172875.98300000001</v>
      </c>
      <c r="E11" s="507">
        <v>21.077508009999999</v>
      </c>
      <c r="F11" s="481">
        <v>1563485.388</v>
      </c>
      <c r="G11" s="477">
        <v>403106.9522</v>
      </c>
      <c r="H11" s="507">
        <v>25.7825852</v>
      </c>
      <c r="I11" s="477">
        <v>172702.00870000001</v>
      </c>
      <c r="J11" s="507">
        <v>100</v>
      </c>
      <c r="K11" s="477">
        <v>402766.24160000001</v>
      </c>
      <c r="L11" s="483">
        <v>100</v>
      </c>
      <c r="M11" s="477">
        <v>173.97422</v>
      </c>
      <c r="N11" s="499">
        <v>0.100736651</v>
      </c>
      <c r="O11" s="477">
        <v>88713.33</v>
      </c>
      <c r="P11" s="477">
        <v>403106.9522</v>
      </c>
      <c r="Q11" s="477">
        <v>720.03</v>
      </c>
    </row>
    <row r="12" spans="1:17" s="201" customFormat="1" x14ac:dyDescent="0.25">
      <c r="A12" s="412">
        <v>45231</v>
      </c>
      <c r="B12" s="413">
        <v>4623.82672</v>
      </c>
      <c r="C12" s="413">
        <v>800228.62179999996</v>
      </c>
      <c r="D12" s="413">
        <v>179633.6324</v>
      </c>
      <c r="E12" s="507">
        <v>22.447788989999999</v>
      </c>
      <c r="F12" s="506">
        <v>1480889.4890000001</v>
      </c>
      <c r="G12" s="506">
        <v>372603.24599999998</v>
      </c>
      <c r="H12" s="507">
        <v>25.160773219999999</v>
      </c>
      <c r="I12" s="506">
        <v>179218.52050000001</v>
      </c>
      <c r="J12" s="507">
        <v>100</v>
      </c>
      <c r="K12" s="506">
        <v>372425.77220000001</v>
      </c>
      <c r="L12" s="507">
        <v>100</v>
      </c>
      <c r="M12" s="506">
        <v>415.11201</v>
      </c>
      <c r="N12" s="499">
        <v>0.23162338900000001</v>
      </c>
      <c r="O12" s="506">
        <v>71039.509999999995</v>
      </c>
      <c r="P12" s="506">
        <v>372603.24599999998</v>
      </c>
      <c r="Q12" s="506">
        <v>732.34</v>
      </c>
    </row>
    <row r="13" spans="1:17" s="201" customFormat="1" x14ac:dyDescent="0.25">
      <c r="A13" s="412">
        <v>45261</v>
      </c>
      <c r="B13" s="413">
        <v>7203.5919999999996</v>
      </c>
      <c r="C13" s="413">
        <v>1234198.2930000001</v>
      </c>
      <c r="D13" s="413">
        <v>254241.95939999999</v>
      </c>
      <c r="E13" s="507">
        <v>20.59976593</v>
      </c>
      <c r="F13" s="506">
        <v>2373878.4739999999</v>
      </c>
      <c r="G13" s="506">
        <v>602710.75020000001</v>
      </c>
      <c r="H13" s="507">
        <v>25.389284109999998</v>
      </c>
      <c r="I13" s="506">
        <v>254012.80160000001</v>
      </c>
      <c r="J13" s="507">
        <v>100</v>
      </c>
      <c r="K13" s="506">
        <v>602235.65229999996</v>
      </c>
      <c r="L13" s="507">
        <v>100</v>
      </c>
      <c r="M13" s="506">
        <v>229.15806000000001</v>
      </c>
      <c r="N13" s="499">
        <v>9.0215162000000002E-2</v>
      </c>
      <c r="O13" s="506">
        <v>153618.69</v>
      </c>
      <c r="P13" s="506">
        <v>602710.75020000001</v>
      </c>
      <c r="Q13" s="506">
        <v>742.39</v>
      </c>
    </row>
    <row r="14" spans="1:17" s="201" customFormat="1" x14ac:dyDescent="0.25">
      <c r="A14" s="412">
        <v>45292</v>
      </c>
      <c r="B14" s="413"/>
      <c r="C14" s="413"/>
      <c r="D14" s="413"/>
      <c r="E14" s="413"/>
      <c r="F14" s="414"/>
      <c r="G14" s="414"/>
      <c r="H14" s="415"/>
      <c r="I14" s="415"/>
      <c r="J14" s="811"/>
      <c r="K14" s="811"/>
      <c r="L14" s="811"/>
      <c r="M14" s="811"/>
      <c r="N14" s="811"/>
      <c r="O14" s="811"/>
      <c r="P14" s="811"/>
      <c r="Q14" s="811"/>
    </row>
    <row r="15" spans="1:17" s="201" customFormat="1" x14ac:dyDescent="0.25">
      <c r="A15" s="412">
        <v>45323</v>
      </c>
      <c r="B15" s="413"/>
      <c r="C15" s="413"/>
      <c r="D15" s="413"/>
      <c r="E15" s="413"/>
      <c r="F15" s="414"/>
      <c r="G15" s="414"/>
      <c r="H15" s="415"/>
      <c r="I15" s="415"/>
      <c r="J15" s="811"/>
      <c r="K15" s="811"/>
      <c r="L15" s="811"/>
      <c r="M15" s="811"/>
      <c r="N15" s="811"/>
      <c r="O15" s="811"/>
      <c r="P15" s="811"/>
      <c r="Q15" s="811"/>
    </row>
    <row r="16" spans="1:17" s="201" customFormat="1" x14ac:dyDescent="0.25">
      <c r="A16" s="412">
        <v>45352</v>
      </c>
      <c r="B16" s="413"/>
      <c r="C16" s="413"/>
      <c r="D16" s="413"/>
      <c r="E16" s="413"/>
      <c r="F16" s="414"/>
      <c r="G16" s="414"/>
      <c r="H16" s="415"/>
      <c r="I16" s="415"/>
      <c r="J16" s="811"/>
      <c r="K16" s="811"/>
      <c r="L16" s="811"/>
      <c r="M16" s="811"/>
      <c r="N16" s="811"/>
      <c r="O16" s="811"/>
      <c r="P16" s="811"/>
      <c r="Q16" s="811"/>
    </row>
    <row r="17" spans="1:17" s="201" customFormat="1" x14ac:dyDescent="0.25">
      <c r="A17" s="274"/>
      <c r="B17" s="276"/>
      <c r="C17" s="277"/>
      <c r="D17" s="277"/>
      <c r="E17" s="291"/>
      <c r="F17" s="277"/>
      <c r="G17" s="277"/>
      <c r="H17" s="291"/>
      <c r="I17" s="277"/>
      <c r="J17" s="292"/>
      <c r="K17" s="277"/>
      <c r="L17" s="291"/>
      <c r="M17" s="276"/>
      <c r="N17" s="315"/>
      <c r="O17" s="508"/>
      <c r="P17" s="277"/>
      <c r="Q17" s="275"/>
    </row>
    <row r="18" spans="1:17" s="201" customFormat="1" x14ac:dyDescent="0.25">
      <c r="A18" s="1391" t="s">
        <v>565</v>
      </c>
      <c r="B18" s="1391"/>
      <c r="C18" s="1391"/>
      <c r="D18" s="1391"/>
      <c r="E18" s="1391"/>
      <c r="F18" s="1391"/>
      <c r="G18" s="1391"/>
    </row>
    <row r="19" spans="1:17" s="201" customFormat="1" x14ac:dyDescent="0.25">
      <c r="A19" s="1391" t="s">
        <v>1316</v>
      </c>
      <c r="B19" s="1391"/>
      <c r="C19" s="1391"/>
      <c r="D19" s="1391"/>
      <c r="E19" s="1391"/>
      <c r="F19" s="1391"/>
      <c r="G19" s="1391"/>
    </row>
    <row r="20" spans="1:17" s="201" customFormat="1" x14ac:dyDescent="0.25">
      <c r="A20" s="1391" t="s">
        <v>322</v>
      </c>
      <c r="B20" s="1391"/>
      <c r="C20" s="1391"/>
      <c r="D20" s="1391"/>
      <c r="E20" s="1391"/>
      <c r="F20" s="1391"/>
      <c r="G20" s="1391"/>
    </row>
  </sheetData>
  <mergeCells count="3">
    <mergeCell ref="A19:G19"/>
    <mergeCell ref="A20:G20"/>
    <mergeCell ref="A18:G18"/>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sqref="A1:XFD1048576"/>
    </sheetView>
  </sheetViews>
  <sheetFormatPr defaultColWidth="9.140625" defaultRowHeight="15" x14ac:dyDescent="0.25"/>
  <cols>
    <col min="1" max="1" width="14.42578125" style="200" customWidth="1"/>
    <col min="2" max="2" width="13.42578125" style="200" bestFit="1" customWidth="1"/>
    <col min="3" max="3" width="9.140625" style="200" bestFit="1" customWidth="1"/>
    <col min="4" max="4" width="9.7109375" style="200" bestFit="1" customWidth="1"/>
    <col min="5" max="5" width="16.28515625" style="200" bestFit="1" customWidth="1"/>
    <col min="6" max="6" width="11.7109375" style="200" bestFit="1" customWidth="1"/>
    <col min="7" max="7" width="11.42578125" style="200" bestFit="1" customWidth="1"/>
    <col min="8" max="8" width="14.140625" style="200" bestFit="1" customWidth="1"/>
    <col min="9" max="9" width="13.140625" style="200" bestFit="1" customWidth="1"/>
    <col min="10" max="10" width="17.28515625" style="200" bestFit="1" customWidth="1"/>
    <col min="11" max="11" width="13.140625" style="200" bestFit="1" customWidth="1"/>
    <col min="12" max="12" width="17.85546875" style="200" customWidth="1"/>
    <col min="13" max="13" width="12.85546875" style="200" bestFit="1" customWidth="1"/>
    <col min="14" max="14" width="14.42578125" style="200" bestFit="1" customWidth="1"/>
    <col min="15" max="15" width="13.5703125" style="200" bestFit="1" customWidth="1"/>
    <col min="16" max="17" width="14.5703125" style="200" bestFit="1" customWidth="1"/>
    <col min="18" max="16384" width="9.140625" style="200"/>
  </cols>
  <sheetData>
    <row r="1" spans="1:15" ht="14.25" customHeight="1" x14ac:dyDescent="0.25">
      <c r="A1" s="317" t="s">
        <v>566</v>
      </c>
      <c r="B1" s="317"/>
      <c r="C1" s="317"/>
    </row>
    <row r="2" spans="1:15" s="201" customFormat="1" ht="71.25" customHeight="1" x14ac:dyDescent="0.25">
      <c r="A2" s="1023" t="s">
        <v>547</v>
      </c>
      <c r="B2" s="1023" t="s">
        <v>548</v>
      </c>
      <c r="C2" s="1023" t="s">
        <v>301</v>
      </c>
      <c r="D2" s="1023" t="s">
        <v>550</v>
      </c>
      <c r="E2" s="1023" t="s">
        <v>551</v>
      </c>
      <c r="F2" s="1023" t="s">
        <v>325</v>
      </c>
      <c r="G2" s="1023" t="s">
        <v>567</v>
      </c>
      <c r="H2" s="1023" t="s">
        <v>553</v>
      </c>
      <c r="I2" s="1023" t="s">
        <v>554</v>
      </c>
      <c r="J2" s="1023" t="s">
        <v>555</v>
      </c>
      <c r="K2" s="1023" t="s">
        <v>556</v>
      </c>
      <c r="L2" s="1023" t="s">
        <v>557</v>
      </c>
      <c r="M2" s="1023" t="s">
        <v>560</v>
      </c>
      <c r="N2" s="1023" t="s">
        <v>561</v>
      </c>
      <c r="O2" s="1023" t="s">
        <v>568</v>
      </c>
    </row>
    <row r="3" spans="1:15" s="201" customFormat="1" ht="18" customHeight="1" x14ac:dyDescent="0.25">
      <c r="A3" s="1047" t="s">
        <v>76</v>
      </c>
      <c r="B3" s="1048" t="s">
        <v>277</v>
      </c>
      <c r="C3" s="1049" t="s">
        <v>277</v>
      </c>
      <c r="D3" s="1049" t="s">
        <v>277</v>
      </c>
      <c r="E3" s="1050" t="s">
        <v>277</v>
      </c>
      <c r="F3" s="1049" t="s">
        <v>277</v>
      </c>
      <c r="G3" s="1049" t="s">
        <v>277</v>
      </c>
      <c r="H3" s="1050" t="s">
        <v>277</v>
      </c>
      <c r="I3" s="1049" t="s">
        <v>277</v>
      </c>
      <c r="J3" s="1050" t="s">
        <v>277</v>
      </c>
      <c r="K3" s="1049" t="s">
        <v>277</v>
      </c>
      <c r="L3" s="1048" t="s">
        <v>277</v>
      </c>
      <c r="M3" s="1049" t="s">
        <v>277</v>
      </c>
      <c r="N3" s="1049" t="s">
        <v>277</v>
      </c>
      <c r="O3" s="1049" t="s">
        <v>277</v>
      </c>
    </row>
    <row r="4" spans="1:15" s="201" customFormat="1" ht="18" customHeight="1" x14ac:dyDescent="0.25">
      <c r="A4" s="1051" t="s">
        <v>77</v>
      </c>
      <c r="B4" s="1048" t="s">
        <v>277</v>
      </c>
      <c r="C4" s="1049" t="s">
        <v>277</v>
      </c>
      <c r="D4" s="1049" t="s">
        <v>277</v>
      </c>
      <c r="E4" s="1050" t="s">
        <v>277</v>
      </c>
      <c r="F4" s="1049" t="s">
        <v>277</v>
      </c>
      <c r="G4" s="1049" t="s">
        <v>277</v>
      </c>
      <c r="H4" s="1050" t="s">
        <v>277</v>
      </c>
      <c r="I4" s="1049" t="s">
        <v>277</v>
      </c>
      <c r="J4" s="1050" t="s">
        <v>277</v>
      </c>
      <c r="K4" s="1049" t="s">
        <v>277</v>
      </c>
      <c r="L4" s="1048" t="s">
        <v>277</v>
      </c>
      <c r="M4" s="1049" t="s">
        <v>277</v>
      </c>
      <c r="N4" s="1049" t="s">
        <v>277</v>
      </c>
      <c r="O4" s="1049" t="s">
        <v>277</v>
      </c>
    </row>
    <row r="5" spans="1:15" s="201" customFormat="1" ht="18" customHeight="1" x14ac:dyDescent="0.25">
      <c r="A5" s="412">
        <v>45017</v>
      </c>
      <c r="B5" s="509" t="s">
        <v>277</v>
      </c>
      <c r="C5" s="510" t="s">
        <v>277</v>
      </c>
      <c r="D5" s="510" t="s">
        <v>277</v>
      </c>
      <c r="E5" s="511" t="s">
        <v>277</v>
      </c>
      <c r="F5" s="510" t="s">
        <v>277</v>
      </c>
      <c r="G5" s="510" t="s">
        <v>277</v>
      </c>
      <c r="H5" s="511" t="s">
        <v>277</v>
      </c>
      <c r="I5" s="510" t="s">
        <v>277</v>
      </c>
      <c r="J5" s="511" t="s">
        <v>277</v>
      </c>
      <c r="K5" s="510" t="s">
        <v>277</v>
      </c>
      <c r="L5" s="509" t="s">
        <v>277</v>
      </c>
      <c r="M5" s="510" t="s">
        <v>277</v>
      </c>
      <c r="N5" s="510" t="s">
        <v>277</v>
      </c>
      <c r="O5" s="510" t="s">
        <v>277</v>
      </c>
    </row>
    <row r="6" spans="1:15" s="201" customFormat="1" ht="18" customHeight="1" x14ac:dyDescent="0.25">
      <c r="A6" s="412">
        <v>45047</v>
      </c>
      <c r="B6" s="509" t="s">
        <v>277</v>
      </c>
      <c r="C6" s="510" t="s">
        <v>277</v>
      </c>
      <c r="D6" s="510" t="s">
        <v>277</v>
      </c>
      <c r="E6" s="511" t="s">
        <v>277</v>
      </c>
      <c r="F6" s="510" t="s">
        <v>277</v>
      </c>
      <c r="G6" s="510" t="s">
        <v>277</v>
      </c>
      <c r="H6" s="511" t="s">
        <v>277</v>
      </c>
      <c r="I6" s="510" t="s">
        <v>277</v>
      </c>
      <c r="J6" s="511" t="s">
        <v>277</v>
      </c>
      <c r="K6" s="510" t="s">
        <v>277</v>
      </c>
      <c r="L6" s="509" t="s">
        <v>277</v>
      </c>
      <c r="M6" s="510" t="s">
        <v>277</v>
      </c>
      <c r="N6" s="510" t="s">
        <v>277</v>
      </c>
      <c r="O6" s="510" t="s">
        <v>277</v>
      </c>
    </row>
    <row r="7" spans="1:15" s="201" customFormat="1" ht="18" customHeight="1" x14ac:dyDescent="0.25">
      <c r="A7" s="412">
        <v>45078</v>
      </c>
      <c r="B7" s="509" t="s">
        <v>277</v>
      </c>
      <c r="C7" s="510" t="s">
        <v>277</v>
      </c>
      <c r="D7" s="510" t="s">
        <v>277</v>
      </c>
      <c r="E7" s="511" t="s">
        <v>277</v>
      </c>
      <c r="F7" s="510" t="s">
        <v>277</v>
      </c>
      <c r="G7" s="510" t="s">
        <v>277</v>
      </c>
      <c r="H7" s="511" t="s">
        <v>277</v>
      </c>
      <c r="I7" s="510" t="s">
        <v>277</v>
      </c>
      <c r="J7" s="511" t="s">
        <v>277</v>
      </c>
      <c r="K7" s="510" t="s">
        <v>277</v>
      </c>
      <c r="L7" s="509" t="s">
        <v>277</v>
      </c>
      <c r="M7" s="510" t="s">
        <v>277</v>
      </c>
      <c r="N7" s="510" t="s">
        <v>277</v>
      </c>
      <c r="O7" s="510" t="s">
        <v>277</v>
      </c>
    </row>
    <row r="8" spans="1:15" s="201" customFormat="1" ht="18" customHeight="1" x14ac:dyDescent="0.25">
      <c r="A8" s="412">
        <v>45108</v>
      </c>
      <c r="B8" s="509" t="s">
        <v>277</v>
      </c>
      <c r="C8" s="510" t="s">
        <v>277</v>
      </c>
      <c r="D8" s="510" t="s">
        <v>277</v>
      </c>
      <c r="E8" s="511" t="s">
        <v>277</v>
      </c>
      <c r="F8" s="510" t="s">
        <v>277</v>
      </c>
      <c r="G8" s="510" t="s">
        <v>277</v>
      </c>
      <c r="H8" s="511" t="s">
        <v>277</v>
      </c>
      <c r="I8" s="510" t="s">
        <v>277</v>
      </c>
      <c r="J8" s="511" t="s">
        <v>277</v>
      </c>
      <c r="K8" s="510" t="s">
        <v>277</v>
      </c>
      <c r="L8" s="509" t="s">
        <v>277</v>
      </c>
      <c r="M8" s="510" t="s">
        <v>277</v>
      </c>
      <c r="N8" s="510" t="s">
        <v>277</v>
      </c>
      <c r="O8" s="510" t="s">
        <v>277</v>
      </c>
    </row>
    <row r="9" spans="1:15" s="201" customFormat="1" ht="18" customHeight="1" x14ac:dyDescent="0.25">
      <c r="A9" s="412">
        <v>45139</v>
      </c>
      <c r="B9" s="509" t="s">
        <v>277</v>
      </c>
      <c r="C9" s="510" t="s">
        <v>277</v>
      </c>
      <c r="D9" s="510" t="s">
        <v>277</v>
      </c>
      <c r="E9" s="511" t="s">
        <v>277</v>
      </c>
      <c r="F9" s="510" t="s">
        <v>277</v>
      </c>
      <c r="G9" s="510" t="s">
        <v>277</v>
      </c>
      <c r="H9" s="511" t="s">
        <v>277</v>
      </c>
      <c r="I9" s="510" t="s">
        <v>277</v>
      </c>
      <c r="J9" s="511" t="s">
        <v>277</v>
      </c>
      <c r="K9" s="510" t="s">
        <v>277</v>
      </c>
      <c r="L9" s="509" t="s">
        <v>277</v>
      </c>
      <c r="M9" s="510" t="s">
        <v>277</v>
      </c>
      <c r="N9" s="510" t="s">
        <v>277</v>
      </c>
      <c r="O9" s="510" t="s">
        <v>277</v>
      </c>
    </row>
    <row r="10" spans="1:15" s="201" customFormat="1" ht="17.25" customHeight="1" x14ac:dyDescent="0.25">
      <c r="A10" s="412">
        <v>45170</v>
      </c>
      <c r="B10" s="509" t="s">
        <v>277</v>
      </c>
      <c r="C10" s="510" t="s">
        <v>277</v>
      </c>
      <c r="D10" s="510" t="s">
        <v>277</v>
      </c>
      <c r="E10" s="511" t="s">
        <v>277</v>
      </c>
      <c r="F10" s="510" t="s">
        <v>277</v>
      </c>
      <c r="G10" s="510" t="s">
        <v>277</v>
      </c>
      <c r="H10" s="511" t="s">
        <v>277</v>
      </c>
      <c r="I10" s="510" t="s">
        <v>277</v>
      </c>
      <c r="J10" s="511" t="s">
        <v>277</v>
      </c>
      <c r="K10" s="510" t="s">
        <v>277</v>
      </c>
      <c r="L10" s="509" t="s">
        <v>277</v>
      </c>
      <c r="M10" s="510" t="s">
        <v>277</v>
      </c>
      <c r="N10" s="510" t="s">
        <v>277</v>
      </c>
      <c r="O10" s="510" t="s">
        <v>277</v>
      </c>
    </row>
    <row r="11" spans="1:15" s="201" customFormat="1" x14ac:dyDescent="0.25">
      <c r="A11" s="412">
        <v>45200</v>
      </c>
      <c r="B11" s="509" t="s">
        <v>277</v>
      </c>
      <c r="C11" s="510" t="s">
        <v>277</v>
      </c>
      <c r="D11" s="510" t="s">
        <v>277</v>
      </c>
      <c r="E11" s="511" t="s">
        <v>277</v>
      </c>
      <c r="F11" s="510" t="s">
        <v>277</v>
      </c>
      <c r="G11" s="510" t="s">
        <v>277</v>
      </c>
      <c r="H11" s="511" t="s">
        <v>277</v>
      </c>
      <c r="I11" s="510" t="s">
        <v>277</v>
      </c>
      <c r="J11" s="511" t="s">
        <v>277</v>
      </c>
      <c r="K11" s="510" t="s">
        <v>277</v>
      </c>
      <c r="L11" s="509" t="s">
        <v>277</v>
      </c>
      <c r="M11" s="510" t="s">
        <v>277</v>
      </c>
      <c r="N11" s="510" t="s">
        <v>277</v>
      </c>
      <c r="O11" s="510" t="s">
        <v>277</v>
      </c>
    </row>
    <row r="12" spans="1:15" s="201" customFormat="1" x14ac:dyDescent="0.25">
      <c r="A12" s="412">
        <v>45231</v>
      </c>
      <c r="B12" s="413" t="s">
        <v>277</v>
      </c>
      <c r="C12" s="413" t="s">
        <v>277</v>
      </c>
      <c r="D12" s="413" t="s">
        <v>277</v>
      </c>
      <c r="E12" s="413" t="s">
        <v>277</v>
      </c>
      <c r="F12" s="414" t="s">
        <v>277</v>
      </c>
      <c r="G12" s="414" t="s">
        <v>277</v>
      </c>
      <c r="H12" s="415" t="s">
        <v>277</v>
      </c>
      <c r="I12" s="415" t="s">
        <v>277</v>
      </c>
      <c r="J12" s="415" t="s">
        <v>277</v>
      </c>
      <c r="K12" s="415" t="s">
        <v>277</v>
      </c>
      <c r="L12" s="415" t="s">
        <v>277</v>
      </c>
      <c r="M12" s="415" t="s">
        <v>277</v>
      </c>
      <c r="N12" s="415" t="s">
        <v>277</v>
      </c>
      <c r="O12" s="415" t="s">
        <v>277</v>
      </c>
    </row>
    <row r="13" spans="1:15" s="201" customFormat="1" x14ac:dyDescent="0.25">
      <c r="A13" s="412">
        <v>45261</v>
      </c>
      <c r="B13" s="413" t="s">
        <v>277</v>
      </c>
      <c r="C13" s="413" t="s">
        <v>277</v>
      </c>
      <c r="D13" s="413" t="s">
        <v>277</v>
      </c>
      <c r="E13" s="413" t="s">
        <v>277</v>
      </c>
      <c r="F13" s="414" t="s">
        <v>277</v>
      </c>
      <c r="G13" s="414" t="s">
        <v>277</v>
      </c>
      <c r="H13" s="413" t="s">
        <v>277</v>
      </c>
      <c r="I13" s="413" t="s">
        <v>277</v>
      </c>
      <c r="J13" s="413" t="s">
        <v>277</v>
      </c>
      <c r="K13" s="413" t="s">
        <v>277</v>
      </c>
      <c r="L13" s="414" t="s">
        <v>277</v>
      </c>
      <c r="M13" s="414" t="s">
        <v>277</v>
      </c>
      <c r="N13" s="413" t="s">
        <v>277</v>
      </c>
      <c r="O13" s="413" t="s">
        <v>277</v>
      </c>
    </row>
    <row r="14" spans="1:15" s="201" customFormat="1" x14ac:dyDescent="0.25">
      <c r="A14" s="412">
        <v>45292</v>
      </c>
      <c r="B14" s="413"/>
      <c r="C14" s="413"/>
      <c r="D14" s="413"/>
      <c r="E14" s="413"/>
      <c r="F14" s="414"/>
      <c r="G14" s="414"/>
      <c r="H14" s="415"/>
      <c r="I14" s="415"/>
      <c r="J14" s="811"/>
      <c r="K14" s="811"/>
      <c r="L14" s="811"/>
      <c r="M14" s="811"/>
      <c r="N14" s="811"/>
      <c r="O14" s="811"/>
    </row>
    <row r="15" spans="1:15" s="201" customFormat="1" x14ac:dyDescent="0.25">
      <c r="A15" s="412">
        <v>45323</v>
      </c>
      <c r="B15" s="413"/>
      <c r="C15" s="413"/>
      <c r="D15" s="413"/>
      <c r="E15" s="413"/>
      <c r="F15" s="414"/>
      <c r="G15" s="414"/>
      <c r="H15" s="415"/>
      <c r="I15" s="415"/>
      <c r="J15" s="811"/>
      <c r="K15" s="811"/>
      <c r="L15" s="811"/>
      <c r="M15" s="811"/>
      <c r="N15" s="811"/>
      <c r="O15" s="811"/>
    </row>
    <row r="16" spans="1:15" s="201" customFormat="1" x14ac:dyDescent="0.25">
      <c r="A16" s="412">
        <v>45352</v>
      </c>
      <c r="B16" s="413"/>
      <c r="C16" s="413"/>
      <c r="D16" s="413"/>
      <c r="E16" s="413"/>
      <c r="F16" s="414"/>
      <c r="G16" s="414"/>
      <c r="H16" s="415"/>
      <c r="I16" s="415"/>
      <c r="J16" s="811"/>
      <c r="K16" s="811"/>
      <c r="L16" s="811"/>
      <c r="M16" s="811"/>
      <c r="N16" s="811"/>
      <c r="O16" s="811"/>
    </row>
    <row r="17" spans="1:15" s="201" customFormat="1" x14ac:dyDescent="0.25">
      <c r="A17" s="274"/>
      <c r="B17" s="318"/>
      <c r="C17" s="319"/>
      <c r="D17" s="319"/>
      <c r="E17" s="320"/>
      <c r="F17" s="319"/>
      <c r="G17" s="319"/>
      <c r="H17" s="320"/>
      <c r="I17" s="319"/>
      <c r="J17" s="320"/>
      <c r="K17" s="319"/>
      <c r="L17" s="318"/>
      <c r="M17" s="319"/>
      <c r="N17" s="319"/>
      <c r="O17" s="319"/>
    </row>
    <row r="18" spans="1:15" s="201" customFormat="1" x14ac:dyDescent="0.25">
      <c r="A18" s="1458" t="s">
        <v>1316</v>
      </c>
      <c r="B18" s="1458"/>
      <c r="C18" s="1458"/>
      <c r="D18" s="1458"/>
      <c r="E18" s="1458"/>
      <c r="F18" s="1458"/>
      <c r="G18" s="1458"/>
      <c r="H18" s="1458"/>
      <c r="I18" s="1458"/>
      <c r="J18" s="1458"/>
      <c r="K18" s="1458"/>
      <c r="L18" s="1458"/>
      <c r="M18" s="1458"/>
      <c r="N18" s="1458"/>
      <c r="O18" s="1458"/>
    </row>
    <row r="19" spans="1:15" s="201" customFormat="1" x14ac:dyDescent="0.25">
      <c r="A19" s="1458" t="s">
        <v>332</v>
      </c>
      <c r="B19" s="1458"/>
      <c r="C19" s="1458"/>
      <c r="D19" s="1458"/>
      <c r="E19" s="1458"/>
      <c r="F19" s="1458"/>
      <c r="G19" s="1458"/>
      <c r="H19" s="1458"/>
      <c r="I19" s="1458"/>
      <c r="J19" s="1458"/>
      <c r="K19" s="1458"/>
      <c r="L19" s="1458"/>
      <c r="M19" s="1458"/>
      <c r="N19" s="1458"/>
      <c r="O19" s="1458"/>
    </row>
    <row r="20" spans="1:15" x14ac:dyDescent="0.25">
      <c r="A20" s="201"/>
      <c r="B20" s="201"/>
      <c r="C20" s="201"/>
      <c r="D20" s="201"/>
      <c r="E20" s="201"/>
      <c r="F20" s="201"/>
      <c r="G20" s="201"/>
      <c r="H20" s="201"/>
      <c r="I20" s="201"/>
      <c r="J20" s="201"/>
      <c r="K20" s="201"/>
      <c r="L20" s="201"/>
      <c r="M20" s="201"/>
      <c r="N20" s="201"/>
      <c r="O20" s="201"/>
    </row>
    <row r="21" spans="1:15" x14ac:dyDescent="0.25">
      <c r="D21" s="200" t="s">
        <v>1303</v>
      </c>
    </row>
  </sheetData>
  <mergeCells count="2">
    <mergeCell ref="A18:O18"/>
    <mergeCell ref="A19:O19"/>
  </mergeCells>
  <printOptions horizontalCentered="1"/>
  <pageMargins left="0.78431372549019618" right="0.78431372549019618" top="0.98039215686274517" bottom="0.98039215686274517" header="0.50980392156862753" footer="0.50980392156862753"/>
  <pageSetup paperSize="9" scale="63"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Normal="100" workbookViewId="0">
      <selection sqref="A1:XFD1048576"/>
    </sheetView>
  </sheetViews>
  <sheetFormatPr defaultColWidth="9.140625" defaultRowHeight="15" x14ac:dyDescent="0.25"/>
  <cols>
    <col min="1" max="1" width="14.7109375" style="200" bestFit="1" customWidth="1"/>
    <col min="2" max="2" width="9.85546875" style="200" bestFit="1" customWidth="1"/>
    <col min="3" max="3" width="10.85546875" style="200" bestFit="1" customWidth="1"/>
    <col min="4" max="4" width="10" style="200" bestFit="1" customWidth="1"/>
    <col min="5" max="5" width="10.85546875" style="200" bestFit="1" customWidth="1"/>
    <col min="6" max="6" width="10" style="200" bestFit="1" customWidth="1"/>
    <col min="7" max="7" width="15.85546875" style="200" customWidth="1"/>
    <col min="8" max="8" width="14.140625" style="200" customWidth="1"/>
    <col min="9" max="9" width="13.7109375" style="200" bestFit="1" customWidth="1"/>
    <col min="10" max="10" width="15.140625" style="200" customWidth="1"/>
    <col min="11" max="11" width="13.7109375" style="200" bestFit="1" customWidth="1"/>
    <col min="12" max="12" width="11.7109375" style="200" bestFit="1" customWidth="1"/>
    <col min="13" max="13" width="9.85546875" style="200" bestFit="1" customWidth="1"/>
    <col min="14" max="14" width="10.85546875" style="200" bestFit="1" customWidth="1"/>
    <col min="15" max="15" width="14.7109375" style="200" bestFit="1" customWidth="1"/>
    <col min="16" max="16" width="12.85546875" style="200" customWidth="1"/>
    <col min="17" max="17" width="14.140625" style="200" customWidth="1"/>
    <col min="18" max="19" width="14.5703125" style="200" customWidth="1"/>
    <col min="20" max="20" width="13.85546875" style="200" customWidth="1"/>
    <col min="21" max="21" width="13.5703125" style="200" customWidth="1"/>
    <col min="22" max="22" width="12" style="200" customWidth="1"/>
    <col min="23" max="23" width="10.5703125" style="200" customWidth="1"/>
    <col min="24" max="24" width="14" style="200" bestFit="1" customWidth="1"/>
    <col min="25" max="25" width="11.28515625" style="200" bestFit="1" customWidth="1"/>
    <col min="26" max="16384" width="9.140625" style="200"/>
  </cols>
  <sheetData>
    <row r="1" spans="1:24" ht="18" customHeight="1" x14ac:dyDescent="0.25">
      <c r="A1" s="317" t="s">
        <v>1238</v>
      </c>
      <c r="B1" s="317"/>
      <c r="C1" s="317"/>
      <c r="D1" s="317"/>
      <c r="E1" s="317"/>
      <c r="F1" s="317"/>
      <c r="G1" s="317"/>
      <c r="H1" s="317"/>
      <c r="I1" s="317"/>
      <c r="J1" s="317"/>
      <c r="K1" s="317"/>
      <c r="L1" s="317"/>
      <c r="M1" s="317"/>
      <c r="N1" s="317"/>
      <c r="O1" s="317"/>
      <c r="P1" s="317"/>
      <c r="Q1" s="317"/>
      <c r="R1" s="317"/>
    </row>
    <row r="2" spans="1:24" s="321" customFormat="1" ht="18" customHeight="1" x14ac:dyDescent="0.25">
      <c r="A2" s="1475" t="s">
        <v>569</v>
      </c>
      <c r="B2" s="1475" t="s">
        <v>299</v>
      </c>
      <c r="C2" s="1462" t="s">
        <v>570</v>
      </c>
      <c r="D2" s="1478"/>
      <c r="E2" s="1462" t="s">
        <v>571</v>
      </c>
      <c r="F2" s="1470"/>
      <c r="G2" s="1460" t="s">
        <v>572</v>
      </c>
      <c r="H2" s="1461"/>
      <c r="I2" s="1461"/>
      <c r="J2" s="1461"/>
      <c r="K2" s="1461"/>
      <c r="L2" s="1482"/>
      <c r="M2" s="1460" t="s">
        <v>573</v>
      </c>
      <c r="N2" s="1461"/>
      <c r="O2" s="1461"/>
      <c r="P2" s="1461"/>
      <c r="Q2" s="1461"/>
      <c r="R2" s="1482"/>
      <c r="S2" s="1460" t="s">
        <v>574</v>
      </c>
      <c r="T2" s="1461"/>
      <c r="U2" s="1461"/>
      <c r="V2" s="1462" t="s">
        <v>575</v>
      </c>
      <c r="W2" s="1463"/>
    </row>
    <row r="3" spans="1:24" s="321" customFormat="1" ht="18" customHeight="1" x14ac:dyDescent="0.25">
      <c r="A3" s="1476"/>
      <c r="B3" s="1476"/>
      <c r="C3" s="1479"/>
      <c r="D3" s="1480"/>
      <c r="E3" s="1479"/>
      <c r="F3" s="1481"/>
      <c r="G3" s="1466" t="s">
        <v>576</v>
      </c>
      <c r="H3" s="1466"/>
      <c r="I3" s="1466"/>
      <c r="J3" s="1466" t="s">
        <v>577</v>
      </c>
      <c r="K3" s="1466"/>
      <c r="L3" s="1466"/>
      <c r="M3" s="1466" t="s">
        <v>576</v>
      </c>
      <c r="N3" s="1466"/>
      <c r="O3" s="1466"/>
      <c r="P3" s="1466" t="s">
        <v>577</v>
      </c>
      <c r="Q3" s="1466"/>
      <c r="R3" s="1466"/>
      <c r="S3" s="1467" t="s">
        <v>578</v>
      </c>
      <c r="T3" s="1462" t="s">
        <v>325</v>
      </c>
      <c r="U3" s="1470"/>
      <c r="V3" s="1464"/>
      <c r="W3" s="1465"/>
    </row>
    <row r="4" spans="1:24" s="207" customFormat="1" ht="25.5" customHeight="1" x14ac:dyDescent="0.25">
      <c r="A4" s="1476"/>
      <c r="B4" s="1476"/>
      <c r="C4" s="1459" t="s">
        <v>579</v>
      </c>
      <c r="D4" s="1475" t="s">
        <v>325</v>
      </c>
      <c r="E4" s="1459" t="s">
        <v>580</v>
      </c>
      <c r="F4" s="1475" t="s">
        <v>325</v>
      </c>
      <c r="G4" s="1459" t="s">
        <v>581</v>
      </c>
      <c r="H4" s="1473" t="s">
        <v>325</v>
      </c>
      <c r="I4" s="1474"/>
      <c r="J4" s="1459" t="s">
        <v>581</v>
      </c>
      <c r="K4" s="1473" t="s">
        <v>325</v>
      </c>
      <c r="L4" s="1474"/>
      <c r="M4" s="1459" t="s">
        <v>581</v>
      </c>
      <c r="N4" s="1473" t="s">
        <v>325</v>
      </c>
      <c r="O4" s="1474"/>
      <c r="P4" s="1459" t="s">
        <v>578</v>
      </c>
      <c r="Q4" s="1473" t="s">
        <v>325</v>
      </c>
      <c r="R4" s="1474"/>
      <c r="S4" s="1468"/>
      <c r="T4" s="1471"/>
      <c r="U4" s="1472"/>
      <c r="V4" s="1459" t="s">
        <v>582</v>
      </c>
      <c r="W4" s="1459" t="s">
        <v>289</v>
      </c>
    </row>
    <row r="5" spans="1:24" s="207" customFormat="1" ht="13.5" customHeight="1" x14ac:dyDescent="0.25">
      <c r="A5" s="1477"/>
      <c r="B5" s="1477"/>
      <c r="C5" s="1459"/>
      <c r="D5" s="1477"/>
      <c r="E5" s="1459"/>
      <c r="F5" s="1477"/>
      <c r="G5" s="1459"/>
      <c r="H5" s="976" t="s">
        <v>583</v>
      </c>
      <c r="I5" s="976" t="s">
        <v>584</v>
      </c>
      <c r="J5" s="1459"/>
      <c r="K5" s="976" t="s">
        <v>583</v>
      </c>
      <c r="L5" s="976" t="s">
        <v>584</v>
      </c>
      <c r="M5" s="1459"/>
      <c r="N5" s="976" t="s">
        <v>583</v>
      </c>
      <c r="O5" s="976" t="s">
        <v>584</v>
      </c>
      <c r="P5" s="1459"/>
      <c r="Q5" s="976" t="s">
        <v>583</v>
      </c>
      <c r="R5" s="976" t="s">
        <v>584</v>
      </c>
      <c r="S5" s="1469"/>
      <c r="T5" s="976" t="s">
        <v>1239</v>
      </c>
      <c r="U5" s="976" t="s">
        <v>584</v>
      </c>
      <c r="V5" s="1466"/>
      <c r="W5" s="1459"/>
    </row>
    <row r="6" spans="1:24" s="207" customFormat="1" x14ac:dyDescent="0.25">
      <c r="A6" s="512">
        <v>1</v>
      </c>
      <c r="B6" s="513">
        <v>2</v>
      </c>
      <c r="C6" s="1052">
        <v>3</v>
      </c>
      <c r="D6" s="513">
        <v>4</v>
      </c>
      <c r="E6" s="513">
        <v>6</v>
      </c>
      <c r="F6" s="513">
        <v>8</v>
      </c>
      <c r="G6" s="1052">
        <v>9</v>
      </c>
      <c r="H6" s="513">
        <v>10</v>
      </c>
      <c r="I6" s="1052">
        <v>11</v>
      </c>
      <c r="J6" s="513">
        <v>12</v>
      </c>
      <c r="K6" s="1052">
        <v>13</v>
      </c>
      <c r="L6" s="513">
        <v>14</v>
      </c>
      <c r="M6" s="1052">
        <v>15</v>
      </c>
      <c r="N6" s="513">
        <v>16</v>
      </c>
      <c r="O6" s="1052">
        <v>17</v>
      </c>
      <c r="P6" s="513">
        <v>18</v>
      </c>
      <c r="Q6" s="1052">
        <v>19</v>
      </c>
      <c r="R6" s="513">
        <v>20</v>
      </c>
      <c r="S6" s="1052">
        <v>21</v>
      </c>
      <c r="T6" s="513">
        <v>22</v>
      </c>
      <c r="U6" s="513">
        <v>24</v>
      </c>
      <c r="V6" s="1052">
        <v>25</v>
      </c>
      <c r="W6" s="1052">
        <v>26</v>
      </c>
    </row>
    <row r="7" spans="1:24" s="207" customFormat="1" x14ac:dyDescent="0.25">
      <c r="A7" s="514" t="s">
        <v>76</v>
      </c>
      <c r="B7" s="1053">
        <v>249</v>
      </c>
      <c r="C7" s="515">
        <v>651</v>
      </c>
      <c r="D7" s="515">
        <v>58.702923250000005</v>
      </c>
      <c r="E7" s="1030">
        <v>0</v>
      </c>
      <c r="F7" s="1030">
        <v>0</v>
      </c>
      <c r="G7" s="516">
        <v>250324175</v>
      </c>
      <c r="H7" s="516">
        <v>597.45505075000005</v>
      </c>
      <c r="I7" s="516">
        <v>23977300.661550745</v>
      </c>
      <c r="J7" s="516">
        <v>122260276</v>
      </c>
      <c r="K7" s="516">
        <v>282.50272100000001</v>
      </c>
      <c r="L7" s="516">
        <v>10337953.674220998</v>
      </c>
      <c r="M7" s="517">
        <v>0</v>
      </c>
      <c r="N7" s="517">
        <v>0</v>
      </c>
      <c r="O7" s="517">
        <v>0</v>
      </c>
      <c r="P7" s="517">
        <v>1</v>
      </c>
      <c r="Q7" s="517">
        <v>3.5E-4</v>
      </c>
      <c r="R7" s="518">
        <v>4.9349999999999998E-2</v>
      </c>
      <c r="S7" s="516">
        <v>372585103</v>
      </c>
      <c r="T7" s="519">
        <f>Q7+N7+K7+H7</f>
        <v>879.95812175000015</v>
      </c>
      <c r="U7" s="520">
        <f>R7+O7+L7+I7+F7+D7</f>
        <v>34315313.088045001</v>
      </c>
      <c r="V7" s="516">
        <v>15158</v>
      </c>
      <c r="W7" s="516">
        <v>1840.6592558499999</v>
      </c>
      <c r="X7" s="322"/>
    </row>
    <row r="8" spans="1:24" s="207" customFormat="1" x14ac:dyDescent="0.25">
      <c r="A8" s="514" t="s">
        <v>585</v>
      </c>
      <c r="B8" s="1033">
        <f t="shared" ref="B8:U8" si="0">SUM(B9:B20)</f>
        <v>169</v>
      </c>
      <c r="C8" s="1033">
        <f t="shared" si="0"/>
        <v>142452</v>
      </c>
      <c r="D8" s="1033">
        <f t="shared" si="0"/>
        <v>9723.8973932500012</v>
      </c>
      <c r="E8" s="1033">
        <f t="shared" si="0"/>
        <v>0</v>
      </c>
      <c r="F8" s="1033">
        <f t="shared" si="0"/>
        <v>0</v>
      </c>
      <c r="G8" s="1033">
        <f t="shared" si="0"/>
        <v>2780452719</v>
      </c>
      <c r="H8" s="1033">
        <f t="shared" si="0"/>
        <v>110692.79423872501</v>
      </c>
      <c r="I8" s="1033">
        <f t="shared" si="0"/>
        <v>189447624.81458867</v>
      </c>
      <c r="J8" s="1033">
        <f t="shared" si="0"/>
        <v>2661161094</v>
      </c>
      <c r="K8" s="1033">
        <f t="shared" si="0"/>
        <v>94900.566394624999</v>
      </c>
      <c r="L8" s="1033">
        <f t="shared" si="0"/>
        <v>179733004.9360446</v>
      </c>
      <c r="M8" s="1033">
        <f t="shared" si="0"/>
        <v>0</v>
      </c>
      <c r="N8" s="1033">
        <f t="shared" si="0"/>
        <v>0</v>
      </c>
      <c r="O8" s="1033">
        <f t="shared" si="0"/>
        <v>0</v>
      </c>
      <c r="P8" s="1033">
        <f t="shared" si="0"/>
        <v>0</v>
      </c>
      <c r="Q8" s="1033">
        <f t="shared" si="0"/>
        <v>0</v>
      </c>
      <c r="R8" s="1033">
        <f t="shared" si="0"/>
        <v>0</v>
      </c>
      <c r="S8" s="1033">
        <f t="shared" si="0"/>
        <v>5441756265</v>
      </c>
      <c r="T8" s="1033">
        <f t="shared" si="0"/>
        <v>215317.2580266</v>
      </c>
      <c r="U8" s="1033">
        <f t="shared" si="0"/>
        <v>369190353.64802659</v>
      </c>
      <c r="V8" s="846">
        <f>INDEX(V9:V20,COUNT(V9:V20))</f>
        <v>157336</v>
      </c>
      <c r="W8" s="846">
        <f>INDEX(W9:W20,COUNT(W9:W20))</f>
        <v>12638.263180480002</v>
      </c>
    </row>
    <row r="9" spans="1:24" s="201" customFormat="1" x14ac:dyDescent="0.25">
      <c r="A9" s="412">
        <v>45017</v>
      </c>
      <c r="B9" s="1054">
        <v>5</v>
      </c>
      <c r="C9" s="521">
        <v>4</v>
      </c>
      <c r="D9" s="521">
        <v>0.37564999999999998</v>
      </c>
      <c r="E9" s="1055">
        <v>0</v>
      </c>
      <c r="F9" s="1055">
        <v>0</v>
      </c>
      <c r="G9" s="521">
        <v>8</v>
      </c>
      <c r="H9" s="521">
        <v>4.3750000000000004E-3</v>
      </c>
      <c r="I9" s="521">
        <v>0.74937500000000001</v>
      </c>
      <c r="J9" s="517">
        <v>0</v>
      </c>
      <c r="K9" s="517">
        <v>0</v>
      </c>
      <c r="L9" s="517">
        <v>0</v>
      </c>
      <c r="M9" s="517">
        <v>0</v>
      </c>
      <c r="N9" s="517">
        <v>0</v>
      </c>
      <c r="O9" s="517">
        <v>0</v>
      </c>
      <c r="P9" s="517">
        <v>0</v>
      </c>
      <c r="Q9" s="517">
        <v>0</v>
      </c>
      <c r="R9" s="518">
        <v>0</v>
      </c>
      <c r="S9" s="521">
        <v>12</v>
      </c>
      <c r="T9" s="522">
        <v>0.380025</v>
      </c>
      <c r="U9" s="522">
        <v>1.1250249999999999</v>
      </c>
      <c r="V9" s="517">
        <v>0</v>
      </c>
      <c r="W9" s="517">
        <v>0</v>
      </c>
    </row>
    <row r="10" spans="1:24" s="201" customFormat="1" x14ac:dyDescent="0.25">
      <c r="A10" s="412">
        <v>45047</v>
      </c>
      <c r="B10" s="543">
        <v>19</v>
      </c>
      <c r="C10" s="521">
        <v>4125</v>
      </c>
      <c r="D10" s="521">
        <v>258.22933174999997</v>
      </c>
      <c r="E10" s="1055">
        <v>0</v>
      </c>
      <c r="F10" s="1055">
        <v>0</v>
      </c>
      <c r="G10" s="521">
        <v>240516</v>
      </c>
      <c r="H10" s="521">
        <v>22.856285100000001</v>
      </c>
      <c r="I10" s="521">
        <v>15033.2670351</v>
      </c>
      <c r="J10" s="521">
        <v>111042</v>
      </c>
      <c r="K10" s="521">
        <v>5.2585880249999999</v>
      </c>
      <c r="L10" s="521">
        <v>6898.8190380249998</v>
      </c>
      <c r="M10" s="517">
        <v>0</v>
      </c>
      <c r="N10" s="517">
        <v>0</v>
      </c>
      <c r="O10" s="517">
        <v>0</v>
      </c>
      <c r="P10" s="517">
        <v>0</v>
      </c>
      <c r="Q10" s="517">
        <v>0</v>
      </c>
      <c r="R10" s="518">
        <v>0</v>
      </c>
      <c r="S10" s="521">
        <v>355683</v>
      </c>
      <c r="T10" s="522">
        <v>286.344204875</v>
      </c>
      <c r="U10" s="522">
        <v>22190.315404875</v>
      </c>
      <c r="V10" s="521">
        <v>2384</v>
      </c>
      <c r="W10" s="521">
        <v>149.29142016000014</v>
      </c>
    </row>
    <row r="11" spans="1:24" s="201" customFormat="1" x14ac:dyDescent="0.25">
      <c r="A11" s="412">
        <v>45078</v>
      </c>
      <c r="B11" s="543">
        <v>21</v>
      </c>
      <c r="C11" s="521">
        <v>12197</v>
      </c>
      <c r="D11" s="521">
        <v>770.8637086</v>
      </c>
      <c r="E11" s="1055">
        <v>0</v>
      </c>
      <c r="F11" s="1055">
        <v>0</v>
      </c>
      <c r="G11" s="521">
        <v>17050864</v>
      </c>
      <c r="H11" s="521">
        <v>865.79411615000004</v>
      </c>
      <c r="I11" s="521">
        <v>1088483.6542161501</v>
      </c>
      <c r="J11" s="521">
        <v>15872214</v>
      </c>
      <c r="K11" s="521">
        <v>697.40434740000001</v>
      </c>
      <c r="L11" s="521">
        <v>1006993.8518974</v>
      </c>
      <c r="M11" s="517">
        <v>0</v>
      </c>
      <c r="N11" s="517">
        <v>0</v>
      </c>
      <c r="O11" s="517">
        <v>0</v>
      </c>
      <c r="P11" s="517">
        <v>0</v>
      </c>
      <c r="Q11" s="517">
        <v>0</v>
      </c>
      <c r="R11" s="518">
        <v>0</v>
      </c>
      <c r="S11" s="521">
        <v>32935275</v>
      </c>
      <c r="T11" s="522">
        <v>2334.0621721500002</v>
      </c>
      <c r="U11" s="522">
        <v>2096248.3698221501</v>
      </c>
      <c r="V11" s="521">
        <v>501972</v>
      </c>
      <c r="W11" s="521">
        <v>32487.45661506911</v>
      </c>
    </row>
    <row r="12" spans="1:24" s="201" customFormat="1" x14ac:dyDescent="0.25">
      <c r="A12" s="412">
        <v>45108</v>
      </c>
      <c r="B12" s="1056">
        <v>21</v>
      </c>
      <c r="C12" s="1057">
        <v>15512</v>
      </c>
      <c r="D12" s="1057">
        <v>1029.4874264749999</v>
      </c>
      <c r="E12" s="1058">
        <v>0</v>
      </c>
      <c r="F12" s="1058">
        <v>0</v>
      </c>
      <c r="G12" s="1057">
        <v>72310427</v>
      </c>
      <c r="H12" s="1057">
        <v>3164.2145798500001</v>
      </c>
      <c r="I12" s="1057">
        <v>4804591.1232298501</v>
      </c>
      <c r="J12" s="1057">
        <v>65885003</v>
      </c>
      <c r="K12" s="1057">
        <v>3172.40168825</v>
      </c>
      <c r="L12" s="1057">
        <v>4345504.1590382503</v>
      </c>
      <c r="M12" s="1059">
        <v>0</v>
      </c>
      <c r="N12" s="1059">
        <v>0</v>
      </c>
      <c r="O12" s="1059">
        <v>0</v>
      </c>
      <c r="P12" s="1059">
        <v>0</v>
      </c>
      <c r="Q12" s="1059">
        <v>0</v>
      </c>
      <c r="R12" s="1060">
        <v>0</v>
      </c>
      <c r="S12" s="1057">
        <v>138210942</v>
      </c>
      <c r="T12" s="522">
        <v>7366.1036945750002</v>
      </c>
      <c r="U12" s="522">
        <v>9151124.7696945742</v>
      </c>
      <c r="V12" s="1057">
        <v>14482</v>
      </c>
      <c r="W12" s="1057">
        <v>963.45371694002301</v>
      </c>
    </row>
    <row r="13" spans="1:24" s="201" customFormat="1" x14ac:dyDescent="0.25">
      <c r="A13" s="412">
        <v>45139</v>
      </c>
      <c r="B13" s="543">
        <v>22</v>
      </c>
      <c r="C13" s="521">
        <v>17848</v>
      </c>
      <c r="D13" s="521">
        <v>1166.6175724</v>
      </c>
      <c r="E13" s="477">
        <v>0</v>
      </c>
      <c r="F13" s="477">
        <v>0</v>
      </c>
      <c r="G13" s="521">
        <v>175596801</v>
      </c>
      <c r="H13" s="521">
        <v>6644.2128338250004</v>
      </c>
      <c r="I13" s="521">
        <v>11493437.782083824</v>
      </c>
      <c r="J13" s="521">
        <v>180493596</v>
      </c>
      <c r="K13" s="521">
        <v>6914.8892674500003</v>
      </c>
      <c r="L13" s="521">
        <v>11729760.02506745</v>
      </c>
      <c r="M13" s="517">
        <v>0</v>
      </c>
      <c r="N13" s="517">
        <v>0</v>
      </c>
      <c r="O13" s="517">
        <v>0</v>
      </c>
      <c r="P13" s="517">
        <v>0</v>
      </c>
      <c r="Q13" s="1059">
        <v>0</v>
      </c>
      <c r="R13" s="518">
        <v>0</v>
      </c>
      <c r="S13" s="521">
        <v>356108245</v>
      </c>
      <c r="T13" s="522">
        <v>14725.719673674999</v>
      </c>
      <c r="U13" s="522">
        <v>23224364.424723674</v>
      </c>
      <c r="V13" s="521">
        <v>253184</v>
      </c>
      <c r="W13" s="521">
        <v>16414.275709439957</v>
      </c>
    </row>
    <row r="14" spans="1:24" s="201" customFormat="1" x14ac:dyDescent="0.25">
      <c r="A14" s="412">
        <v>45170</v>
      </c>
      <c r="B14" s="543">
        <v>20</v>
      </c>
      <c r="C14" s="521">
        <v>18396</v>
      </c>
      <c r="D14" s="521">
        <v>1218.9484127000001</v>
      </c>
      <c r="E14" s="477">
        <v>0</v>
      </c>
      <c r="F14" s="477">
        <v>0</v>
      </c>
      <c r="G14" s="521">
        <v>407979406</v>
      </c>
      <c r="H14" s="521">
        <v>15598.725790774999</v>
      </c>
      <c r="I14" s="521">
        <v>27179433.226540815</v>
      </c>
      <c r="J14" s="521">
        <v>388188866</v>
      </c>
      <c r="K14" s="521">
        <v>12916.220441874997</v>
      </c>
      <c r="L14" s="521">
        <v>25669330.053241905</v>
      </c>
      <c r="M14" s="517">
        <v>0</v>
      </c>
      <c r="N14" s="517">
        <v>0</v>
      </c>
      <c r="O14" s="517">
        <v>0</v>
      </c>
      <c r="P14" s="517">
        <v>0</v>
      </c>
      <c r="Q14" s="517">
        <v>0</v>
      </c>
      <c r="R14" s="518">
        <v>0</v>
      </c>
      <c r="S14" s="521">
        <v>796186668</v>
      </c>
      <c r="T14" s="522">
        <v>29733.894645350007</v>
      </c>
      <c r="U14" s="522">
        <v>52849982.228195347</v>
      </c>
      <c r="V14" s="521">
        <v>3016327</v>
      </c>
      <c r="W14" s="521">
        <v>198560.01045006557</v>
      </c>
    </row>
    <row r="15" spans="1:24" s="201" customFormat="1" x14ac:dyDescent="0.25">
      <c r="A15" s="412">
        <v>45200</v>
      </c>
      <c r="B15" s="543">
        <v>20</v>
      </c>
      <c r="C15" s="521">
        <v>17396</v>
      </c>
      <c r="D15" s="521">
        <v>1136.502568075</v>
      </c>
      <c r="E15" s="477">
        <v>0</v>
      </c>
      <c r="F15" s="477">
        <v>0</v>
      </c>
      <c r="G15" s="521">
        <v>517267349</v>
      </c>
      <c r="H15" s="521">
        <v>19995.656909900001</v>
      </c>
      <c r="I15" s="521">
        <v>33934959.313609853</v>
      </c>
      <c r="J15" s="521">
        <v>487196588</v>
      </c>
      <c r="K15" s="521">
        <v>17058.437568275</v>
      </c>
      <c r="L15" s="521">
        <v>31723609.533218231</v>
      </c>
      <c r="M15" s="517">
        <v>0</v>
      </c>
      <c r="N15" s="517">
        <v>0</v>
      </c>
      <c r="O15" s="517">
        <v>0</v>
      </c>
      <c r="P15" s="517">
        <v>0</v>
      </c>
      <c r="Q15" s="517">
        <v>0</v>
      </c>
      <c r="R15" s="517">
        <v>0</v>
      </c>
      <c r="S15" s="521">
        <v>1004481333</v>
      </c>
      <c r="T15" s="522">
        <v>38190.597046249997</v>
      </c>
      <c r="U15" s="522">
        <v>65659705.349396043</v>
      </c>
      <c r="V15" s="521">
        <v>128182</v>
      </c>
      <c r="W15" s="521">
        <v>8197.0468488600018</v>
      </c>
    </row>
    <row r="16" spans="1:24" s="201" customFormat="1" x14ac:dyDescent="0.25">
      <c r="A16" s="412">
        <v>45231</v>
      </c>
      <c r="B16" s="413">
        <v>21</v>
      </c>
      <c r="C16" s="413">
        <v>15488</v>
      </c>
      <c r="D16" s="413">
        <v>1044.7130435500001</v>
      </c>
      <c r="E16" s="413">
        <v>0</v>
      </c>
      <c r="F16" s="414">
        <v>0</v>
      </c>
      <c r="G16" s="521">
        <v>572547062</v>
      </c>
      <c r="H16" s="415">
        <v>19801.105466600002</v>
      </c>
      <c r="I16" s="415">
        <v>37772661.259066537</v>
      </c>
      <c r="J16" s="521">
        <v>551828650</v>
      </c>
      <c r="K16" s="521">
        <v>18108.999513499999</v>
      </c>
      <c r="L16" s="521">
        <v>36130916.785563521</v>
      </c>
      <c r="M16" s="811">
        <v>0</v>
      </c>
      <c r="N16" s="517">
        <v>0</v>
      </c>
      <c r="O16" s="811">
        <v>0</v>
      </c>
      <c r="P16" s="811">
        <v>0</v>
      </c>
      <c r="Q16" s="517">
        <v>0</v>
      </c>
      <c r="R16" s="811">
        <v>0</v>
      </c>
      <c r="S16" s="521">
        <v>1124391200</v>
      </c>
      <c r="T16" s="522">
        <v>38954.818023649997</v>
      </c>
      <c r="U16" s="522">
        <v>73904622.757673681</v>
      </c>
      <c r="V16" s="521">
        <v>803058</v>
      </c>
      <c r="W16" s="521">
        <v>53956.632042728561</v>
      </c>
    </row>
    <row r="17" spans="1:23" s="201" customFormat="1" x14ac:dyDescent="0.25">
      <c r="A17" s="412">
        <v>45261</v>
      </c>
      <c r="B17" s="413">
        <v>20</v>
      </c>
      <c r="C17" s="413">
        <v>41486</v>
      </c>
      <c r="D17" s="413">
        <v>3098.1596797000002</v>
      </c>
      <c r="E17" s="413">
        <v>0</v>
      </c>
      <c r="F17" s="414">
        <v>0</v>
      </c>
      <c r="G17" s="521">
        <v>1017460286</v>
      </c>
      <c r="H17" s="415">
        <v>44600.223881525002</v>
      </c>
      <c r="I17" s="415">
        <v>73159024.439431518</v>
      </c>
      <c r="J17" s="521">
        <v>971585135</v>
      </c>
      <c r="K17" s="521">
        <v>36026.954979850001</v>
      </c>
      <c r="L17" s="521">
        <v>69119991.708979815</v>
      </c>
      <c r="M17" s="811">
        <v>0</v>
      </c>
      <c r="N17" s="517">
        <v>0</v>
      </c>
      <c r="O17" s="811">
        <v>0</v>
      </c>
      <c r="P17" s="811">
        <v>0</v>
      </c>
      <c r="Q17" s="517">
        <v>0</v>
      </c>
      <c r="R17" s="811">
        <v>0</v>
      </c>
      <c r="S17" s="521">
        <v>1989086907</v>
      </c>
      <c r="T17" s="522">
        <v>83725.338541075005</v>
      </c>
      <c r="U17" s="522">
        <v>142282114.30809119</v>
      </c>
      <c r="V17" s="521">
        <v>157336</v>
      </c>
      <c r="W17" s="521">
        <v>12638.263180480002</v>
      </c>
    </row>
    <row r="18" spans="1:23" s="201" customFormat="1" x14ac:dyDescent="0.25">
      <c r="A18" s="412">
        <v>45292</v>
      </c>
      <c r="B18" s="413"/>
      <c r="C18" s="413"/>
      <c r="D18" s="413"/>
      <c r="E18" s="413"/>
      <c r="F18" s="414"/>
      <c r="G18" s="414"/>
      <c r="H18" s="415"/>
      <c r="I18" s="415"/>
      <c r="J18" s="811"/>
      <c r="K18" s="811"/>
      <c r="L18" s="811"/>
      <c r="M18" s="811"/>
      <c r="N18" s="811"/>
      <c r="O18" s="811"/>
      <c r="P18" s="811"/>
      <c r="Q18" s="811"/>
      <c r="R18" s="811"/>
      <c r="S18" s="811"/>
      <c r="T18" s="811"/>
      <c r="U18" s="811"/>
      <c r="V18" s="811"/>
      <c r="W18" s="811"/>
    </row>
    <row r="19" spans="1:23" s="201" customFormat="1" x14ac:dyDescent="0.25">
      <c r="A19" s="412">
        <v>45323</v>
      </c>
      <c r="B19" s="413"/>
      <c r="C19" s="413"/>
      <c r="D19" s="413"/>
      <c r="E19" s="413"/>
      <c r="F19" s="414"/>
      <c r="G19" s="414"/>
      <c r="H19" s="415"/>
      <c r="I19" s="415"/>
      <c r="J19" s="811"/>
      <c r="K19" s="811"/>
      <c r="L19" s="811"/>
      <c r="M19" s="811"/>
      <c r="N19" s="811"/>
      <c r="O19" s="811"/>
      <c r="P19" s="811"/>
      <c r="Q19" s="811"/>
      <c r="R19" s="811"/>
      <c r="S19" s="811"/>
      <c r="T19" s="811"/>
      <c r="U19" s="811"/>
      <c r="V19" s="811"/>
      <c r="W19" s="811"/>
    </row>
    <row r="20" spans="1:23" s="201" customFormat="1" x14ac:dyDescent="0.25">
      <c r="A20" s="412">
        <v>45352</v>
      </c>
      <c r="B20" s="413"/>
      <c r="C20" s="413"/>
      <c r="D20" s="413"/>
      <c r="E20" s="413"/>
      <c r="F20" s="414"/>
      <c r="G20" s="414"/>
      <c r="H20" s="415"/>
      <c r="I20" s="415"/>
      <c r="J20" s="811"/>
      <c r="K20" s="811"/>
      <c r="L20" s="811"/>
      <c r="M20" s="811"/>
      <c r="N20" s="811"/>
      <c r="O20" s="811"/>
      <c r="P20" s="811"/>
      <c r="Q20" s="811"/>
      <c r="R20" s="811"/>
      <c r="S20" s="811"/>
      <c r="T20" s="811"/>
      <c r="U20" s="811"/>
      <c r="V20" s="811"/>
      <c r="W20" s="811"/>
    </row>
    <row r="21" spans="1:23" x14ac:dyDescent="0.25">
      <c r="A21" s="965"/>
      <c r="B21" s="965"/>
      <c r="C21" s="965"/>
      <c r="D21" s="965"/>
      <c r="E21" s="965"/>
      <c r="F21" s="965"/>
      <c r="G21" s="965"/>
      <c r="H21" s="965"/>
      <c r="I21" s="965"/>
      <c r="J21" s="965"/>
      <c r="K21" s="965"/>
      <c r="L21" s="965"/>
      <c r="M21" s="965"/>
      <c r="N21" s="965"/>
      <c r="O21" s="965"/>
      <c r="P21" s="965"/>
      <c r="Q21" s="965"/>
      <c r="R21" s="965"/>
    </row>
    <row r="22" spans="1:23" x14ac:dyDescent="0.25">
      <c r="A22" s="1391" t="s">
        <v>586</v>
      </c>
      <c r="B22" s="1391"/>
      <c r="C22" s="1391"/>
      <c r="D22" s="1391"/>
      <c r="E22" s="1391"/>
      <c r="F22" s="1391"/>
      <c r="G22" s="1391"/>
      <c r="H22" s="1391"/>
      <c r="I22" s="1391"/>
      <c r="J22" s="1391"/>
      <c r="K22" s="201"/>
      <c r="L22" s="201"/>
      <c r="M22" s="201"/>
      <c r="N22" s="201"/>
      <c r="O22" s="201"/>
      <c r="P22" s="201"/>
      <c r="Q22" s="201"/>
      <c r="R22" s="201"/>
      <c r="S22" s="201"/>
      <c r="T22" s="523"/>
      <c r="U22" s="523"/>
      <c r="V22" s="201"/>
      <c r="W22" s="201"/>
    </row>
    <row r="23" spans="1:23" x14ac:dyDescent="0.25">
      <c r="A23" s="965" t="s">
        <v>587</v>
      </c>
      <c r="B23" s="965"/>
      <c r="C23" s="965"/>
      <c r="D23" s="965"/>
      <c r="E23" s="965"/>
      <c r="F23" s="965"/>
      <c r="G23" s="965"/>
      <c r="H23" s="965"/>
      <c r="I23" s="965"/>
      <c r="J23" s="965"/>
      <c r="K23" s="201"/>
      <c r="L23" s="201"/>
      <c r="M23" s="201"/>
      <c r="N23" s="201"/>
      <c r="O23" s="201"/>
      <c r="P23" s="201"/>
      <c r="Q23" s="201"/>
      <c r="R23" s="201"/>
      <c r="S23" s="201"/>
      <c r="T23" s="523"/>
      <c r="U23" s="611"/>
      <c r="V23" s="201"/>
      <c r="W23" s="201"/>
    </row>
    <row r="24" spans="1:23" x14ac:dyDescent="0.25">
      <c r="A24" s="965" t="s">
        <v>1249</v>
      </c>
      <c r="B24" s="965"/>
      <c r="C24" s="965"/>
      <c r="D24" s="965"/>
      <c r="E24" s="965"/>
      <c r="F24" s="965"/>
      <c r="G24" s="965"/>
      <c r="H24" s="965"/>
      <c r="I24" s="965"/>
      <c r="J24" s="965"/>
      <c r="K24" s="201"/>
      <c r="L24" s="201"/>
      <c r="M24" s="201"/>
      <c r="N24" s="201"/>
      <c r="O24" s="201"/>
      <c r="P24" s="201"/>
      <c r="Q24" s="201"/>
      <c r="R24" s="201"/>
      <c r="S24" s="201"/>
      <c r="T24" s="523"/>
      <c r="U24" s="523"/>
      <c r="V24" s="201"/>
      <c r="W24" s="201"/>
    </row>
    <row r="25" spans="1:23" x14ac:dyDescent="0.25">
      <c r="A25" s="1391" t="s">
        <v>1316</v>
      </c>
      <c r="B25" s="1391"/>
      <c r="C25" s="1391"/>
      <c r="D25" s="1391"/>
      <c r="E25" s="1391"/>
      <c r="F25" s="1391"/>
      <c r="G25" s="1391"/>
      <c r="H25" s="1391"/>
      <c r="I25" s="1391"/>
      <c r="J25" s="1391"/>
      <c r="K25" s="201"/>
      <c r="L25" s="201"/>
      <c r="M25" s="201"/>
      <c r="N25" s="201"/>
      <c r="O25" s="201"/>
      <c r="P25" s="201"/>
      <c r="Q25" s="201"/>
      <c r="R25" s="201"/>
      <c r="S25" s="201"/>
      <c r="T25" s="523"/>
      <c r="U25" s="523"/>
      <c r="V25" s="201"/>
      <c r="W25" s="201"/>
    </row>
    <row r="26" spans="1:23" x14ac:dyDescent="0.25">
      <c r="A26" s="1391" t="s">
        <v>364</v>
      </c>
      <c r="B26" s="1391"/>
      <c r="C26" s="1391"/>
      <c r="D26" s="1391"/>
      <c r="E26" s="1391"/>
      <c r="F26" s="1391"/>
      <c r="G26" s="1391"/>
      <c r="H26" s="1391"/>
      <c r="I26" s="1391"/>
      <c r="J26" s="1391"/>
      <c r="K26" s="201"/>
      <c r="L26" s="201"/>
      <c r="M26" s="201"/>
      <c r="N26" s="201"/>
      <c r="O26" s="201"/>
      <c r="P26" s="201"/>
      <c r="Q26" s="201"/>
      <c r="R26" s="201"/>
      <c r="S26" s="201"/>
      <c r="T26" s="523"/>
      <c r="U26" s="523"/>
      <c r="V26" s="201"/>
      <c r="W26" s="201"/>
    </row>
  </sheetData>
  <mergeCells count="31">
    <mergeCell ref="A22:J22"/>
    <mergeCell ref="A25:J25"/>
    <mergeCell ref="A26:J26"/>
    <mergeCell ref="M4:M5"/>
    <mergeCell ref="G4:G5"/>
    <mergeCell ref="A2:A5"/>
    <mergeCell ref="B2:B5"/>
    <mergeCell ref="C2:D3"/>
    <mergeCell ref="E2:F3"/>
    <mergeCell ref="G2:L2"/>
    <mergeCell ref="M2:R2"/>
    <mergeCell ref="C4:C5"/>
    <mergeCell ref="D4:D5"/>
    <mergeCell ref="E4:E5"/>
    <mergeCell ref="F4:F5"/>
    <mergeCell ref="H4:I4"/>
    <mergeCell ref="J4:J5"/>
    <mergeCell ref="S2:U2"/>
    <mergeCell ref="V2:W3"/>
    <mergeCell ref="G3:I3"/>
    <mergeCell ref="J3:L3"/>
    <mergeCell ref="M3:O3"/>
    <mergeCell ref="P3:R3"/>
    <mergeCell ref="S3:S5"/>
    <mergeCell ref="T3:U4"/>
    <mergeCell ref="N4:O4"/>
    <mergeCell ref="P4:P5"/>
    <mergeCell ref="Q4:R4"/>
    <mergeCell ref="V4:V5"/>
    <mergeCell ref="W4:W5"/>
    <mergeCell ref="K4:L4"/>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Normal="100" workbookViewId="0">
      <selection sqref="A1:XFD1048576"/>
    </sheetView>
  </sheetViews>
  <sheetFormatPr defaultColWidth="9.140625" defaultRowHeight="15" x14ac:dyDescent="0.25"/>
  <cols>
    <col min="1" max="1" width="12.28515625" style="200" bestFit="1" customWidth="1"/>
    <col min="2" max="2" width="9.28515625" style="200" bestFit="1" customWidth="1"/>
    <col min="3" max="6" width="13.7109375" style="200" bestFit="1" customWidth="1"/>
    <col min="7" max="7" width="15.5703125" style="200" customWidth="1"/>
    <col min="8" max="8" width="13.7109375" style="200" bestFit="1" customWidth="1"/>
    <col min="9" max="9" width="14.28515625" style="200" bestFit="1" customWidth="1"/>
    <col min="10" max="10" width="16.42578125" style="200" bestFit="1" customWidth="1"/>
    <col min="11" max="14" width="13.7109375" style="200" bestFit="1" customWidth="1"/>
    <col min="15" max="15" width="15.5703125" style="200" customWidth="1"/>
    <col min="16" max="18" width="13.7109375" style="200" bestFit="1" customWidth="1"/>
    <col min="19" max="19" width="14.5703125" style="200" customWidth="1"/>
    <col min="20" max="20" width="11" style="200" customWidth="1"/>
    <col min="21" max="21" width="14.140625" style="200" customWidth="1"/>
    <col min="22" max="22" width="16" style="200" bestFit="1" customWidth="1"/>
    <col min="23" max="23" width="10.28515625" style="200" customWidth="1"/>
    <col min="24" max="16384" width="9.140625" style="200"/>
  </cols>
  <sheetData>
    <row r="1" spans="1:23" x14ac:dyDescent="0.25">
      <c r="A1" s="538" t="s">
        <v>1240</v>
      </c>
      <c r="B1" s="538"/>
      <c r="C1" s="538"/>
      <c r="D1" s="538"/>
      <c r="E1" s="538"/>
      <c r="F1" s="538"/>
      <c r="G1" s="538"/>
      <c r="H1" s="538"/>
      <c r="I1" s="538"/>
      <c r="J1" s="538"/>
      <c r="K1" s="538"/>
      <c r="L1" s="538"/>
      <c r="M1" s="538"/>
      <c r="N1" s="538"/>
    </row>
    <row r="2" spans="1:23" s="321" customFormat="1" x14ac:dyDescent="0.25">
      <c r="A2" s="1475" t="s">
        <v>569</v>
      </c>
      <c r="B2" s="1475" t="s">
        <v>299</v>
      </c>
      <c r="C2" s="1462" t="s">
        <v>570</v>
      </c>
      <c r="D2" s="1478"/>
      <c r="E2" s="1462" t="s">
        <v>571</v>
      </c>
      <c r="F2" s="1470"/>
      <c r="G2" s="1460" t="s">
        <v>572</v>
      </c>
      <c r="H2" s="1461"/>
      <c r="I2" s="1461"/>
      <c r="J2" s="1461"/>
      <c r="K2" s="1461"/>
      <c r="L2" s="1482"/>
      <c r="M2" s="1460" t="s">
        <v>573</v>
      </c>
      <c r="N2" s="1461"/>
      <c r="O2" s="1461"/>
      <c r="P2" s="1461"/>
      <c r="Q2" s="1461"/>
      <c r="R2" s="1482"/>
      <c r="S2" s="1460" t="s">
        <v>574</v>
      </c>
      <c r="T2" s="1461"/>
      <c r="U2" s="1461"/>
      <c r="V2" s="1462" t="s">
        <v>575</v>
      </c>
      <c r="W2" s="1463"/>
    </row>
    <row r="3" spans="1:23" s="321" customFormat="1" x14ac:dyDescent="0.25">
      <c r="A3" s="1476"/>
      <c r="B3" s="1476"/>
      <c r="C3" s="1479"/>
      <c r="D3" s="1480"/>
      <c r="E3" s="1479"/>
      <c r="F3" s="1481"/>
      <c r="G3" s="1466" t="s">
        <v>576</v>
      </c>
      <c r="H3" s="1466"/>
      <c r="I3" s="1466"/>
      <c r="J3" s="1466" t="s">
        <v>577</v>
      </c>
      <c r="K3" s="1466"/>
      <c r="L3" s="1466"/>
      <c r="M3" s="1466" t="s">
        <v>576</v>
      </c>
      <c r="N3" s="1466"/>
      <c r="O3" s="1466"/>
      <c r="P3" s="1466" t="s">
        <v>577</v>
      </c>
      <c r="Q3" s="1466"/>
      <c r="R3" s="1466"/>
      <c r="S3" s="1467" t="s">
        <v>578</v>
      </c>
      <c r="T3" s="1462" t="s">
        <v>325</v>
      </c>
      <c r="U3" s="1470"/>
      <c r="V3" s="1464"/>
      <c r="W3" s="1465"/>
    </row>
    <row r="4" spans="1:23" s="207" customFormat="1" x14ac:dyDescent="0.25">
      <c r="A4" s="1476"/>
      <c r="B4" s="1476"/>
      <c r="C4" s="1459" t="s">
        <v>579</v>
      </c>
      <c r="D4" s="1475" t="s">
        <v>325</v>
      </c>
      <c r="E4" s="1459" t="s">
        <v>580</v>
      </c>
      <c r="F4" s="1475" t="s">
        <v>325</v>
      </c>
      <c r="G4" s="1459" t="s">
        <v>581</v>
      </c>
      <c r="H4" s="1473" t="s">
        <v>325</v>
      </c>
      <c r="I4" s="1474"/>
      <c r="J4" s="1459" t="s">
        <v>581</v>
      </c>
      <c r="K4" s="1473" t="s">
        <v>325</v>
      </c>
      <c r="L4" s="1474"/>
      <c r="M4" s="1459" t="s">
        <v>581</v>
      </c>
      <c r="N4" s="1473" t="s">
        <v>325</v>
      </c>
      <c r="O4" s="1474"/>
      <c r="P4" s="1459" t="s">
        <v>578</v>
      </c>
      <c r="Q4" s="1473" t="s">
        <v>325</v>
      </c>
      <c r="R4" s="1474"/>
      <c r="S4" s="1468"/>
      <c r="T4" s="1471"/>
      <c r="U4" s="1472"/>
      <c r="V4" s="1459" t="s">
        <v>582</v>
      </c>
      <c r="W4" s="1459" t="s">
        <v>588</v>
      </c>
    </row>
    <row r="5" spans="1:23" s="207" customFormat="1" x14ac:dyDescent="0.25">
      <c r="A5" s="1477"/>
      <c r="B5" s="1477"/>
      <c r="C5" s="1459"/>
      <c r="D5" s="1477"/>
      <c r="E5" s="1459"/>
      <c r="F5" s="1477"/>
      <c r="G5" s="1459"/>
      <c r="H5" s="976" t="s">
        <v>583</v>
      </c>
      <c r="I5" s="976" t="s">
        <v>584</v>
      </c>
      <c r="J5" s="1459"/>
      <c r="K5" s="976" t="s">
        <v>583</v>
      </c>
      <c r="L5" s="976" t="s">
        <v>584</v>
      </c>
      <c r="M5" s="1459"/>
      <c r="N5" s="976" t="s">
        <v>583</v>
      </c>
      <c r="O5" s="976" t="s">
        <v>584</v>
      </c>
      <c r="P5" s="1459"/>
      <c r="Q5" s="976" t="s">
        <v>583</v>
      </c>
      <c r="R5" s="976" t="s">
        <v>584</v>
      </c>
      <c r="S5" s="1469"/>
      <c r="T5" s="976" t="s">
        <v>1239</v>
      </c>
      <c r="U5" s="976" t="s">
        <v>584</v>
      </c>
      <c r="V5" s="1466"/>
      <c r="W5" s="1459"/>
    </row>
    <row r="6" spans="1:23" s="207" customFormat="1" x14ac:dyDescent="0.25">
      <c r="A6" s="512">
        <v>1</v>
      </c>
      <c r="B6" s="513">
        <v>2</v>
      </c>
      <c r="C6" s="1052">
        <v>3</v>
      </c>
      <c r="D6" s="513">
        <v>4</v>
      </c>
      <c r="E6" s="513">
        <v>6</v>
      </c>
      <c r="F6" s="513">
        <v>8</v>
      </c>
      <c r="G6" s="1052">
        <v>9</v>
      </c>
      <c r="H6" s="513">
        <v>10</v>
      </c>
      <c r="I6" s="1052">
        <v>11</v>
      </c>
      <c r="J6" s="513">
        <v>12</v>
      </c>
      <c r="K6" s="1052">
        <v>13</v>
      </c>
      <c r="L6" s="513">
        <v>14</v>
      </c>
      <c r="M6" s="1052">
        <v>15</v>
      </c>
      <c r="N6" s="513">
        <v>16</v>
      </c>
      <c r="O6" s="1052">
        <v>17</v>
      </c>
      <c r="P6" s="513">
        <v>18</v>
      </c>
      <c r="Q6" s="1052">
        <v>19</v>
      </c>
      <c r="R6" s="513">
        <v>20</v>
      </c>
      <c r="S6" s="1052">
        <v>21</v>
      </c>
      <c r="T6" s="1052">
        <v>22</v>
      </c>
      <c r="U6" s="513">
        <v>23</v>
      </c>
      <c r="V6" s="513">
        <v>24</v>
      </c>
      <c r="W6" s="1052">
        <v>25</v>
      </c>
    </row>
    <row r="7" spans="1:23" s="207" customFormat="1" x14ac:dyDescent="0.25">
      <c r="A7" s="524" t="s">
        <v>76</v>
      </c>
      <c r="B7" s="525">
        <v>249</v>
      </c>
      <c r="C7" s="525">
        <v>104737382</v>
      </c>
      <c r="D7" s="525">
        <v>9520684.7216502689</v>
      </c>
      <c r="E7" s="525">
        <v>284126341</v>
      </c>
      <c r="F7" s="525">
        <v>19072304.389937773</v>
      </c>
      <c r="G7" s="525">
        <v>20763480772</v>
      </c>
      <c r="H7" s="525">
        <v>5455501.2024448225</v>
      </c>
      <c r="I7" s="525">
        <v>1933461254.1151459</v>
      </c>
      <c r="J7" s="525">
        <v>19778451497</v>
      </c>
      <c r="K7" s="525">
        <v>5500054.3408372877</v>
      </c>
      <c r="L7" s="525">
        <v>1801064480.2183127</v>
      </c>
      <c r="M7" s="525">
        <v>562161847</v>
      </c>
      <c r="N7" s="525">
        <v>632268.6102540649</v>
      </c>
      <c r="O7" s="525">
        <v>40848216.048080534</v>
      </c>
      <c r="P7" s="525">
        <v>272811743</v>
      </c>
      <c r="Q7" s="525">
        <v>300431.93264513515</v>
      </c>
      <c r="R7" s="525">
        <v>18359528.585406065</v>
      </c>
      <c r="S7" s="525">
        <v>41765769582</v>
      </c>
      <c r="T7" s="525">
        <v>40481245.197769351</v>
      </c>
      <c r="U7" s="525">
        <v>3822326468.0785332</v>
      </c>
      <c r="V7" s="525">
        <v>13418486</v>
      </c>
      <c r="W7" s="525">
        <v>1105826.27</v>
      </c>
    </row>
    <row r="8" spans="1:23" s="207" customFormat="1" x14ac:dyDescent="0.25">
      <c r="A8" s="524" t="s">
        <v>585</v>
      </c>
      <c r="B8" s="1033">
        <f t="shared" ref="B8:U8" si="0">SUM(B9:B20)</f>
        <v>184</v>
      </c>
      <c r="C8" s="1033">
        <f t="shared" si="0"/>
        <v>58194534</v>
      </c>
      <c r="D8" s="1033">
        <f t="shared" si="0"/>
        <v>5003410.832832424</v>
      </c>
      <c r="E8" s="1033">
        <f t="shared" si="0"/>
        <v>223993816</v>
      </c>
      <c r="F8" s="1033">
        <f t="shared" si="0"/>
        <v>16990462.06633104</v>
      </c>
      <c r="G8" s="1033">
        <f t="shared" si="0"/>
        <v>33099631246</v>
      </c>
      <c r="H8" s="1033">
        <f t="shared" si="0"/>
        <v>5035828.2348870225</v>
      </c>
      <c r="I8" s="1033">
        <f t="shared" si="0"/>
        <v>2807861655.7239747</v>
      </c>
      <c r="J8" s="1033">
        <f t="shared" si="0"/>
        <v>31547137485</v>
      </c>
      <c r="K8" s="1033">
        <f t="shared" si="0"/>
        <v>4650180.8361843582</v>
      </c>
      <c r="L8" s="1033">
        <f t="shared" si="0"/>
        <v>2632865161.4187994</v>
      </c>
      <c r="M8" s="1033">
        <f t="shared" si="0"/>
        <v>548926407</v>
      </c>
      <c r="N8" s="1033">
        <f t="shared" si="0"/>
        <v>659759.2065675999</v>
      </c>
      <c r="O8" s="1033">
        <f t="shared" si="0"/>
        <v>43730349.51748924</v>
      </c>
      <c r="P8" s="1033">
        <f t="shared" si="0"/>
        <v>254445962</v>
      </c>
      <c r="Q8" s="1033">
        <f t="shared" si="0"/>
        <v>241938.57933423002</v>
      </c>
      <c r="R8" s="1033">
        <f t="shared" si="0"/>
        <v>19056033.866001472</v>
      </c>
      <c r="S8" s="1033">
        <f t="shared" si="0"/>
        <v>65732328627</v>
      </c>
      <c r="T8" s="1033">
        <f t="shared" si="0"/>
        <v>32581579.755340241</v>
      </c>
      <c r="U8" s="1033">
        <f t="shared" si="0"/>
        <v>5525507073.4354286</v>
      </c>
      <c r="V8" s="846">
        <f>INDEX(V9:V20,COUNT(V9:V20))</f>
        <v>17452730</v>
      </c>
      <c r="W8" s="846">
        <f>INDEX(W9:W20,COUNT(W9:W20))</f>
        <v>1515538.06</v>
      </c>
    </row>
    <row r="9" spans="1:23" s="201" customFormat="1" x14ac:dyDescent="0.25">
      <c r="A9" s="412">
        <v>45017</v>
      </c>
      <c r="B9" s="526">
        <v>17</v>
      </c>
      <c r="C9" s="526">
        <v>5082257</v>
      </c>
      <c r="D9" s="526">
        <v>487494.75300192501</v>
      </c>
      <c r="E9" s="526">
        <v>19058084</v>
      </c>
      <c r="F9" s="526">
        <v>1269872.5773463349</v>
      </c>
      <c r="G9" s="526">
        <v>2209899108</v>
      </c>
      <c r="H9" s="526">
        <v>457274.68886815908</v>
      </c>
      <c r="I9" s="526">
        <v>208561323.70896822</v>
      </c>
      <c r="J9" s="526">
        <v>2129768894</v>
      </c>
      <c r="K9" s="526">
        <v>389998.39712652896</v>
      </c>
      <c r="L9" s="526">
        <v>197448839.09270149</v>
      </c>
      <c r="M9" s="526">
        <v>38881162</v>
      </c>
      <c r="N9" s="526">
        <v>33040.452906889994</v>
      </c>
      <c r="O9" s="526">
        <v>2664050.0637206901</v>
      </c>
      <c r="P9" s="526">
        <v>20222985</v>
      </c>
      <c r="Q9" s="526">
        <v>14907.709384849999</v>
      </c>
      <c r="R9" s="526">
        <v>1316749.3462501499</v>
      </c>
      <c r="S9" s="526">
        <v>4422912490</v>
      </c>
      <c r="T9" s="526">
        <v>2652588.5786346882</v>
      </c>
      <c r="U9" s="526">
        <v>411748329.54198885</v>
      </c>
      <c r="V9" s="526">
        <v>13928644</v>
      </c>
      <c r="W9" s="526">
        <v>1202856.26</v>
      </c>
    </row>
    <row r="10" spans="1:23" s="201" customFormat="1" x14ac:dyDescent="0.25">
      <c r="A10" s="412">
        <v>45047</v>
      </c>
      <c r="B10" s="526">
        <v>22</v>
      </c>
      <c r="C10" s="526">
        <v>6084544</v>
      </c>
      <c r="D10" s="526">
        <v>602097.60580127488</v>
      </c>
      <c r="E10" s="526">
        <v>24176401</v>
      </c>
      <c r="F10" s="526">
        <v>1696110.0922792053</v>
      </c>
      <c r="G10" s="526">
        <v>2853709964</v>
      </c>
      <c r="H10" s="526">
        <v>615497.93786170578</v>
      </c>
      <c r="I10" s="526">
        <v>279196732.72291189</v>
      </c>
      <c r="J10" s="526">
        <v>2791583504</v>
      </c>
      <c r="K10" s="526">
        <v>560473.33423313184</v>
      </c>
      <c r="L10" s="526">
        <v>267345564.85713345</v>
      </c>
      <c r="M10" s="526">
        <v>55214792</v>
      </c>
      <c r="N10" s="526">
        <v>59799.40014003501</v>
      </c>
      <c r="O10" s="526">
        <v>4026497.5117653846</v>
      </c>
      <c r="P10" s="526">
        <v>28126823</v>
      </c>
      <c r="Q10" s="526">
        <v>24427.672334835006</v>
      </c>
      <c r="R10" s="526">
        <v>1941997.756142685</v>
      </c>
      <c r="S10" s="526">
        <v>5758895205</v>
      </c>
      <c r="T10" s="526">
        <v>3558406.0426501874</v>
      </c>
      <c r="U10" s="526">
        <v>554809000.54603386</v>
      </c>
      <c r="V10" s="526">
        <v>18118162</v>
      </c>
      <c r="W10" s="526">
        <v>1661088.39</v>
      </c>
    </row>
    <row r="11" spans="1:23" s="201" customFormat="1" x14ac:dyDescent="0.25">
      <c r="A11" s="412">
        <v>45078</v>
      </c>
      <c r="B11" s="526">
        <v>21</v>
      </c>
      <c r="C11" s="526">
        <v>5378134</v>
      </c>
      <c r="D11" s="526">
        <v>517883.74729452498</v>
      </c>
      <c r="E11" s="526">
        <v>22752136</v>
      </c>
      <c r="F11" s="526">
        <v>1670132.8138168452</v>
      </c>
      <c r="G11" s="526">
        <v>2722346037</v>
      </c>
      <c r="H11" s="526">
        <v>513039.07700917899</v>
      </c>
      <c r="I11" s="526">
        <v>268599449.39790928</v>
      </c>
      <c r="J11" s="526">
        <v>2728758164</v>
      </c>
      <c r="K11" s="526">
        <v>493882.52116900199</v>
      </c>
      <c r="L11" s="526">
        <v>264910365.52896917</v>
      </c>
      <c r="M11" s="526">
        <v>58172515</v>
      </c>
      <c r="N11" s="526">
        <v>66650.495972855017</v>
      </c>
      <c r="O11" s="526">
        <v>4493551.4075703053</v>
      </c>
      <c r="P11" s="526">
        <v>27630436</v>
      </c>
      <c r="Q11" s="526">
        <v>24943.631317845</v>
      </c>
      <c r="R11" s="526">
        <v>2000265.4050603649</v>
      </c>
      <c r="S11" s="526">
        <v>5565037422</v>
      </c>
      <c r="T11" s="526">
        <v>3286532.2865802515</v>
      </c>
      <c r="U11" s="526">
        <v>542191648.30062056</v>
      </c>
      <c r="V11" s="526">
        <v>16311877</v>
      </c>
      <c r="W11" s="526">
        <v>1465103.96</v>
      </c>
    </row>
    <row r="12" spans="1:23" s="201" customFormat="1" x14ac:dyDescent="0.25">
      <c r="A12" s="412">
        <v>45108</v>
      </c>
      <c r="B12" s="526">
        <v>21</v>
      </c>
      <c r="C12" s="526">
        <v>7246335</v>
      </c>
      <c r="D12" s="526">
        <v>588444.94647702505</v>
      </c>
      <c r="E12" s="526">
        <v>25789311</v>
      </c>
      <c r="F12" s="526">
        <v>1996640.65426759</v>
      </c>
      <c r="G12" s="526">
        <v>3470773189</v>
      </c>
      <c r="H12" s="526">
        <v>662545.21870383178</v>
      </c>
      <c r="I12" s="526">
        <v>323729838.80750382</v>
      </c>
      <c r="J12" s="526">
        <v>3304579543</v>
      </c>
      <c r="K12" s="526">
        <v>618785.67964432901</v>
      </c>
      <c r="L12" s="526">
        <v>302075039.02500683</v>
      </c>
      <c r="M12" s="526">
        <v>68864634</v>
      </c>
      <c r="N12" s="526">
        <v>84381.84941961999</v>
      </c>
      <c r="O12" s="526">
        <v>5567760.0280201696</v>
      </c>
      <c r="P12" s="526">
        <v>31833387</v>
      </c>
      <c r="Q12" s="526">
        <v>30508.065938104999</v>
      </c>
      <c r="R12" s="526">
        <v>2407352.3513797545</v>
      </c>
      <c r="S12" s="526">
        <v>6909086399</v>
      </c>
      <c r="T12" s="526">
        <v>3981306.4144505006</v>
      </c>
      <c r="U12" s="526">
        <v>636365075.81265509</v>
      </c>
      <c r="V12" s="526">
        <v>20743174</v>
      </c>
      <c r="W12" s="526">
        <v>1689568.62</v>
      </c>
    </row>
    <row r="13" spans="1:23" s="201" customFormat="1" x14ac:dyDescent="0.25">
      <c r="A13" s="412">
        <v>45139</v>
      </c>
      <c r="B13" s="526">
        <v>22</v>
      </c>
      <c r="C13" s="526">
        <v>7739042</v>
      </c>
      <c r="D13" s="526">
        <v>610658.11</v>
      </c>
      <c r="E13" s="526">
        <v>25101154</v>
      </c>
      <c r="F13" s="526">
        <v>1972965.6013788348</v>
      </c>
      <c r="G13" s="526">
        <v>4364393068</v>
      </c>
      <c r="H13" s="526">
        <v>563526.82361498394</v>
      </c>
      <c r="I13" s="526">
        <v>336721997.66835266</v>
      </c>
      <c r="J13" s="526">
        <v>4235283779</v>
      </c>
      <c r="K13" s="526">
        <v>601574.46466604201</v>
      </c>
      <c r="L13" s="526">
        <v>320973493.48837888</v>
      </c>
      <c r="M13" s="526">
        <v>62420518</v>
      </c>
      <c r="N13" s="526">
        <v>73187.02774950501</v>
      </c>
      <c r="O13" s="526">
        <v>5157876.7299427046</v>
      </c>
      <c r="P13" s="526">
        <v>27877875</v>
      </c>
      <c r="Q13" s="526">
        <v>29617.73839694</v>
      </c>
      <c r="R13" s="526">
        <v>2168502.1792974402</v>
      </c>
      <c r="S13" s="526">
        <v>8722815436</v>
      </c>
      <c r="T13" s="526">
        <v>3851529.7658063052</v>
      </c>
      <c r="U13" s="526">
        <v>667605493.77735054</v>
      </c>
      <c r="V13" s="526">
        <v>13431758</v>
      </c>
      <c r="W13" s="526">
        <v>1072985.3899999999</v>
      </c>
    </row>
    <row r="14" spans="1:23" s="201" customFormat="1" x14ac:dyDescent="0.25">
      <c r="A14" s="412">
        <v>45170</v>
      </c>
      <c r="B14" s="526">
        <v>20</v>
      </c>
      <c r="C14" s="526">
        <v>6817782</v>
      </c>
      <c r="D14" s="526">
        <v>550449.93999999994</v>
      </c>
      <c r="E14" s="526">
        <v>24874901</v>
      </c>
      <c r="F14" s="526">
        <v>2039494.43</v>
      </c>
      <c r="G14" s="526">
        <v>4311560930</v>
      </c>
      <c r="H14" s="526">
        <v>575378.77417975001</v>
      </c>
      <c r="I14" s="526">
        <v>339711619.63</v>
      </c>
      <c r="J14" s="526">
        <v>4050941947</v>
      </c>
      <c r="K14" s="526">
        <v>532014.14123624994</v>
      </c>
      <c r="L14" s="526">
        <v>312969224.47000003</v>
      </c>
      <c r="M14" s="526">
        <v>60563075</v>
      </c>
      <c r="N14" s="526">
        <v>76968.801801279973</v>
      </c>
      <c r="O14" s="526">
        <v>5252105.79</v>
      </c>
      <c r="P14" s="526">
        <v>25849279</v>
      </c>
      <c r="Q14" s="526">
        <v>26180.265346880005</v>
      </c>
      <c r="R14" s="526">
        <v>2126820.86</v>
      </c>
      <c r="S14" s="526">
        <v>8480607914</v>
      </c>
      <c r="T14" s="526">
        <v>3800486.3510997551</v>
      </c>
      <c r="U14" s="526">
        <v>662649715.12</v>
      </c>
      <c r="V14" s="526">
        <v>17174101</v>
      </c>
      <c r="W14" s="526">
        <v>1397878.47</v>
      </c>
    </row>
    <row r="15" spans="1:23" s="201" customFormat="1" x14ac:dyDescent="0.25">
      <c r="A15" s="412">
        <v>45200</v>
      </c>
      <c r="B15" s="526">
        <v>20</v>
      </c>
      <c r="C15" s="526">
        <v>6291425</v>
      </c>
      <c r="D15" s="526">
        <v>504265.16025767499</v>
      </c>
      <c r="E15" s="526">
        <v>24145318</v>
      </c>
      <c r="F15" s="526">
        <v>1894017.5772422298</v>
      </c>
      <c r="G15" s="526">
        <v>4180548102</v>
      </c>
      <c r="H15" s="526">
        <v>476212.1544169251</v>
      </c>
      <c r="I15" s="526">
        <v>324376529.10832953</v>
      </c>
      <c r="J15" s="526">
        <v>3987645508</v>
      </c>
      <c r="K15" s="526">
        <v>503736.52928394999</v>
      </c>
      <c r="L15" s="526">
        <v>304442835.20660919</v>
      </c>
      <c r="M15" s="526">
        <v>53483598</v>
      </c>
      <c r="N15" s="526">
        <v>56477.082154634998</v>
      </c>
      <c r="O15" s="526">
        <v>4462616.7164699845</v>
      </c>
      <c r="P15" s="526">
        <v>25983016</v>
      </c>
      <c r="Q15" s="526">
        <v>27634.144293930007</v>
      </c>
      <c r="R15" s="526">
        <v>2056539.6878710801</v>
      </c>
      <c r="S15" s="526">
        <v>8278096967</v>
      </c>
      <c r="T15" s="526">
        <v>3462342.647649345</v>
      </c>
      <c r="U15" s="526">
        <v>637736803.45677972</v>
      </c>
      <c r="V15" s="526">
        <v>21540647</v>
      </c>
      <c r="W15" s="526">
        <v>1627869.7</v>
      </c>
    </row>
    <row r="16" spans="1:23" s="201" customFormat="1" x14ac:dyDescent="0.25">
      <c r="A16" s="412">
        <v>45231</v>
      </c>
      <c r="B16" s="413">
        <v>21</v>
      </c>
      <c r="C16" s="413">
        <v>5995898</v>
      </c>
      <c r="D16" s="413">
        <v>477592.68</v>
      </c>
      <c r="E16" s="413">
        <v>26329372</v>
      </c>
      <c r="F16" s="526">
        <v>1927121.36</v>
      </c>
      <c r="G16" s="526">
        <v>4344259786</v>
      </c>
      <c r="H16" s="415">
        <v>474348.67344319698</v>
      </c>
      <c r="I16" s="415">
        <v>337005294.50999898</v>
      </c>
      <c r="J16" s="526">
        <v>4016413813</v>
      </c>
      <c r="K16" s="526">
        <v>411194.48716863804</v>
      </c>
      <c r="L16" s="526">
        <v>308228760</v>
      </c>
      <c r="M16" s="526">
        <v>63168975</v>
      </c>
      <c r="N16" s="526">
        <v>68979.237346155001</v>
      </c>
      <c r="O16" s="526">
        <v>4828143.54</v>
      </c>
      <c r="P16" s="526">
        <v>29508489</v>
      </c>
      <c r="Q16" s="526">
        <v>23679.041561565002</v>
      </c>
      <c r="R16" s="526">
        <v>2139599.89</v>
      </c>
      <c r="S16" s="526">
        <v>8485676333</v>
      </c>
      <c r="T16" s="526">
        <v>3382915.4852465698</v>
      </c>
      <c r="U16" s="526">
        <v>654606511.98000002</v>
      </c>
      <c r="V16" s="526">
        <v>13350483</v>
      </c>
      <c r="W16" s="526">
        <v>1077600.76</v>
      </c>
    </row>
    <row r="17" spans="1:34" s="201" customFormat="1" x14ac:dyDescent="0.25">
      <c r="A17" s="412">
        <v>45261</v>
      </c>
      <c r="B17" s="413">
        <v>20</v>
      </c>
      <c r="C17" s="413">
        <v>7559117</v>
      </c>
      <c r="D17" s="413">
        <v>664523.89</v>
      </c>
      <c r="E17" s="413">
        <v>31767139</v>
      </c>
      <c r="F17" s="526">
        <v>2524106.96</v>
      </c>
      <c r="G17" s="526">
        <v>4642141062</v>
      </c>
      <c r="H17" s="415">
        <v>698004.88678928989</v>
      </c>
      <c r="I17" s="415">
        <v>389958870.17000002</v>
      </c>
      <c r="J17" s="526">
        <v>4302162333</v>
      </c>
      <c r="K17" s="526">
        <v>538521.28165648691</v>
      </c>
      <c r="L17" s="526">
        <v>354471039.75</v>
      </c>
      <c r="M17" s="526">
        <v>88157138</v>
      </c>
      <c r="N17" s="526">
        <v>140274.859076625</v>
      </c>
      <c r="O17" s="526">
        <v>7277747.7300000004</v>
      </c>
      <c r="P17" s="526">
        <v>37413672</v>
      </c>
      <c r="Q17" s="526">
        <v>40040.310759280001</v>
      </c>
      <c r="R17" s="526">
        <v>2898206.39</v>
      </c>
      <c r="S17" s="526">
        <v>9109200461</v>
      </c>
      <c r="T17" s="526">
        <v>4605472.1832226403</v>
      </c>
      <c r="U17" s="526">
        <v>757794494.89999998</v>
      </c>
      <c r="V17" s="526">
        <v>17452730</v>
      </c>
      <c r="W17" s="526">
        <v>1515538.06</v>
      </c>
    </row>
    <row r="18" spans="1:34" s="201" customFormat="1" x14ac:dyDescent="0.25">
      <c r="A18" s="412">
        <v>45292</v>
      </c>
      <c r="B18" s="413"/>
      <c r="C18" s="413"/>
      <c r="D18" s="413"/>
      <c r="E18" s="413"/>
      <c r="F18" s="414"/>
      <c r="G18" s="414"/>
      <c r="H18" s="415"/>
      <c r="I18" s="415"/>
      <c r="J18" s="811"/>
      <c r="K18" s="811"/>
      <c r="L18" s="811"/>
      <c r="M18" s="811"/>
      <c r="N18" s="811"/>
      <c r="O18" s="811"/>
      <c r="P18" s="811"/>
      <c r="Q18" s="811"/>
      <c r="R18" s="811"/>
      <c r="S18" s="811"/>
      <c r="T18" s="811"/>
      <c r="U18" s="811"/>
      <c r="V18" s="811"/>
      <c r="W18" s="811"/>
    </row>
    <row r="19" spans="1:34" s="201" customFormat="1" x14ac:dyDescent="0.25">
      <c r="A19" s="412">
        <v>45323</v>
      </c>
      <c r="B19" s="413"/>
      <c r="C19" s="413"/>
      <c r="D19" s="413"/>
      <c r="E19" s="413"/>
      <c r="F19" s="414"/>
      <c r="G19" s="414"/>
      <c r="H19" s="415"/>
      <c r="I19" s="415"/>
      <c r="J19" s="811"/>
      <c r="K19" s="811"/>
      <c r="L19" s="811"/>
      <c r="M19" s="811"/>
      <c r="N19" s="811"/>
      <c r="O19" s="811"/>
      <c r="P19" s="811"/>
      <c r="Q19" s="811"/>
      <c r="R19" s="811"/>
      <c r="S19" s="811"/>
      <c r="T19" s="811"/>
      <c r="U19" s="811"/>
      <c r="V19" s="811"/>
      <c r="W19" s="811"/>
    </row>
    <row r="20" spans="1:34" s="201" customFormat="1" x14ac:dyDescent="0.25">
      <c r="A20" s="412">
        <v>45352</v>
      </c>
      <c r="B20" s="413"/>
      <c r="C20" s="413"/>
      <c r="D20" s="413"/>
      <c r="E20" s="413"/>
      <c r="F20" s="414"/>
      <c r="G20" s="414"/>
      <c r="H20" s="415"/>
      <c r="I20" s="415"/>
      <c r="J20" s="811"/>
      <c r="K20" s="811"/>
      <c r="L20" s="811"/>
      <c r="M20" s="811"/>
      <c r="N20" s="811"/>
      <c r="O20" s="811"/>
      <c r="P20" s="811"/>
      <c r="Q20" s="811"/>
      <c r="R20" s="811"/>
      <c r="S20" s="811"/>
      <c r="T20" s="811"/>
      <c r="U20" s="811"/>
      <c r="V20" s="811"/>
      <c r="W20" s="811"/>
    </row>
    <row r="21" spans="1:34" s="201" customFormat="1" x14ac:dyDescent="0.25">
      <c r="A21" s="965"/>
      <c r="B21" s="965"/>
      <c r="C21" s="965"/>
      <c r="D21" s="965"/>
      <c r="E21" s="965"/>
      <c r="F21" s="965"/>
      <c r="G21" s="965"/>
      <c r="H21" s="965"/>
      <c r="I21" s="965"/>
      <c r="J21" s="965"/>
      <c r="K21" s="965"/>
      <c r="L21" s="965"/>
      <c r="M21" s="965"/>
      <c r="N21" s="965"/>
    </row>
    <row r="22" spans="1:34" s="201" customFormat="1" x14ac:dyDescent="0.25">
      <c r="A22" s="965" t="s">
        <v>589</v>
      </c>
      <c r="B22" s="965"/>
      <c r="C22" s="965"/>
      <c r="D22" s="965"/>
      <c r="E22" s="965"/>
      <c r="F22" s="965"/>
      <c r="G22" s="965"/>
      <c r="H22" s="965"/>
      <c r="I22" s="965"/>
      <c r="J22" s="965"/>
      <c r="K22" s="965"/>
      <c r="L22" s="965"/>
      <c r="M22" s="965"/>
      <c r="N22" s="965"/>
    </row>
    <row r="23" spans="1:34" s="201" customFormat="1" x14ac:dyDescent="0.25">
      <c r="A23" s="965" t="s">
        <v>587</v>
      </c>
      <c r="B23" s="965"/>
      <c r="C23" s="965"/>
      <c r="D23" s="965"/>
      <c r="E23" s="965"/>
      <c r="F23" s="965"/>
      <c r="G23" s="965"/>
      <c r="H23" s="965"/>
      <c r="I23" s="965"/>
      <c r="J23" s="965"/>
      <c r="K23" s="965"/>
      <c r="L23" s="965"/>
      <c r="M23" s="965"/>
      <c r="N23" s="965"/>
    </row>
    <row r="24" spans="1:34" x14ac:dyDescent="0.25">
      <c r="A24" s="965" t="s">
        <v>1249</v>
      </c>
      <c r="B24" s="965"/>
      <c r="C24" s="965"/>
      <c r="D24" s="965"/>
      <c r="E24" s="965"/>
      <c r="F24" s="965"/>
      <c r="G24" s="965"/>
      <c r="H24" s="965"/>
      <c r="I24" s="965"/>
      <c r="J24" s="965"/>
      <c r="K24" s="201"/>
      <c r="L24" s="201"/>
      <c r="M24" s="201"/>
      <c r="N24" s="201"/>
      <c r="O24" s="201"/>
      <c r="P24" s="201"/>
      <c r="Q24" s="201"/>
      <c r="R24" s="201"/>
      <c r="S24" s="201"/>
      <c r="T24" s="523"/>
      <c r="U24" s="523"/>
      <c r="V24" s="201"/>
      <c r="W24" s="201"/>
    </row>
    <row r="25" spans="1:34" x14ac:dyDescent="0.25">
      <c r="A25" s="1391" t="s">
        <v>1316</v>
      </c>
      <c r="B25" s="1391"/>
      <c r="C25" s="1391"/>
      <c r="D25" s="1391"/>
      <c r="E25" s="1391"/>
      <c r="F25" s="1391"/>
      <c r="G25" s="1391"/>
      <c r="H25" s="1391"/>
      <c r="I25" s="1391"/>
      <c r="J25" s="1391"/>
      <c r="K25" s="1391"/>
      <c r="L25" s="1391"/>
      <c r="M25" s="1391"/>
      <c r="N25" s="1391"/>
      <c r="O25" s="1391"/>
      <c r="P25" s="1391"/>
      <c r="Q25" s="1391"/>
      <c r="R25" s="1391"/>
      <c r="S25" s="201"/>
      <c r="T25" s="201"/>
      <c r="U25" s="201"/>
      <c r="V25" s="201"/>
      <c r="W25" s="201"/>
      <c r="X25" s="201"/>
      <c r="Y25" s="201"/>
      <c r="Z25" s="201"/>
      <c r="AA25" s="201"/>
      <c r="AB25" s="201"/>
      <c r="AC25" s="201"/>
      <c r="AD25" s="201"/>
      <c r="AE25" s="201"/>
      <c r="AF25" s="201"/>
      <c r="AG25" s="201"/>
      <c r="AH25" s="201"/>
    </row>
    <row r="26" spans="1:34" x14ac:dyDescent="0.25">
      <c r="A26" s="1391" t="s">
        <v>366</v>
      </c>
      <c r="B26" s="1391"/>
      <c r="C26" s="1391"/>
      <c r="D26" s="1391"/>
      <c r="E26" s="1391"/>
      <c r="F26" s="1391"/>
      <c r="G26" s="1391"/>
      <c r="H26" s="1391"/>
      <c r="I26" s="1391"/>
      <c r="J26" s="1391"/>
      <c r="K26" s="1391"/>
      <c r="L26" s="1391"/>
      <c r="M26" s="1391"/>
      <c r="N26" s="1391"/>
      <c r="O26" s="1391"/>
      <c r="P26" s="1391"/>
      <c r="Q26" s="1391"/>
      <c r="R26" s="1391"/>
      <c r="S26" s="201"/>
      <c r="T26" s="201"/>
      <c r="U26" s="201"/>
      <c r="V26" s="201"/>
      <c r="W26" s="201"/>
      <c r="X26" s="201"/>
      <c r="Y26" s="201"/>
      <c r="Z26" s="201"/>
      <c r="AA26" s="201"/>
      <c r="AB26" s="201"/>
      <c r="AC26" s="201"/>
      <c r="AD26" s="201"/>
      <c r="AE26" s="201"/>
      <c r="AF26" s="201"/>
      <c r="AG26" s="201"/>
      <c r="AH26" s="201"/>
    </row>
    <row r="27" spans="1:34" x14ac:dyDescent="0.25">
      <c r="T27" s="227"/>
      <c r="U27" s="323"/>
    </row>
    <row r="28" spans="1:34" x14ac:dyDescent="0.25">
      <c r="U28" s="323"/>
    </row>
    <row r="29" spans="1:34" x14ac:dyDescent="0.25">
      <c r="U29" s="323"/>
    </row>
    <row r="30" spans="1:34" x14ac:dyDescent="0.25">
      <c r="U30" s="323"/>
    </row>
    <row r="31" spans="1:34" x14ac:dyDescent="0.25">
      <c r="U31" s="323"/>
    </row>
    <row r="32" spans="1:34" x14ac:dyDescent="0.25">
      <c r="U32" s="323"/>
    </row>
  </sheetData>
  <mergeCells count="30">
    <mergeCell ref="A25:R25"/>
    <mergeCell ref="A26:R26"/>
    <mergeCell ref="J4:J5"/>
    <mergeCell ref="A2:A5"/>
    <mergeCell ref="B2:B5"/>
    <mergeCell ref="C2:D3"/>
    <mergeCell ref="E2:F3"/>
    <mergeCell ref="G2:L2"/>
    <mergeCell ref="M2:R2"/>
    <mergeCell ref="C4:C5"/>
    <mergeCell ref="D4:D5"/>
    <mergeCell ref="E4:E5"/>
    <mergeCell ref="F4:F5"/>
    <mergeCell ref="K4:L4"/>
    <mergeCell ref="M4:M5"/>
    <mergeCell ref="S2:U2"/>
    <mergeCell ref="V2:W3"/>
    <mergeCell ref="G3:I3"/>
    <mergeCell ref="J3:L3"/>
    <mergeCell ref="M3:O3"/>
    <mergeCell ref="P3:R3"/>
    <mergeCell ref="S3:S5"/>
    <mergeCell ref="T3:U4"/>
    <mergeCell ref="N4:O4"/>
    <mergeCell ref="P4:P5"/>
    <mergeCell ref="Q4:R4"/>
    <mergeCell ref="V4:V5"/>
    <mergeCell ref="W4:W5"/>
    <mergeCell ref="G4:G5"/>
    <mergeCell ref="H4:I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Normal="100" workbookViewId="0"/>
  </sheetViews>
  <sheetFormatPr defaultColWidth="9.140625" defaultRowHeight="15" x14ac:dyDescent="0.25"/>
  <cols>
    <col min="1" max="1" width="13.42578125" style="200" bestFit="1" customWidth="1"/>
    <col min="2" max="3" width="10.5703125" style="200" bestFit="1" customWidth="1"/>
    <col min="4" max="4" width="10.5703125" style="200" customWidth="1"/>
    <col min="5" max="7" width="10.5703125" style="200" bestFit="1" customWidth="1"/>
    <col min="8" max="8" width="11.42578125" style="200" bestFit="1" customWidth="1"/>
    <col min="9" max="13" width="10.5703125" style="200" bestFit="1" customWidth="1"/>
    <col min="14" max="14" width="10.85546875" style="200" bestFit="1" customWidth="1"/>
    <col min="15" max="15" width="9.140625" style="200" customWidth="1"/>
    <col min="16" max="16384" width="9.140625" style="200"/>
  </cols>
  <sheetData>
    <row r="1" spans="1:14" ht="17.25" customHeight="1" x14ac:dyDescent="0.25">
      <c r="A1" s="538" t="s">
        <v>590</v>
      </c>
      <c r="B1" s="538"/>
      <c r="C1" s="538"/>
      <c r="D1" s="538"/>
      <c r="E1" s="538"/>
      <c r="F1" s="538"/>
      <c r="G1" s="538"/>
      <c r="H1" s="538"/>
      <c r="I1" s="538"/>
      <c r="J1" s="538"/>
      <c r="K1" s="538"/>
      <c r="L1" s="538"/>
      <c r="M1" s="538"/>
      <c r="N1" s="538"/>
    </row>
    <row r="2" spans="1:14" s="201" customFormat="1" ht="17.25" customHeight="1" x14ac:dyDescent="0.25">
      <c r="A2" s="1486" t="s">
        <v>591</v>
      </c>
      <c r="B2" s="1488" t="s">
        <v>78</v>
      </c>
      <c r="C2" s="1489"/>
      <c r="D2" s="1489"/>
      <c r="E2" s="1489"/>
      <c r="F2" s="1489"/>
      <c r="G2" s="1489"/>
      <c r="H2" s="1490"/>
      <c r="I2" s="1488" t="s">
        <v>79</v>
      </c>
      <c r="J2" s="1489"/>
      <c r="K2" s="1489"/>
      <c r="L2" s="1489"/>
      <c r="M2" s="1489"/>
      <c r="N2" s="1490"/>
    </row>
    <row r="3" spans="1:14" s="201" customFormat="1" ht="27" customHeight="1" x14ac:dyDescent="0.25">
      <c r="A3" s="1487"/>
      <c r="B3" s="1491" t="s">
        <v>592</v>
      </c>
      <c r="C3" s="1492"/>
      <c r="D3" s="1493"/>
      <c r="E3" s="1491" t="s">
        <v>593</v>
      </c>
      <c r="F3" s="1494"/>
      <c r="G3" s="1483" t="s">
        <v>101</v>
      </c>
      <c r="H3" s="1484" t="s">
        <v>594</v>
      </c>
      <c r="I3" s="1491" t="s">
        <v>592</v>
      </c>
      <c r="J3" s="1494"/>
      <c r="K3" s="1491" t="s">
        <v>593</v>
      </c>
      <c r="L3" s="1494"/>
      <c r="M3" s="1483" t="s">
        <v>101</v>
      </c>
      <c r="N3" s="1484" t="s">
        <v>594</v>
      </c>
    </row>
    <row r="4" spans="1:14" s="201" customFormat="1" ht="40.5" customHeight="1" x14ac:dyDescent="0.25">
      <c r="A4" s="1417"/>
      <c r="B4" s="1061" t="s">
        <v>595</v>
      </c>
      <c r="C4" s="1061" t="s">
        <v>596</v>
      </c>
      <c r="D4" s="1061" t="s">
        <v>597</v>
      </c>
      <c r="E4" s="1061" t="s">
        <v>598</v>
      </c>
      <c r="F4" s="1061" t="s">
        <v>599</v>
      </c>
      <c r="G4" s="1432"/>
      <c r="H4" s="1485"/>
      <c r="I4" s="1061" t="s">
        <v>595</v>
      </c>
      <c r="J4" s="1061" t="s">
        <v>596</v>
      </c>
      <c r="K4" s="1061" t="s">
        <v>598</v>
      </c>
      <c r="L4" s="1061" t="s">
        <v>599</v>
      </c>
      <c r="M4" s="1432"/>
      <c r="N4" s="1485"/>
    </row>
    <row r="5" spans="1:14" s="207" customFormat="1" ht="18" customHeight="1" x14ac:dyDescent="0.25">
      <c r="A5" s="1024" t="s">
        <v>76</v>
      </c>
      <c r="B5" s="1030">
        <v>62739.59</v>
      </c>
      <c r="C5" s="1030">
        <v>977.77</v>
      </c>
      <c r="D5" s="1030">
        <v>3803.35</v>
      </c>
      <c r="E5" s="1030">
        <v>499043.26</v>
      </c>
      <c r="F5" s="1030">
        <v>1674.24</v>
      </c>
      <c r="G5" s="1030">
        <v>564434.86</v>
      </c>
      <c r="H5" s="1030">
        <v>92.1</v>
      </c>
      <c r="I5" s="1026">
        <v>243765.70164159001</v>
      </c>
      <c r="J5" s="1030">
        <v>2796.6694715650001</v>
      </c>
      <c r="K5" s="1030">
        <v>86678.483347109999</v>
      </c>
      <c r="L5" s="1030">
        <v>12912.975330375</v>
      </c>
      <c r="M5" s="1026">
        <v>346153.82979063998</v>
      </c>
      <c r="N5" s="1030">
        <v>3664.4</v>
      </c>
    </row>
    <row r="6" spans="1:14" s="207" customFormat="1" ht="18" customHeight="1" x14ac:dyDescent="0.25">
      <c r="A6" s="1032" t="s">
        <v>77</v>
      </c>
      <c r="B6" s="1033">
        <f>SUM(B7:B18)</f>
        <v>40699.229999999996</v>
      </c>
      <c r="C6" s="1033">
        <f t="shared" ref="C6:G6" si="0">SUM(C7:C18)</f>
        <v>826.05</v>
      </c>
      <c r="D6" s="1033">
        <f t="shared" si="0"/>
        <v>0</v>
      </c>
      <c r="E6" s="1033">
        <f t="shared" si="0"/>
        <v>308700.51</v>
      </c>
      <c r="F6" s="1033">
        <f t="shared" si="0"/>
        <v>941.36999999999989</v>
      </c>
      <c r="G6" s="1033">
        <f t="shared" si="0"/>
        <v>351167.16000000003</v>
      </c>
      <c r="H6" s="1033">
        <f>INDEX(H7:H18,COUNT(H7:H18))</f>
        <v>96.91</v>
      </c>
      <c r="I6" s="1033">
        <f t="shared" ref="I6:M6" si="1">SUM(I7:I18)</f>
        <v>145138.27310294</v>
      </c>
      <c r="J6" s="1033">
        <f t="shared" si="1"/>
        <v>2705.5822987400002</v>
      </c>
      <c r="K6" s="1033">
        <f t="shared" si="1"/>
        <v>75042.72963613001</v>
      </c>
      <c r="L6" s="1033">
        <f t="shared" si="1"/>
        <v>16464.88899059</v>
      </c>
      <c r="M6" s="1033">
        <f t="shared" si="1"/>
        <v>239351.4740284</v>
      </c>
      <c r="N6" s="1033">
        <f>INDEX(N7:N18,COUNT(N7:N18))</f>
        <v>4129.3900000000003</v>
      </c>
    </row>
    <row r="7" spans="1:14" s="201" customFormat="1" ht="18" customHeight="1" x14ac:dyDescent="0.25">
      <c r="A7" s="412">
        <v>45017</v>
      </c>
      <c r="B7" s="477">
        <v>2700.09</v>
      </c>
      <c r="C7" s="477">
        <v>53.23</v>
      </c>
      <c r="D7" s="480" t="s">
        <v>290</v>
      </c>
      <c r="E7" s="477">
        <v>30546.190000000002</v>
      </c>
      <c r="F7" s="477">
        <v>68.42</v>
      </c>
      <c r="G7" s="477">
        <v>33367.93</v>
      </c>
      <c r="H7" s="477">
        <v>93.32</v>
      </c>
      <c r="I7" s="477">
        <v>7485.0507238800001</v>
      </c>
      <c r="J7" s="477">
        <v>160.047353875</v>
      </c>
      <c r="K7" s="477">
        <v>5707.4888257849998</v>
      </c>
      <c r="L7" s="477">
        <v>1210.3782586750001</v>
      </c>
      <c r="M7" s="477">
        <v>14562.965162215</v>
      </c>
      <c r="N7" s="477">
        <v>3755.28</v>
      </c>
    </row>
    <row r="8" spans="1:14" s="201" customFormat="1" ht="18" customHeight="1" x14ac:dyDescent="0.25">
      <c r="A8" s="412">
        <v>45047</v>
      </c>
      <c r="B8" s="477">
        <v>3867.16</v>
      </c>
      <c r="C8" s="477">
        <v>62.970000000000006</v>
      </c>
      <c r="D8" s="480" t="s">
        <v>290</v>
      </c>
      <c r="E8" s="477">
        <v>21816.76</v>
      </c>
      <c r="F8" s="477">
        <v>13.76</v>
      </c>
      <c r="G8" s="477">
        <v>25760.650000000005</v>
      </c>
      <c r="H8" s="477">
        <v>94.44</v>
      </c>
      <c r="I8" s="477">
        <v>12584.17918745</v>
      </c>
      <c r="J8" s="477">
        <v>103.34326801</v>
      </c>
      <c r="K8" s="477">
        <v>7460.3335906749999</v>
      </c>
      <c r="L8" s="477">
        <v>947.61251551500004</v>
      </c>
      <c r="M8" s="477">
        <v>21095.468561649999</v>
      </c>
      <c r="N8" s="477">
        <v>3864.02</v>
      </c>
    </row>
    <row r="9" spans="1:14" s="201" customFormat="1" ht="18" customHeight="1" x14ac:dyDescent="0.25">
      <c r="A9" s="412">
        <v>45078</v>
      </c>
      <c r="B9" s="477">
        <v>3627.39</v>
      </c>
      <c r="C9" s="477">
        <v>83.29</v>
      </c>
      <c r="D9" s="480" t="s">
        <v>290</v>
      </c>
      <c r="E9" s="477">
        <v>33079.279999999999</v>
      </c>
      <c r="F9" s="477">
        <v>117.39</v>
      </c>
      <c r="G9" s="477">
        <v>36907.35</v>
      </c>
      <c r="H9" s="477">
        <v>95.72</v>
      </c>
      <c r="I9" s="477">
        <v>13428.188516225</v>
      </c>
      <c r="J9" s="477">
        <v>340.89039472500002</v>
      </c>
      <c r="K9" s="477">
        <v>7051.212503195</v>
      </c>
      <c r="L9" s="477">
        <v>1162.5555498250001</v>
      </c>
      <c r="M9" s="477">
        <v>21982.846963970002</v>
      </c>
      <c r="N9" s="477">
        <v>3922.04</v>
      </c>
    </row>
    <row r="10" spans="1:14" s="201" customFormat="1" ht="18" customHeight="1" x14ac:dyDescent="0.25">
      <c r="A10" s="412">
        <v>45108</v>
      </c>
      <c r="B10" s="477">
        <v>4514.9399999999996</v>
      </c>
      <c r="C10" s="477">
        <v>93.56</v>
      </c>
      <c r="D10" s="480" t="s">
        <v>290</v>
      </c>
      <c r="E10" s="477">
        <v>43166.27</v>
      </c>
      <c r="F10" s="477">
        <v>88.1</v>
      </c>
      <c r="G10" s="477">
        <v>47862.87</v>
      </c>
      <c r="H10" s="477">
        <v>96.56</v>
      </c>
      <c r="I10" s="477">
        <v>12862.57</v>
      </c>
      <c r="J10" s="477">
        <v>207.08</v>
      </c>
      <c r="K10" s="477">
        <v>9010.81</v>
      </c>
      <c r="L10" s="477">
        <v>1739.33</v>
      </c>
      <c r="M10" s="477">
        <v>23819.79</v>
      </c>
      <c r="N10" s="477">
        <v>3931.34</v>
      </c>
    </row>
    <row r="11" spans="1:14" s="201" customFormat="1" ht="18" customHeight="1" x14ac:dyDescent="0.25">
      <c r="A11" s="412">
        <v>45139</v>
      </c>
      <c r="B11" s="477">
        <v>4868.57</v>
      </c>
      <c r="C11" s="477">
        <v>86.56</v>
      </c>
      <c r="D11" s="480" t="s">
        <v>290</v>
      </c>
      <c r="E11" s="477">
        <v>32779.72</v>
      </c>
      <c r="F11" s="477">
        <v>88.54</v>
      </c>
      <c r="G11" s="477">
        <v>37823.39</v>
      </c>
      <c r="H11" s="477">
        <v>97.12</v>
      </c>
      <c r="I11" s="477">
        <v>13817.066349479999</v>
      </c>
      <c r="J11" s="477">
        <v>203.57833977000001</v>
      </c>
      <c r="K11" s="477">
        <v>8720.5898745249997</v>
      </c>
      <c r="L11" s="477">
        <v>1389.2251566499999</v>
      </c>
      <c r="M11" s="477">
        <v>24130.459720424999</v>
      </c>
      <c r="N11" s="477">
        <v>3982.54</v>
      </c>
    </row>
    <row r="12" spans="1:14" s="201" customFormat="1" ht="14.25" customHeight="1" x14ac:dyDescent="0.25">
      <c r="A12" s="412">
        <v>45170</v>
      </c>
      <c r="B12" s="477">
        <v>5282.26</v>
      </c>
      <c r="C12" s="477">
        <v>127.01</v>
      </c>
      <c r="D12" s="480" t="s">
        <v>290</v>
      </c>
      <c r="E12" s="477">
        <v>40381.22</v>
      </c>
      <c r="F12" s="477">
        <v>90.27</v>
      </c>
      <c r="G12" s="477">
        <v>45880.76</v>
      </c>
      <c r="H12" s="477">
        <v>97.94</v>
      </c>
      <c r="I12" s="477">
        <v>19975.98237827</v>
      </c>
      <c r="J12" s="477">
        <v>337.56573455500001</v>
      </c>
      <c r="K12" s="477">
        <v>8761.1713640550006</v>
      </c>
      <c r="L12" s="477">
        <v>1796.29851246</v>
      </c>
      <c r="M12" s="477">
        <v>30871.017989340002</v>
      </c>
      <c r="N12" s="477">
        <v>3998.16</v>
      </c>
    </row>
    <row r="13" spans="1:14" s="201" customFormat="1" ht="12.75" customHeight="1" x14ac:dyDescent="0.25">
      <c r="A13" s="412">
        <v>45200</v>
      </c>
      <c r="B13" s="477">
        <v>4803.16</v>
      </c>
      <c r="C13" s="477">
        <v>115.53999999999999</v>
      </c>
      <c r="D13" s="480" t="s">
        <v>290</v>
      </c>
      <c r="E13" s="477">
        <v>40240.93</v>
      </c>
      <c r="F13" s="477">
        <v>185.38</v>
      </c>
      <c r="G13" s="477">
        <v>45345.01</v>
      </c>
      <c r="H13" s="477">
        <v>98.01</v>
      </c>
      <c r="I13" s="477">
        <v>22587.311086015001</v>
      </c>
      <c r="J13" s="477">
        <v>804.00015088999999</v>
      </c>
      <c r="K13" s="477">
        <v>8687.7309718100005</v>
      </c>
      <c r="L13" s="477">
        <v>2280.6759681100002</v>
      </c>
      <c r="M13" s="477">
        <v>34359.718176825001</v>
      </c>
      <c r="N13" s="477">
        <v>4029.24</v>
      </c>
    </row>
    <row r="14" spans="1:14" s="201" customFormat="1" x14ac:dyDescent="0.25">
      <c r="A14" s="412">
        <v>45231</v>
      </c>
      <c r="B14" s="413">
        <v>4355.8599999999997</v>
      </c>
      <c r="C14" s="413">
        <v>97.6</v>
      </c>
      <c r="D14" s="480" t="s">
        <v>290</v>
      </c>
      <c r="E14" s="413">
        <v>24258.39</v>
      </c>
      <c r="F14" s="477">
        <v>89.95</v>
      </c>
      <c r="G14" s="477">
        <v>28801.799999999996</v>
      </c>
      <c r="H14" s="415">
        <v>96.98</v>
      </c>
      <c r="I14" s="415">
        <v>15332.802780415001</v>
      </c>
      <c r="J14" s="477">
        <v>209.15702516499999</v>
      </c>
      <c r="K14" s="477">
        <v>7593.6769636999998</v>
      </c>
      <c r="L14" s="477">
        <v>2247.477608405</v>
      </c>
      <c r="M14" s="477">
        <v>25383.114377685</v>
      </c>
      <c r="N14" s="477">
        <v>4098.53</v>
      </c>
    </row>
    <row r="15" spans="1:14" s="201" customFormat="1" x14ac:dyDescent="0.25">
      <c r="A15" s="412">
        <v>45261</v>
      </c>
      <c r="B15" s="413">
        <v>6679.8</v>
      </c>
      <c r="C15" s="413">
        <v>106.28999999999999</v>
      </c>
      <c r="D15" s="480" t="s">
        <v>290</v>
      </c>
      <c r="E15" s="413">
        <v>42431.75</v>
      </c>
      <c r="F15" s="414">
        <v>199.56</v>
      </c>
      <c r="G15" s="414">
        <v>49417.4</v>
      </c>
      <c r="H15" s="415">
        <v>96.91</v>
      </c>
      <c r="I15" s="415">
        <v>27065.122081205001</v>
      </c>
      <c r="J15" s="477">
        <v>339.92003175000002</v>
      </c>
      <c r="K15" s="477">
        <v>12049.715542385</v>
      </c>
      <c r="L15" s="477">
        <v>3691.3354209499998</v>
      </c>
      <c r="M15" s="477">
        <v>43146.093076290003</v>
      </c>
      <c r="N15" s="477">
        <v>4129.3900000000003</v>
      </c>
    </row>
    <row r="16" spans="1:14" s="201" customFormat="1" x14ac:dyDescent="0.25">
      <c r="A16" s="412">
        <v>45292</v>
      </c>
      <c r="B16" s="413"/>
      <c r="C16" s="413"/>
      <c r="D16" s="413"/>
      <c r="E16" s="413"/>
      <c r="F16" s="414"/>
      <c r="G16" s="414"/>
      <c r="H16" s="415"/>
      <c r="I16" s="415"/>
      <c r="J16" s="811"/>
      <c r="K16" s="811"/>
      <c r="L16" s="811"/>
      <c r="M16" s="811"/>
      <c r="N16" s="811"/>
    </row>
    <row r="17" spans="1:14" s="201" customFormat="1" x14ac:dyDescent="0.25">
      <c r="A17" s="412">
        <v>45323</v>
      </c>
      <c r="B17" s="413"/>
      <c r="C17" s="413"/>
      <c r="D17" s="413"/>
      <c r="E17" s="413"/>
      <c r="F17" s="414"/>
      <c r="G17" s="414"/>
      <c r="H17" s="415"/>
      <c r="I17" s="415"/>
      <c r="J17" s="811"/>
      <c r="K17" s="811"/>
      <c r="L17" s="811"/>
      <c r="M17" s="811"/>
      <c r="N17" s="811"/>
    </row>
    <row r="18" spans="1:14" s="201" customFormat="1" x14ac:dyDescent="0.25">
      <c r="A18" s="412">
        <v>45352</v>
      </c>
      <c r="B18" s="413"/>
      <c r="C18" s="413"/>
      <c r="D18" s="413"/>
      <c r="E18" s="413"/>
      <c r="F18" s="414"/>
      <c r="G18" s="414"/>
      <c r="H18" s="415"/>
      <c r="I18" s="415"/>
      <c r="J18" s="811"/>
      <c r="K18" s="811"/>
      <c r="L18" s="811"/>
      <c r="M18" s="811"/>
      <c r="N18" s="811"/>
    </row>
    <row r="19" spans="1:14" s="201" customFormat="1" x14ac:dyDescent="0.25">
      <c r="A19" s="274"/>
      <c r="B19" s="275"/>
      <c r="C19" s="275"/>
      <c r="D19" s="256"/>
      <c r="E19" s="275"/>
      <c r="F19" s="275"/>
      <c r="G19" s="275"/>
      <c r="H19" s="275"/>
      <c r="I19" s="275"/>
      <c r="J19" s="275"/>
      <c r="K19" s="275"/>
      <c r="L19" s="275"/>
      <c r="M19" s="275"/>
      <c r="N19" s="275"/>
    </row>
    <row r="20" spans="1:14" s="201" customFormat="1" x14ac:dyDescent="0.25">
      <c r="A20" s="1391" t="s">
        <v>1316</v>
      </c>
      <c r="B20" s="1391"/>
      <c r="C20" s="1391"/>
      <c r="D20" s="1391"/>
      <c r="E20" s="1391"/>
    </row>
    <row r="21" spans="1:14" s="201" customFormat="1" x14ac:dyDescent="0.25">
      <c r="A21" s="1391" t="s">
        <v>225</v>
      </c>
      <c r="B21" s="1391"/>
      <c r="C21" s="1391"/>
      <c r="D21" s="1391"/>
      <c r="E21" s="1391"/>
    </row>
    <row r="22" spans="1:14" x14ac:dyDescent="0.25">
      <c r="B22" s="217"/>
      <c r="C22" s="217"/>
      <c r="D22" s="217"/>
      <c r="E22" s="217"/>
      <c r="F22" s="217"/>
      <c r="G22" s="217"/>
      <c r="H22" s="217"/>
      <c r="I22" s="217"/>
      <c r="J22" s="217"/>
      <c r="K22" s="217"/>
      <c r="L22" s="217"/>
      <c r="M22" s="217"/>
    </row>
  </sheetData>
  <mergeCells count="13">
    <mergeCell ref="A20:E20"/>
    <mergeCell ref="A21:E21"/>
    <mergeCell ref="M3:M4"/>
    <mergeCell ref="N3:N4"/>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scale="84" fitToHeight="0" orientation="landscape"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sqref="A1:XFD20"/>
    </sheetView>
  </sheetViews>
  <sheetFormatPr defaultColWidth="9.140625" defaultRowHeight="15" x14ac:dyDescent="0.25"/>
  <cols>
    <col min="1" max="11" width="14.5703125" style="200" bestFit="1" customWidth="1"/>
    <col min="12" max="12" width="4.5703125" style="200" bestFit="1" customWidth="1"/>
    <col min="13" max="16384" width="9.140625" style="200"/>
  </cols>
  <sheetData>
    <row r="1" spans="1:11" x14ac:dyDescent="0.25">
      <c r="A1" s="538" t="s">
        <v>38</v>
      </c>
      <c r="B1" s="538"/>
      <c r="C1" s="538"/>
      <c r="D1" s="538"/>
      <c r="E1" s="538"/>
      <c r="F1" s="538"/>
      <c r="G1" s="538"/>
      <c r="H1" s="538"/>
      <c r="I1" s="538"/>
      <c r="J1" s="538"/>
      <c r="K1" s="538"/>
    </row>
    <row r="2" spans="1:11" s="201" customFormat="1" x14ac:dyDescent="0.25">
      <c r="A2" s="1483" t="s">
        <v>222</v>
      </c>
      <c r="B2" s="1488" t="s">
        <v>360</v>
      </c>
      <c r="C2" s="1489"/>
      <c r="D2" s="1489"/>
      <c r="E2" s="1489"/>
      <c r="F2" s="1490"/>
      <c r="G2" s="1488" t="s">
        <v>600</v>
      </c>
      <c r="H2" s="1489"/>
      <c r="I2" s="1489"/>
      <c r="J2" s="1489"/>
      <c r="K2" s="1490"/>
    </row>
    <row r="3" spans="1:11" s="201" customFormat="1" x14ac:dyDescent="0.25">
      <c r="A3" s="1432"/>
      <c r="B3" s="1062" t="s">
        <v>601</v>
      </c>
      <c r="C3" s="1062" t="s">
        <v>362</v>
      </c>
      <c r="D3" s="1062" t="s">
        <v>85</v>
      </c>
      <c r="E3" s="1062" t="s">
        <v>363</v>
      </c>
      <c r="F3" s="1062" t="s">
        <v>358</v>
      </c>
      <c r="G3" s="1062" t="s">
        <v>601</v>
      </c>
      <c r="H3" s="1062" t="s">
        <v>362</v>
      </c>
      <c r="I3" s="1062" t="s">
        <v>85</v>
      </c>
      <c r="J3" s="1062" t="s">
        <v>363</v>
      </c>
      <c r="K3" s="1062" t="s">
        <v>358</v>
      </c>
    </row>
    <row r="4" spans="1:11" s="201" customFormat="1" x14ac:dyDescent="0.25">
      <c r="A4" s="1024" t="s">
        <v>76</v>
      </c>
      <c r="B4" s="1029">
        <v>75.311056988000004</v>
      </c>
      <c r="C4" s="1029">
        <v>2.2323379999999999E-3</v>
      </c>
      <c r="D4" s="1029">
        <v>0</v>
      </c>
      <c r="E4" s="1029">
        <v>0</v>
      </c>
      <c r="F4" s="1029">
        <v>24.686710674</v>
      </c>
      <c r="G4" s="1029">
        <v>18.324503932999999</v>
      </c>
      <c r="H4" s="1029">
        <v>0</v>
      </c>
      <c r="I4" s="1029">
        <v>0</v>
      </c>
      <c r="J4" s="1029">
        <v>0</v>
      </c>
      <c r="K4" s="1029">
        <v>81.675496066999997</v>
      </c>
    </row>
    <row r="5" spans="1:11" s="201" customFormat="1" x14ac:dyDescent="0.25">
      <c r="A5" s="1032" t="s">
        <v>77</v>
      </c>
      <c r="B5" s="1063">
        <v>64.693052408125709</v>
      </c>
      <c r="C5" s="1063">
        <v>2.309702780199709</v>
      </c>
      <c r="D5" s="1063">
        <v>0</v>
      </c>
      <c r="E5" s="1063">
        <v>0</v>
      </c>
      <c r="F5" s="1063">
        <v>32.997244811674598</v>
      </c>
      <c r="G5" s="1064">
        <f>INDEX(G6:G17,COUNT(G6:G17))</f>
        <v>29.080187318552873</v>
      </c>
      <c r="H5" s="1064">
        <f>INDEX(H6:H17,COUNT(H6:H17))</f>
        <v>3.5729982498518081E-3</v>
      </c>
      <c r="I5" s="1064">
        <f>INDEX(I6:I17,COUNT(I6:I17))</f>
        <v>0</v>
      </c>
      <c r="J5" s="1064">
        <f>INDEX(J6:J17,COUNT(J6:J17))</f>
        <v>0</v>
      </c>
      <c r="K5" s="1064">
        <f>INDEX(K6:K17,COUNT(K6:K17))</f>
        <v>70.916239683197276</v>
      </c>
    </row>
    <row r="6" spans="1:11" s="201" customFormat="1" x14ac:dyDescent="0.25">
      <c r="A6" s="412">
        <v>45017</v>
      </c>
      <c r="B6" s="483">
        <v>50</v>
      </c>
      <c r="C6" s="483">
        <v>0</v>
      </c>
      <c r="D6" s="483">
        <v>0</v>
      </c>
      <c r="E6" s="483">
        <v>0</v>
      </c>
      <c r="F6" s="483">
        <v>50</v>
      </c>
      <c r="G6" s="483">
        <v>25.324661940891861</v>
      </c>
      <c r="H6" s="483">
        <v>1.6372848297019713E-3</v>
      </c>
      <c r="I6" s="483">
        <v>0</v>
      </c>
      <c r="J6" s="483">
        <v>0</v>
      </c>
      <c r="K6" s="483">
        <v>74.673700774278444</v>
      </c>
    </row>
    <row r="7" spans="1:11" s="201" customFormat="1" x14ac:dyDescent="0.25">
      <c r="A7" s="412">
        <v>45047</v>
      </c>
      <c r="B7" s="483">
        <v>51.469991840239175</v>
      </c>
      <c r="C7" s="483">
        <v>1.690185191858983E-3</v>
      </c>
      <c r="D7" s="483">
        <v>0</v>
      </c>
      <c r="E7" s="483">
        <v>0</v>
      </c>
      <c r="F7" s="483">
        <v>48.528317974568964</v>
      </c>
      <c r="G7" s="483">
        <v>38.460159953378714</v>
      </c>
      <c r="H7" s="483">
        <v>0</v>
      </c>
      <c r="I7" s="483">
        <v>0</v>
      </c>
      <c r="J7" s="483">
        <v>0</v>
      </c>
      <c r="K7" s="483">
        <v>61.539840046621286</v>
      </c>
    </row>
    <row r="8" spans="1:11" s="201" customFormat="1" x14ac:dyDescent="0.25">
      <c r="A8" s="412">
        <v>45078</v>
      </c>
      <c r="B8" s="483">
        <v>50.944837952295842</v>
      </c>
      <c r="C8" s="483">
        <v>1.2174264685136139E-4</v>
      </c>
      <c r="D8" s="483">
        <v>0</v>
      </c>
      <c r="E8" s="483">
        <v>0</v>
      </c>
      <c r="F8" s="483">
        <v>49.055040305057311</v>
      </c>
      <c r="G8" s="483">
        <v>50.365546404215308</v>
      </c>
      <c r="H8" s="483">
        <v>0</v>
      </c>
      <c r="I8" s="483">
        <v>0</v>
      </c>
      <c r="J8" s="483">
        <v>0</v>
      </c>
      <c r="K8" s="483">
        <v>49.634453595784692</v>
      </c>
    </row>
    <row r="9" spans="1:11" s="201" customFormat="1" x14ac:dyDescent="0.25">
      <c r="A9" s="412">
        <v>45108</v>
      </c>
      <c r="B9" s="483">
        <v>63.245518998376696</v>
      </c>
      <c r="C9" s="483">
        <v>0.48882842390032238</v>
      </c>
      <c r="D9" s="483">
        <v>0</v>
      </c>
      <c r="E9" s="483">
        <v>0</v>
      </c>
      <c r="F9" s="483">
        <v>36.265652577722989</v>
      </c>
      <c r="G9" s="483">
        <v>34.105004519992001</v>
      </c>
      <c r="H9" s="483">
        <v>0</v>
      </c>
      <c r="I9" s="483">
        <v>0</v>
      </c>
      <c r="J9" s="483">
        <v>0</v>
      </c>
      <c r="K9" s="483">
        <v>65.894995480007992</v>
      </c>
    </row>
    <row r="10" spans="1:11" s="201" customFormat="1" x14ac:dyDescent="0.25">
      <c r="A10" s="412">
        <v>45139</v>
      </c>
      <c r="B10" s="483">
        <v>62.984517030054498</v>
      </c>
      <c r="C10" s="483">
        <v>2.72928218029283</v>
      </c>
      <c r="D10" s="483">
        <v>0</v>
      </c>
      <c r="E10" s="483">
        <v>0</v>
      </c>
      <c r="F10" s="483">
        <v>34.286200789652682</v>
      </c>
      <c r="G10" s="483">
        <v>33.166615997350931</v>
      </c>
      <c r="H10" s="483">
        <v>0</v>
      </c>
      <c r="I10" s="483">
        <v>0</v>
      </c>
      <c r="J10" s="483">
        <v>0</v>
      </c>
      <c r="K10" s="483">
        <v>66.833384002649083</v>
      </c>
    </row>
    <row r="11" spans="1:11" s="201" customFormat="1" x14ac:dyDescent="0.25">
      <c r="A11" s="412">
        <v>45170</v>
      </c>
      <c r="B11" s="483">
        <v>65.651089655599577</v>
      </c>
      <c r="C11" s="483">
        <v>2.3177122920296616</v>
      </c>
      <c r="D11" s="483">
        <v>0</v>
      </c>
      <c r="E11" s="483">
        <v>0</v>
      </c>
      <c r="F11" s="483">
        <v>32.031198052370783</v>
      </c>
      <c r="G11" s="483">
        <v>29.291194697681227</v>
      </c>
      <c r="H11" s="483">
        <v>1.3591512394366751E-2</v>
      </c>
      <c r="I11" s="483">
        <v>0</v>
      </c>
      <c r="J11" s="483">
        <v>0</v>
      </c>
      <c r="K11" s="483">
        <v>70.695213789924409</v>
      </c>
    </row>
    <row r="12" spans="1:11" s="201" customFormat="1" x14ac:dyDescent="0.25">
      <c r="A12" s="412">
        <v>45200</v>
      </c>
      <c r="B12" s="483">
        <v>65.368679604803575</v>
      </c>
      <c r="C12" s="483">
        <v>2.9998273026802029</v>
      </c>
      <c r="D12" s="483">
        <v>0</v>
      </c>
      <c r="E12" s="483">
        <v>0</v>
      </c>
      <c r="F12" s="483">
        <v>31.631493092516216</v>
      </c>
      <c r="G12" s="483">
        <v>26.816190833952319</v>
      </c>
      <c r="H12" s="483">
        <v>0</v>
      </c>
      <c r="I12" s="483">
        <v>0</v>
      </c>
      <c r="J12" s="483">
        <v>0</v>
      </c>
      <c r="K12" s="483">
        <v>73.183809166047681</v>
      </c>
    </row>
    <row r="13" spans="1:11" s="201" customFormat="1" x14ac:dyDescent="0.25">
      <c r="A13" s="412">
        <v>45231</v>
      </c>
      <c r="B13" s="483">
        <v>64.517766830173613</v>
      </c>
      <c r="C13" s="483">
        <v>1.8506595302645996</v>
      </c>
      <c r="D13" s="483">
        <v>0</v>
      </c>
      <c r="E13" s="483">
        <v>0</v>
      </c>
      <c r="F13" s="483">
        <v>33.631573639561793</v>
      </c>
      <c r="G13" s="483">
        <v>35.183166630647307</v>
      </c>
      <c r="H13" s="483">
        <v>0.13684873202581543</v>
      </c>
      <c r="I13" s="483">
        <v>0</v>
      </c>
      <c r="J13" s="483">
        <v>0</v>
      </c>
      <c r="K13" s="483">
        <v>64.679984637326896</v>
      </c>
    </row>
    <row r="14" spans="1:11" s="201" customFormat="1" x14ac:dyDescent="0.25">
      <c r="A14" s="412">
        <v>45261</v>
      </c>
      <c r="B14" s="483">
        <v>68.32683857711271</v>
      </c>
      <c r="C14" s="483">
        <v>1.6421836626860375</v>
      </c>
      <c r="D14" s="483">
        <v>0</v>
      </c>
      <c r="E14" s="483">
        <v>0</v>
      </c>
      <c r="F14" s="483">
        <v>30.030977760201257</v>
      </c>
      <c r="G14" s="483">
        <v>29.080187318552873</v>
      </c>
      <c r="H14" s="483">
        <v>3.5729982498518081E-3</v>
      </c>
      <c r="I14" s="483">
        <v>0</v>
      </c>
      <c r="J14" s="483">
        <v>0</v>
      </c>
      <c r="K14" s="483">
        <v>70.916239683197276</v>
      </c>
    </row>
    <row r="15" spans="1:11" s="201" customFormat="1" x14ac:dyDescent="0.25">
      <c r="A15" s="412">
        <v>45292</v>
      </c>
      <c r="B15" s="413"/>
      <c r="C15" s="413"/>
      <c r="D15" s="413"/>
      <c r="E15" s="413"/>
      <c r="F15" s="414"/>
      <c r="G15" s="414"/>
      <c r="H15" s="415"/>
      <c r="I15" s="415"/>
      <c r="J15" s="811"/>
      <c r="K15" s="811"/>
    </row>
    <row r="16" spans="1:11" s="201" customFormat="1" x14ac:dyDescent="0.25">
      <c r="A16" s="412">
        <v>45323</v>
      </c>
      <c r="B16" s="413"/>
      <c r="C16" s="413"/>
      <c r="D16" s="413"/>
      <c r="E16" s="413"/>
      <c r="F16" s="414"/>
      <c r="G16" s="414"/>
      <c r="H16" s="415"/>
      <c r="I16" s="415"/>
      <c r="J16" s="811"/>
      <c r="K16" s="811"/>
    </row>
    <row r="17" spans="1:11" s="201" customFormat="1" x14ac:dyDescent="0.25">
      <c r="A17" s="412">
        <v>45352</v>
      </c>
      <c r="B17" s="413"/>
      <c r="C17" s="413"/>
      <c r="D17" s="413"/>
      <c r="E17" s="413"/>
      <c r="F17" s="414"/>
      <c r="G17" s="414"/>
      <c r="H17" s="415"/>
      <c r="I17" s="415"/>
      <c r="J17" s="811"/>
      <c r="K17" s="811"/>
    </row>
    <row r="18" spans="1:11" s="201" customFormat="1" x14ac:dyDescent="0.25">
      <c r="A18" s="274"/>
      <c r="B18" s="527"/>
      <c r="C18" s="527"/>
      <c r="D18" s="527"/>
      <c r="E18" s="527"/>
      <c r="F18" s="527"/>
      <c r="G18" s="527"/>
      <c r="H18" s="527"/>
      <c r="I18" s="527"/>
      <c r="J18" s="527"/>
      <c r="K18" s="527"/>
    </row>
    <row r="19" spans="1:11" s="201" customFormat="1" x14ac:dyDescent="0.25">
      <c r="A19" s="1391" t="s">
        <v>1316</v>
      </c>
      <c r="B19" s="1391"/>
      <c r="C19" s="1391"/>
      <c r="D19" s="1391"/>
      <c r="E19" s="1391"/>
      <c r="F19" s="1391"/>
      <c r="G19" s="1391"/>
      <c r="H19" s="1391"/>
      <c r="I19" s="1391"/>
      <c r="J19" s="1391"/>
      <c r="K19" s="1391"/>
    </row>
    <row r="20" spans="1:11" s="201" customFormat="1" x14ac:dyDescent="0.25">
      <c r="A20" s="1391" t="s">
        <v>364</v>
      </c>
      <c r="B20" s="1391"/>
      <c r="C20" s="1391"/>
      <c r="D20" s="1391"/>
      <c r="E20" s="1391"/>
      <c r="F20" s="1391"/>
      <c r="G20" s="1391"/>
      <c r="H20" s="1391"/>
      <c r="I20" s="1391"/>
      <c r="J20" s="1391"/>
      <c r="K20" s="1391"/>
    </row>
    <row r="21" spans="1:11" s="201" customFormat="1" x14ac:dyDescent="0.25"/>
  </sheetData>
  <mergeCells count="5">
    <mergeCell ref="A19:K19"/>
    <mergeCell ref="A20:K20"/>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sqref="A1:XFD20"/>
    </sheetView>
  </sheetViews>
  <sheetFormatPr defaultColWidth="9.140625" defaultRowHeight="15" x14ac:dyDescent="0.25"/>
  <cols>
    <col min="1" max="11" width="14.5703125" style="200" bestFit="1" customWidth="1"/>
    <col min="12" max="12" width="5" style="200" bestFit="1" customWidth="1"/>
    <col min="13" max="16384" width="9.140625" style="200"/>
  </cols>
  <sheetData>
    <row r="1" spans="1:11" x14ac:dyDescent="0.25">
      <c r="A1" s="538" t="s">
        <v>39</v>
      </c>
      <c r="B1" s="538"/>
      <c r="C1" s="538"/>
      <c r="D1" s="538"/>
      <c r="E1" s="538"/>
      <c r="F1" s="538"/>
      <c r="G1" s="538"/>
      <c r="H1" s="538"/>
      <c r="I1" s="538"/>
      <c r="J1" s="538"/>
      <c r="K1" s="538"/>
    </row>
    <row r="2" spans="1:11" s="201" customFormat="1" x14ac:dyDescent="0.25">
      <c r="A2" s="1483" t="s">
        <v>222</v>
      </c>
      <c r="B2" s="1495" t="s">
        <v>360</v>
      </c>
      <c r="C2" s="1496"/>
      <c r="D2" s="1496"/>
      <c r="E2" s="1496"/>
      <c r="F2" s="1497"/>
      <c r="G2" s="1495" t="s">
        <v>600</v>
      </c>
      <c r="H2" s="1496"/>
      <c r="I2" s="1496"/>
      <c r="J2" s="1496"/>
      <c r="K2" s="1497"/>
    </row>
    <row r="3" spans="1:11" s="201" customFormat="1" x14ac:dyDescent="0.25">
      <c r="A3" s="1432"/>
      <c r="B3" s="1065" t="s">
        <v>601</v>
      </c>
      <c r="C3" s="1065" t="s">
        <v>362</v>
      </c>
      <c r="D3" s="1065" t="s">
        <v>85</v>
      </c>
      <c r="E3" s="1065" t="s">
        <v>363</v>
      </c>
      <c r="F3" s="1065" t="s">
        <v>358</v>
      </c>
      <c r="G3" s="1065" t="s">
        <v>601</v>
      </c>
      <c r="H3" s="1065" t="s">
        <v>362</v>
      </c>
      <c r="I3" s="1065" t="s">
        <v>85</v>
      </c>
      <c r="J3" s="1065" t="s">
        <v>363</v>
      </c>
      <c r="K3" s="1065" t="s">
        <v>358</v>
      </c>
    </row>
    <row r="4" spans="1:11" s="201" customFormat="1" x14ac:dyDescent="0.25">
      <c r="A4" s="1024" t="s">
        <v>76</v>
      </c>
      <c r="B4" s="1029">
        <v>53.23</v>
      </c>
      <c r="C4" s="1029">
        <v>7.37</v>
      </c>
      <c r="D4" s="1029">
        <v>0.05</v>
      </c>
      <c r="E4" s="1029">
        <v>0</v>
      </c>
      <c r="F4" s="1029">
        <v>39.35</v>
      </c>
      <c r="G4" s="1029">
        <v>19.940000000000001</v>
      </c>
      <c r="H4" s="1029">
        <v>17.29</v>
      </c>
      <c r="I4" s="1029">
        <v>6.03</v>
      </c>
      <c r="J4" s="1029">
        <v>0</v>
      </c>
      <c r="K4" s="1029">
        <v>56.74</v>
      </c>
    </row>
    <row r="5" spans="1:11" s="201" customFormat="1" x14ac:dyDescent="0.25">
      <c r="A5" s="1032" t="s">
        <v>77</v>
      </c>
      <c r="B5" s="1066">
        <v>59.46</v>
      </c>
      <c r="C5" s="1066">
        <v>5.64</v>
      </c>
      <c r="D5" s="1066">
        <v>0.03</v>
      </c>
      <c r="E5" s="1066">
        <v>0</v>
      </c>
      <c r="F5" s="1066">
        <v>34.869999999999997</v>
      </c>
      <c r="G5" s="1034">
        <f>INDEX(G6:G17,COUNT(G6:G17))</f>
        <v>20.57</v>
      </c>
      <c r="H5" s="1034">
        <f>INDEX(H6:H17,COUNT(H6:H17))</f>
        <v>17.690000000000001</v>
      </c>
      <c r="I5" s="1034">
        <f>INDEX(I6:I17,COUNT(I6:I17))</f>
        <v>6.69</v>
      </c>
      <c r="J5" s="1034">
        <f>INDEX(J6:J17,COUNT(J6:J17))</f>
        <v>0</v>
      </c>
      <c r="K5" s="1034">
        <f>INDEX(K6:K17,COUNT(K6:K17))</f>
        <v>55.04</v>
      </c>
    </row>
    <row r="6" spans="1:11" s="201" customFormat="1" x14ac:dyDescent="0.25">
      <c r="A6" s="412">
        <v>45017</v>
      </c>
      <c r="B6" s="483">
        <v>56.17</v>
      </c>
      <c r="C6" s="483">
        <v>6.21</v>
      </c>
      <c r="D6" s="483">
        <v>0.03</v>
      </c>
      <c r="E6" s="483">
        <v>0</v>
      </c>
      <c r="F6" s="483">
        <v>37.590000000000003</v>
      </c>
      <c r="G6" s="483">
        <v>19.260000000000002</v>
      </c>
      <c r="H6" s="483">
        <v>17.87</v>
      </c>
      <c r="I6" s="483">
        <v>5.54</v>
      </c>
      <c r="J6" s="483">
        <v>0</v>
      </c>
      <c r="K6" s="483">
        <v>57.33</v>
      </c>
    </row>
    <row r="7" spans="1:11" s="201" customFormat="1" x14ac:dyDescent="0.25">
      <c r="A7" s="412">
        <v>45047</v>
      </c>
      <c r="B7" s="483">
        <v>57.85</v>
      </c>
      <c r="C7" s="483">
        <v>6.09</v>
      </c>
      <c r="D7" s="483">
        <v>0.03</v>
      </c>
      <c r="E7" s="483">
        <v>0</v>
      </c>
      <c r="F7" s="483">
        <v>36.04</v>
      </c>
      <c r="G7" s="483">
        <v>20.260000000000002</v>
      </c>
      <c r="H7" s="483">
        <v>16.350000000000001</v>
      </c>
      <c r="I7" s="483">
        <v>4.8</v>
      </c>
      <c r="J7" s="483">
        <v>0</v>
      </c>
      <c r="K7" s="483">
        <v>58.59</v>
      </c>
    </row>
    <row r="8" spans="1:11" s="201" customFormat="1" x14ac:dyDescent="0.25">
      <c r="A8" s="412">
        <v>45078</v>
      </c>
      <c r="B8" s="483">
        <v>58.78</v>
      </c>
      <c r="C8" s="483">
        <v>5.85</v>
      </c>
      <c r="D8" s="483">
        <v>0.03</v>
      </c>
      <c r="E8" s="483">
        <v>0</v>
      </c>
      <c r="F8" s="483">
        <v>35.340000000000003</v>
      </c>
      <c r="G8" s="483">
        <v>20.34</v>
      </c>
      <c r="H8" s="483">
        <v>17.149999999999999</v>
      </c>
      <c r="I8" s="483">
        <v>5.04</v>
      </c>
      <c r="J8" s="483">
        <v>0</v>
      </c>
      <c r="K8" s="483">
        <v>57.47</v>
      </c>
    </row>
    <row r="9" spans="1:11" s="201" customFormat="1" x14ac:dyDescent="0.25">
      <c r="A9" s="412">
        <v>45108</v>
      </c>
      <c r="B9" s="483">
        <v>59.48</v>
      </c>
      <c r="C9" s="483">
        <v>5.75</v>
      </c>
      <c r="D9" s="483">
        <v>0.03</v>
      </c>
      <c r="E9" s="483">
        <v>0</v>
      </c>
      <c r="F9" s="483">
        <v>34.75</v>
      </c>
      <c r="G9" s="483">
        <v>20.98</v>
      </c>
      <c r="H9" s="483">
        <v>16.43</v>
      </c>
      <c r="I9" s="483">
        <v>4.3600000000000003</v>
      </c>
      <c r="J9" s="483">
        <v>0</v>
      </c>
      <c r="K9" s="483">
        <v>58.23</v>
      </c>
    </row>
    <row r="10" spans="1:11" s="201" customFormat="1" x14ac:dyDescent="0.25">
      <c r="A10" s="412">
        <v>45139</v>
      </c>
      <c r="B10" s="483">
        <v>59.81</v>
      </c>
      <c r="C10" s="483">
        <v>5.77</v>
      </c>
      <c r="D10" s="483">
        <v>0.03</v>
      </c>
      <c r="E10" s="483">
        <v>0</v>
      </c>
      <c r="F10" s="483">
        <v>34.39</v>
      </c>
      <c r="G10" s="483">
        <v>21.97</v>
      </c>
      <c r="H10" s="483">
        <v>18.170000000000002</v>
      </c>
      <c r="I10" s="483">
        <v>7.04</v>
      </c>
      <c r="J10" s="483">
        <v>0</v>
      </c>
      <c r="K10" s="483">
        <v>52.82</v>
      </c>
    </row>
    <row r="11" spans="1:11" s="201" customFormat="1" x14ac:dyDescent="0.25">
      <c r="A11" s="412">
        <v>45170</v>
      </c>
      <c r="B11" s="483">
        <v>61.2</v>
      </c>
      <c r="C11" s="483">
        <v>5.0599999999999996</v>
      </c>
      <c r="D11" s="483">
        <v>0.03</v>
      </c>
      <c r="E11" s="483">
        <v>0</v>
      </c>
      <c r="F11" s="483">
        <v>33.71</v>
      </c>
      <c r="G11" s="483">
        <v>19.62</v>
      </c>
      <c r="H11" s="483">
        <v>16.399999999999999</v>
      </c>
      <c r="I11" s="483">
        <v>6.24</v>
      </c>
      <c r="J11" s="483">
        <v>0</v>
      </c>
      <c r="K11" s="483">
        <v>57.74</v>
      </c>
    </row>
    <row r="12" spans="1:11" s="201" customFormat="1" x14ac:dyDescent="0.25">
      <c r="A12" s="412">
        <v>45200</v>
      </c>
      <c r="B12" s="483">
        <v>61.77</v>
      </c>
      <c r="C12" s="483">
        <v>4.7</v>
      </c>
      <c r="D12" s="483">
        <v>0.03</v>
      </c>
      <c r="E12" s="483">
        <v>0</v>
      </c>
      <c r="F12" s="483">
        <v>33.5</v>
      </c>
      <c r="G12" s="483">
        <v>19.43</v>
      </c>
      <c r="H12" s="483">
        <v>16.54</v>
      </c>
      <c r="I12" s="483">
        <v>5.37</v>
      </c>
      <c r="J12" s="483">
        <v>0</v>
      </c>
      <c r="K12" s="483">
        <v>58.66</v>
      </c>
    </row>
    <row r="13" spans="1:11" s="201" customFormat="1" x14ac:dyDescent="0.25">
      <c r="A13" s="412">
        <v>45231</v>
      </c>
      <c r="B13" s="483">
        <v>59.49</v>
      </c>
      <c r="C13" s="483">
        <v>5.48</v>
      </c>
      <c r="D13" s="483">
        <v>0.03</v>
      </c>
      <c r="E13" s="483">
        <v>0</v>
      </c>
      <c r="F13" s="483">
        <v>35</v>
      </c>
      <c r="G13" s="483">
        <v>20.94</v>
      </c>
      <c r="H13" s="483">
        <v>19.25</v>
      </c>
      <c r="I13" s="483">
        <v>8.68</v>
      </c>
      <c r="J13" s="483">
        <v>0</v>
      </c>
      <c r="K13" s="483">
        <v>51.12</v>
      </c>
    </row>
    <row r="14" spans="1:11" s="201" customFormat="1" x14ac:dyDescent="0.25">
      <c r="A14" s="412">
        <v>45261</v>
      </c>
      <c r="B14" s="483">
        <v>59.08</v>
      </c>
      <c r="C14" s="483">
        <v>6.08</v>
      </c>
      <c r="D14" s="483">
        <v>0.03</v>
      </c>
      <c r="E14" s="483">
        <v>0</v>
      </c>
      <c r="F14" s="483">
        <v>34.81</v>
      </c>
      <c r="G14" s="483">
        <v>20.57</v>
      </c>
      <c r="H14" s="483">
        <v>17.690000000000001</v>
      </c>
      <c r="I14" s="483">
        <v>6.69</v>
      </c>
      <c r="J14" s="483">
        <v>0</v>
      </c>
      <c r="K14" s="483">
        <v>55.04</v>
      </c>
    </row>
    <row r="15" spans="1:11" s="201" customFormat="1" x14ac:dyDescent="0.25">
      <c r="A15" s="412">
        <v>45292</v>
      </c>
      <c r="B15" s="413"/>
      <c r="C15" s="413"/>
      <c r="D15" s="413"/>
      <c r="E15" s="413"/>
      <c r="F15" s="414"/>
      <c r="G15" s="414"/>
      <c r="H15" s="415"/>
      <c r="I15" s="415"/>
      <c r="J15" s="811"/>
      <c r="K15" s="811"/>
    </row>
    <row r="16" spans="1:11" s="201" customFormat="1" x14ac:dyDescent="0.25">
      <c r="A16" s="412">
        <v>45323</v>
      </c>
      <c r="B16" s="413"/>
      <c r="C16" s="413"/>
      <c r="D16" s="413"/>
      <c r="E16" s="413"/>
      <c r="F16" s="414"/>
      <c r="G16" s="414"/>
      <c r="H16" s="415"/>
      <c r="I16" s="415"/>
      <c r="J16" s="811"/>
      <c r="K16" s="811"/>
    </row>
    <row r="17" spans="1:11" s="201" customFormat="1" x14ac:dyDescent="0.25">
      <c r="A17" s="412">
        <v>45352</v>
      </c>
      <c r="B17" s="413"/>
      <c r="C17" s="413"/>
      <c r="D17" s="413"/>
      <c r="E17" s="413"/>
      <c r="F17" s="414"/>
      <c r="G17" s="414"/>
      <c r="H17" s="415"/>
      <c r="I17" s="415"/>
      <c r="J17" s="811"/>
      <c r="K17" s="811"/>
    </row>
    <row r="18" spans="1:11" s="201" customFormat="1" x14ac:dyDescent="0.25">
      <c r="A18" s="274"/>
      <c r="B18" s="291"/>
      <c r="C18" s="291"/>
      <c r="D18" s="291"/>
      <c r="E18" s="291"/>
      <c r="F18" s="291"/>
      <c r="G18" s="291"/>
      <c r="H18" s="291"/>
      <c r="I18" s="291"/>
      <c r="J18" s="291"/>
      <c r="K18" s="291"/>
    </row>
    <row r="19" spans="1:11" s="201" customFormat="1" x14ac:dyDescent="0.25">
      <c r="A19" s="1423" t="s">
        <v>1316</v>
      </c>
      <c r="B19" s="1423"/>
      <c r="C19" s="1423"/>
      <c r="D19" s="1423"/>
      <c r="E19" s="1423"/>
      <c r="F19" s="1423"/>
      <c r="G19" s="1423"/>
      <c r="H19" s="1423"/>
      <c r="I19" s="1423"/>
      <c r="J19" s="1423"/>
      <c r="K19" s="1423"/>
    </row>
    <row r="20" spans="1:11" s="201" customFormat="1" x14ac:dyDescent="0.25">
      <c r="A20" s="1423" t="s">
        <v>366</v>
      </c>
      <c r="B20" s="1423"/>
      <c r="C20" s="1423"/>
      <c r="D20" s="1423"/>
      <c r="E20" s="1423"/>
      <c r="F20" s="1423"/>
      <c r="G20" s="1423"/>
      <c r="H20" s="1423"/>
      <c r="I20" s="1423"/>
      <c r="J20" s="1423"/>
      <c r="K20" s="1423"/>
    </row>
    <row r="21" spans="1:11" s="201" customFormat="1" x14ac:dyDescent="0.25"/>
  </sheetData>
  <mergeCells count="5">
    <mergeCell ref="A19:K19"/>
    <mergeCell ref="A20:K20"/>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election activeCell="B4" sqref="B4"/>
    </sheetView>
  </sheetViews>
  <sheetFormatPr defaultRowHeight="15" x14ac:dyDescent="0.25"/>
  <cols>
    <col min="1" max="1" width="6.42578125" bestFit="1" customWidth="1"/>
    <col min="2" max="2" width="27" customWidth="1"/>
    <col min="3" max="3" width="30.42578125" customWidth="1"/>
    <col min="4" max="4" width="11.28515625" style="48" bestFit="1" customWidth="1"/>
    <col min="5" max="6" width="11.28515625" style="49" bestFit="1" customWidth="1"/>
    <col min="7" max="7" width="12.42578125" bestFit="1" customWidth="1"/>
    <col min="8" max="8" width="9.42578125" bestFit="1" customWidth="1"/>
    <col min="9" max="9" width="12.7109375" customWidth="1"/>
    <col min="10" max="10" width="10.140625" customWidth="1"/>
  </cols>
  <sheetData>
    <row r="1" spans="1:12" x14ac:dyDescent="0.25">
      <c r="A1" s="1299" t="s">
        <v>1233</v>
      </c>
      <c r="B1" s="1299"/>
      <c r="C1" s="1299"/>
      <c r="D1" s="1299"/>
      <c r="E1" s="1299"/>
      <c r="F1" s="1299"/>
      <c r="G1" s="1299"/>
      <c r="H1" s="1299"/>
      <c r="I1" s="1299"/>
      <c r="J1" s="1299"/>
      <c r="K1" s="34"/>
    </row>
    <row r="2" spans="1:12" x14ac:dyDescent="0.25">
      <c r="A2" s="1300" t="s">
        <v>110</v>
      </c>
      <c r="B2" s="1300" t="s">
        <v>111</v>
      </c>
      <c r="C2" s="1302" t="s">
        <v>112</v>
      </c>
      <c r="D2" s="1304" t="s">
        <v>113</v>
      </c>
      <c r="E2" s="1306" t="s">
        <v>114</v>
      </c>
      <c r="F2" s="1308" t="s">
        <v>115</v>
      </c>
      <c r="G2" s="1310" t="s">
        <v>116</v>
      </c>
      <c r="H2" s="1311"/>
      <c r="I2" s="1312" t="s">
        <v>117</v>
      </c>
      <c r="J2" s="1300" t="s">
        <v>118</v>
      </c>
      <c r="K2" s="35"/>
    </row>
    <row r="3" spans="1:12" ht="60" x14ac:dyDescent="0.25">
      <c r="A3" s="1301"/>
      <c r="B3" s="1301"/>
      <c r="C3" s="1303"/>
      <c r="D3" s="1305"/>
      <c r="E3" s="1307"/>
      <c r="F3" s="1309"/>
      <c r="G3" s="36" t="s">
        <v>119</v>
      </c>
      <c r="H3" s="36" t="s">
        <v>120</v>
      </c>
      <c r="I3" s="1313"/>
      <c r="J3" s="1301"/>
      <c r="K3" s="35"/>
    </row>
    <row r="4" spans="1:12" ht="30" x14ac:dyDescent="0.25">
      <c r="A4" s="549">
        <v>1</v>
      </c>
      <c r="B4" s="743" t="s">
        <v>1359</v>
      </c>
      <c r="C4" s="743" t="s">
        <v>1360</v>
      </c>
      <c r="D4" s="744">
        <v>45128</v>
      </c>
      <c r="E4" s="609">
        <v>45253</v>
      </c>
      <c r="F4" s="609">
        <v>45267</v>
      </c>
      <c r="G4" s="745">
        <v>782626</v>
      </c>
      <c r="H4" s="746">
        <v>26</v>
      </c>
      <c r="I4" s="747">
        <v>11</v>
      </c>
      <c r="J4" s="748">
        <v>0.86</v>
      </c>
      <c r="K4" s="37"/>
    </row>
    <row r="5" spans="1:12" x14ac:dyDescent="0.25">
      <c r="A5" s="549">
        <v>2</v>
      </c>
      <c r="B5" s="743" t="s">
        <v>1361</v>
      </c>
      <c r="C5" s="743" t="s">
        <v>1362</v>
      </c>
      <c r="D5" s="744">
        <v>45176</v>
      </c>
      <c r="E5" s="609">
        <v>45250</v>
      </c>
      <c r="F5" s="609">
        <v>45264</v>
      </c>
      <c r="G5" s="745">
        <v>750900</v>
      </c>
      <c r="H5" s="746">
        <v>25</v>
      </c>
      <c r="I5" s="747">
        <v>17.079999999999998</v>
      </c>
      <c r="J5" s="749">
        <v>1.28</v>
      </c>
      <c r="K5" s="37"/>
    </row>
    <row r="6" spans="1:12" ht="30" x14ac:dyDescent="0.25">
      <c r="A6" s="549">
        <v>3</v>
      </c>
      <c r="B6" s="743" t="s">
        <v>1363</v>
      </c>
      <c r="C6" s="743" t="s">
        <v>1364</v>
      </c>
      <c r="D6" s="744">
        <v>45163</v>
      </c>
      <c r="E6" s="609">
        <v>45254</v>
      </c>
      <c r="F6" s="609">
        <v>45268</v>
      </c>
      <c r="G6" s="745">
        <v>959400</v>
      </c>
      <c r="H6" s="746">
        <v>26</v>
      </c>
      <c r="I6" s="747">
        <v>18</v>
      </c>
      <c r="J6" s="748">
        <v>1.73</v>
      </c>
      <c r="K6" s="37"/>
    </row>
    <row r="7" spans="1:12" x14ac:dyDescent="0.25">
      <c r="A7" s="549"/>
      <c r="B7" s="551"/>
      <c r="C7" s="551"/>
      <c r="D7" s="609"/>
      <c r="E7" s="609"/>
      <c r="F7" s="609"/>
      <c r="G7" s="550"/>
      <c r="H7" s="549"/>
      <c r="I7" s="549"/>
      <c r="J7" s="549"/>
      <c r="K7" s="37"/>
    </row>
    <row r="8" spans="1:12" x14ac:dyDescent="0.25">
      <c r="A8" s="38"/>
      <c r="B8" s="38"/>
      <c r="C8" s="39"/>
      <c r="D8" s="40"/>
      <c r="E8" s="44"/>
      <c r="F8" s="44"/>
      <c r="G8" s="41"/>
      <c r="H8" s="38"/>
      <c r="I8" s="45"/>
      <c r="J8" s="45"/>
      <c r="K8" s="42"/>
      <c r="L8" s="43"/>
    </row>
    <row r="9" spans="1:12" x14ac:dyDescent="0.25">
      <c r="A9" s="6"/>
      <c r="B9" s="6"/>
      <c r="C9" s="6"/>
      <c r="D9" s="46"/>
      <c r="E9" s="47"/>
      <c r="F9" s="47"/>
      <c r="G9" s="6"/>
      <c r="H9" s="6"/>
      <c r="I9" s="6"/>
      <c r="J9" s="6"/>
      <c r="K9" s="42"/>
      <c r="L9" s="43"/>
    </row>
    <row r="10" spans="1:12" x14ac:dyDescent="0.25">
      <c r="K10" s="50"/>
      <c r="L10" s="43"/>
    </row>
    <row r="11" spans="1:12" x14ac:dyDescent="0.25">
      <c r="A11" s="42"/>
      <c r="B11" s="42"/>
      <c r="C11" s="42"/>
      <c r="D11" s="46"/>
      <c r="E11" s="46"/>
      <c r="F11" s="46"/>
      <c r="G11" s="42"/>
      <c r="H11" s="42"/>
      <c r="I11" s="42"/>
      <c r="J11" s="42"/>
      <c r="K11" s="50"/>
      <c r="L11" s="43"/>
    </row>
    <row r="12" spans="1:12" x14ac:dyDescent="0.25">
      <c r="A12" s="51"/>
      <c r="B12" s="52"/>
      <c r="C12" s="52"/>
      <c r="D12" s="53"/>
      <c r="E12" s="54"/>
      <c r="F12" s="54"/>
      <c r="G12" s="55"/>
      <c r="H12" s="55"/>
      <c r="I12" s="55"/>
      <c r="J12" s="55"/>
      <c r="L12" s="43"/>
    </row>
    <row r="13" spans="1:12" x14ac:dyDescent="0.25">
      <c r="A13" s="51"/>
      <c r="B13" s="52"/>
      <c r="C13" s="52"/>
      <c r="D13" s="56"/>
      <c r="E13" s="54"/>
      <c r="F13" s="54"/>
      <c r="G13" s="55"/>
      <c r="H13" s="55"/>
      <c r="I13" s="55"/>
      <c r="J13" s="55"/>
    </row>
    <row r="14" spans="1:12" x14ac:dyDescent="0.25">
      <c r="A14" s="51"/>
      <c r="B14" s="52"/>
      <c r="C14" s="52"/>
      <c r="D14" s="53"/>
      <c r="E14" s="54"/>
      <c r="F14" s="54"/>
      <c r="G14" s="55"/>
      <c r="H14" s="55"/>
      <c r="I14" s="55"/>
      <c r="J14" s="55"/>
    </row>
    <row r="15" spans="1:12" x14ac:dyDescent="0.25">
      <c r="A15" s="51"/>
      <c r="B15" s="52"/>
      <c r="C15" s="52"/>
      <c r="D15" s="56"/>
      <c r="E15" s="54"/>
      <c r="F15" s="54"/>
      <c r="G15" s="55"/>
      <c r="H15" s="55"/>
      <c r="I15" s="55"/>
      <c r="J15" s="55"/>
    </row>
    <row r="16" spans="1:12" x14ac:dyDescent="0.25">
      <c r="A16" s="42"/>
      <c r="B16" s="42"/>
      <c r="C16" s="42"/>
      <c r="D16" s="46"/>
      <c r="E16" s="46"/>
      <c r="F16" s="46"/>
      <c r="G16" s="42"/>
      <c r="H16" s="42"/>
      <c r="I16" s="42"/>
      <c r="J16" s="42"/>
    </row>
    <row r="17" spans="1:13" x14ac:dyDescent="0.25">
      <c r="A17" s="42"/>
      <c r="B17" s="42"/>
      <c r="C17" s="42"/>
      <c r="D17" s="46"/>
      <c r="E17" s="46"/>
      <c r="F17" s="46"/>
      <c r="G17" s="42"/>
      <c r="H17" s="42"/>
      <c r="I17" s="42"/>
      <c r="J17" s="42"/>
    </row>
    <row r="18" spans="1:13" x14ac:dyDescent="0.25">
      <c r="K18" s="42"/>
      <c r="L18" s="42"/>
      <c r="M18" s="42"/>
    </row>
    <row r="19" spans="1:13" x14ac:dyDescent="0.25">
      <c r="K19" s="42"/>
      <c r="L19" s="42"/>
      <c r="M19" s="42"/>
    </row>
    <row r="20" spans="1:13" x14ac:dyDescent="0.25">
      <c r="K20" s="42"/>
      <c r="L20" s="42"/>
      <c r="M20" s="42"/>
    </row>
    <row r="21" spans="1:13" x14ac:dyDescent="0.25">
      <c r="K21" s="42"/>
      <c r="L21" s="42"/>
      <c r="M21" s="42"/>
    </row>
    <row r="22" spans="1:13" x14ac:dyDescent="0.25">
      <c r="K22" s="42"/>
      <c r="L22" s="42"/>
      <c r="M22" s="42"/>
    </row>
    <row r="23" spans="1:13" x14ac:dyDescent="0.25">
      <c r="K23" s="42"/>
      <c r="L23" s="42"/>
      <c r="M23" s="42"/>
    </row>
    <row r="24" spans="1:13" x14ac:dyDescent="0.25">
      <c r="K24" s="42"/>
      <c r="L24" s="42"/>
      <c r="M24" s="42"/>
    </row>
  </sheetData>
  <mergeCells count="10">
    <mergeCell ref="A1:J1"/>
    <mergeCell ref="A2:A3"/>
    <mergeCell ref="B2:B3"/>
    <mergeCell ref="C2:C3"/>
    <mergeCell ref="D2:D3"/>
    <mergeCell ref="E2:E3"/>
    <mergeCell ref="F2:F3"/>
    <mergeCell ref="G2:H2"/>
    <mergeCell ref="I2:I3"/>
    <mergeCell ref="J2:J3"/>
  </mergeCells>
  <printOptions horizontalCentered="1"/>
  <pageMargins left="0.70866141732283472" right="0.70866141732283472" top="0.74803149606299213" bottom="0.74803149606299213" header="0.31496062992125984" footer="0.31496062992125984"/>
  <pageSetup paperSize="9" scale="91" fitToHeight="0" orientation="landscape" r:id="rId1"/>
  <headerFoot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heetViews>
  <sheetFormatPr defaultColWidth="9.140625" defaultRowHeight="15" x14ac:dyDescent="0.25"/>
  <cols>
    <col min="1" max="7" width="14.5703125" style="200" bestFit="1" customWidth="1"/>
    <col min="8" max="8" width="15" style="200" bestFit="1" customWidth="1"/>
    <col min="9" max="9" width="14.42578125" style="200" bestFit="1" customWidth="1"/>
    <col min="10" max="11" width="14.5703125" style="200" bestFit="1" customWidth="1"/>
    <col min="12" max="12" width="4.5703125" style="200" bestFit="1" customWidth="1"/>
    <col min="13" max="16384" width="9.140625" style="200"/>
  </cols>
  <sheetData>
    <row r="1" spans="1:11" x14ac:dyDescent="0.25">
      <c r="A1" s="538" t="s">
        <v>40</v>
      </c>
      <c r="B1" s="538"/>
      <c r="C1" s="538"/>
      <c r="D1" s="538"/>
      <c r="E1" s="538"/>
      <c r="F1" s="538"/>
      <c r="G1" s="538"/>
      <c r="H1" s="538"/>
    </row>
    <row r="2" spans="1:11" s="201" customFormat="1" ht="18" customHeight="1" x14ac:dyDescent="0.25">
      <c r="A2" s="1495" t="s">
        <v>602</v>
      </c>
      <c r="B2" s="1496"/>
      <c r="C2" s="1496"/>
      <c r="D2" s="1496"/>
      <c r="E2" s="1496"/>
      <c r="F2" s="1496"/>
      <c r="G2" s="1496"/>
      <c r="H2" s="1496"/>
      <c r="I2" s="1496"/>
      <c r="J2" s="1496"/>
      <c r="K2" s="1497"/>
    </row>
    <row r="3" spans="1:11" s="201" customFormat="1" ht="27.75" customHeight="1" x14ac:dyDescent="0.25">
      <c r="A3" s="1067" t="s">
        <v>222</v>
      </c>
      <c r="B3" s="1023" t="s">
        <v>603</v>
      </c>
      <c r="C3" s="1023" t="s">
        <v>604</v>
      </c>
      <c r="D3" s="1023" t="s">
        <v>605</v>
      </c>
      <c r="E3" s="1023" t="s">
        <v>606</v>
      </c>
      <c r="F3" s="1023" t="s">
        <v>607</v>
      </c>
      <c r="G3" s="1023" t="s">
        <v>529</v>
      </c>
      <c r="H3" s="1023" t="s">
        <v>608</v>
      </c>
      <c r="I3" s="1023" t="s">
        <v>609</v>
      </c>
      <c r="J3" s="1023" t="s">
        <v>610</v>
      </c>
      <c r="K3" s="1023" t="s">
        <v>611</v>
      </c>
    </row>
    <row r="4" spans="1:11" s="207" customFormat="1" ht="18" customHeight="1" x14ac:dyDescent="0.25">
      <c r="A4" s="1024" t="s">
        <v>76</v>
      </c>
      <c r="B4" s="1068">
        <v>0</v>
      </c>
      <c r="C4" s="1068">
        <v>100</v>
      </c>
      <c r="D4" s="1029">
        <v>0</v>
      </c>
      <c r="E4" s="1029">
        <v>0</v>
      </c>
      <c r="F4" s="1029">
        <v>0</v>
      </c>
      <c r="G4" s="1029">
        <v>0</v>
      </c>
      <c r="H4" s="1029">
        <v>0</v>
      </c>
      <c r="I4" s="1029">
        <v>0</v>
      </c>
      <c r="J4" s="1029">
        <v>0</v>
      </c>
      <c r="K4" s="1029">
        <v>0</v>
      </c>
    </row>
    <row r="5" spans="1:11" s="207" customFormat="1" ht="18" customHeight="1" x14ac:dyDescent="0.25">
      <c r="A5" s="1032" t="s">
        <v>77</v>
      </c>
      <c r="B5" s="1012">
        <v>100</v>
      </c>
      <c r="C5" s="1012">
        <v>1.2745228704333337E-4</v>
      </c>
      <c r="D5" s="1066">
        <v>6.3109314694256465E-3</v>
      </c>
      <c r="E5" s="1066">
        <v>0</v>
      </c>
      <c r="F5" s="1066">
        <v>0</v>
      </c>
      <c r="G5" s="1066">
        <v>0</v>
      </c>
      <c r="H5" s="1066">
        <v>0</v>
      </c>
      <c r="I5" s="1066">
        <v>0</v>
      </c>
      <c r="J5" s="1066">
        <v>0</v>
      </c>
      <c r="K5" s="1066">
        <v>0</v>
      </c>
    </row>
    <row r="6" spans="1:11" s="201" customFormat="1" ht="18" customHeight="1" x14ac:dyDescent="0.25">
      <c r="A6" s="412">
        <v>45017</v>
      </c>
      <c r="B6" s="502">
        <v>0</v>
      </c>
      <c r="C6" s="502">
        <v>100</v>
      </c>
      <c r="D6" s="483">
        <v>0</v>
      </c>
      <c r="E6" s="483">
        <v>0</v>
      </c>
      <c r="F6" s="483">
        <v>0</v>
      </c>
      <c r="G6" s="483">
        <v>0</v>
      </c>
      <c r="H6" s="483">
        <v>0</v>
      </c>
      <c r="I6" s="483">
        <v>0</v>
      </c>
      <c r="J6" s="483">
        <v>0</v>
      </c>
      <c r="K6" s="483">
        <v>0</v>
      </c>
    </row>
    <row r="7" spans="1:11" s="201" customFormat="1" ht="18" customHeight="1" x14ac:dyDescent="0.25">
      <c r="A7" s="412">
        <v>45047</v>
      </c>
      <c r="B7" s="502">
        <v>99.826816377591669</v>
      </c>
      <c r="C7" s="502">
        <v>7.0751570955263372E-3</v>
      </c>
      <c r="D7" s="483">
        <v>0.16610846531280304</v>
      </c>
      <c r="E7" s="483">
        <v>0</v>
      </c>
      <c r="F7" s="483">
        <v>0</v>
      </c>
      <c r="G7" s="483">
        <v>0</v>
      </c>
      <c r="H7" s="483">
        <v>0</v>
      </c>
      <c r="I7" s="483">
        <v>0</v>
      </c>
      <c r="J7" s="483">
        <v>0</v>
      </c>
      <c r="K7" s="483">
        <v>0</v>
      </c>
    </row>
    <row r="8" spans="1:11" s="201" customFormat="1" ht="18" customHeight="1" x14ac:dyDescent="0.25">
      <c r="A8" s="412">
        <v>45078</v>
      </c>
      <c r="B8" s="502">
        <v>99.993561616243539</v>
      </c>
      <c r="C8" s="502">
        <v>1.2745228704333337E-4</v>
      </c>
      <c r="D8" s="483">
        <v>6.3109314694256465E-3</v>
      </c>
      <c r="E8" s="483">
        <v>0</v>
      </c>
      <c r="F8" s="483">
        <v>0</v>
      </c>
      <c r="G8" s="483">
        <v>0</v>
      </c>
      <c r="H8" s="483">
        <v>0</v>
      </c>
      <c r="I8" s="483">
        <v>0</v>
      </c>
      <c r="J8" s="483">
        <v>0</v>
      </c>
      <c r="K8" s="483">
        <v>0</v>
      </c>
    </row>
    <row r="9" spans="1:11" s="201" customFormat="1" ht="18" customHeight="1" x14ac:dyDescent="0.25">
      <c r="A9" s="412">
        <v>45108</v>
      </c>
      <c r="B9" s="502">
        <v>100</v>
      </c>
      <c r="C9" s="502">
        <v>1.2745228704333337E-4</v>
      </c>
      <c r="D9" s="483">
        <v>1.2745228704333337E-4</v>
      </c>
      <c r="E9" s="483">
        <v>0</v>
      </c>
      <c r="F9" s="483">
        <v>0</v>
      </c>
      <c r="G9" s="483">
        <v>0</v>
      </c>
      <c r="H9" s="483">
        <v>0</v>
      </c>
      <c r="I9" s="483">
        <v>0</v>
      </c>
      <c r="J9" s="483">
        <v>0</v>
      </c>
      <c r="K9" s="483">
        <v>0</v>
      </c>
    </row>
    <row r="10" spans="1:11" s="201" customFormat="1" ht="18" customHeight="1" x14ac:dyDescent="0.25">
      <c r="A10" s="412">
        <v>45139</v>
      </c>
      <c r="B10" s="502">
        <v>100</v>
      </c>
      <c r="C10" s="502">
        <v>1.2745228704333337E-4</v>
      </c>
      <c r="D10" s="483">
        <v>1.2745228704333337E-4</v>
      </c>
      <c r="E10" s="483">
        <v>0</v>
      </c>
      <c r="F10" s="483">
        <v>0</v>
      </c>
      <c r="G10" s="483">
        <v>0</v>
      </c>
      <c r="H10" s="483">
        <v>0</v>
      </c>
      <c r="I10" s="483">
        <v>0</v>
      </c>
      <c r="J10" s="483">
        <v>0</v>
      </c>
      <c r="K10" s="483">
        <v>0</v>
      </c>
    </row>
    <row r="11" spans="1:11" s="201" customFormat="1" ht="14.25" customHeight="1" x14ac:dyDescent="0.25">
      <c r="A11" s="412">
        <v>45170</v>
      </c>
      <c r="B11" s="502">
        <v>100</v>
      </c>
      <c r="C11" s="502">
        <v>1.2745228704333337E-4</v>
      </c>
      <c r="D11" s="483">
        <v>1.2745228704333337E-4</v>
      </c>
      <c r="E11" s="483">
        <v>0</v>
      </c>
      <c r="F11" s="483">
        <v>0</v>
      </c>
      <c r="G11" s="483">
        <v>0</v>
      </c>
      <c r="H11" s="483">
        <v>0</v>
      </c>
      <c r="I11" s="483">
        <v>0</v>
      </c>
      <c r="J11" s="483">
        <v>0</v>
      </c>
      <c r="K11" s="483">
        <v>0</v>
      </c>
    </row>
    <row r="12" spans="1:11" s="201" customFormat="1" ht="13.5" customHeight="1" x14ac:dyDescent="0.25">
      <c r="A12" s="412">
        <v>45200</v>
      </c>
      <c r="B12" s="502">
        <v>99.611554429717714</v>
      </c>
      <c r="C12" s="502">
        <v>1.2745228704333337E-4</v>
      </c>
      <c r="D12" s="483">
        <v>0.38844380561810754</v>
      </c>
      <c r="E12" s="483">
        <v>0</v>
      </c>
      <c r="F12" s="483">
        <v>0</v>
      </c>
      <c r="G12" s="483">
        <v>0</v>
      </c>
      <c r="H12" s="483">
        <v>0</v>
      </c>
      <c r="I12" s="483">
        <v>0</v>
      </c>
      <c r="J12" s="483">
        <v>0</v>
      </c>
      <c r="K12" s="483">
        <v>0</v>
      </c>
    </row>
    <row r="13" spans="1:11" s="201" customFormat="1" x14ac:dyDescent="0.25">
      <c r="A13" s="412">
        <v>45231</v>
      </c>
      <c r="B13" s="502">
        <v>97.840177891281201</v>
      </c>
      <c r="C13" s="502">
        <v>1.2745228704333337E-4</v>
      </c>
      <c r="D13" s="502">
        <v>2.159820918810492</v>
      </c>
      <c r="E13" s="502">
        <v>0</v>
      </c>
      <c r="F13" s="502">
        <v>0</v>
      </c>
      <c r="G13" s="502">
        <v>0</v>
      </c>
      <c r="H13" s="502">
        <v>0</v>
      </c>
      <c r="I13" s="502">
        <v>0</v>
      </c>
      <c r="J13" s="502">
        <v>0</v>
      </c>
      <c r="K13" s="502">
        <v>0</v>
      </c>
    </row>
    <row r="14" spans="1:11" s="201" customFormat="1" x14ac:dyDescent="0.25">
      <c r="A14" s="412">
        <v>45261</v>
      </c>
      <c r="B14" s="502">
        <v>94.100731987159634</v>
      </c>
      <c r="C14" s="502">
        <v>1.2745228704333337E-4</v>
      </c>
      <c r="D14" s="502">
        <v>5.8992672815103022</v>
      </c>
      <c r="E14" s="502">
        <v>0</v>
      </c>
      <c r="F14" s="502">
        <v>0</v>
      </c>
      <c r="G14" s="502">
        <v>0</v>
      </c>
      <c r="H14" s="502">
        <v>0</v>
      </c>
      <c r="I14" s="502">
        <v>0</v>
      </c>
      <c r="J14" s="502">
        <v>0</v>
      </c>
      <c r="K14" s="502">
        <v>0</v>
      </c>
    </row>
    <row r="15" spans="1:11" s="201" customFormat="1" x14ac:dyDescent="0.25">
      <c r="A15" s="412">
        <v>45292</v>
      </c>
      <c r="B15" s="413"/>
      <c r="C15" s="413"/>
      <c r="D15" s="413"/>
      <c r="E15" s="413"/>
      <c r="F15" s="414"/>
      <c r="G15" s="414"/>
      <c r="H15" s="415"/>
      <c r="I15" s="415"/>
      <c r="J15" s="811"/>
      <c r="K15" s="811"/>
    </row>
    <row r="16" spans="1:11" s="201" customFormat="1" x14ac:dyDescent="0.25">
      <c r="A16" s="412">
        <v>45323</v>
      </c>
      <c r="B16" s="413"/>
      <c r="C16" s="413"/>
      <c r="D16" s="413"/>
      <c r="E16" s="413"/>
      <c r="F16" s="414"/>
      <c r="G16" s="414"/>
      <c r="H16" s="415"/>
      <c r="I16" s="415"/>
      <c r="J16" s="811"/>
      <c r="K16" s="811"/>
    </row>
    <row r="17" spans="1:11" s="201" customFormat="1" x14ac:dyDescent="0.25">
      <c r="A17" s="412">
        <v>45352</v>
      </c>
      <c r="B17" s="413"/>
      <c r="C17" s="413"/>
      <c r="D17" s="413"/>
      <c r="E17" s="413"/>
      <c r="F17" s="414"/>
      <c r="G17" s="414"/>
      <c r="H17" s="415"/>
      <c r="I17" s="415"/>
      <c r="J17" s="811"/>
      <c r="K17" s="811"/>
    </row>
    <row r="18" spans="1:11" s="201" customFormat="1" x14ac:dyDescent="0.25">
      <c r="A18" s="274"/>
      <c r="B18" s="291"/>
      <c r="C18" s="291"/>
      <c r="D18" s="291"/>
      <c r="E18" s="291"/>
      <c r="F18" s="291"/>
      <c r="G18" s="291"/>
      <c r="H18" s="291"/>
      <c r="I18" s="291"/>
      <c r="J18" s="291"/>
      <c r="K18" s="291"/>
    </row>
    <row r="19" spans="1:11" s="201" customFormat="1" x14ac:dyDescent="0.25">
      <c r="A19" s="1391" t="s">
        <v>1316</v>
      </c>
      <c r="B19" s="1391"/>
      <c r="C19" s="1391"/>
      <c r="D19" s="1391"/>
      <c r="E19" s="1391"/>
      <c r="F19" s="1391"/>
    </row>
    <row r="20" spans="1:11" s="201" customFormat="1" x14ac:dyDescent="0.25">
      <c r="A20" s="1391" t="s">
        <v>364</v>
      </c>
      <c r="B20" s="1391"/>
      <c r="C20" s="1391"/>
      <c r="D20" s="1391"/>
      <c r="E20" s="1391"/>
      <c r="F20" s="1391"/>
    </row>
    <row r="21" spans="1:11" s="201" customFormat="1" x14ac:dyDescent="0.25"/>
  </sheetData>
  <mergeCells count="3">
    <mergeCell ref="A20:F20"/>
    <mergeCell ref="A2:K2"/>
    <mergeCell ref="A19:F19"/>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heetViews>
  <sheetFormatPr defaultColWidth="9.140625" defaultRowHeight="15" x14ac:dyDescent="0.25"/>
  <cols>
    <col min="1" max="5" width="14.5703125" style="200" bestFit="1" customWidth="1"/>
    <col min="6" max="6" width="4.5703125" style="200" bestFit="1" customWidth="1"/>
    <col min="7" max="16384" width="9.140625" style="200"/>
  </cols>
  <sheetData>
    <row r="1" spans="1:9" x14ac:dyDescent="0.25">
      <c r="A1" s="538" t="s">
        <v>41</v>
      </c>
      <c r="B1" s="538"/>
      <c r="C1" s="538"/>
      <c r="D1" s="538"/>
      <c r="E1" s="538"/>
    </row>
    <row r="2" spans="1:9" s="201" customFormat="1" x14ac:dyDescent="0.25">
      <c r="A2" s="1498" t="s">
        <v>222</v>
      </c>
      <c r="B2" s="1499" t="s">
        <v>602</v>
      </c>
      <c r="C2" s="1499"/>
      <c r="D2" s="1499"/>
      <c r="E2" s="1500"/>
    </row>
    <row r="3" spans="1:9" s="201" customFormat="1" x14ac:dyDescent="0.25">
      <c r="A3" s="1498"/>
      <c r="B3" s="969" t="s">
        <v>612</v>
      </c>
      <c r="C3" s="973" t="s">
        <v>613</v>
      </c>
      <c r="D3" s="973" t="s">
        <v>614</v>
      </c>
      <c r="E3" s="324" t="s">
        <v>615</v>
      </c>
    </row>
    <row r="4" spans="1:9" s="207" customFormat="1" x14ac:dyDescent="0.25">
      <c r="A4" s="325" t="s">
        <v>76</v>
      </c>
      <c r="B4" s="1029">
        <v>36.549999999999997</v>
      </c>
      <c r="C4" s="1029">
        <v>56.35</v>
      </c>
      <c r="D4" s="1029">
        <v>7.1</v>
      </c>
      <c r="E4" s="1029">
        <v>0</v>
      </c>
    </row>
    <row r="5" spans="1:9" s="207" customFormat="1" x14ac:dyDescent="0.25">
      <c r="A5" s="1032" t="s">
        <v>77</v>
      </c>
      <c r="B5" s="1066">
        <v>32.33</v>
      </c>
      <c r="C5" s="1066">
        <v>46.82</v>
      </c>
      <c r="D5" s="1066">
        <v>18.03</v>
      </c>
      <c r="E5" s="1066">
        <v>2.82</v>
      </c>
    </row>
    <row r="6" spans="1:9" s="201" customFormat="1" x14ac:dyDescent="0.25">
      <c r="A6" s="412">
        <v>45017</v>
      </c>
      <c r="B6" s="483">
        <v>29.5</v>
      </c>
      <c r="C6" s="483">
        <v>53.71</v>
      </c>
      <c r="D6" s="483">
        <v>16.79</v>
      </c>
      <c r="E6" s="483">
        <v>0</v>
      </c>
    </row>
    <row r="7" spans="1:9" s="201" customFormat="1" x14ac:dyDescent="0.25">
      <c r="A7" s="412">
        <v>45047</v>
      </c>
      <c r="B7" s="483">
        <v>29.45</v>
      </c>
      <c r="C7" s="483">
        <v>52.94</v>
      </c>
      <c r="D7" s="483">
        <v>17.59</v>
      </c>
      <c r="E7" s="483">
        <v>0.01</v>
      </c>
    </row>
    <row r="8" spans="1:9" s="201" customFormat="1" x14ac:dyDescent="0.25">
      <c r="A8" s="412">
        <v>45078</v>
      </c>
      <c r="B8" s="483">
        <v>30.3</v>
      </c>
      <c r="C8" s="483">
        <v>52.41</v>
      </c>
      <c r="D8" s="483">
        <v>17.02</v>
      </c>
      <c r="E8" s="483">
        <v>0.27</v>
      </c>
    </row>
    <row r="9" spans="1:9" s="201" customFormat="1" x14ac:dyDescent="0.25">
      <c r="A9" s="412">
        <v>45108</v>
      </c>
      <c r="B9" s="483">
        <v>29.73</v>
      </c>
      <c r="C9" s="483">
        <v>46.93</v>
      </c>
      <c r="D9" s="483">
        <v>22.38</v>
      </c>
      <c r="E9" s="483">
        <v>0.96</v>
      </c>
    </row>
    <row r="10" spans="1:9" s="201" customFormat="1" x14ac:dyDescent="0.25">
      <c r="A10" s="412">
        <v>45139</v>
      </c>
      <c r="B10" s="483">
        <v>30.89</v>
      </c>
      <c r="C10" s="483">
        <v>47.52</v>
      </c>
      <c r="D10" s="483">
        <v>18.68</v>
      </c>
      <c r="E10" s="483">
        <v>2.92</v>
      </c>
    </row>
    <row r="11" spans="1:9" s="201" customFormat="1" x14ac:dyDescent="0.25">
      <c r="A11" s="412">
        <v>45170</v>
      </c>
      <c r="B11" s="483">
        <v>33.21</v>
      </c>
      <c r="C11" s="483">
        <v>44.95</v>
      </c>
      <c r="D11" s="483">
        <v>17.38</v>
      </c>
      <c r="E11" s="483">
        <v>4.47</v>
      </c>
    </row>
    <row r="12" spans="1:9" s="201" customFormat="1" x14ac:dyDescent="0.25">
      <c r="A12" s="412">
        <v>45200</v>
      </c>
      <c r="B12" s="483">
        <v>34.29</v>
      </c>
      <c r="C12" s="483">
        <v>40.67</v>
      </c>
      <c r="D12" s="483">
        <v>20.010000000000002</v>
      </c>
      <c r="E12" s="483">
        <v>5.0199999999999996</v>
      </c>
    </row>
    <row r="13" spans="1:9" s="201" customFormat="1" x14ac:dyDescent="0.25">
      <c r="A13" s="412">
        <v>45231</v>
      </c>
      <c r="B13" s="483">
        <v>36.69</v>
      </c>
      <c r="C13" s="483">
        <v>43.65</v>
      </c>
      <c r="D13" s="483">
        <v>15.45</v>
      </c>
      <c r="E13" s="483">
        <v>4.2</v>
      </c>
      <c r="F13" s="272"/>
      <c r="G13" s="272"/>
      <c r="H13" s="273"/>
      <c r="I13" s="273"/>
    </row>
    <row r="14" spans="1:9" s="201" customFormat="1" x14ac:dyDescent="0.25">
      <c r="A14" s="412">
        <v>45261</v>
      </c>
      <c r="B14" s="483">
        <v>34.72</v>
      </c>
      <c r="C14" s="483">
        <v>43.41</v>
      </c>
      <c r="D14" s="483">
        <v>16.62</v>
      </c>
      <c r="E14" s="483">
        <v>5.24</v>
      </c>
      <c r="F14" s="272"/>
      <c r="G14" s="272"/>
      <c r="H14" s="273"/>
      <c r="I14" s="273"/>
    </row>
    <row r="15" spans="1:9" s="201" customFormat="1" x14ac:dyDescent="0.25">
      <c r="A15" s="412">
        <v>45292</v>
      </c>
      <c r="B15" s="413"/>
      <c r="C15" s="413"/>
      <c r="D15" s="413"/>
      <c r="E15" s="413"/>
      <c r="F15" s="272"/>
      <c r="G15" s="272"/>
      <c r="H15" s="273"/>
      <c r="I15" s="273"/>
    </row>
    <row r="16" spans="1:9" s="201" customFormat="1" x14ac:dyDescent="0.25">
      <c r="A16" s="412">
        <v>45323</v>
      </c>
      <c r="B16" s="413"/>
      <c r="C16" s="413"/>
      <c r="D16" s="413"/>
      <c r="E16" s="413"/>
      <c r="F16" s="272"/>
      <c r="G16" s="272"/>
      <c r="H16" s="273"/>
      <c r="I16" s="273"/>
    </row>
    <row r="17" spans="1:9" s="201" customFormat="1" x14ac:dyDescent="0.25">
      <c r="A17" s="412">
        <v>45352</v>
      </c>
      <c r="B17" s="413"/>
      <c r="C17" s="413"/>
      <c r="D17" s="413"/>
      <c r="E17" s="413"/>
      <c r="F17" s="272"/>
      <c r="G17" s="272"/>
      <c r="H17" s="273"/>
      <c r="I17" s="273"/>
    </row>
    <row r="18" spans="1:9" s="201" customFormat="1" x14ac:dyDescent="0.25">
      <c r="A18" s="274"/>
      <c r="B18" s="291"/>
      <c r="C18" s="291"/>
      <c r="D18" s="291"/>
      <c r="E18" s="291"/>
    </row>
    <row r="19" spans="1:9" s="201" customFormat="1" x14ac:dyDescent="0.25">
      <c r="A19" s="1423" t="s">
        <v>1316</v>
      </c>
      <c r="B19" s="1423"/>
      <c r="C19" s="1423"/>
      <c r="D19" s="1423"/>
    </row>
    <row r="20" spans="1:9" s="201" customFormat="1" x14ac:dyDescent="0.25">
      <c r="A20" s="1423" t="s">
        <v>366</v>
      </c>
      <c r="B20" s="1423"/>
      <c r="C20" s="1423"/>
      <c r="D20" s="1423"/>
    </row>
    <row r="21" spans="1:9" s="201" customFormat="1" x14ac:dyDescent="0.25"/>
  </sheetData>
  <mergeCells count="4">
    <mergeCell ref="A19:D19"/>
    <mergeCell ref="A20:D20"/>
    <mergeCell ref="A2:A3"/>
    <mergeCell ref="B2:E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election sqref="A1:XFD1048576"/>
    </sheetView>
  </sheetViews>
  <sheetFormatPr defaultColWidth="9.140625" defaultRowHeight="15" x14ac:dyDescent="0.25"/>
  <cols>
    <col min="1" max="11" width="14.5703125" style="293" bestFit="1" customWidth="1"/>
    <col min="12" max="12" width="15" style="293" bestFit="1" customWidth="1"/>
    <col min="13" max="13" width="4.5703125" style="293" bestFit="1" customWidth="1"/>
    <col min="14" max="16384" width="9.140625" style="293"/>
  </cols>
  <sheetData>
    <row r="1" spans="1:12" x14ac:dyDescent="0.25">
      <c r="A1" s="538" t="s">
        <v>42</v>
      </c>
      <c r="B1" s="538"/>
      <c r="C1" s="538"/>
      <c r="D1" s="538"/>
      <c r="E1" s="538"/>
      <c r="F1" s="538"/>
      <c r="G1" s="538"/>
      <c r="H1" s="538"/>
      <c r="I1" s="538"/>
      <c r="J1" s="538"/>
      <c r="K1" s="538"/>
      <c r="L1" s="538"/>
    </row>
    <row r="2" spans="1:12" s="294" customFormat="1" x14ac:dyDescent="0.25">
      <c r="A2" s="1483" t="s">
        <v>169</v>
      </c>
      <c r="B2" s="1486" t="s">
        <v>299</v>
      </c>
      <c r="C2" s="1501" t="s">
        <v>616</v>
      </c>
      <c r="D2" s="1502"/>
      <c r="E2" s="1488" t="s">
        <v>617</v>
      </c>
      <c r="F2" s="1489"/>
      <c r="G2" s="1489"/>
      <c r="H2" s="1490"/>
      <c r="I2" s="1501" t="s">
        <v>101</v>
      </c>
      <c r="J2" s="1502"/>
      <c r="K2" s="1503" t="s">
        <v>618</v>
      </c>
      <c r="L2" s="1504"/>
    </row>
    <row r="3" spans="1:12" s="294" customFormat="1" x14ac:dyDescent="0.25">
      <c r="A3" s="1404"/>
      <c r="B3" s="1487"/>
      <c r="C3" s="1412"/>
      <c r="D3" s="1413"/>
      <c r="E3" s="1488" t="s">
        <v>619</v>
      </c>
      <c r="F3" s="1490"/>
      <c r="G3" s="1488" t="s">
        <v>620</v>
      </c>
      <c r="H3" s="1490"/>
      <c r="I3" s="1412"/>
      <c r="J3" s="1413"/>
      <c r="K3" s="1505"/>
      <c r="L3" s="1506"/>
    </row>
    <row r="4" spans="1:12" s="294" customFormat="1" ht="30" x14ac:dyDescent="0.25">
      <c r="A4" s="1432"/>
      <c r="B4" s="1417"/>
      <c r="C4" s="1023" t="s">
        <v>581</v>
      </c>
      <c r="D4" s="1023" t="s">
        <v>325</v>
      </c>
      <c r="E4" s="1023" t="s">
        <v>581</v>
      </c>
      <c r="F4" s="1023" t="s">
        <v>325</v>
      </c>
      <c r="G4" s="1023" t="s">
        <v>581</v>
      </c>
      <c r="H4" s="1023" t="s">
        <v>325</v>
      </c>
      <c r="I4" s="1023" t="s">
        <v>581</v>
      </c>
      <c r="J4" s="1023" t="s">
        <v>325</v>
      </c>
      <c r="K4" s="1023" t="s">
        <v>579</v>
      </c>
      <c r="L4" s="1061" t="s">
        <v>621</v>
      </c>
    </row>
    <row r="5" spans="1:12" s="326" customFormat="1" x14ac:dyDescent="0.25">
      <c r="A5" s="1069" t="s">
        <v>76</v>
      </c>
      <c r="B5" s="1070">
        <v>245</v>
      </c>
      <c r="C5" s="1071">
        <v>564697241</v>
      </c>
      <c r="D5" s="1072">
        <v>4549466.5071999999</v>
      </c>
      <c r="E5" s="1071">
        <v>107274549</v>
      </c>
      <c r="F5" s="1072">
        <v>870678.22279999999</v>
      </c>
      <c r="G5" s="1071">
        <v>108415768</v>
      </c>
      <c r="H5" s="1072">
        <v>851718.85459999996</v>
      </c>
      <c r="I5" s="1071">
        <v>780387558</v>
      </c>
      <c r="J5" s="1072">
        <v>6271863.5845999997</v>
      </c>
      <c r="K5" s="1072">
        <v>3324801</v>
      </c>
      <c r="L5" s="1073">
        <v>27362.294551430001</v>
      </c>
    </row>
    <row r="6" spans="1:12" s="326" customFormat="1" x14ac:dyDescent="0.25">
      <c r="A6" s="1074" t="s">
        <v>77</v>
      </c>
      <c r="B6" s="1033">
        <f>SUM(B7:B18)</f>
        <v>182</v>
      </c>
      <c r="C6" s="1033">
        <f t="shared" ref="C6:J6" si="0">SUM(C7:C18)</f>
        <v>219804313</v>
      </c>
      <c r="D6" s="1033">
        <f t="shared" si="0"/>
        <v>1819473.4820000003</v>
      </c>
      <c r="E6" s="1033">
        <f t="shared" si="0"/>
        <v>9278109</v>
      </c>
      <c r="F6" s="1033">
        <f t="shared" si="0"/>
        <v>76850.094900000011</v>
      </c>
      <c r="G6" s="1033">
        <f t="shared" si="0"/>
        <v>8269865</v>
      </c>
      <c r="H6" s="1033">
        <f t="shared" si="0"/>
        <v>68176.475300000006</v>
      </c>
      <c r="I6" s="1033">
        <f t="shared" si="0"/>
        <v>237352287</v>
      </c>
      <c r="J6" s="1033">
        <f t="shared" si="0"/>
        <v>1964500.0522</v>
      </c>
      <c r="K6" s="1033">
        <f>INDEX(K7:K18,COUNT(K7:K18))</f>
        <v>656600</v>
      </c>
      <c r="L6" s="1033">
        <f>INDEX(L7:L18,COUNT(L7:L18))</f>
        <v>5594.57767745</v>
      </c>
    </row>
    <row r="7" spans="1:12" s="294" customFormat="1" x14ac:dyDescent="0.25">
      <c r="A7" s="412">
        <v>45017</v>
      </c>
      <c r="B7" s="528">
        <v>17</v>
      </c>
      <c r="C7" s="529">
        <v>27767366</v>
      </c>
      <c r="D7" s="530">
        <v>228370.49559999999</v>
      </c>
      <c r="E7" s="530">
        <v>2131002</v>
      </c>
      <c r="F7" s="531">
        <v>17623.6636</v>
      </c>
      <c r="G7" s="530">
        <v>1405485</v>
      </c>
      <c r="H7" s="531">
        <v>11527.830899999999</v>
      </c>
      <c r="I7" s="529">
        <v>31303853</v>
      </c>
      <c r="J7" s="530">
        <v>257521.99010000002</v>
      </c>
      <c r="K7" s="530">
        <v>2764482</v>
      </c>
      <c r="L7" s="531">
        <v>22681.694088870001</v>
      </c>
    </row>
    <row r="8" spans="1:12" s="294" customFormat="1" x14ac:dyDescent="0.25">
      <c r="A8" s="412">
        <v>45047</v>
      </c>
      <c r="B8" s="528">
        <v>21</v>
      </c>
      <c r="C8" s="529">
        <v>38058987</v>
      </c>
      <c r="D8" s="530">
        <v>314258.81420000002</v>
      </c>
      <c r="E8" s="530">
        <v>1721860</v>
      </c>
      <c r="F8" s="531">
        <v>14261.113799999999</v>
      </c>
      <c r="G8" s="530">
        <v>1279453</v>
      </c>
      <c r="H8" s="531">
        <v>10531.552799999998</v>
      </c>
      <c r="I8" s="529">
        <v>41060300</v>
      </c>
      <c r="J8" s="530">
        <v>339051.48080000002</v>
      </c>
      <c r="K8" s="530">
        <v>2150050</v>
      </c>
      <c r="L8" s="531">
        <v>17770.578386109999</v>
      </c>
    </row>
    <row r="9" spans="1:12" s="294" customFormat="1" x14ac:dyDescent="0.25">
      <c r="A9" s="412">
        <v>45078</v>
      </c>
      <c r="B9" s="528">
        <v>21</v>
      </c>
      <c r="C9" s="529">
        <v>32890498</v>
      </c>
      <c r="D9" s="530">
        <v>271575.42469999997</v>
      </c>
      <c r="E9" s="530">
        <v>1288956</v>
      </c>
      <c r="F9" s="531">
        <v>10640.230299999997</v>
      </c>
      <c r="G9" s="530">
        <v>1398507</v>
      </c>
      <c r="H9" s="531">
        <v>11511.205899999999</v>
      </c>
      <c r="I9" s="529">
        <v>35577961</v>
      </c>
      <c r="J9" s="530">
        <v>293726.86089999997</v>
      </c>
      <c r="K9" s="530">
        <v>1300337</v>
      </c>
      <c r="L9" s="531">
        <v>10703.342417439999</v>
      </c>
    </row>
    <row r="10" spans="1:12" s="294" customFormat="1" x14ac:dyDescent="0.25">
      <c r="A10" s="412">
        <v>45108</v>
      </c>
      <c r="B10" s="528">
        <v>21</v>
      </c>
      <c r="C10" s="529">
        <v>30829004</v>
      </c>
      <c r="D10" s="530">
        <v>253878.51200000005</v>
      </c>
      <c r="E10" s="530">
        <v>1463528</v>
      </c>
      <c r="F10" s="531">
        <v>12071.662300000002</v>
      </c>
      <c r="G10" s="530">
        <v>1412734</v>
      </c>
      <c r="H10" s="531">
        <v>11607.0345</v>
      </c>
      <c r="I10" s="529">
        <v>33705266</v>
      </c>
      <c r="J10" s="530">
        <v>277557.20880000002</v>
      </c>
      <c r="K10" s="530">
        <v>993226</v>
      </c>
      <c r="L10" s="531">
        <v>8287.9314356399991</v>
      </c>
    </row>
    <row r="11" spans="1:12" s="294" customFormat="1" x14ac:dyDescent="0.25">
      <c r="A11" s="412">
        <v>45139</v>
      </c>
      <c r="B11" s="528">
        <v>21</v>
      </c>
      <c r="C11" s="529">
        <v>24928318</v>
      </c>
      <c r="D11" s="530">
        <v>206758.68779999999</v>
      </c>
      <c r="E11" s="530">
        <v>1146437</v>
      </c>
      <c r="F11" s="531">
        <v>9521.3304000000007</v>
      </c>
      <c r="G11" s="530">
        <v>1323449</v>
      </c>
      <c r="H11" s="531">
        <v>10944.590700000002</v>
      </c>
      <c r="I11" s="529">
        <v>27398204</v>
      </c>
      <c r="J11" s="530">
        <v>227224.60890000002</v>
      </c>
      <c r="K11" s="530">
        <v>824447</v>
      </c>
      <c r="L11" s="531">
        <v>6810.4407113199995</v>
      </c>
    </row>
    <row r="12" spans="1:12" s="294" customFormat="1" x14ac:dyDescent="0.25">
      <c r="A12" s="412">
        <v>45170</v>
      </c>
      <c r="B12" s="528">
        <v>20</v>
      </c>
      <c r="C12" s="529">
        <v>24729695</v>
      </c>
      <c r="D12" s="530">
        <v>205623.45510000002</v>
      </c>
      <c r="E12" s="530">
        <v>788408</v>
      </c>
      <c r="F12" s="531">
        <v>6569.5668999999998</v>
      </c>
      <c r="G12" s="530">
        <v>751790</v>
      </c>
      <c r="H12" s="531">
        <v>6240.8912999999993</v>
      </c>
      <c r="I12" s="529">
        <v>26269893</v>
      </c>
      <c r="J12" s="530">
        <v>218433.91329999999</v>
      </c>
      <c r="K12" s="530">
        <v>916725</v>
      </c>
      <c r="L12" s="531">
        <v>7587.7780572000001</v>
      </c>
    </row>
    <row r="13" spans="1:12" s="294" customFormat="1" x14ac:dyDescent="0.25">
      <c r="A13" s="412">
        <v>45200</v>
      </c>
      <c r="B13" s="528">
        <v>20</v>
      </c>
      <c r="C13" s="529">
        <v>15374875</v>
      </c>
      <c r="D13" s="530">
        <v>128073.24990000002</v>
      </c>
      <c r="E13" s="530">
        <v>360956</v>
      </c>
      <c r="F13" s="531">
        <v>3014.0058999999997</v>
      </c>
      <c r="G13" s="530">
        <v>287860</v>
      </c>
      <c r="H13" s="531">
        <v>2394.6595000000002</v>
      </c>
      <c r="I13" s="529">
        <v>16023691</v>
      </c>
      <c r="J13" s="530">
        <v>133481.91530000002</v>
      </c>
      <c r="K13" s="530">
        <v>1115116</v>
      </c>
      <c r="L13" s="531">
        <v>9261.2253284100025</v>
      </c>
    </row>
    <row r="14" spans="1:12" s="201" customFormat="1" x14ac:dyDescent="0.25">
      <c r="A14" s="412">
        <v>45231</v>
      </c>
      <c r="B14" s="413">
        <v>21</v>
      </c>
      <c r="C14" s="413">
        <v>11629079</v>
      </c>
      <c r="D14" s="413">
        <v>96995.329299999983</v>
      </c>
      <c r="E14" s="413">
        <v>229922</v>
      </c>
      <c r="F14" s="531">
        <v>1920.4404000000004</v>
      </c>
      <c r="G14" s="530">
        <v>235772</v>
      </c>
      <c r="H14" s="415">
        <v>1962.3486</v>
      </c>
      <c r="I14" s="415">
        <v>12094773</v>
      </c>
      <c r="J14" s="530">
        <v>100878.11829999999</v>
      </c>
      <c r="K14" s="530">
        <v>580137</v>
      </c>
      <c r="L14" s="531">
        <v>4892.7721261199995</v>
      </c>
    </row>
    <row r="15" spans="1:12" s="201" customFormat="1" x14ac:dyDescent="0.25">
      <c r="A15" s="412">
        <v>45261</v>
      </c>
      <c r="B15" s="413">
        <v>20</v>
      </c>
      <c r="C15" s="413">
        <v>13596491</v>
      </c>
      <c r="D15" s="413">
        <v>113939.5134</v>
      </c>
      <c r="E15" s="413">
        <v>147040</v>
      </c>
      <c r="F15" s="531">
        <v>1228.0812999999998</v>
      </c>
      <c r="G15" s="530">
        <v>174815</v>
      </c>
      <c r="H15" s="415">
        <v>1456.3610999999999</v>
      </c>
      <c r="I15" s="415">
        <v>13918346</v>
      </c>
      <c r="J15" s="530">
        <v>116623.95580000003</v>
      </c>
      <c r="K15" s="530">
        <v>656600</v>
      </c>
      <c r="L15" s="531">
        <v>5594.57767745</v>
      </c>
    </row>
    <row r="16" spans="1:12" s="201" customFormat="1" x14ac:dyDescent="0.25">
      <c r="A16" s="412">
        <v>45292</v>
      </c>
      <c r="B16" s="413"/>
      <c r="C16" s="413"/>
      <c r="D16" s="413"/>
      <c r="E16" s="413"/>
      <c r="F16" s="414"/>
      <c r="G16" s="414"/>
      <c r="H16" s="415"/>
      <c r="I16" s="415"/>
      <c r="J16" s="811"/>
      <c r="K16" s="811"/>
      <c r="L16" s="811"/>
    </row>
    <row r="17" spans="1:12" s="201" customFormat="1" x14ac:dyDescent="0.25">
      <c r="A17" s="412">
        <v>45323</v>
      </c>
      <c r="B17" s="413"/>
      <c r="C17" s="413"/>
      <c r="D17" s="413"/>
      <c r="E17" s="413"/>
      <c r="F17" s="414"/>
      <c r="G17" s="414"/>
      <c r="H17" s="415"/>
      <c r="I17" s="415"/>
      <c r="J17" s="811"/>
      <c r="K17" s="811"/>
      <c r="L17" s="811"/>
    </row>
    <row r="18" spans="1:12" s="201" customFormat="1" x14ac:dyDescent="0.25">
      <c r="A18" s="412">
        <v>45352</v>
      </c>
      <c r="B18" s="413"/>
      <c r="C18" s="413"/>
      <c r="D18" s="413"/>
      <c r="E18" s="413"/>
      <c r="F18" s="414"/>
      <c r="G18" s="414"/>
      <c r="H18" s="415"/>
      <c r="I18" s="415"/>
      <c r="J18" s="811"/>
      <c r="K18" s="811"/>
      <c r="L18" s="811"/>
    </row>
    <row r="19" spans="1:12" s="294" customFormat="1" x14ac:dyDescent="0.25">
      <c r="A19" s="327"/>
      <c r="B19" s="328"/>
      <c r="C19" s="329"/>
      <c r="D19" s="330"/>
      <c r="E19" s="330"/>
      <c r="F19" s="331"/>
      <c r="G19" s="330"/>
      <c r="H19" s="331"/>
      <c r="I19" s="329"/>
      <c r="J19" s="330"/>
      <c r="K19" s="330"/>
      <c r="L19" s="331"/>
    </row>
    <row r="20" spans="1:12" s="294" customFormat="1" x14ac:dyDescent="0.25">
      <c r="A20" s="1406" t="s">
        <v>1316</v>
      </c>
      <c r="B20" s="1406"/>
      <c r="C20" s="1406"/>
      <c r="D20" s="1406"/>
      <c r="E20" s="1406"/>
      <c r="F20" s="1406"/>
      <c r="G20" s="1406"/>
      <c r="H20" s="1406"/>
      <c r="I20" s="1406"/>
      <c r="J20" s="1406"/>
      <c r="K20" s="1406"/>
      <c r="L20" s="1406"/>
    </row>
    <row r="21" spans="1:12" s="294" customFormat="1" x14ac:dyDescent="0.25">
      <c r="A21" s="1406" t="s">
        <v>314</v>
      </c>
      <c r="B21" s="1406"/>
      <c r="C21" s="1406"/>
      <c r="D21" s="1406"/>
      <c r="E21" s="1406"/>
      <c r="F21" s="1406"/>
      <c r="G21" s="1406"/>
      <c r="H21" s="1406"/>
      <c r="I21" s="1406"/>
      <c r="J21" s="1406"/>
      <c r="K21" s="1406"/>
      <c r="L21" s="1406"/>
    </row>
    <row r="22" spans="1:12" s="294" customFormat="1" x14ac:dyDescent="0.25"/>
    <row r="23" spans="1:12" x14ac:dyDescent="0.25">
      <c r="E23" s="332"/>
      <c r="F23" s="332"/>
      <c r="G23" s="332"/>
      <c r="H23" s="332"/>
      <c r="I23" s="332"/>
      <c r="J23" s="332"/>
    </row>
    <row r="24" spans="1:12" x14ac:dyDescent="0.25">
      <c r="E24" s="332"/>
      <c r="F24" s="332"/>
      <c r="G24" s="332"/>
      <c r="H24" s="332"/>
      <c r="I24" s="332"/>
      <c r="J24" s="332"/>
    </row>
    <row r="25" spans="1:12" x14ac:dyDescent="0.25">
      <c r="E25" s="332"/>
      <c r="F25" s="332"/>
      <c r="G25" s="332"/>
      <c r="H25" s="332"/>
      <c r="I25" s="332"/>
      <c r="J25" s="332"/>
    </row>
    <row r="26" spans="1:12" x14ac:dyDescent="0.25">
      <c r="E26" s="332"/>
      <c r="F26" s="332"/>
      <c r="G26" s="332"/>
      <c r="H26" s="332"/>
      <c r="I26" s="332"/>
      <c r="J26" s="332"/>
    </row>
    <row r="27" spans="1:12" x14ac:dyDescent="0.25">
      <c r="E27" s="332"/>
      <c r="F27" s="332"/>
      <c r="G27" s="332"/>
      <c r="H27" s="332"/>
      <c r="I27" s="332"/>
      <c r="J27" s="332"/>
    </row>
    <row r="28" spans="1:12" x14ac:dyDescent="0.25">
      <c r="I28" s="333"/>
      <c r="J28" s="333"/>
    </row>
    <row r="29" spans="1:12" x14ac:dyDescent="0.25">
      <c r="I29" s="333"/>
      <c r="J29" s="333"/>
    </row>
  </sheetData>
  <mergeCells count="10">
    <mergeCell ref="A20:L20"/>
    <mergeCell ref="A21:L2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election sqref="A1:XFD1048576"/>
    </sheetView>
  </sheetViews>
  <sheetFormatPr defaultColWidth="9.140625" defaultRowHeight="15" x14ac:dyDescent="0.25"/>
  <cols>
    <col min="1" max="1" width="9.42578125" style="200" bestFit="1" customWidth="1"/>
    <col min="2" max="2" width="14.5703125" style="200" bestFit="1" customWidth="1"/>
    <col min="3" max="4" width="12.42578125" style="200" bestFit="1" customWidth="1"/>
    <col min="5" max="5" width="14.7109375" style="200" customWidth="1"/>
    <col min="6" max="6" width="12.42578125" style="200" bestFit="1" customWidth="1"/>
    <col min="7" max="7" width="13.140625" style="200" customWidth="1"/>
    <col min="8" max="8" width="12.42578125" style="200" bestFit="1" customWidth="1"/>
    <col min="9" max="9" width="14.5703125" style="200" customWidth="1"/>
    <col min="10" max="10" width="13.42578125" style="200" bestFit="1" customWidth="1"/>
    <col min="11" max="11" width="12.42578125" style="200" customWidth="1"/>
    <col min="12" max="12" width="10.85546875" style="200" bestFit="1" customWidth="1"/>
    <col min="13" max="13" width="9.85546875" style="200" customWidth="1"/>
    <col min="14" max="16384" width="9.140625" style="200"/>
  </cols>
  <sheetData>
    <row r="1" spans="1:12" x14ac:dyDescent="0.25">
      <c r="A1" s="538" t="s">
        <v>43</v>
      </c>
      <c r="B1" s="538"/>
      <c r="C1" s="538"/>
      <c r="D1" s="538"/>
      <c r="E1" s="538"/>
      <c r="F1" s="538"/>
      <c r="G1" s="538"/>
      <c r="H1" s="538"/>
      <c r="I1" s="538"/>
      <c r="J1" s="538"/>
      <c r="K1" s="538"/>
      <c r="L1" s="538"/>
    </row>
    <row r="2" spans="1:12" s="201" customFormat="1" x14ac:dyDescent="0.25">
      <c r="A2" s="1486" t="s">
        <v>591</v>
      </c>
      <c r="B2" s="1486" t="s">
        <v>622</v>
      </c>
      <c r="C2" s="1488" t="s">
        <v>616</v>
      </c>
      <c r="D2" s="1490"/>
      <c r="E2" s="1488" t="s">
        <v>623</v>
      </c>
      <c r="F2" s="1489"/>
      <c r="G2" s="1489"/>
      <c r="H2" s="1490"/>
      <c r="I2" s="1488" t="s">
        <v>101</v>
      </c>
      <c r="J2" s="1490"/>
      <c r="K2" s="1491" t="s">
        <v>624</v>
      </c>
      <c r="L2" s="1494"/>
    </row>
    <row r="3" spans="1:12" s="201" customFormat="1" x14ac:dyDescent="0.25">
      <c r="A3" s="1487"/>
      <c r="B3" s="1487"/>
      <c r="C3" s="1484" t="s">
        <v>625</v>
      </c>
      <c r="D3" s="1484" t="s">
        <v>626</v>
      </c>
      <c r="E3" s="1488" t="s">
        <v>619</v>
      </c>
      <c r="F3" s="1490"/>
      <c r="G3" s="1488" t="s">
        <v>620</v>
      </c>
      <c r="H3" s="1490"/>
      <c r="I3" s="1507" t="s">
        <v>581</v>
      </c>
      <c r="J3" s="1507" t="s">
        <v>325</v>
      </c>
      <c r="K3" s="1484" t="s">
        <v>625</v>
      </c>
      <c r="L3" s="1484" t="s">
        <v>627</v>
      </c>
    </row>
    <row r="4" spans="1:12" s="201" customFormat="1" ht="30" x14ac:dyDescent="0.25">
      <c r="A4" s="1417"/>
      <c r="B4" s="1417"/>
      <c r="C4" s="1485"/>
      <c r="D4" s="1485"/>
      <c r="E4" s="1075" t="s">
        <v>581</v>
      </c>
      <c r="F4" s="1075" t="s">
        <v>325</v>
      </c>
      <c r="G4" s="1075" t="s">
        <v>581</v>
      </c>
      <c r="H4" s="1075" t="s">
        <v>325</v>
      </c>
      <c r="I4" s="1508"/>
      <c r="J4" s="1508"/>
      <c r="K4" s="1485"/>
      <c r="L4" s="1485"/>
    </row>
    <row r="5" spans="1:12" s="207" customFormat="1" x14ac:dyDescent="0.25">
      <c r="A5" s="1024" t="s">
        <v>76</v>
      </c>
      <c r="B5" s="1076">
        <v>245</v>
      </c>
      <c r="C5" s="1077">
        <v>1241422291</v>
      </c>
      <c r="D5" s="1026">
        <v>10115725.42</v>
      </c>
      <c r="E5" s="1078">
        <v>1787181305</v>
      </c>
      <c r="F5" s="1026">
        <v>14501756.24</v>
      </c>
      <c r="G5" s="1077">
        <v>1668944283</v>
      </c>
      <c r="H5" s="1026">
        <v>13469391.060000001</v>
      </c>
      <c r="I5" s="1078">
        <v>4697547879</v>
      </c>
      <c r="J5" s="1077">
        <v>38086872.729999997</v>
      </c>
      <c r="K5" s="1077">
        <v>15339430</v>
      </c>
      <c r="L5" s="1030">
        <v>148599.38510000001</v>
      </c>
    </row>
    <row r="6" spans="1:12" s="207" customFormat="1" x14ac:dyDescent="0.25">
      <c r="A6" s="1032" t="s">
        <v>77</v>
      </c>
      <c r="B6" s="1033">
        <f>SUM(B7:B18)</f>
        <v>182</v>
      </c>
      <c r="C6" s="1033">
        <f t="shared" ref="C6:J6" si="0">SUM(C7:C18)</f>
        <v>655239414</v>
      </c>
      <c r="D6" s="1033">
        <f t="shared" si="0"/>
        <v>5530117.0699999994</v>
      </c>
      <c r="E6" s="1033">
        <f t="shared" si="0"/>
        <v>1325475355</v>
      </c>
      <c r="F6" s="1033">
        <f t="shared" si="0"/>
        <v>10996433.700000001</v>
      </c>
      <c r="G6" s="1033">
        <f t="shared" si="0"/>
        <v>1233675206</v>
      </c>
      <c r="H6" s="1033">
        <f t="shared" si="0"/>
        <v>10195984.460000001</v>
      </c>
      <c r="I6" s="1033">
        <f t="shared" si="0"/>
        <v>3214389975</v>
      </c>
      <c r="J6" s="1033">
        <f t="shared" si="0"/>
        <v>26722535.219999999</v>
      </c>
      <c r="K6" s="1033">
        <f>INDEX(K7:K18,COUNT(K7:K18))</f>
        <v>18528502</v>
      </c>
      <c r="L6" s="1033">
        <f>INDEX(L7:L18,COUNT(L7:L18))</f>
        <v>172197.31080000001</v>
      </c>
    </row>
    <row r="7" spans="1:12" s="201" customFormat="1" x14ac:dyDescent="0.25">
      <c r="A7" s="412">
        <v>45017</v>
      </c>
      <c r="B7" s="478">
        <v>17</v>
      </c>
      <c r="C7" s="479">
        <v>65763304</v>
      </c>
      <c r="D7" s="481">
        <v>549463.18999999994</v>
      </c>
      <c r="E7" s="479">
        <v>140004696</v>
      </c>
      <c r="F7" s="481">
        <v>1152368.8700000001</v>
      </c>
      <c r="G7" s="479">
        <v>126077027</v>
      </c>
      <c r="H7" s="481">
        <v>1033610.27</v>
      </c>
      <c r="I7" s="479">
        <v>331845027</v>
      </c>
      <c r="J7" s="481">
        <v>2735442.33</v>
      </c>
      <c r="K7" s="479">
        <v>13672607</v>
      </c>
      <c r="L7" s="477">
        <v>129531.209</v>
      </c>
    </row>
    <row r="8" spans="1:12" s="201" customFormat="1" x14ac:dyDescent="0.25">
      <c r="A8" s="412">
        <v>45047</v>
      </c>
      <c r="B8" s="478">
        <v>21</v>
      </c>
      <c r="C8" s="479">
        <v>72823303</v>
      </c>
      <c r="D8" s="481">
        <v>612472.43999999994</v>
      </c>
      <c r="E8" s="479">
        <v>160674928</v>
      </c>
      <c r="F8" s="481">
        <v>1327684.3500000001</v>
      </c>
      <c r="G8" s="479">
        <v>151069726</v>
      </c>
      <c r="H8" s="481">
        <v>1243923.7</v>
      </c>
      <c r="I8" s="479">
        <v>384567957</v>
      </c>
      <c r="J8" s="481">
        <v>3184080.48</v>
      </c>
      <c r="K8" s="479">
        <v>11841797</v>
      </c>
      <c r="L8" s="477">
        <v>97029.2745</v>
      </c>
    </row>
    <row r="9" spans="1:12" s="201" customFormat="1" x14ac:dyDescent="0.25">
      <c r="A9" s="412">
        <v>45078</v>
      </c>
      <c r="B9" s="478">
        <v>21</v>
      </c>
      <c r="C9" s="479">
        <v>74284936</v>
      </c>
      <c r="D9" s="481">
        <v>627298.36</v>
      </c>
      <c r="E9" s="479">
        <v>163179420</v>
      </c>
      <c r="F9" s="481">
        <v>1346681.69</v>
      </c>
      <c r="G9" s="479">
        <v>156978196</v>
      </c>
      <c r="H9" s="481">
        <v>1291595.24</v>
      </c>
      <c r="I9" s="479">
        <v>394442552</v>
      </c>
      <c r="J9" s="481">
        <v>3265575.29</v>
      </c>
      <c r="K9" s="479">
        <v>12891896</v>
      </c>
      <c r="L9" s="477">
        <v>121684.70359999999</v>
      </c>
    </row>
    <row r="10" spans="1:12" s="201" customFormat="1" x14ac:dyDescent="0.25">
      <c r="A10" s="412">
        <v>45108</v>
      </c>
      <c r="B10" s="478">
        <v>21</v>
      </c>
      <c r="C10" s="479">
        <v>78232088</v>
      </c>
      <c r="D10" s="481">
        <v>660643.30000000005</v>
      </c>
      <c r="E10" s="479">
        <v>184270333</v>
      </c>
      <c r="F10" s="481">
        <v>1520377.7</v>
      </c>
      <c r="G10" s="479">
        <v>167640827</v>
      </c>
      <c r="H10" s="481">
        <v>1377391.17</v>
      </c>
      <c r="I10" s="479">
        <v>430143248</v>
      </c>
      <c r="J10" s="481">
        <v>3558412.17</v>
      </c>
      <c r="K10" s="479">
        <v>11244536</v>
      </c>
      <c r="L10" s="477">
        <v>93312.374899999995</v>
      </c>
    </row>
    <row r="11" spans="1:12" s="201" customFormat="1" x14ac:dyDescent="0.25">
      <c r="A11" s="412">
        <v>45139</v>
      </c>
      <c r="B11" s="478">
        <v>21</v>
      </c>
      <c r="C11" s="479">
        <v>76749821</v>
      </c>
      <c r="D11" s="481">
        <v>649667.18999999994</v>
      </c>
      <c r="E11" s="479">
        <v>160601115</v>
      </c>
      <c r="F11" s="481">
        <v>1334811.76</v>
      </c>
      <c r="G11" s="479">
        <v>153111151</v>
      </c>
      <c r="H11" s="481">
        <v>1266440.74</v>
      </c>
      <c r="I11" s="479">
        <v>390462087</v>
      </c>
      <c r="J11" s="481">
        <v>3250919.69</v>
      </c>
      <c r="K11" s="479">
        <v>12779639</v>
      </c>
      <c r="L11" s="477">
        <v>105960.04</v>
      </c>
    </row>
    <row r="12" spans="1:12" s="201" customFormat="1" x14ac:dyDescent="0.25">
      <c r="A12" s="412">
        <v>45170</v>
      </c>
      <c r="B12" s="478">
        <v>20</v>
      </c>
      <c r="C12" s="479">
        <v>79793064</v>
      </c>
      <c r="D12" s="481">
        <v>673078.87</v>
      </c>
      <c r="E12" s="479">
        <v>162963611</v>
      </c>
      <c r="F12" s="481">
        <v>1358528.52</v>
      </c>
      <c r="G12" s="479">
        <v>146548892</v>
      </c>
      <c r="H12" s="481">
        <v>1216520.25</v>
      </c>
      <c r="I12" s="479">
        <v>389305567</v>
      </c>
      <c r="J12" s="481">
        <v>3248127.64</v>
      </c>
      <c r="K12" s="479">
        <v>13323012</v>
      </c>
      <c r="L12" s="477">
        <v>110539.322</v>
      </c>
    </row>
    <row r="13" spans="1:12" s="201" customFormat="1" x14ac:dyDescent="0.25">
      <c r="A13" s="412">
        <v>45200</v>
      </c>
      <c r="B13" s="478">
        <v>20</v>
      </c>
      <c r="C13" s="479">
        <v>67798095</v>
      </c>
      <c r="D13" s="481">
        <v>572989.57999999996</v>
      </c>
      <c r="E13" s="479">
        <v>110693249</v>
      </c>
      <c r="F13" s="481">
        <v>924660.84</v>
      </c>
      <c r="G13" s="479">
        <v>92824271</v>
      </c>
      <c r="H13" s="481">
        <v>772417.66</v>
      </c>
      <c r="I13" s="479">
        <v>271315615</v>
      </c>
      <c r="J13" s="481">
        <v>2270068.08</v>
      </c>
      <c r="K13" s="479">
        <v>15385722</v>
      </c>
      <c r="L13" s="477">
        <v>127751.201</v>
      </c>
    </row>
    <row r="14" spans="1:12" s="201" customFormat="1" x14ac:dyDescent="0.25">
      <c r="A14" s="412">
        <v>45231</v>
      </c>
      <c r="B14" s="478">
        <v>21</v>
      </c>
      <c r="C14" s="479">
        <v>67548895</v>
      </c>
      <c r="D14" s="481">
        <v>573570.76</v>
      </c>
      <c r="E14" s="479">
        <v>118637766</v>
      </c>
      <c r="F14" s="481">
        <v>991714.17</v>
      </c>
      <c r="G14" s="479">
        <v>101721358</v>
      </c>
      <c r="H14" s="481">
        <v>847605.7</v>
      </c>
      <c r="I14" s="479">
        <v>287908019</v>
      </c>
      <c r="J14" s="481">
        <v>2412890.63</v>
      </c>
      <c r="K14" s="479">
        <v>17029161</v>
      </c>
      <c r="L14" s="477">
        <v>142019.84460000001</v>
      </c>
    </row>
    <row r="15" spans="1:12" s="201" customFormat="1" x14ac:dyDescent="0.25">
      <c r="A15" s="412">
        <v>45261</v>
      </c>
      <c r="B15" s="478">
        <v>20</v>
      </c>
      <c r="C15" s="479">
        <v>72245908</v>
      </c>
      <c r="D15" s="481">
        <v>610933.38</v>
      </c>
      <c r="E15" s="479">
        <v>124450237</v>
      </c>
      <c r="F15" s="481">
        <v>1039605.8</v>
      </c>
      <c r="G15" s="479">
        <v>137703758</v>
      </c>
      <c r="H15" s="481">
        <v>1146479.73</v>
      </c>
      <c r="I15" s="479">
        <v>334399903</v>
      </c>
      <c r="J15" s="481">
        <v>2797018.91</v>
      </c>
      <c r="K15" s="479">
        <v>18528502</v>
      </c>
      <c r="L15" s="477">
        <v>172197.31080000001</v>
      </c>
    </row>
    <row r="16" spans="1:12" s="201" customFormat="1" x14ac:dyDescent="0.25">
      <c r="A16" s="412">
        <v>45292</v>
      </c>
      <c r="B16" s="413"/>
      <c r="C16" s="413"/>
      <c r="D16" s="413"/>
      <c r="E16" s="413"/>
      <c r="F16" s="414"/>
      <c r="G16" s="414"/>
      <c r="H16" s="415"/>
      <c r="I16" s="415"/>
      <c r="J16" s="811"/>
      <c r="K16" s="811"/>
      <c r="L16" s="811"/>
    </row>
    <row r="17" spans="1:12" s="201" customFormat="1" x14ac:dyDescent="0.25">
      <c r="A17" s="412">
        <v>45323</v>
      </c>
      <c r="B17" s="413"/>
      <c r="C17" s="413"/>
      <c r="D17" s="413"/>
      <c r="E17" s="413"/>
      <c r="F17" s="414"/>
      <c r="G17" s="414"/>
      <c r="H17" s="415"/>
      <c r="I17" s="415"/>
      <c r="J17" s="811"/>
      <c r="K17" s="811"/>
      <c r="L17" s="811"/>
    </row>
    <row r="18" spans="1:12" s="201" customFormat="1" x14ac:dyDescent="0.25">
      <c r="A18" s="412">
        <v>45352</v>
      </c>
      <c r="B18" s="413"/>
      <c r="C18" s="413"/>
      <c r="D18" s="413"/>
      <c r="E18" s="413"/>
      <c r="F18" s="414"/>
      <c r="G18" s="414"/>
      <c r="H18" s="415"/>
      <c r="I18" s="415"/>
      <c r="J18" s="811"/>
      <c r="K18" s="811"/>
      <c r="L18" s="811"/>
    </row>
    <row r="19" spans="1:12" s="201" customFormat="1" ht="13.5" customHeight="1" x14ac:dyDescent="0.25">
      <c r="A19" s="274"/>
      <c r="B19" s="283"/>
      <c r="C19" s="281"/>
      <c r="D19" s="277"/>
      <c r="E19" s="281"/>
      <c r="F19" s="277"/>
      <c r="G19" s="281"/>
      <c r="H19" s="277"/>
      <c r="I19" s="281"/>
      <c r="J19" s="277"/>
      <c r="K19" s="281"/>
      <c r="L19" s="275"/>
    </row>
    <row r="20" spans="1:12" s="201" customFormat="1" ht="13.5" customHeight="1" x14ac:dyDescent="0.25">
      <c r="A20" s="1423" t="s">
        <v>628</v>
      </c>
      <c r="B20" s="1423"/>
      <c r="C20" s="1423"/>
      <c r="D20" s="1423"/>
      <c r="E20" s="1423"/>
      <c r="F20" s="1423"/>
      <c r="G20" s="1423"/>
      <c r="H20" s="1423"/>
      <c r="I20" s="1423"/>
      <c r="J20" s="1423"/>
      <c r="K20" s="1423"/>
      <c r="L20" s="1423"/>
    </row>
    <row r="21" spans="1:12" s="201" customFormat="1" x14ac:dyDescent="0.25">
      <c r="A21" s="1423" t="s">
        <v>1316</v>
      </c>
      <c r="B21" s="1423"/>
      <c r="C21" s="1423"/>
      <c r="D21" s="1423"/>
      <c r="E21" s="1423"/>
      <c r="F21" s="1423"/>
      <c r="G21" s="1423"/>
      <c r="H21" s="1423"/>
      <c r="I21" s="1423"/>
      <c r="J21" s="1423"/>
      <c r="K21" s="1423"/>
      <c r="L21" s="1423"/>
    </row>
    <row r="22" spans="1:12" s="201" customFormat="1" x14ac:dyDescent="0.25">
      <c r="A22" s="1423" t="s">
        <v>366</v>
      </c>
      <c r="B22" s="1423"/>
      <c r="C22" s="1423"/>
      <c r="D22" s="1423"/>
      <c r="E22" s="1423"/>
      <c r="F22" s="1423"/>
      <c r="G22" s="1423"/>
      <c r="H22" s="1423"/>
      <c r="I22" s="1423"/>
      <c r="J22" s="1423"/>
      <c r="K22" s="1423"/>
      <c r="L22" s="1423"/>
    </row>
    <row r="23" spans="1:12" s="201" customFormat="1" x14ac:dyDescent="0.25"/>
    <row r="24" spans="1:12" x14ac:dyDescent="0.25">
      <c r="E24" s="323"/>
      <c r="F24" s="323"/>
      <c r="G24" s="323"/>
      <c r="H24" s="323"/>
      <c r="I24" s="323"/>
      <c r="J24" s="323"/>
    </row>
    <row r="25" spans="1:12" x14ac:dyDescent="0.25">
      <c r="E25" s="323"/>
      <c r="F25" s="323"/>
      <c r="G25" s="323"/>
      <c r="H25" s="323"/>
      <c r="I25" s="323"/>
      <c r="J25" s="323"/>
    </row>
    <row r="26" spans="1:12" x14ac:dyDescent="0.25">
      <c r="E26" s="323"/>
      <c r="F26" s="323"/>
      <c r="G26" s="323"/>
      <c r="H26" s="323"/>
      <c r="I26" s="323"/>
      <c r="J26" s="323"/>
    </row>
    <row r="27" spans="1:12" x14ac:dyDescent="0.25">
      <c r="E27" s="323"/>
      <c r="F27" s="323"/>
      <c r="G27" s="323"/>
      <c r="H27" s="323"/>
      <c r="I27" s="323"/>
      <c r="J27" s="323"/>
    </row>
    <row r="28" spans="1:12" x14ac:dyDescent="0.25">
      <c r="E28" s="323"/>
      <c r="F28" s="323"/>
      <c r="G28" s="323"/>
      <c r="H28" s="323"/>
      <c r="I28" s="323"/>
      <c r="J28" s="323"/>
    </row>
    <row r="29" spans="1:12" x14ac:dyDescent="0.25">
      <c r="J29" s="286"/>
    </row>
  </sheetData>
  <mergeCells count="17">
    <mergeCell ref="K3:K4"/>
    <mergeCell ref="L3:L4"/>
    <mergeCell ref="A20:L20"/>
    <mergeCell ref="A21:L21"/>
    <mergeCell ref="A22:L22"/>
    <mergeCell ref="A2:A4"/>
    <mergeCell ref="B2:B4"/>
    <mergeCell ref="C2:D2"/>
    <mergeCell ref="E2:H2"/>
    <mergeCell ref="I2:J2"/>
    <mergeCell ref="K2:L2"/>
    <mergeCell ref="C3:C4"/>
    <mergeCell ref="D3:D4"/>
    <mergeCell ref="E3:F3"/>
    <mergeCell ref="G3:H3"/>
    <mergeCell ref="I3:I4"/>
    <mergeCell ref="J3:J4"/>
  </mergeCells>
  <printOptions horizontalCentered="1"/>
  <pageMargins left="0.78431372549019618" right="0.78431372549019618" top="0.98039215686274517" bottom="0.98039215686274517" header="0.50980392156862753" footer="0.50980392156862753"/>
  <pageSetup paperSize="9" scale="84"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heetViews>
  <sheetFormatPr defaultColWidth="9.140625" defaultRowHeight="15" x14ac:dyDescent="0.25"/>
  <cols>
    <col min="1" max="1" width="9.42578125" style="200" bestFit="1" customWidth="1"/>
    <col min="2" max="2" width="14.5703125" style="200" bestFit="1" customWidth="1"/>
    <col min="3" max="9" width="12.140625" style="200" bestFit="1" customWidth="1"/>
    <col min="10" max="10" width="10" style="200" bestFit="1" customWidth="1"/>
    <col min="11" max="11" width="14.140625" style="200" bestFit="1" customWidth="1"/>
    <col min="12" max="12" width="9.140625" style="200" bestFit="1" customWidth="1"/>
    <col min="13" max="13" width="7.5703125" style="200" bestFit="1" customWidth="1"/>
    <col min="14" max="16384" width="9.140625" style="200"/>
  </cols>
  <sheetData>
    <row r="1" spans="1:12" ht="15.75" customHeight="1" x14ac:dyDescent="0.25">
      <c r="A1" s="538" t="s">
        <v>44</v>
      </c>
      <c r="B1" s="538"/>
      <c r="C1" s="538"/>
      <c r="D1" s="538"/>
      <c r="E1" s="538"/>
      <c r="F1" s="538"/>
      <c r="G1" s="538"/>
      <c r="H1" s="538"/>
      <c r="I1" s="538"/>
      <c r="J1" s="538"/>
      <c r="K1" s="538"/>
      <c r="L1" s="538"/>
    </row>
    <row r="2" spans="1:12" s="201" customFormat="1" ht="41.25" customHeight="1" x14ac:dyDescent="0.25">
      <c r="A2" s="1486" t="s">
        <v>591</v>
      </c>
      <c r="B2" s="1486" t="s">
        <v>622</v>
      </c>
      <c r="C2" s="1488" t="s">
        <v>616</v>
      </c>
      <c r="D2" s="1490"/>
      <c r="E2" s="1512" t="s">
        <v>623</v>
      </c>
      <c r="F2" s="1512"/>
      <c r="G2" s="1512"/>
      <c r="H2" s="1512"/>
      <c r="I2" s="1488" t="s">
        <v>101</v>
      </c>
      <c r="J2" s="1490"/>
      <c r="K2" s="1509" t="s">
        <v>624</v>
      </c>
      <c r="L2" s="1510"/>
    </row>
    <row r="3" spans="1:12" s="201" customFormat="1" ht="18" customHeight="1" x14ac:dyDescent="0.25">
      <c r="A3" s="1487"/>
      <c r="B3" s="1487"/>
      <c r="C3" s="1484" t="s">
        <v>625</v>
      </c>
      <c r="D3" s="1484" t="s">
        <v>626</v>
      </c>
      <c r="E3" s="1488" t="s">
        <v>619</v>
      </c>
      <c r="F3" s="1490"/>
      <c r="G3" s="1488" t="s">
        <v>620</v>
      </c>
      <c r="H3" s="1490"/>
      <c r="I3" s="1486" t="s">
        <v>579</v>
      </c>
      <c r="J3" s="1511" t="s">
        <v>629</v>
      </c>
      <c r="K3" s="1484" t="s">
        <v>625</v>
      </c>
      <c r="L3" s="1484" t="s">
        <v>627</v>
      </c>
    </row>
    <row r="4" spans="1:12" s="201" customFormat="1" ht="39" customHeight="1" x14ac:dyDescent="0.25">
      <c r="A4" s="1417"/>
      <c r="B4" s="1417"/>
      <c r="C4" s="1485"/>
      <c r="D4" s="1485"/>
      <c r="E4" s="1061" t="s">
        <v>625</v>
      </c>
      <c r="F4" s="1061" t="s">
        <v>630</v>
      </c>
      <c r="G4" s="1061" t="s">
        <v>625</v>
      </c>
      <c r="H4" s="1061" t="s">
        <v>626</v>
      </c>
      <c r="I4" s="1417"/>
      <c r="J4" s="1511"/>
      <c r="K4" s="1485"/>
      <c r="L4" s="1485"/>
    </row>
    <row r="5" spans="1:12" s="207" customFormat="1" ht="18" customHeight="1" x14ac:dyDescent="0.25">
      <c r="A5" s="1024" t="s">
        <v>76</v>
      </c>
      <c r="B5" s="1076">
        <v>245</v>
      </c>
      <c r="C5" s="1077">
        <v>28420818</v>
      </c>
      <c r="D5" s="1030">
        <v>231434.63269999999</v>
      </c>
      <c r="E5" s="1030">
        <v>0</v>
      </c>
      <c r="F5" s="1030">
        <v>0</v>
      </c>
      <c r="G5" s="1030">
        <v>0</v>
      </c>
      <c r="H5" s="1030">
        <v>0</v>
      </c>
      <c r="I5" s="1077">
        <v>28420818</v>
      </c>
      <c r="J5" s="1030">
        <v>231434.63269999999</v>
      </c>
      <c r="K5" s="1030">
        <v>241799</v>
      </c>
      <c r="L5" s="1030">
        <v>1990.4942840000001</v>
      </c>
    </row>
    <row r="6" spans="1:12" s="207" customFormat="1" ht="18" customHeight="1" x14ac:dyDescent="0.25">
      <c r="A6" s="1032" t="s">
        <v>77</v>
      </c>
      <c r="B6" s="1033">
        <f>SUM(B7:B18)</f>
        <v>182</v>
      </c>
      <c r="C6" s="1033">
        <f t="shared" ref="C6:J6" si="0">SUM(C7:C18)</f>
        <v>18196548</v>
      </c>
      <c r="D6" s="1033">
        <f t="shared" si="0"/>
        <v>150685.13706099999</v>
      </c>
      <c r="E6" s="1033">
        <f t="shared" si="0"/>
        <v>0</v>
      </c>
      <c r="F6" s="1033">
        <f t="shared" si="0"/>
        <v>0</v>
      </c>
      <c r="G6" s="1033">
        <f t="shared" si="0"/>
        <v>0</v>
      </c>
      <c r="H6" s="1033">
        <f t="shared" si="0"/>
        <v>0</v>
      </c>
      <c r="I6" s="1033">
        <f t="shared" si="0"/>
        <v>18196548</v>
      </c>
      <c r="J6" s="1033">
        <f t="shared" si="0"/>
        <v>150685.13706099999</v>
      </c>
      <c r="K6" s="1033">
        <f>INDEX(K7:K18,COUNT(K7:K18))</f>
        <v>116858</v>
      </c>
      <c r="L6" s="1033">
        <f>INDEX(L7:L18,COUNT(L7:L18))</f>
        <v>974.16713950000008</v>
      </c>
    </row>
    <row r="7" spans="1:12" s="201" customFormat="1" ht="18" customHeight="1" x14ac:dyDescent="0.25">
      <c r="A7" s="412">
        <v>45017</v>
      </c>
      <c r="B7" s="478">
        <v>17</v>
      </c>
      <c r="C7" s="481">
        <v>2678243</v>
      </c>
      <c r="D7" s="477">
        <v>21984.156556249996</v>
      </c>
      <c r="E7" s="477">
        <v>0</v>
      </c>
      <c r="F7" s="477">
        <v>0</v>
      </c>
      <c r="G7" s="477">
        <v>0</v>
      </c>
      <c r="H7" s="532">
        <v>0</v>
      </c>
      <c r="I7" s="481">
        <v>2678243</v>
      </c>
      <c r="J7" s="477">
        <v>21984.156556249996</v>
      </c>
      <c r="K7" s="477">
        <v>188574</v>
      </c>
      <c r="L7" s="477">
        <v>1544.6524017499996</v>
      </c>
    </row>
    <row r="8" spans="1:12" s="201" customFormat="1" ht="18" customHeight="1" x14ac:dyDescent="0.25">
      <c r="A8" s="412">
        <v>45047</v>
      </c>
      <c r="B8" s="478">
        <v>21</v>
      </c>
      <c r="C8" s="481">
        <v>1749832</v>
      </c>
      <c r="D8" s="477">
        <v>14399.699836</v>
      </c>
      <c r="E8" s="477">
        <v>0</v>
      </c>
      <c r="F8" s="477">
        <v>0</v>
      </c>
      <c r="G8" s="477">
        <v>0</v>
      </c>
      <c r="H8" s="532">
        <v>0</v>
      </c>
      <c r="I8" s="481">
        <v>1749832</v>
      </c>
      <c r="J8" s="477">
        <v>14399.699836</v>
      </c>
      <c r="K8" s="477">
        <v>116507</v>
      </c>
      <c r="L8" s="477">
        <v>964.96198049999987</v>
      </c>
    </row>
    <row r="9" spans="1:12" s="201" customFormat="1" ht="18" customHeight="1" x14ac:dyDescent="0.25">
      <c r="A9" s="412">
        <v>45078</v>
      </c>
      <c r="B9" s="478">
        <v>21</v>
      </c>
      <c r="C9" s="481">
        <v>1676343</v>
      </c>
      <c r="D9" s="477">
        <v>13795.537208749993</v>
      </c>
      <c r="E9" s="477">
        <v>0</v>
      </c>
      <c r="F9" s="477">
        <v>0</v>
      </c>
      <c r="G9" s="477">
        <v>0</v>
      </c>
      <c r="H9" s="532">
        <v>0</v>
      </c>
      <c r="I9" s="481">
        <v>1676343</v>
      </c>
      <c r="J9" s="477">
        <v>13795.537208749993</v>
      </c>
      <c r="K9" s="477">
        <v>43692</v>
      </c>
      <c r="L9" s="477">
        <v>358.98358049999985</v>
      </c>
    </row>
    <row r="10" spans="1:12" s="201" customFormat="1" ht="18" customHeight="1" x14ac:dyDescent="0.25">
      <c r="A10" s="412">
        <v>45108</v>
      </c>
      <c r="B10" s="478">
        <v>21</v>
      </c>
      <c r="C10" s="481">
        <v>1549625</v>
      </c>
      <c r="D10" s="477">
        <v>12739.998282250006</v>
      </c>
      <c r="E10" s="477">
        <v>0</v>
      </c>
      <c r="F10" s="477">
        <v>0</v>
      </c>
      <c r="G10" s="477">
        <v>0</v>
      </c>
      <c r="H10" s="532">
        <v>0</v>
      </c>
      <c r="I10" s="481">
        <v>1549625</v>
      </c>
      <c r="J10" s="477">
        <v>12739.998282250006</v>
      </c>
      <c r="K10" s="477">
        <v>136621</v>
      </c>
      <c r="L10" s="477">
        <v>1124.12786575</v>
      </c>
    </row>
    <row r="11" spans="1:12" s="201" customFormat="1" ht="18" customHeight="1" x14ac:dyDescent="0.25">
      <c r="A11" s="412">
        <v>45139</v>
      </c>
      <c r="B11" s="478">
        <v>21</v>
      </c>
      <c r="C11" s="481">
        <v>1558013</v>
      </c>
      <c r="D11" s="477">
        <v>12892.935135</v>
      </c>
      <c r="E11" s="477">
        <v>0</v>
      </c>
      <c r="F11" s="477">
        <v>0</v>
      </c>
      <c r="G11" s="477">
        <v>0</v>
      </c>
      <c r="H11" s="532">
        <v>0</v>
      </c>
      <c r="I11" s="481">
        <v>1558013</v>
      </c>
      <c r="J11" s="477">
        <v>12892.935135</v>
      </c>
      <c r="K11" s="477">
        <v>61813</v>
      </c>
      <c r="L11" s="477">
        <v>511.98172700000009</v>
      </c>
    </row>
    <row r="12" spans="1:12" s="201" customFormat="1" ht="14.25" customHeight="1" x14ac:dyDescent="0.25">
      <c r="A12" s="412">
        <v>45170</v>
      </c>
      <c r="B12" s="478">
        <v>20</v>
      </c>
      <c r="C12" s="481">
        <v>1060446</v>
      </c>
      <c r="D12" s="477">
        <v>8815.0045172500013</v>
      </c>
      <c r="E12" s="477">
        <v>0</v>
      </c>
      <c r="F12" s="477">
        <v>0</v>
      </c>
      <c r="G12" s="477">
        <v>0</v>
      </c>
      <c r="H12" s="532">
        <v>0</v>
      </c>
      <c r="I12" s="481">
        <v>1060446</v>
      </c>
      <c r="J12" s="477">
        <v>8815.0045172500013</v>
      </c>
      <c r="K12" s="477">
        <v>64784</v>
      </c>
      <c r="L12" s="477">
        <v>538.67123875000004</v>
      </c>
    </row>
    <row r="13" spans="1:12" s="201" customFormat="1" ht="13.5" customHeight="1" x14ac:dyDescent="0.25">
      <c r="A13" s="412">
        <v>45200</v>
      </c>
      <c r="B13" s="478">
        <v>20</v>
      </c>
      <c r="C13" s="481">
        <v>2591422</v>
      </c>
      <c r="D13" s="477">
        <v>21592.3463835</v>
      </c>
      <c r="E13" s="477">
        <v>0</v>
      </c>
      <c r="F13" s="477">
        <v>0</v>
      </c>
      <c r="G13" s="477">
        <v>0</v>
      </c>
      <c r="H13" s="532">
        <v>0</v>
      </c>
      <c r="I13" s="481">
        <v>2591422</v>
      </c>
      <c r="J13" s="477">
        <v>21592.3463835</v>
      </c>
      <c r="K13" s="477">
        <v>97142</v>
      </c>
      <c r="L13" s="477">
        <v>809.11579549999999</v>
      </c>
    </row>
    <row r="14" spans="1:12" s="201" customFormat="1" x14ac:dyDescent="0.25">
      <c r="A14" s="412">
        <v>45231</v>
      </c>
      <c r="B14" s="478">
        <v>21</v>
      </c>
      <c r="C14" s="481">
        <v>2264452</v>
      </c>
      <c r="D14" s="477">
        <v>18878.517180250008</v>
      </c>
      <c r="E14" s="477">
        <v>0</v>
      </c>
      <c r="F14" s="477">
        <v>0</v>
      </c>
      <c r="G14" s="477">
        <v>0</v>
      </c>
      <c r="H14" s="532">
        <v>0</v>
      </c>
      <c r="I14" s="481">
        <v>2264452</v>
      </c>
      <c r="J14" s="477">
        <v>18878.517180250008</v>
      </c>
      <c r="K14" s="477">
        <v>64162</v>
      </c>
      <c r="L14" s="477">
        <v>535.24280250000004</v>
      </c>
    </row>
    <row r="15" spans="1:12" s="201" customFormat="1" x14ac:dyDescent="0.25">
      <c r="A15" s="412">
        <v>45261</v>
      </c>
      <c r="B15" s="478">
        <v>20</v>
      </c>
      <c r="C15" s="481">
        <v>3068172</v>
      </c>
      <c r="D15" s="477">
        <v>25586.941961750006</v>
      </c>
      <c r="E15" s="477">
        <v>0</v>
      </c>
      <c r="F15" s="477">
        <v>0</v>
      </c>
      <c r="G15" s="477">
        <v>0</v>
      </c>
      <c r="H15" s="532">
        <v>0</v>
      </c>
      <c r="I15" s="481">
        <v>3068172</v>
      </c>
      <c r="J15" s="477">
        <v>25586.941961750006</v>
      </c>
      <c r="K15" s="477">
        <v>116858</v>
      </c>
      <c r="L15" s="477">
        <v>974.16713950000008</v>
      </c>
    </row>
    <row r="16" spans="1:12" s="201" customFormat="1" x14ac:dyDescent="0.25">
      <c r="A16" s="412">
        <v>45292</v>
      </c>
      <c r="B16" s="413"/>
      <c r="C16" s="413"/>
      <c r="D16" s="413"/>
      <c r="E16" s="413"/>
      <c r="F16" s="414"/>
      <c r="G16" s="414"/>
      <c r="H16" s="415"/>
      <c r="I16" s="415"/>
      <c r="J16" s="811"/>
      <c r="K16" s="811"/>
      <c r="L16" s="811"/>
    </row>
    <row r="17" spans="1:12" s="201" customFormat="1" x14ac:dyDescent="0.25">
      <c r="A17" s="412">
        <v>45323</v>
      </c>
      <c r="B17" s="413"/>
      <c r="C17" s="413"/>
      <c r="D17" s="413"/>
      <c r="E17" s="413"/>
      <c r="F17" s="414"/>
      <c r="G17" s="414"/>
      <c r="H17" s="415"/>
      <c r="I17" s="415"/>
      <c r="J17" s="811"/>
      <c r="K17" s="811"/>
      <c r="L17" s="811"/>
    </row>
    <row r="18" spans="1:12" s="201" customFormat="1" x14ac:dyDescent="0.25">
      <c r="A18" s="412">
        <v>45352</v>
      </c>
      <c r="B18" s="413"/>
      <c r="C18" s="413"/>
      <c r="D18" s="413"/>
      <c r="E18" s="413"/>
      <c r="F18" s="414"/>
      <c r="G18" s="414"/>
      <c r="H18" s="415"/>
      <c r="I18" s="415"/>
      <c r="J18" s="811"/>
      <c r="K18" s="811"/>
      <c r="L18" s="811"/>
    </row>
    <row r="19" spans="1:12" s="201" customFormat="1" x14ac:dyDescent="0.25">
      <c r="A19" s="274"/>
      <c r="B19" s="283"/>
      <c r="C19" s="277"/>
      <c r="D19" s="275"/>
      <c r="E19" s="275"/>
      <c r="F19" s="275"/>
      <c r="G19" s="275"/>
      <c r="H19" s="334"/>
      <c r="I19" s="277"/>
      <c r="J19" s="275"/>
      <c r="K19" s="275"/>
      <c r="L19" s="275"/>
    </row>
    <row r="20" spans="1:12" s="201" customFormat="1" x14ac:dyDescent="0.25">
      <c r="A20" s="1423" t="s">
        <v>1316</v>
      </c>
      <c r="B20" s="1423"/>
      <c r="C20" s="1423"/>
      <c r="D20" s="1423"/>
      <c r="E20" s="1423"/>
      <c r="F20" s="1423"/>
      <c r="G20" s="1423"/>
      <c r="H20" s="1423"/>
      <c r="I20" s="1423"/>
      <c r="J20" s="1423"/>
    </row>
    <row r="21" spans="1:12" s="201" customFormat="1" x14ac:dyDescent="0.25">
      <c r="A21" s="1423" t="s">
        <v>332</v>
      </c>
      <c r="B21" s="1423"/>
      <c r="C21" s="1423"/>
      <c r="D21" s="1423"/>
      <c r="E21" s="1423"/>
      <c r="F21" s="1423"/>
      <c r="G21" s="1423"/>
      <c r="H21" s="1423"/>
      <c r="I21" s="1423"/>
      <c r="J21" s="1423"/>
    </row>
    <row r="22" spans="1:12" s="201" customFormat="1" x14ac:dyDescent="0.25"/>
  </sheetData>
  <mergeCells count="16">
    <mergeCell ref="A20:J20"/>
    <mergeCell ref="A21:J21"/>
    <mergeCell ref="A2:A4"/>
    <mergeCell ref="B2:B4"/>
    <mergeCell ref="C2:D2"/>
    <mergeCell ref="E2:H2"/>
    <mergeCell ref="I2:J2"/>
    <mergeCell ref="K2:L2"/>
    <mergeCell ref="C3:C4"/>
    <mergeCell ref="D3:D4"/>
    <mergeCell ref="E3:F3"/>
    <mergeCell ref="G3:H3"/>
    <mergeCell ref="I3:I4"/>
    <mergeCell ref="J3:J4"/>
    <mergeCell ref="K3:K4"/>
    <mergeCell ref="L3:L4"/>
  </mergeCells>
  <printOptions horizontalCentered="1"/>
  <pageMargins left="0.78431372549019618" right="0.78431372549019618" top="0.98039215686274517" bottom="0.98039215686274517" header="0.50980392156862753" footer="0.50980392156862753"/>
  <pageSetup paperSize="9" scale="90"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Normal="100" workbookViewId="0"/>
  </sheetViews>
  <sheetFormatPr defaultColWidth="9.140625" defaultRowHeight="15" x14ac:dyDescent="0.25"/>
  <cols>
    <col min="1" max="1" width="13.5703125" style="200" bestFit="1" customWidth="1"/>
    <col min="2" max="5" width="12.140625" style="200" bestFit="1" customWidth="1"/>
    <col min="6" max="6" width="9.42578125" style="200" bestFit="1" customWidth="1"/>
    <col min="7" max="10" width="12.140625" style="200" bestFit="1" customWidth="1"/>
    <col min="11" max="11" width="14.5703125" style="200" bestFit="1" customWidth="1"/>
    <col min="12" max="15" width="12.140625" style="200" bestFit="1" customWidth="1"/>
    <col min="16" max="16" width="9.42578125" style="200" bestFit="1" customWidth="1"/>
    <col min="17" max="17" width="4.5703125" style="200" bestFit="1" customWidth="1"/>
    <col min="18" max="16384" width="9.140625" style="200"/>
  </cols>
  <sheetData>
    <row r="1" spans="1:16" ht="18" customHeight="1" x14ac:dyDescent="0.25">
      <c r="A1" s="538" t="s">
        <v>631</v>
      </c>
      <c r="B1" s="538"/>
      <c r="C1" s="538"/>
      <c r="D1" s="538"/>
      <c r="E1" s="538"/>
      <c r="F1" s="538"/>
      <c r="G1" s="538"/>
      <c r="H1" s="538"/>
      <c r="I1" s="538"/>
      <c r="J1" s="538"/>
      <c r="K1" s="538"/>
      <c r="L1" s="538"/>
      <c r="M1" s="538"/>
      <c r="N1" s="538"/>
      <c r="O1" s="538"/>
    </row>
    <row r="2" spans="1:16" s="201" customFormat="1" ht="18" customHeight="1" x14ac:dyDescent="0.25">
      <c r="A2" s="1486" t="s">
        <v>591</v>
      </c>
      <c r="B2" s="1488" t="s">
        <v>78</v>
      </c>
      <c r="C2" s="1489"/>
      <c r="D2" s="1489"/>
      <c r="E2" s="1490"/>
      <c r="F2" s="1483" t="s">
        <v>101</v>
      </c>
      <c r="G2" s="1488" t="s">
        <v>79</v>
      </c>
      <c r="H2" s="1489"/>
      <c r="I2" s="1489"/>
      <c r="J2" s="1490"/>
      <c r="K2" s="1486" t="s">
        <v>101</v>
      </c>
      <c r="L2" s="1488" t="s">
        <v>80</v>
      </c>
      <c r="M2" s="1489"/>
      <c r="N2" s="1489"/>
      <c r="O2" s="1490"/>
      <c r="P2" s="1483" t="s">
        <v>101</v>
      </c>
    </row>
    <row r="3" spans="1:16" s="201" customFormat="1" ht="27" customHeight="1" x14ac:dyDescent="0.25">
      <c r="A3" s="1487"/>
      <c r="B3" s="1491" t="s">
        <v>632</v>
      </c>
      <c r="C3" s="1494"/>
      <c r="D3" s="1488" t="s">
        <v>623</v>
      </c>
      <c r="E3" s="1490"/>
      <c r="F3" s="1404"/>
      <c r="G3" s="1491" t="s">
        <v>632</v>
      </c>
      <c r="H3" s="1494"/>
      <c r="I3" s="1488" t="s">
        <v>623</v>
      </c>
      <c r="J3" s="1490"/>
      <c r="K3" s="1487"/>
      <c r="L3" s="1491" t="s">
        <v>632</v>
      </c>
      <c r="M3" s="1494"/>
      <c r="N3" s="1488" t="s">
        <v>623</v>
      </c>
      <c r="O3" s="1490"/>
      <c r="P3" s="1404"/>
    </row>
    <row r="4" spans="1:16" s="201" customFormat="1" ht="27" customHeight="1" x14ac:dyDescent="0.25">
      <c r="A4" s="1417"/>
      <c r="B4" s="1061" t="s">
        <v>595</v>
      </c>
      <c r="C4" s="1061" t="s">
        <v>596</v>
      </c>
      <c r="D4" s="1061" t="s">
        <v>598</v>
      </c>
      <c r="E4" s="1061" t="s">
        <v>599</v>
      </c>
      <c r="F4" s="1432"/>
      <c r="G4" s="1061" t="s">
        <v>595</v>
      </c>
      <c r="H4" s="1061" t="s">
        <v>596</v>
      </c>
      <c r="I4" s="1061" t="s">
        <v>598</v>
      </c>
      <c r="J4" s="1061" t="s">
        <v>599</v>
      </c>
      <c r="K4" s="1417"/>
      <c r="L4" s="1061" t="s">
        <v>595</v>
      </c>
      <c r="M4" s="1061" t="s">
        <v>596</v>
      </c>
      <c r="N4" s="1061" t="s">
        <v>598</v>
      </c>
      <c r="O4" s="1061" t="s">
        <v>599</v>
      </c>
      <c r="P4" s="1432"/>
    </row>
    <row r="5" spans="1:16" s="207" customFormat="1" ht="18" customHeight="1" x14ac:dyDescent="0.25">
      <c r="A5" s="1024" t="s">
        <v>76</v>
      </c>
      <c r="B5" s="1030">
        <v>15023.91</v>
      </c>
      <c r="C5" s="1079">
        <v>566.71</v>
      </c>
      <c r="D5" s="1030">
        <v>14969.8</v>
      </c>
      <c r="E5" s="1079">
        <v>796.94</v>
      </c>
      <c r="F5" s="1030">
        <v>31357.360000000001</v>
      </c>
      <c r="G5" s="1030">
        <v>13538.745852259</v>
      </c>
      <c r="H5" s="1079">
        <v>490.33822721000001</v>
      </c>
      <c r="I5" s="1030">
        <v>2831.1194105</v>
      </c>
      <c r="J5" s="1079">
        <v>1375.7876821299999</v>
      </c>
      <c r="K5" s="1030">
        <v>18235.991172098999</v>
      </c>
      <c r="L5" s="1079" t="s">
        <v>277</v>
      </c>
      <c r="M5" s="1079" t="s">
        <v>277</v>
      </c>
      <c r="N5" s="1079" t="s">
        <v>277</v>
      </c>
      <c r="O5" s="1079" t="s">
        <v>277</v>
      </c>
      <c r="P5" s="1030" t="s">
        <v>277</v>
      </c>
    </row>
    <row r="6" spans="1:16" s="207" customFormat="1" ht="18" customHeight="1" x14ac:dyDescent="0.25">
      <c r="A6" s="1032" t="s">
        <v>77</v>
      </c>
      <c r="B6" s="1033">
        <f t="shared" ref="B6:K6" si="0">SUM(B7:B18)</f>
        <v>5102.24</v>
      </c>
      <c r="C6" s="1033">
        <f t="shared" si="0"/>
        <v>133.33000000000001</v>
      </c>
      <c r="D6" s="1033">
        <f t="shared" si="0"/>
        <v>7657.74</v>
      </c>
      <c r="E6" s="1033">
        <f t="shared" si="0"/>
        <v>293.04000000000008</v>
      </c>
      <c r="F6" s="1033">
        <f t="shared" si="0"/>
        <v>13186.35</v>
      </c>
      <c r="G6" s="1033">
        <f t="shared" si="0"/>
        <v>5373.03503378</v>
      </c>
      <c r="H6" s="1033">
        <f t="shared" si="0"/>
        <v>132.66477094000001</v>
      </c>
      <c r="I6" s="1033">
        <f t="shared" si="0"/>
        <v>1584.520649</v>
      </c>
      <c r="J6" s="1033">
        <f t="shared" si="0"/>
        <v>596.81020138999997</v>
      </c>
      <c r="K6" s="1033">
        <f t="shared" si="0"/>
        <v>7687.0306551099993</v>
      </c>
      <c r="L6" s="1080" t="s">
        <v>277</v>
      </c>
      <c r="M6" s="1080" t="s">
        <v>277</v>
      </c>
      <c r="N6" s="1080" t="s">
        <v>277</v>
      </c>
      <c r="O6" s="1080" t="s">
        <v>277</v>
      </c>
      <c r="P6" s="1081" t="s">
        <v>277</v>
      </c>
    </row>
    <row r="7" spans="1:16" s="201" customFormat="1" ht="18" customHeight="1" x14ac:dyDescent="0.25">
      <c r="A7" s="412">
        <v>45017</v>
      </c>
      <c r="B7" s="533">
        <v>471.01999999999992</v>
      </c>
      <c r="C7" s="533">
        <v>12.44</v>
      </c>
      <c r="D7" s="533">
        <v>813.79</v>
      </c>
      <c r="E7" s="533">
        <v>28.82</v>
      </c>
      <c r="F7" s="477">
        <v>1326.07</v>
      </c>
      <c r="G7" s="533">
        <v>426.95092147999998</v>
      </c>
      <c r="H7" s="533">
        <v>10.8466232</v>
      </c>
      <c r="I7" s="533">
        <v>177.21949549999999</v>
      </c>
      <c r="J7" s="533">
        <v>61.61820814</v>
      </c>
      <c r="K7" s="477">
        <v>676.63524831999996</v>
      </c>
      <c r="L7" s="533" t="s">
        <v>277</v>
      </c>
      <c r="M7" s="533" t="s">
        <v>277</v>
      </c>
      <c r="N7" s="533" t="s">
        <v>277</v>
      </c>
      <c r="O7" s="533" t="s">
        <v>277</v>
      </c>
      <c r="P7" s="533" t="s">
        <v>277</v>
      </c>
    </row>
    <row r="8" spans="1:16" s="201" customFormat="1" ht="18" customHeight="1" x14ac:dyDescent="0.25">
      <c r="A8" s="412">
        <v>45047</v>
      </c>
      <c r="B8" s="533">
        <v>446.85000000000008</v>
      </c>
      <c r="C8" s="533">
        <v>14.19</v>
      </c>
      <c r="D8" s="533">
        <v>1088.07</v>
      </c>
      <c r="E8" s="533">
        <v>35.299999999999997</v>
      </c>
      <c r="F8" s="477">
        <v>1584.41</v>
      </c>
      <c r="G8" s="533">
        <v>493.00316979000002</v>
      </c>
      <c r="H8" s="533">
        <v>12.37561045</v>
      </c>
      <c r="I8" s="533">
        <v>185.15689975000001</v>
      </c>
      <c r="J8" s="533">
        <v>72.957787589999995</v>
      </c>
      <c r="K8" s="477">
        <v>763.49346758000002</v>
      </c>
      <c r="L8" s="533" t="s">
        <v>277</v>
      </c>
      <c r="M8" s="533" t="s">
        <v>277</v>
      </c>
      <c r="N8" s="533" t="s">
        <v>277</v>
      </c>
      <c r="O8" s="533" t="s">
        <v>277</v>
      </c>
      <c r="P8" s="533" t="s">
        <v>277</v>
      </c>
    </row>
    <row r="9" spans="1:16" s="201" customFormat="1" ht="18" customHeight="1" x14ac:dyDescent="0.25">
      <c r="A9" s="412">
        <v>45078</v>
      </c>
      <c r="B9" s="533">
        <v>594.45000000000005</v>
      </c>
      <c r="C9" s="533">
        <v>18.440000000000001</v>
      </c>
      <c r="D9" s="533">
        <v>971.18000000000006</v>
      </c>
      <c r="E9" s="533">
        <v>41.7</v>
      </c>
      <c r="F9" s="477">
        <v>1625.77</v>
      </c>
      <c r="G9" s="533">
        <v>696.12897502999999</v>
      </c>
      <c r="H9" s="533">
        <v>21.285362639999999</v>
      </c>
      <c r="I9" s="533">
        <v>185.79113225</v>
      </c>
      <c r="J9" s="533">
        <v>83.064890460000001</v>
      </c>
      <c r="K9" s="477">
        <v>986.27036038000006</v>
      </c>
      <c r="L9" s="533" t="s">
        <v>277</v>
      </c>
      <c r="M9" s="533" t="s">
        <v>277</v>
      </c>
      <c r="N9" s="533" t="s">
        <v>277</v>
      </c>
      <c r="O9" s="533" t="s">
        <v>277</v>
      </c>
      <c r="P9" s="533" t="s">
        <v>277</v>
      </c>
    </row>
    <row r="10" spans="1:16" s="201" customFormat="1" ht="18" customHeight="1" x14ac:dyDescent="0.25">
      <c r="A10" s="412">
        <v>45108</v>
      </c>
      <c r="B10" s="533">
        <v>727.38</v>
      </c>
      <c r="C10" s="533">
        <v>15.27</v>
      </c>
      <c r="D10" s="533">
        <v>1101.57</v>
      </c>
      <c r="E10" s="533">
        <v>40.72</v>
      </c>
      <c r="F10" s="477">
        <v>1884.9399999999998</v>
      </c>
      <c r="G10" s="533">
        <v>907.84047350000003</v>
      </c>
      <c r="H10" s="533">
        <v>16.933425119999999</v>
      </c>
      <c r="I10" s="533">
        <v>202.45188074999999</v>
      </c>
      <c r="J10" s="533">
        <v>76.672452669999998</v>
      </c>
      <c r="K10" s="477">
        <v>1203.89823204</v>
      </c>
      <c r="L10" s="533" t="s">
        <v>277</v>
      </c>
      <c r="M10" s="533" t="s">
        <v>277</v>
      </c>
      <c r="N10" s="533" t="s">
        <v>277</v>
      </c>
      <c r="O10" s="533" t="s">
        <v>277</v>
      </c>
      <c r="P10" s="533" t="s">
        <v>277</v>
      </c>
    </row>
    <row r="11" spans="1:16" s="201" customFormat="1" ht="18" customHeight="1" x14ac:dyDescent="0.25">
      <c r="A11" s="412">
        <v>45139</v>
      </c>
      <c r="B11" s="533">
        <v>594.66999999999996</v>
      </c>
      <c r="C11" s="533">
        <v>8.09</v>
      </c>
      <c r="D11" s="533">
        <v>1101.52</v>
      </c>
      <c r="E11" s="533">
        <v>39.9</v>
      </c>
      <c r="F11" s="477">
        <v>1744.18</v>
      </c>
      <c r="G11" s="533">
        <v>634.15121222000005</v>
      </c>
      <c r="H11" s="533">
        <v>7.5852812399999996</v>
      </c>
      <c r="I11" s="533">
        <v>222.02594024999999</v>
      </c>
      <c r="J11" s="533">
        <v>88.035534999999996</v>
      </c>
      <c r="K11" s="477">
        <v>951.79796870999996</v>
      </c>
      <c r="L11" s="533" t="s">
        <v>277</v>
      </c>
      <c r="M11" s="533" t="s">
        <v>277</v>
      </c>
      <c r="N11" s="533" t="s">
        <v>277</v>
      </c>
      <c r="O11" s="533" t="s">
        <v>277</v>
      </c>
      <c r="P11" s="533" t="s">
        <v>277</v>
      </c>
    </row>
    <row r="12" spans="1:16" s="201" customFormat="1" x14ac:dyDescent="0.25">
      <c r="A12" s="412">
        <v>45170</v>
      </c>
      <c r="B12" s="533">
        <v>688.18</v>
      </c>
      <c r="C12" s="533">
        <v>22.68</v>
      </c>
      <c r="D12" s="533">
        <v>1024.0999999999999</v>
      </c>
      <c r="E12" s="533">
        <v>34.840000000000003</v>
      </c>
      <c r="F12" s="477">
        <v>1769.8</v>
      </c>
      <c r="G12" s="533">
        <v>555.91920199000003</v>
      </c>
      <c r="H12" s="533">
        <v>18.524998750000002</v>
      </c>
      <c r="I12" s="533">
        <v>186.4676375</v>
      </c>
      <c r="J12" s="533">
        <v>71.654708619999994</v>
      </c>
      <c r="K12" s="477">
        <v>832.56654686000002</v>
      </c>
      <c r="L12" s="533" t="s">
        <v>277</v>
      </c>
      <c r="M12" s="533" t="s">
        <v>277</v>
      </c>
      <c r="N12" s="533" t="s">
        <v>277</v>
      </c>
      <c r="O12" s="533" t="s">
        <v>277</v>
      </c>
      <c r="P12" s="533" t="s">
        <v>277</v>
      </c>
    </row>
    <row r="13" spans="1:16" s="201" customFormat="1" ht="13.5" customHeight="1" x14ac:dyDescent="0.25">
      <c r="A13" s="412">
        <v>45200</v>
      </c>
      <c r="B13" s="533">
        <v>491.09</v>
      </c>
      <c r="C13" s="533">
        <v>5.01</v>
      </c>
      <c r="D13" s="533">
        <v>517.29999999999995</v>
      </c>
      <c r="E13" s="533">
        <v>20.53</v>
      </c>
      <c r="F13" s="477">
        <v>1033.93</v>
      </c>
      <c r="G13" s="533">
        <v>415.77488505999997</v>
      </c>
      <c r="H13" s="533">
        <v>6.9908619700000001</v>
      </c>
      <c r="I13" s="533">
        <v>152.42088225000001</v>
      </c>
      <c r="J13" s="533">
        <v>46.798637820000003</v>
      </c>
      <c r="K13" s="477">
        <v>621.98526709999999</v>
      </c>
      <c r="L13" s="533" t="s">
        <v>277</v>
      </c>
      <c r="M13" s="533" t="s">
        <v>277</v>
      </c>
      <c r="N13" s="533" t="s">
        <v>277</v>
      </c>
      <c r="O13" s="533" t="s">
        <v>277</v>
      </c>
      <c r="P13" s="533" t="s">
        <v>277</v>
      </c>
    </row>
    <row r="14" spans="1:16" s="201" customFormat="1" x14ac:dyDescent="0.25">
      <c r="A14" s="412">
        <v>45231</v>
      </c>
      <c r="B14" s="413">
        <v>586.9</v>
      </c>
      <c r="C14" s="413">
        <v>6.72</v>
      </c>
      <c r="D14" s="413">
        <v>476.32000000000005</v>
      </c>
      <c r="E14" s="413">
        <v>27.57</v>
      </c>
      <c r="F14" s="477">
        <v>1097.51</v>
      </c>
      <c r="G14" s="533">
        <v>583.68368992000001</v>
      </c>
      <c r="H14" s="533">
        <v>11.93164138</v>
      </c>
      <c r="I14" s="533">
        <v>134.48338525</v>
      </c>
      <c r="J14" s="533">
        <v>55.160554130000001</v>
      </c>
      <c r="K14" s="477">
        <v>785.25927067999999</v>
      </c>
      <c r="L14" s="533" t="s">
        <v>277</v>
      </c>
      <c r="M14" s="533" t="s">
        <v>277</v>
      </c>
      <c r="N14" s="533" t="s">
        <v>277</v>
      </c>
      <c r="O14" s="533" t="s">
        <v>277</v>
      </c>
      <c r="P14" s="533" t="s">
        <v>277</v>
      </c>
    </row>
    <row r="15" spans="1:16" s="201" customFormat="1" x14ac:dyDescent="0.25">
      <c r="A15" s="412">
        <v>45261</v>
      </c>
      <c r="B15" s="413">
        <v>501.69999999999993</v>
      </c>
      <c r="C15" s="413">
        <v>30.490000000000002</v>
      </c>
      <c r="D15" s="413">
        <v>563.89</v>
      </c>
      <c r="E15" s="413">
        <v>23.66</v>
      </c>
      <c r="F15" s="477">
        <v>1119.74</v>
      </c>
      <c r="G15" s="533">
        <v>659.58250479000003</v>
      </c>
      <c r="H15" s="533">
        <v>26.190966190000001</v>
      </c>
      <c r="I15" s="533">
        <v>138.50339550000001</v>
      </c>
      <c r="J15" s="533">
        <v>40.84742696</v>
      </c>
      <c r="K15" s="477">
        <v>865.12429343999997</v>
      </c>
      <c r="L15" s="533" t="s">
        <v>277</v>
      </c>
      <c r="M15" s="533" t="s">
        <v>277</v>
      </c>
      <c r="N15" s="533" t="s">
        <v>277</v>
      </c>
      <c r="O15" s="533" t="s">
        <v>277</v>
      </c>
      <c r="P15" s="533" t="s">
        <v>277</v>
      </c>
    </row>
    <row r="16" spans="1:16" s="201" customFormat="1" x14ac:dyDescent="0.25">
      <c r="A16" s="412">
        <v>45292</v>
      </c>
      <c r="B16" s="413"/>
      <c r="C16" s="413"/>
      <c r="D16" s="413"/>
      <c r="E16" s="413"/>
      <c r="F16" s="414"/>
      <c r="G16" s="414"/>
      <c r="H16" s="415"/>
      <c r="I16" s="415"/>
      <c r="J16" s="811"/>
      <c r="K16" s="811"/>
      <c r="L16" s="811"/>
      <c r="M16" s="811"/>
      <c r="N16" s="811"/>
      <c r="O16" s="811"/>
      <c r="P16" s="811"/>
    </row>
    <row r="17" spans="1:17" s="201" customFormat="1" x14ac:dyDescent="0.25">
      <c r="A17" s="412">
        <v>45323</v>
      </c>
      <c r="B17" s="413"/>
      <c r="C17" s="413"/>
      <c r="D17" s="413"/>
      <c r="E17" s="413"/>
      <c r="F17" s="414"/>
      <c r="G17" s="414"/>
      <c r="H17" s="415"/>
      <c r="I17" s="415"/>
      <c r="J17" s="811"/>
      <c r="K17" s="811"/>
      <c r="L17" s="811"/>
      <c r="M17" s="811"/>
      <c r="N17" s="811"/>
      <c r="O17" s="811"/>
      <c r="P17" s="811"/>
    </row>
    <row r="18" spans="1:17" s="201" customFormat="1" x14ac:dyDescent="0.25">
      <c r="A18" s="412">
        <v>45352</v>
      </c>
      <c r="B18" s="413"/>
      <c r="C18" s="413"/>
      <c r="D18" s="413"/>
      <c r="E18" s="413"/>
      <c r="F18" s="414"/>
      <c r="G18" s="414"/>
      <c r="H18" s="415"/>
      <c r="I18" s="415"/>
      <c r="J18" s="811"/>
      <c r="K18" s="811"/>
      <c r="L18" s="811"/>
      <c r="M18" s="811"/>
      <c r="N18" s="811"/>
      <c r="O18" s="811"/>
      <c r="P18" s="811"/>
    </row>
    <row r="19" spans="1:17" s="201" customFormat="1" x14ac:dyDescent="0.25">
      <c r="A19" s="274"/>
      <c r="B19" s="288"/>
      <c r="C19" s="288"/>
      <c r="D19" s="288"/>
      <c r="E19" s="288"/>
      <c r="F19" s="275"/>
      <c r="G19" s="288"/>
      <c r="H19" s="288"/>
      <c r="I19" s="288"/>
      <c r="J19" s="288"/>
      <c r="K19" s="275"/>
      <c r="L19" s="288"/>
      <c r="M19" s="288"/>
      <c r="N19" s="288"/>
      <c r="O19" s="288"/>
      <c r="P19" s="288"/>
    </row>
    <row r="20" spans="1:17" s="201" customFormat="1" x14ac:dyDescent="0.25">
      <c r="A20" s="1423" t="s">
        <v>1316</v>
      </c>
      <c r="B20" s="1423"/>
      <c r="C20" s="1423"/>
      <c r="D20" s="1423"/>
      <c r="E20" s="1423"/>
      <c r="F20" s="1423"/>
      <c r="G20" s="1423"/>
      <c r="H20" s="1423"/>
      <c r="I20" s="1423"/>
      <c r="J20" s="1423"/>
      <c r="K20" s="1423"/>
      <c r="L20" s="1423"/>
      <c r="M20" s="1423"/>
      <c r="N20" s="1423"/>
      <c r="O20" s="1423"/>
    </row>
    <row r="21" spans="1:17" s="201" customFormat="1" x14ac:dyDescent="0.25">
      <c r="A21" s="1423" t="s">
        <v>221</v>
      </c>
      <c r="B21" s="1423"/>
      <c r="C21" s="1423"/>
      <c r="D21" s="1423"/>
      <c r="E21" s="1423"/>
      <c r="F21" s="1423"/>
      <c r="G21" s="1423"/>
      <c r="H21" s="1423"/>
      <c r="I21" s="1423"/>
      <c r="J21" s="1423"/>
      <c r="K21" s="1423"/>
      <c r="L21" s="1423"/>
      <c r="M21" s="1423"/>
      <c r="N21" s="1423"/>
      <c r="O21" s="1423"/>
    </row>
    <row r="22" spans="1:17" x14ac:dyDescent="0.25">
      <c r="B22" s="335"/>
      <c r="C22" s="335"/>
      <c r="D22" s="335"/>
      <c r="E22" s="335"/>
      <c r="F22" s="335"/>
      <c r="G22" s="335"/>
      <c r="H22" s="335"/>
      <c r="I22" s="335"/>
      <c r="J22" s="335"/>
      <c r="K22" s="335"/>
      <c r="L22" s="335"/>
      <c r="M22" s="335"/>
      <c r="N22" s="335"/>
      <c r="O22" s="335"/>
      <c r="P22" s="335"/>
    </row>
    <row r="24" spans="1:17" x14ac:dyDescent="0.25">
      <c r="B24" s="335"/>
      <c r="C24" s="335"/>
      <c r="D24" s="335"/>
      <c r="E24" s="335"/>
      <c r="F24" s="335"/>
      <c r="G24" s="335"/>
      <c r="H24" s="335"/>
      <c r="I24" s="335"/>
      <c r="J24" s="335"/>
      <c r="K24" s="335"/>
      <c r="L24" s="335"/>
      <c r="M24" s="335"/>
      <c r="N24" s="335"/>
      <c r="O24" s="335"/>
      <c r="P24" s="335"/>
      <c r="Q24" s="335"/>
    </row>
  </sheetData>
  <mergeCells count="15">
    <mergeCell ref="A20:O20"/>
    <mergeCell ref="A21:O21"/>
    <mergeCell ref="A2:A4"/>
    <mergeCell ref="B2:E2"/>
    <mergeCell ref="F2:F4"/>
    <mergeCell ref="G2:J2"/>
    <mergeCell ref="K2:K4"/>
    <mergeCell ref="L2:O2"/>
    <mergeCell ref="P2:P4"/>
    <mergeCell ref="B3:C3"/>
    <mergeCell ref="D3:E3"/>
    <mergeCell ref="G3:H3"/>
    <mergeCell ref="I3:J3"/>
    <mergeCell ref="L3:M3"/>
    <mergeCell ref="N3:O3"/>
  </mergeCells>
  <printOptions horizontalCentered="1"/>
  <pageMargins left="0.78431372549019618" right="0.78431372549019618" top="0.98039215686274517" bottom="0.98039215686274517" header="0.50980392156862753" footer="0.50980392156862753"/>
  <pageSetup paperSize="9" scale="65"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sqref="A1:XFD1048576"/>
    </sheetView>
  </sheetViews>
  <sheetFormatPr defaultColWidth="9.140625" defaultRowHeight="15" x14ac:dyDescent="0.25"/>
  <cols>
    <col min="1" max="9" width="12.140625" style="200" customWidth="1"/>
    <col min="10" max="15" width="12.140625" style="200" bestFit="1" customWidth="1"/>
    <col min="16" max="16" width="4.5703125" style="200" bestFit="1" customWidth="1"/>
    <col min="17" max="16384" width="9.140625" style="200"/>
  </cols>
  <sheetData>
    <row r="1" spans="1:15" x14ac:dyDescent="0.25">
      <c r="A1" s="538" t="s">
        <v>633</v>
      </c>
      <c r="B1" s="538"/>
      <c r="C1" s="538"/>
      <c r="D1" s="538"/>
      <c r="E1" s="538"/>
      <c r="F1" s="538"/>
      <c r="G1" s="538"/>
      <c r="H1" s="538"/>
      <c r="I1" s="538"/>
    </row>
    <row r="2" spans="1:15" s="201" customFormat="1" ht="18" customHeight="1" x14ac:dyDescent="0.25">
      <c r="A2" s="1483" t="s">
        <v>222</v>
      </c>
      <c r="B2" s="1495" t="s">
        <v>629</v>
      </c>
      <c r="C2" s="1496"/>
      <c r="D2" s="1496"/>
      <c r="E2" s="1496"/>
      <c r="F2" s="1496"/>
      <c r="G2" s="1496"/>
      <c r="H2" s="1497"/>
      <c r="I2" s="1495" t="s">
        <v>634</v>
      </c>
      <c r="J2" s="1496"/>
      <c r="K2" s="1496"/>
      <c r="L2" s="1496"/>
      <c r="M2" s="1496"/>
      <c r="N2" s="1496"/>
      <c r="O2" s="1497"/>
    </row>
    <row r="3" spans="1:15" s="201" customFormat="1" ht="18" customHeight="1" x14ac:dyDescent="0.25">
      <c r="A3" s="1432"/>
      <c r="B3" s="1065" t="s">
        <v>635</v>
      </c>
      <c r="C3" s="1065" t="s">
        <v>636</v>
      </c>
      <c r="D3" s="1065" t="s">
        <v>637</v>
      </c>
      <c r="E3" s="1065" t="s">
        <v>638</v>
      </c>
      <c r="F3" s="1065" t="s">
        <v>639</v>
      </c>
      <c r="G3" s="1065" t="s">
        <v>640</v>
      </c>
      <c r="H3" s="1065" t="s">
        <v>641</v>
      </c>
      <c r="I3" s="1065" t="s">
        <v>635</v>
      </c>
      <c r="J3" s="1065" t="s">
        <v>636</v>
      </c>
      <c r="K3" s="1065" t="s">
        <v>637</v>
      </c>
      <c r="L3" s="1065" t="s">
        <v>638</v>
      </c>
      <c r="M3" s="1065" t="s">
        <v>639</v>
      </c>
      <c r="N3" s="1065" t="s">
        <v>640</v>
      </c>
      <c r="O3" s="1065" t="s">
        <v>641</v>
      </c>
    </row>
    <row r="4" spans="1:15" s="207" customFormat="1" ht="18" customHeight="1" x14ac:dyDescent="0.25">
      <c r="A4" s="1024" t="s">
        <v>76</v>
      </c>
      <c r="B4" s="1026">
        <v>6232275.2999999998</v>
      </c>
      <c r="C4" s="1030">
        <v>12125.91</v>
      </c>
      <c r="D4" s="1030">
        <v>20441.580000000002</v>
      </c>
      <c r="E4" s="1030">
        <v>7020.73</v>
      </c>
      <c r="F4" s="1030">
        <v>0</v>
      </c>
      <c r="G4" s="1030">
        <v>0.02</v>
      </c>
      <c r="H4" s="1030">
        <v>0.02</v>
      </c>
      <c r="I4" s="1026">
        <v>3261659</v>
      </c>
      <c r="J4" s="1030">
        <v>19377</v>
      </c>
      <c r="K4" s="1030">
        <v>25415</v>
      </c>
      <c r="L4" s="1030">
        <v>18350</v>
      </c>
      <c r="M4" s="1076">
        <v>0</v>
      </c>
      <c r="N4" s="1076">
        <v>0</v>
      </c>
      <c r="O4" s="1076">
        <v>0</v>
      </c>
    </row>
    <row r="5" spans="1:15" s="207" customFormat="1" ht="18" customHeight="1" x14ac:dyDescent="0.25">
      <c r="A5" s="1032" t="s">
        <v>77</v>
      </c>
      <c r="B5" s="1082">
        <f>SUM(B6:B17)</f>
        <v>1916014.0033629998</v>
      </c>
      <c r="C5" s="1082">
        <f t="shared" ref="C5:H5" si="0">SUM(C6:C17)</f>
        <v>12952.556011750001</v>
      </c>
      <c r="D5" s="1082">
        <f t="shared" si="0"/>
        <v>27762.573202250001</v>
      </c>
      <c r="E5" s="1082">
        <f t="shared" si="0"/>
        <v>7770.9021092499988</v>
      </c>
      <c r="F5" s="768">
        <f t="shared" si="0"/>
        <v>0</v>
      </c>
      <c r="G5" s="768">
        <f t="shared" si="0"/>
        <v>0</v>
      </c>
      <c r="H5" s="768">
        <f t="shared" si="0"/>
        <v>8.4067499999999993E-3</v>
      </c>
      <c r="I5" s="768">
        <f t="shared" ref="I5:O5" si="1">INDEX(I6:I17,COUNT(I6:I17))</f>
        <v>559926</v>
      </c>
      <c r="J5" s="768">
        <f t="shared" si="1"/>
        <v>51783</v>
      </c>
      <c r="K5" s="768">
        <f t="shared" si="1"/>
        <v>42338</v>
      </c>
      <c r="L5" s="768">
        <f t="shared" si="1"/>
        <v>2553</v>
      </c>
      <c r="M5" s="768">
        <f t="shared" si="1"/>
        <v>0</v>
      </c>
      <c r="N5" s="768">
        <f t="shared" si="1"/>
        <v>0</v>
      </c>
      <c r="O5" s="768">
        <f t="shared" si="1"/>
        <v>0</v>
      </c>
    </row>
    <row r="6" spans="1:15" s="201" customFormat="1" ht="18" customHeight="1" x14ac:dyDescent="0.25">
      <c r="A6" s="412">
        <v>45017</v>
      </c>
      <c r="B6" s="481">
        <v>249622.32</v>
      </c>
      <c r="C6" s="477">
        <v>3276.31</v>
      </c>
      <c r="D6" s="477">
        <v>3255.11</v>
      </c>
      <c r="E6" s="477">
        <v>1368.25</v>
      </c>
      <c r="F6" s="477">
        <v>0</v>
      </c>
      <c r="G6" s="477">
        <v>0</v>
      </c>
      <c r="H6" s="477">
        <v>0</v>
      </c>
      <c r="I6" s="481">
        <v>2619519</v>
      </c>
      <c r="J6" s="477">
        <v>66254</v>
      </c>
      <c r="K6" s="477">
        <v>44773</v>
      </c>
      <c r="L6" s="477">
        <v>33936</v>
      </c>
      <c r="M6" s="478">
        <v>0</v>
      </c>
      <c r="N6" s="478">
        <v>0</v>
      </c>
      <c r="O6" s="478">
        <v>0</v>
      </c>
    </row>
    <row r="7" spans="1:15" s="201" customFormat="1" ht="18" customHeight="1" x14ac:dyDescent="0.25">
      <c r="A7" s="412">
        <v>45047</v>
      </c>
      <c r="B7" s="481">
        <v>330599.12</v>
      </c>
      <c r="C7" s="477">
        <v>2625.05</v>
      </c>
      <c r="D7" s="477">
        <v>4235.05</v>
      </c>
      <c r="E7" s="477">
        <v>1592.26</v>
      </c>
      <c r="F7" s="477">
        <v>0</v>
      </c>
      <c r="G7" s="477">
        <v>0</v>
      </c>
      <c r="H7" s="477">
        <v>0</v>
      </c>
      <c r="I7" s="481">
        <v>2061695</v>
      </c>
      <c r="J7" s="477">
        <v>17626</v>
      </c>
      <c r="K7" s="477">
        <v>34792</v>
      </c>
      <c r="L7" s="477">
        <v>35937</v>
      </c>
      <c r="M7" s="478">
        <v>0</v>
      </c>
      <c r="N7" s="478">
        <v>0</v>
      </c>
      <c r="O7" s="478">
        <v>0</v>
      </c>
    </row>
    <row r="8" spans="1:15" s="201" customFormat="1" ht="18.75" customHeight="1" x14ac:dyDescent="0.25">
      <c r="A8" s="412">
        <v>45078</v>
      </c>
      <c r="B8" s="481">
        <v>283410.69425674999</v>
      </c>
      <c r="C8" s="477">
        <v>2664.8301839999999</v>
      </c>
      <c r="D8" s="477">
        <v>6345.5140382500003</v>
      </c>
      <c r="E8" s="477">
        <v>1305.82138375</v>
      </c>
      <c r="F8" s="477">
        <v>0</v>
      </c>
      <c r="G8" s="477">
        <v>0</v>
      </c>
      <c r="H8" s="477">
        <v>0</v>
      </c>
      <c r="I8" s="481">
        <v>1208578</v>
      </c>
      <c r="J8" s="477">
        <v>18487</v>
      </c>
      <c r="K8" s="477">
        <v>44311</v>
      </c>
      <c r="L8" s="477">
        <v>28961</v>
      </c>
      <c r="M8" s="478">
        <v>0</v>
      </c>
      <c r="N8" s="478">
        <v>0</v>
      </c>
      <c r="O8" s="478">
        <v>0</v>
      </c>
    </row>
    <row r="9" spans="1:15" s="201" customFormat="1" ht="18.75" customHeight="1" x14ac:dyDescent="0.25">
      <c r="A9" s="412">
        <v>45108</v>
      </c>
      <c r="B9" s="481">
        <v>271383.81720975001</v>
      </c>
      <c r="C9" s="477">
        <v>1053.8093985</v>
      </c>
      <c r="D9" s="477">
        <v>3911.4086459999999</v>
      </c>
      <c r="E9" s="477">
        <v>1208.17301</v>
      </c>
      <c r="F9" s="477">
        <v>0</v>
      </c>
      <c r="G9" s="477">
        <v>0</v>
      </c>
      <c r="H9" s="477">
        <v>0</v>
      </c>
      <c r="I9" s="481">
        <v>884536</v>
      </c>
      <c r="J9" s="477">
        <v>34024</v>
      </c>
      <c r="K9" s="477">
        <v>56828</v>
      </c>
      <c r="L9" s="477">
        <v>17838</v>
      </c>
      <c r="M9" s="478">
        <v>0</v>
      </c>
      <c r="N9" s="478">
        <v>0</v>
      </c>
      <c r="O9" s="478">
        <v>0</v>
      </c>
    </row>
    <row r="10" spans="1:15" s="201" customFormat="1" ht="13.5" customHeight="1" x14ac:dyDescent="0.25">
      <c r="A10" s="412">
        <v>45139</v>
      </c>
      <c r="B10" s="481">
        <v>223245.70374950001</v>
      </c>
      <c r="C10" s="477">
        <v>776.55779600000005</v>
      </c>
      <c r="D10" s="477">
        <v>2493.5050282500001</v>
      </c>
      <c r="E10" s="477">
        <v>708.84005000000002</v>
      </c>
      <c r="F10" s="477">
        <v>0</v>
      </c>
      <c r="G10" s="477">
        <v>0</v>
      </c>
      <c r="H10" s="477">
        <v>0</v>
      </c>
      <c r="I10" s="481">
        <v>803109</v>
      </c>
      <c r="J10" s="477">
        <v>5384</v>
      </c>
      <c r="K10" s="477">
        <v>6508</v>
      </c>
      <c r="L10" s="477">
        <v>9446</v>
      </c>
      <c r="M10" s="478">
        <v>0</v>
      </c>
      <c r="N10" s="478">
        <v>0</v>
      </c>
      <c r="O10" s="478">
        <v>0</v>
      </c>
    </row>
    <row r="11" spans="1:15" s="201" customFormat="1" ht="13.5" customHeight="1" x14ac:dyDescent="0.25">
      <c r="A11" s="412">
        <v>45170</v>
      </c>
      <c r="B11" s="481">
        <v>216071.56159699999</v>
      </c>
      <c r="C11" s="477">
        <v>425.41757749999999</v>
      </c>
      <c r="D11" s="477">
        <v>1521.39235925</v>
      </c>
      <c r="E11" s="477">
        <v>415.54010225000002</v>
      </c>
      <c r="F11" s="477">
        <v>0</v>
      </c>
      <c r="G11" s="477">
        <v>0</v>
      </c>
      <c r="H11" s="477">
        <v>0</v>
      </c>
      <c r="I11" s="481">
        <v>888648</v>
      </c>
      <c r="J11" s="477">
        <v>5795</v>
      </c>
      <c r="K11" s="477">
        <v>6875</v>
      </c>
      <c r="L11" s="477">
        <v>15407</v>
      </c>
      <c r="M11" s="478">
        <v>0</v>
      </c>
      <c r="N11" s="478">
        <v>0</v>
      </c>
      <c r="O11" s="478">
        <v>0</v>
      </c>
    </row>
    <row r="12" spans="1:15" s="201" customFormat="1" ht="13.5" customHeight="1" x14ac:dyDescent="0.25">
      <c r="A12" s="412">
        <v>45200</v>
      </c>
      <c r="B12" s="481">
        <v>131900.26486475</v>
      </c>
      <c r="C12" s="477">
        <v>316.58060725000001</v>
      </c>
      <c r="D12" s="477">
        <v>974.08344324999996</v>
      </c>
      <c r="E12" s="477">
        <v>290.98641125</v>
      </c>
      <c r="F12" s="477">
        <v>0</v>
      </c>
      <c r="G12" s="477">
        <v>0</v>
      </c>
      <c r="H12" s="477">
        <v>0</v>
      </c>
      <c r="I12" s="481">
        <v>1091848</v>
      </c>
      <c r="J12" s="477">
        <v>2508</v>
      </c>
      <c r="K12" s="477">
        <v>7059</v>
      </c>
      <c r="L12" s="477">
        <v>13701</v>
      </c>
      <c r="M12" s="478">
        <v>0</v>
      </c>
      <c r="N12" s="478">
        <v>0</v>
      </c>
      <c r="O12" s="478">
        <v>0</v>
      </c>
    </row>
    <row r="13" spans="1:15" s="201" customFormat="1" x14ac:dyDescent="0.25">
      <c r="A13" s="412">
        <v>45231</v>
      </c>
      <c r="B13" s="413">
        <v>98904.675924249997</v>
      </c>
      <c r="C13" s="413">
        <v>493.12855474999998</v>
      </c>
      <c r="D13" s="413">
        <v>1141.1868039999999</v>
      </c>
      <c r="E13" s="413">
        <v>339.115497</v>
      </c>
      <c r="F13" s="414">
        <v>0</v>
      </c>
      <c r="G13" s="414">
        <v>0</v>
      </c>
      <c r="H13" s="415">
        <v>8.4067499999999993E-3</v>
      </c>
      <c r="I13" s="415">
        <v>537218</v>
      </c>
      <c r="J13" s="477">
        <v>22186</v>
      </c>
      <c r="K13" s="477">
        <v>19229</v>
      </c>
      <c r="L13" s="477">
        <v>1504</v>
      </c>
      <c r="M13" s="811">
        <v>0</v>
      </c>
      <c r="N13" s="811">
        <v>0</v>
      </c>
      <c r="O13" s="811">
        <v>0</v>
      </c>
    </row>
    <row r="14" spans="1:15" s="201" customFormat="1" x14ac:dyDescent="0.25">
      <c r="A14" s="412">
        <v>45261</v>
      </c>
      <c r="B14" s="481">
        <v>110875.845761</v>
      </c>
      <c r="C14" s="477">
        <v>1320.87189375</v>
      </c>
      <c r="D14" s="477">
        <v>3885.3228832499999</v>
      </c>
      <c r="E14" s="477">
        <v>541.91565500000002</v>
      </c>
      <c r="F14" s="477">
        <v>0</v>
      </c>
      <c r="G14" s="477">
        <v>0</v>
      </c>
      <c r="H14" s="477">
        <v>0</v>
      </c>
      <c r="I14" s="481">
        <v>559926</v>
      </c>
      <c r="J14" s="477">
        <v>51783</v>
      </c>
      <c r="K14" s="477">
        <v>42338</v>
      </c>
      <c r="L14" s="477">
        <v>2553</v>
      </c>
      <c r="M14" s="478">
        <v>0</v>
      </c>
      <c r="N14" s="478">
        <v>0</v>
      </c>
      <c r="O14" s="811">
        <v>0</v>
      </c>
    </row>
    <row r="15" spans="1:15" s="201" customFormat="1" x14ac:dyDescent="0.25">
      <c r="A15" s="412">
        <v>45292</v>
      </c>
      <c r="B15" s="413"/>
      <c r="C15" s="413"/>
      <c r="D15" s="413"/>
      <c r="E15" s="413"/>
      <c r="F15" s="414"/>
      <c r="G15" s="414"/>
      <c r="H15" s="415"/>
      <c r="I15" s="415"/>
      <c r="J15" s="811"/>
      <c r="K15" s="811"/>
      <c r="L15" s="811"/>
      <c r="M15" s="811"/>
      <c r="N15" s="811"/>
      <c r="O15" s="811"/>
    </row>
    <row r="16" spans="1:15" s="201" customFormat="1" x14ac:dyDescent="0.25">
      <c r="A16" s="412">
        <v>45323</v>
      </c>
      <c r="B16" s="413"/>
      <c r="C16" s="413"/>
      <c r="D16" s="413"/>
      <c r="E16" s="413"/>
      <c r="F16" s="414"/>
      <c r="G16" s="414"/>
      <c r="H16" s="415"/>
      <c r="I16" s="415"/>
      <c r="J16" s="811"/>
      <c r="K16" s="811"/>
      <c r="L16" s="811"/>
      <c r="M16" s="811"/>
      <c r="N16" s="811"/>
      <c r="O16" s="811"/>
    </row>
    <row r="17" spans="1:15" s="201" customFormat="1" x14ac:dyDescent="0.25">
      <c r="A17" s="412">
        <v>45352</v>
      </c>
      <c r="B17" s="413"/>
      <c r="C17" s="413"/>
      <c r="D17" s="413"/>
      <c r="E17" s="413"/>
      <c r="F17" s="414"/>
      <c r="G17" s="414"/>
      <c r="H17" s="415"/>
      <c r="I17" s="415"/>
      <c r="J17" s="811"/>
      <c r="K17" s="811"/>
      <c r="L17" s="811"/>
      <c r="M17" s="811"/>
      <c r="N17" s="811"/>
      <c r="O17" s="811"/>
    </row>
    <row r="18" spans="1:15" s="201" customFormat="1" x14ac:dyDescent="0.25">
      <c r="A18" s="971"/>
      <c r="B18" s="971"/>
      <c r="C18" s="971"/>
      <c r="D18" s="971"/>
      <c r="E18" s="971"/>
      <c r="F18" s="971"/>
      <c r="G18" s="971"/>
      <c r="H18" s="971"/>
      <c r="I18" s="971"/>
    </row>
    <row r="19" spans="1:15" s="201" customFormat="1" x14ac:dyDescent="0.25">
      <c r="A19" s="1423" t="s">
        <v>1316</v>
      </c>
      <c r="B19" s="1423"/>
      <c r="C19" s="1423"/>
      <c r="D19" s="1423"/>
      <c r="E19" s="1423"/>
      <c r="F19" s="1423"/>
      <c r="G19" s="1423"/>
      <c r="H19" s="1423"/>
      <c r="I19" s="1423"/>
    </row>
    <row r="20" spans="1:15" s="201" customFormat="1" x14ac:dyDescent="0.25">
      <c r="A20" s="1423" t="s">
        <v>314</v>
      </c>
      <c r="B20" s="1423"/>
      <c r="C20" s="1423"/>
      <c r="D20" s="1423"/>
      <c r="E20" s="1423"/>
      <c r="F20" s="1423"/>
      <c r="G20" s="1423"/>
      <c r="H20" s="1423"/>
      <c r="I20" s="1423"/>
    </row>
    <row r="21" spans="1:15" s="201" customFormat="1" x14ac:dyDescent="0.25">
      <c r="B21" s="279"/>
      <c r="C21" s="279"/>
      <c r="D21" s="279"/>
      <c r="E21" s="279"/>
      <c r="F21" s="279"/>
      <c r="G21" s="279"/>
      <c r="H21" s="279"/>
      <c r="I21" s="279"/>
      <c r="J21" s="279"/>
      <c r="K21" s="279"/>
      <c r="L21" s="279"/>
      <c r="M21" s="279"/>
      <c r="N21" s="279"/>
      <c r="O21" s="279"/>
    </row>
    <row r="22" spans="1:15" x14ac:dyDescent="0.25">
      <c r="B22" s="286"/>
      <c r="C22" s="286"/>
      <c r="D22" s="286"/>
      <c r="F22" s="286"/>
      <c r="G22" s="286"/>
      <c r="H22" s="286"/>
      <c r="I22" s="286"/>
      <c r="J22" s="286"/>
      <c r="K22" s="286"/>
      <c r="L22" s="286"/>
      <c r="M22" s="286"/>
      <c r="N22" s="286"/>
      <c r="O22" s="286"/>
    </row>
    <row r="23" spans="1:15" x14ac:dyDescent="0.25">
      <c r="B23" s="286"/>
      <c r="C23" s="286"/>
      <c r="D23" s="286"/>
      <c r="E23" s="286"/>
      <c r="F23" s="286"/>
      <c r="G23" s="286"/>
    </row>
    <row r="24" spans="1:15" x14ac:dyDescent="0.25">
      <c r="G24" s="286"/>
    </row>
  </sheetData>
  <mergeCells count="5">
    <mergeCell ref="A19:I19"/>
    <mergeCell ref="A20:I20"/>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70" fitToHeight="0"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workbookViewId="0">
      <selection sqref="A1:XFD1048576"/>
    </sheetView>
  </sheetViews>
  <sheetFormatPr defaultColWidth="9.140625" defaultRowHeight="15" x14ac:dyDescent="0.25"/>
  <cols>
    <col min="1" max="15" width="14.5703125" style="200" bestFit="1" customWidth="1"/>
    <col min="16" max="16" width="4.5703125" style="200" bestFit="1" customWidth="1"/>
    <col min="17" max="16384" width="9.140625" style="200"/>
  </cols>
  <sheetData>
    <row r="1" spans="1:15" ht="18.75" customHeight="1" x14ac:dyDescent="0.25">
      <c r="A1" s="538" t="s">
        <v>642</v>
      </c>
      <c r="B1" s="538"/>
      <c r="C1" s="538"/>
      <c r="D1" s="538"/>
      <c r="E1" s="538"/>
      <c r="F1" s="538"/>
      <c r="G1" s="538"/>
    </row>
    <row r="2" spans="1:15" s="201" customFormat="1" ht="18" customHeight="1" x14ac:dyDescent="0.25">
      <c r="A2" s="1483" t="s">
        <v>222</v>
      </c>
      <c r="B2" s="1495" t="s">
        <v>643</v>
      </c>
      <c r="C2" s="1496"/>
      <c r="D2" s="1496"/>
      <c r="E2" s="1496"/>
      <c r="F2" s="1496"/>
      <c r="G2" s="1496"/>
      <c r="H2" s="1497"/>
      <c r="I2" s="1495" t="s">
        <v>644</v>
      </c>
      <c r="J2" s="1496"/>
      <c r="K2" s="1496"/>
      <c r="L2" s="1496"/>
      <c r="M2" s="1496"/>
      <c r="N2" s="1496"/>
      <c r="O2" s="1497"/>
    </row>
    <row r="3" spans="1:15" s="201" customFormat="1" ht="18" customHeight="1" x14ac:dyDescent="0.25">
      <c r="A3" s="1432"/>
      <c r="B3" s="1065" t="s">
        <v>635</v>
      </c>
      <c r="C3" s="1065" t="s">
        <v>636</v>
      </c>
      <c r="D3" s="1065" t="s">
        <v>637</v>
      </c>
      <c r="E3" s="1065" t="s">
        <v>638</v>
      </c>
      <c r="F3" s="1065" t="s">
        <v>639</v>
      </c>
      <c r="G3" s="1065" t="s">
        <v>640</v>
      </c>
      <c r="H3" s="1065" t="s">
        <v>641</v>
      </c>
      <c r="I3" s="1065" t="s">
        <v>635</v>
      </c>
      <c r="J3" s="1065" t="s">
        <v>636</v>
      </c>
      <c r="K3" s="1065" t="s">
        <v>637</v>
      </c>
      <c r="L3" s="1065" t="s">
        <v>638</v>
      </c>
      <c r="M3" s="1065" t="s">
        <v>639</v>
      </c>
      <c r="N3" s="1065" t="s">
        <v>640</v>
      </c>
      <c r="O3" s="1065" t="s">
        <v>641</v>
      </c>
    </row>
    <row r="4" spans="1:15" s="207" customFormat="1" ht="18" customHeight="1" x14ac:dyDescent="0.25">
      <c r="A4" s="1024" t="s">
        <v>76</v>
      </c>
      <c r="B4" s="1077">
        <v>36472558.539999999</v>
      </c>
      <c r="C4" s="1026">
        <v>590765.29</v>
      </c>
      <c r="D4" s="1026">
        <v>847830.14</v>
      </c>
      <c r="E4" s="1026">
        <v>161602.06</v>
      </c>
      <c r="F4" s="1030">
        <v>4417.16</v>
      </c>
      <c r="G4" s="1030">
        <v>6955.24</v>
      </c>
      <c r="H4" s="1030">
        <v>2744.29</v>
      </c>
      <c r="I4" s="1077">
        <v>14680983</v>
      </c>
      <c r="J4" s="1026">
        <v>266268</v>
      </c>
      <c r="K4" s="1026">
        <v>307101</v>
      </c>
      <c r="L4" s="1030">
        <v>52237</v>
      </c>
      <c r="M4" s="1030">
        <v>24455</v>
      </c>
      <c r="N4" s="1030">
        <v>6927</v>
      </c>
      <c r="O4" s="1030">
        <v>1459</v>
      </c>
    </row>
    <row r="5" spans="1:15" s="207" customFormat="1" ht="18" customHeight="1" x14ac:dyDescent="0.25">
      <c r="A5" s="1032" t="s">
        <v>77</v>
      </c>
      <c r="B5" s="1082">
        <f>SUM(B6:B17)</f>
        <v>25582172.150000002</v>
      </c>
      <c r="C5" s="1082">
        <f t="shared" ref="C5:H5" si="0">SUM(C6:C17)</f>
        <v>369945</v>
      </c>
      <c r="D5" s="1082">
        <f t="shared" si="0"/>
        <v>656394.31000000006</v>
      </c>
      <c r="E5" s="1082">
        <f t="shared" si="0"/>
        <v>108494.66</v>
      </c>
      <c r="F5" s="1082">
        <f t="shared" si="0"/>
        <v>2739.82</v>
      </c>
      <c r="G5" s="1082">
        <f t="shared" si="0"/>
        <v>2103.4499999999998</v>
      </c>
      <c r="H5" s="1082">
        <f t="shared" si="0"/>
        <v>685.84</v>
      </c>
      <c r="I5" s="768">
        <f t="shared" ref="I5:O5" si="1">INDEX(I6:I17,COUNT(I6:I17))</f>
        <v>17594268</v>
      </c>
      <c r="J5" s="768">
        <f t="shared" si="1"/>
        <v>454882</v>
      </c>
      <c r="K5" s="768">
        <f t="shared" si="1"/>
        <v>348150</v>
      </c>
      <c r="L5" s="768">
        <f t="shared" si="1"/>
        <v>74694</v>
      </c>
      <c r="M5" s="768">
        <f t="shared" si="1"/>
        <v>43536</v>
      </c>
      <c r="N5" s="768">
        <f t="shared" si="1"/>
        <v>11676</v>
      </c>
      <c r="O5" s="768">
        <f t="shared" si="1"/>
        <v>1296</v>
      </c>
    </row>
    <row r="6" spans="1:15" s="201" customFormat="1" ht="18" customHeight="1" x14ac:dyDescent="0.25">
      <c r="A6" s="412">
        <v>45017</v>
      </c>
      <c r="B6" s="481">
        <v>2636256.0099999998</v>
      </c>
      <c r="C6" s="477">
        <v>38547.19</v>
      </c>
      <c r="D6" s="477">
        <v>49791.12</v>
      </c>
      <c r="E6" s="477">
        <v>10538.44</v>
      </c>
      <c r="F6" s="477">
        <v>140.94</v>
      </c>
      <c r="G6" s="477">
        <v>127.16</v>
      </c>
      <c r="H6" s="477">
        <v>41.47</v>
      </c>
      <c r="I6" s="479">
        <v>12994120</v>
      </c>
      <c r="J6" s="481">
        <v>288058</v>
      </c>
      <c r="K6" s="481">
        <v>248226</v>
      </c>
      <c r="L6" s="1038">
        <v>105397</v>
      </c>
      <c r="M6" s="477">
        <v>26409</v>
      </c>
      <c r="N6" s="477">
        <v>10177</v>
      </c>
      <c r="O6" s="477">
        <v>220</v>
      </c>
    </row>
    <row r="7" spans="1:15" s="201" customFormat="1" ht="18" customHeight="1" x14ac:dyDescent="0.25">
      <c r="A7" s="412">
        <v>45047</v>
      </c>
      <c r="B7" s="481">
        <v>3066905.84</v>
      </c>
      <c r="C7" s="477">
        <v>37601.769999999997</v>
      </c>
      <c r="D7" s="477">
        <v>67250.27</v>
      </c>
      <c r="E7" s="477">
        <v>11370.24</v>
      </c>
      <c r="F7" s="477">
        <v>407.66</v>
      </c>
      <c r="G7" s="477">
        <v>500.39</v>
      </c>
      <c r="H7" s="477">
        <v>44.33</v>
      </c>
      <c r="I7" s="479">
        <v>11858056</v>
      </c>
      <c r="J7" s="481">
        <v>171310</v>
      </c>
      <c r="K7" s="481">
        <v>237537</v>
      </c>
      <c r="L7" s="1038">
        <v>125437</v>
      </c>
      <c r="M7" s="477">
        <v>6344</v>
      </c>
      <c r="N7" s="477">
        <v>1087</v>
      </c>
      <c r="O7" s="477">
        <v>2135</v>
      </c>
    </row>
    <row r="8" spans="1:15" s="201" customFormat="1" ht="18" customHeight="1" x14ac:dyDescent="0.25">
      <c r="A8" s="412">
        <v>45078</v>
      </c>
      <c r="B8" s="481">
        <v>3124642.74</v>
      </c>
      <c r="C8" s="477">
        <v>41643.69</v>
      </c>
      <c r="D8" s="477">
        <v>87327.08</v>
      </c>
      <c r="E8" s="477">
        <v>10839.42</v>
      </c>
      <c r="F8" s="477">
        <v>481.32</v>
      </c>
      <c r="G8" s="477">
        <v>478.64</v>
      </c>
      <c r="H8" s="477">
        <v>162.41</v>
      </c>
      <c r="I8" s="479">
        <v>12101511</v>
      </c>
      <c r="J8" s="481">
        <v>200285</v>
      </c>
      <c r="K8" s="481">
        <v>434449</v>
      </c>
      <c r="L8" s="1038">
        <v>151419</v>
      </c>
      <c r="M8" s="477">
        <v>1212</v>
      </c>
      <c r="N8" s="477">
        <v>2160</v>
      </c>
      <c r="O8" s="477">
        <v>860</v>
      </c>
    </row>
    <row r="9" spans="1:15" s="201" customFormat="1" ht="18" customHeight="1" x14ac:dyDescent="0.25">
      <c r="A9" s="412">
        <v>45108</v>
      </c>
      <c r="B9" s="481">
        <v>3401395.27</v>
      </c>
      <c r="C9" s="477">
        <v>47981.17</v>
      </c>
      <c r="D9" s="477">
        <v>93133.01</v>
      </c>
      <c r="E9" s="477">
        <v>15394.43</v>
      </c>
      <c r="F9" s="477">
        <v>300.48</v>
      </c>
      <c r="G9" s="477">
        <v>119.37</v>
      </c>
      <c r="H9" s="477">
        <v>88.43</v>
      </c>
      <c r="I9" s="479">
        <v>10436273</v>
      </c>
      <c r="J9" s="481">
        <v>240483</v>
      </c>
      <c r="K9" s="481">
        <v>463809</v>
      </c>
      <c r="L9" s="1038">
        <v>101379</v>
      </c>
      <c r="M9" s="477">
        <v>1736</v>
      </c>
      <c r="N9" s="477">
        <v>347</v>
      </c>
      <c r="O9" s="477">
        <v>509</v>
      </c>
    </row>
    <row r="10" spans="1:15" s="201" customFormat="1" ht="13.5" customHeight="1" x14ac:dyDescent="0.25">
      <c r="A10" s="412">
        <v>45139</v>
      </c>
      <c r="B10" s="481">
        <v>3110849.55</v>
      </c>
      <c r="C10" s="477">
        <v>42194.12</v>
      </c>
      <c r="D10" s="477">
        <v>83675.72</v>
      </c>
      <c r="E10" s="477">
        <v>13815.01</v>
      </c>
      <c r="F10" s="477">
        <v>256.35000000000002</v>
      </c>
      <c r="G10" s="477">
        <v>32.82</v>
      </c>
      <c r="H10" s="477">
        <v>96.11</v>
      </c>
      <c r="I10" s="479">
        <v>12108521</v>
      </c>
      <c r="J10" s="481">
        <v>184312</v>
      </c>
      <c r="K10" s="481">
        <v>329894</v>
      </c>
      <c r="L10" s="1038">
        <v>153781</v>
      </c>
      <c r="M10" s="477">
        <v>1226</v>
      </c>
      <c r="N10" s="477">
        <v>567</v>
      </c>
      <c r="O10" s="477">
        <v>1338</v>
      </c>
    </row>
    <row r="11" spans="1:15" s="201" customFormat="1" ht="13.5" customHeight="1" x14ac:dyDescent="0.25">
      <c r="A11" s="412">
        <v>45170</v>
      </c>
      <c r="B11" s="1083">
        <v>3138406.35</v>
      </c>
      <c r="C11" s="1084">
        <v>32792.089999999997</v>
      </c>
      <c r="D11" s="1084">
        <v>67656.59</v>
      </c>
      <c r="E11" s="1084">
        <v>8973.76</v>
      </c>
      <c r="F11" s="1084">
        <v>167.03</v>
      </c>
      <c r="G11" s="1084">
        <v>63.31</v>
      </c>
      <c r="H11" s="1084">
        <v>68.510000000000005</v>
      </c>
      <c r="I11" s="1085">
        <v>12761382</v>
      </c>
      <c r="J11" s="1083">
        <v>153097</v>
      </c>
      <c r="K11" s="1083">
        <v>260706</v>
      </c>
      <c r="L11" s="1042">
        <v>143594</v>
      </c>
      <c r="M11" s="1040">
        <v>2060</v>
      </c>
      <c r="N11" s="1040">
        <v>774</v>
      </c>
      <c r="O11" s="1040">
        <v>1399</v>
      </c>
    </row>
    <row r="12" spans="1:15" s="201" customFormat="1" ht="13.5" customHeight="1" x14ac:dyDescent="0.25">
      <c r="A12" s="412">
        <v>45200</v>
      </c>
      <c r="B12" s="481">
        <v>2162964.98</v>
      </c>
      <c r="C12" s="477">
        <v>37198.53</v>
      </c>
      <c r="D12" s="477">
        <v>62188.05</v>
      </c>
      <c r="E12" s="477">
        <v>7464</v>
      </c>
      <c r="F12" s="477">
        <v>127.29</v>
      </c>
      <c r="G12" s="477">
        <v>85.89</v>
      </c>
      <c r="H12" s="477">
        <v>39.340000000000003</v>
      </c>
      <c r="I12" s="479">
        <v>14832173</v>
      </c>
      <c r="J12" s="481">
        <v>180953</v>
      </c>
      <c r="K12" s="481">
        <v>236933</v>
      </c>
      <c r="L12" s="481">
        <v>132299</v>
      </c>
      <c r="M12" s="477">
        <v>1118</v>
      </c>
      <c r="N12" s="477">
        <v>801</v>
      </c>
      <c r="O12" s="477">
        <v>1445</v>
      </c>
    </row>
    <row r="13" spans="1:15" s="201" customFormat="1" x14ac:dyDescent="0.25">
      <c r="A13" s="412">
        <v>45231</v>
      </c>
      <c r="B13" s="481">
        <v>2281220.38</v>
      </c>
      <c r="C13" s="477">
        <v>44181.36</v>
      </c>
      <c r="D13" s="477">
        <v>75458.820000000007</v>
      </c>
      <c r="E13" s="477">
        <v>11513.49</v>
      </c>
      <c r="F13" s="477">
        <v>251.83</v>
      </c>
      <c r="G13" s="477">
        <v>211.03</v>
      </c>
      <c r="H13" s="477">
        <v>53.73</v>
      </c>
      <c r="I13" s="479">
        <v>16239301</v>
      </c>
      <c r="J13" s="481">
        <v>296272</v>
      </c>
      <c r="K13" s="481">
        <v>377258</v>
      </c>
      <c r="L13" s="1040">
        <v>83814</v>
      </c>
      <c r="M13" s="477">
        <v>17187</v>
      </c>
      <c r="N13" s="477">
        <v>14847</v>
      </c>
      <c r="O13" s="477">
        <v>482</v>
      </c>
    </row>
    <row r="14" spans="1:15" s="201" customFormat="1" x14ac:dyDescent="0.25">
      <c r="A14" s="412">
        <v>45261</v>
      </c>
      <c r="B14" s="481">
        <v>2659531.0299999998</v>
      </c>
      <c r="C14" s="477">
        <v>47805.08</v>
      </c>
      <c r="D14" s="477">
        <v>69913.649999999994</v>
      </c>
      <c r="E14" s="477">
        <v>18585.87</v>
      </c>
      <c r="F14" s="477">
        <v>606.91999999999996</v>
      </c>
      <c r="G14" s="477">
        <v>484.84</v>
      </c>
      <c r="H14" s="477">
        <v>91.51</v>
      </c>
      <c r="I14" s="479">
        <v>17594268</v>
      </c>
      <c r="J14" s="481">
        <v>454882</v>
      </c>
      <c r="K14" s="481">
        <v>348150</v>
      </c>
      <c r="L14" s="477">
        <v>74694</v>
      </c>
      <c r="M14" s="477">
        <v>43536</v>
      </c>
      <c r="N14" s="477">
        <v>11676</v>
      </c>
      <c r="O14" s="477">
        <v>1296</v>
      </c>
    </row>
    <row r="15" spans="1:15" s="201" customFormat="1" x14ac:dyDescent="0.25">
      <c r="A15" s="412">
        <v>45292</v>
      </c>
      <c r="B15" s="413"/>
      <c r="C15" s="413"/>
      <c r="D15" s="413"/>
      <c r="E15" s="413"/>
      <c r="F15" s="414"/>
      <c r="G15" s="414"/>
      <c r="H15" s="415"/>
      <c r="I15" s="415"/>
      <c r="J15" s="811"/>
      <c r="K15" s="811"/>
      <c r="L15" s="811"/>
      <c r="M15" s="811"/>
      <c r="N15" s="811"/>
      <c r="O15" s="811"/>
    </row>
    <row r="16" spans="1:15" s="201" customFormat="1" x14ac:dyDescent="0.25">
      <c r="A16" s="412">
        <v>45323</v>
      </c>
      <c r="B16" s="413"/>
      <c r="C16" s="413"/>
      <c r="D16" s="413"/>
      <c r="E16" s="413"/>
      <c r="F16" s="414"/>
      <c r="G16" s="414"/>
      <c r="H16" s="415"/>
      <c r="I16" s="415"/>
      <c r="J16" s="811"/>
      <c r="K16" s="811"/>
      <c r="L16" s="811"/>
      <c r="M16" s="811"/>
      <c r="N16" s="811"/>
      <c r="O16" s="811"/>
    </row>
    <row r="17" spans="1:15" s="201" customFormat="1" x14ac:dyDescent="0.25">
      <c r="A17" s="412">
        <v>45352</v>
      </c>
      <c r="B17" s="413"/>
      <c r="C17" s="413"/>
      <c r="D17" s="413"/>
      <c r="E17" s="413"/>
      <c r="F17" s="414"/>
      <c r="G17" s="414"/>
      <c r="H17" s="415"/>
      <c r="I17" s="415"/>
      <c r="J17" s="811"/>
      <c r="K17" s="811"/>
      <c r="L17" s="811"/>
      <c r="M17" s="811"/>
      <c r="N17" s="811"/>
      <c r="O17" s="811"/>
    </row>
    <row r="18" spans="1:15" s="201" customFormat="1" x14ac:dyDescent="0.25">
      <c r="A18" s="965"/>
      <c r="B18" s="965"/>
      <c r="C18" s="965"/>
      <c r="D18" s="965"/>
      <c r="E18" s="965"/>
      <c r="F18" s="965"/>
      <c r="G18" s="965"/>
      <c r="H18" s="965"/>
      <c r="I18" s="965"/>
    </row>
    <row r="19" spans="1:15" s="201" customFormat="1" x14ac:dyDescent="0.25">
      <c r="A19" s="1391" t="s">
        <v>1316</v>
      </c>
      <c r="B19" s="1391"/>
      <c r="C19" s="1391"/>
      <c r="D19" s="1391"/>
      <c r="E19" s="1391"/>
      <c r="F19" s="1391"/>
      <c r="G19" s="1391"/>
      <c r="H19" s="1391"/>
      <c r="I19" s="1391"/>
    </row>
    <row r="20" spans="1:15" s="201" customFormat="1" x14ac:dyDescent="0.25">
      <c r="A20" s="1391" t="s">
        <v>366</v>
      </c>
      <c r="B20" s="1391"/>
      <c r="C20" s="1391"/>
      <c r="D20" s="1391"/>
      <c r="E20" s="1391"/>
      <c r="F20" s="1391"/>
      <c r="G20" s="1391"/>
      <c r="H20" s="1391"/>
      <c r="I20" s="1391"/>
    </row>
    <row r="21" spans="1:15" x14ac:dyDescent="0.25">
      <c r="B21" s="286"/>
      <c r="C21" s="286"/>
      <c r="D21" s="286"/>
      <c r="E21" s="286"/>
      <c r="F21" s="286"/>
      <c r="G21" s="286"/>
      <c r="H21" s="286"/>
    </row>
    <row r="26" spans="1:15" x14ac:dyDescent="0.25">
      <c r="D26" s="336"/>
    </row>
  </sheetData>
  <mergeCells count="5">
    <mergeCell ref="A19:I19"/>
    <mergeCell ref="A20:I20"/>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heetViews>
  <sheetFormatPr defaultColWidth="9.140625" defaultRowHeight="15" x14ac:dyDescent="0.25"/>
  <cols>
    <col min="1" max="9" width="14.5703125" style="200" bestFit="1" customWidth="1"/>
    <col min="10" max="16384" width="9.140625" style="200"/>
  </cols>
  <sheetData>
    <row r="1" spans="1:9" ht="18.75" customHeight="1" x14ac:dyDescent="0.25">
      <c r="A1" s="974" t="s">
        <v>645</v>
      </c>
      <c r="B1" s="974"/>
      <c r="C1" s="974"/>
      <c r="D1" s="974"/>
      <c r="E1" s="974"/>
      <c r="F1" s="974"/>
      <c r="G1" s="974"/>
    </row>
    <row r="2" spans="1:9" s="201" customFormat="1" ht="27" customHeight="1" x14ac:dyDescent="0.25">
      <c r="A2" s="1483" t="s">
        <v>222</v>
      </c>
      <c r="B2" s="1488" t="s">
        <v>325</v>
      </c>
      <c r="C2" s="1489"/>
      <c r="D2" s="1489"/>
      <c r="E2" s="1490"/>
      <c r="F2" s="1513" t="s">
        <v>646</v>
      </c>
      <c r="G2" s="1514"/>
      <c r="H2" s="1514"/>
      <c r="I2" s="1515"/>
    </row>
    <row r="3" spans="1:9" s="201" customFormat="1" ht="18" customHeight="1" x14ac:dyDescent="0.25">
      <c r="A3" s="1432"/>
      <c r="B3" s="1065" t="s">
        <v>635</v>
      </c>
      <c r="C3" s="1065" t="s">
        <v>636</v>
      </c>
      <c r="D3" s="1065" t="s">
        <v>637</v>
      </c>
      <c r="E3" s="1065" t="s">
        <v>638</v>
      </c>
      <c r="F3" s="1065" t="s">
        <v>635</v>
      </c>
      <c r="G3" s="1065" t="s">
        <v>636</v>
      </c>
      <c r="H3" s="1065" t="s">
        <v>637</v>
      </c>
      <c r="I3" s="1065" t="s">
        <v>638</v>
      </c>
    </row>
    <row r="4" spans="1:9" s="207" customFormat="1" ht="18" customHeight="1" x14ac:dyDescent="0.25">
      <c r="A4" s="1024" t="s">
        <v>76</v>
      </c>
      <c r="B4" s="1030">
        <v>230028.48790000001</v>
      </c>
      <c r="C4" s="1030">
        <v>169.586207</v>
      </c>
      <c r="D4" s="1030">
        <v>875.97637599999996</v>
      </c>
      <c r="E4" s="1030">
        <v>360.58217000000002</v>
      </c>
      <c r="F4" s="1030">
        <v>241781</v>
      </c>
      <c r="G4" s="1030">
        <v>3</v>
      </c>
      <c r="H4" s="1030">
        <v>5</v>
      </c>
      <c r="I4" s="1030">
        <v>10</v>
      </c>
    </row>
    <row r="5" spans="1:9" s="207" customFormat="1" ht="18" customHeight="1" x14ac:dyDescent="0.25">
      <c r="A5" s="1032" t="s">
        <v>77</v>
      </c>
      <c r="B5" s="1033">
        <f>SUM(B6:B17)</f>
        <v>150487.06966450004</v>
      </c>
      <c r="C5" s="1033">
        <f t="shared" ref="C5:E5" si="0">SUM(C6:C17)</f>
        <v>29.167375750000005</v>
      </c>
      <c r="D5" s="1033">
        <f t="shared" si="0"/>
        <v>120.75877849999998</v>
      </c>
      <c r="E5" s="1033">
        <f t="shared" si="0"/>
        <v>48.141242249999998</v>
      </c>
      <c r="F5" s="768">
        <f>INDEX(F6:F17,COUNT(F6:F17))</f>
        <v>115998</v>
      </c>
      <c r="G5" s="768">
        <f>INDEX(G6:G17,COUNT(G6:G17))</f>
        <v>500</v>
      </c>
      <c r="H5" s="768">
        <f>INDEX(H6:H17,COUNT(H6:H17))</f>
        <v>360</v>
      </c>
      <c r="I5" s="768">
        <f>INDEX(I6:I17,COUNT(I6:I17))</f>
        <v>0</v>
      </c>
    </row>
    <row r="6" spans="1:9" s="201" customFormat="1" ht="18" customHeight="1" x14ac:dyDescent="0.25">
      <c r="A6" s="412">
        <v>45017</v>
      </c>
      <c r="B6" s="477">
        <v>21969.64460800001</v>
      </c>
      <c r="C6" s="477">
        <v>1.835628</v>
      </c>
      <c r="D6" s="477">
        <v>9.8662022500000006</v>
      </c>
      <c r="E6" s="477">
        <v>2.8101180000000001</v>
      </c>
      <c r="F6" s="477">
        <v>188513</v>
      </c>
      <c r="G6" s="477">
        <v>11</v>
      </c>
      <c r="H6" s="477">
        <v>43</v>
      </c>
      <c r="I6" s="477">
        <v>7</v>
      </c>
    </row>
    <row r="7" spans="1:9" s="201" customFormat="1" ht="18" customHeight="1" x14ac:dyDescent="0.25">
      <c r="A7" s="412">
        <v>45047</v>
      </c>
      <c r="B7" s="477">
        <v>14364.557005499999</v>
      </c>
      <c r="C7" s="477">
        <v>8.8481802500000004</v>
      </c>
      <c r="D7" s="477">
        <v>16.285767499999999</v>
      </c>
      <c r="E7" s="477">
        <v>10.00888275</v>
      </c>
      <c r="F7" s="477">
        <v>116143</v>
      </c>
      <c r="G7" s="477">
        <v>90</v>
      </c>
      <c r="H7" s="477">
        <v>95</v>
      </c>
      <c r="I7" s="477">
        <v>179</v>
      </c>
    </row>
    <row r="8" spans="1:9" s="201" customFormat="1" ht="18" customHeight="1" x14ac:dyDescent="0.25">
      <c r="A8" s="412">
        <v>45078</v>
      </c>
      <c r="B8" s="477">
        <v>13724.498603999993</v>
      </c>
      <c r="C8" s="477">
        <v>7.108121500000002</v>
      </c>
      <c r="D8" s="477">
        <v>59.181715249999982</v>
      </c>
      <c r="E8" s="477">
        <v>4.7487680000000001</v>
      </c>
      <c r="F8" s="477">
        <v>43337</v>
      </c>
      <c r="G8" s="477">
        <v>63</v>
      </c>
      <c r="H8" s="477">
        <v>176</v>
      </c>
      <c r="I8" s="477">
        <v>116</v>
      </c>
    </row>
    <row r="9" spans="1:9" s="201" customFormat="1" ht="18" customHeight="1" x14ac:dyDescent="0.25">
      <c r="A9" s="412">
        <v>45108</v>
      </c>
      <c r="B9" s="477">
        <v>12713.071894250006</v>
      </c>
      <c r="C9" s="477">
        <v>1.1739809999999999</v>
      </c>
      <c r="D9" s="477">
        <v>14.620084</v>
      </c>
      <c r="E9" s="477">
        <v>11.132323</v>
      </c>
      <c r="F9" s="477">
        <v>136356</v>
      </c>
      <c r="G9" s="477">
        <v>4</v>
      </c>
      <c r="H9" s="477">
        <v>19</v>
      </c>
      <c r="I9" s="477">
        <v>242</v>
      </c>
    </row>
    <row r="10" spans="1:9" s="201" customFormat="1" x14ac:dyDescent="0.25">
      <c r="A10" s="412">
        <v>45139</v>
      </c>
      <c r="B10" s="477">
        <v>12892.91408</v>
      </c>
      <c r="C10" s="477">
        <v>0</v>
      </c>
      <c r="D10" s="477">
        <v>2.1055000000000001E-2</v>
      </c>
      <c r="E10" s="477">
        <v>0</v>
      </c>
      <c r="F10" s="477">
        <v>61813</v>
      </c>
      <c r="G10" s="477">
        <v>0</v>
      </c>
      <c r="H10" s="477">
        <v>0</v>
      </c>
      <c r="I10" s="477">
        <v>0</v>
      </c>
    </row>
    <row r="11" spans="1:9" s="201" customFormat="1" x14ac:dyDescent="0.25">
      <c r="A11" s="412">
        <v>45170</v>
      </c>
      <c r="B11" s="477">
        <v>8814.4239472500012</v>
      </c>
      <c r="C11" s="477">
        <v>0.44036124999999998</v>
      </c>
      <c r="D11" s="477">
        <v>0</v>
      </c>
      <c r="E11" s="477">
        <v>0.14020874999999999</v>
      </c>
      <c r="F11" s="477">
        <v>64709</v>
      </c>
      <c r="G11" s="477">
        <v>50</v>
      </c>
      <c r="H11" s="477">
        <v>0</v>
      </c>
      <c r="I11" s="477">
        <v>25</v>
      </c>
    </row>
    <row r="12" spans="1:9" s="201" customFormat="1" x14ac:dyDescent="0.25">
      <c r="A12" s="412">
        <v>45200</v>
      </c>
      <c r="B12" s="477">
        <v>21585.844591500001</v>
      </c>
      <c r="C12" s="477">
        <v>1.49094075</v>
      </c>
      <c r="D12" s="477">
        <v>3.1302167500000007</v>
      </c>
      <c r="E12" s="477">
        <v>1.8806344999999998</v>
      </c>
      <c r="F12" s="477">
        <v>97092</v>
      </c>
      <c r="G12" s="477">
        <v>0</v>
      </c>
      <c r="H12" s="477">
        <v>0</v>
      </c>
      <c r="I12" s="477">
        <v>50</v>
      </c>
    </row>
    <row r="13" spans="1:9" s="201" customFormat="1" x14ac:dyDescent="0.25">
      <c r="A13" s="412">
        <v>45231</v>
      </c>
      <c r="B13" s="413">
        <v>18864.267346000008</v>
      </c>
      <c r="C13" s="413">
        <v>1.7687397499999999</v>
      </c>
      <c r="D13" s="413">
        <v>8.6971430000000005</v>
      </c>
      <c r="E13" s="413">
        <v>3.7839514999999988</v>
      </c>
      <c r="F13" s="477">
        <v>64127</v>
      </c>
      <c r="G13" s="414">
        <v>10</v>
      </c>
      <c r="H13" s="415">
        <v>0</v>
      </c>
      <c r="I13" s="415">
        <v>25</v>
      </c>
    </row>
    <row r="14" spans="1:9" s="201" customFormat="1" x14ac:dyDescent="0.25">
      <c r="A14" s="412">
        <v>45261</v>
      </c>
      <c r="B14" s="413">
        <v>25557.847588000008</v>
      </c>
      <c r="C14" s="413">
        <v>6.5014232500000002</v>
      </c>
      <c r="D14" s="413">
        <v>8.9565947500000007</v>
      </c>
      <c r="E14" s="413">
        <v>13.63635575</v>
      </c>
      <c r="F14" s="477">
        <v>115998</v>
      </c>
      <c r="G14" s="414">
        <v>500</v>
      </c>
      <c r="H14" s="415">
        <v>360</v>
      </c>
      <c r="I14" s="415">
        <v>0</v>
      </c>
    </row>
    <row r="15" spans="1:9" s="201" customFormat="1" x14ac:dyDescent="0.25">
      <c r="A15" s="412">
        <v>45292</v>
      </c>
      <c r="B15" s="413"/>
      <c r="C15" s="413"/>
      <c r="D15" s="413"/>
      <c r="E15" s="413"/>
      <c r="F15" s="414"/>
      <c r="G15" s="414"/>
      <c r="H15" s="415"/>
      <c r="I15" s="415"/>
    </row>
    <row r="16" spans="1:9" s="201" customFormat="1" x14ac:dyDescent="0.25">
      <c r="A16" s="412">
        <v>45323</v>
      </c>
      <c r="B16" s="413"/>
      <c r="C16" s="413"/>
      <c r="D16" s="413"/>
      <c r="E16" s="413"/>
      <c r="F16" s="414"/>
      <c r="G16" s="414"/>
      <c r="H16" s="415"/>
      <c r="I16" s="415"/>
    </row>
    <row r="17" spans="1:9" s="201" customFormat="1" x14ac:dyDescent="0.25">
      <c r="A17" s="412">
        <v>45352</v>
      </c>
      <c r="B17" s="413"/>
      <c r="C17" s="413"/>
      <c r="D17" s="413"/>
      <c r="E17" s="413"/>
      <c r="F17" s="414"/>
      <c r="G17" s="414"/>
      <c r="H17" s="415"/>
      <c r="I17" s="415"/>
    </row>
    <row r="18" spans="1:9" s="201" customFormat="1" x14ac:dyDescent="0.25">
      <c r="A18" s="965"/>
      <c r="B18" s="965"/>
      <c r="C18" s="965"/>
      <c r="D18" s="965"/>
      <c r="E18" s="965"/>
      <c r="F18" s="965"/>
      <c r="G18" s="965"/>
      <c r="H18" s="965"/>
      <c r="I18" s="965"/>
    </row>
    <row r="19" spans="1:9" s="201" customFormat="1" x14ac:dyDescent="0.25">
      <c r="A19" s="965" t="s">
        <v>1316</v>
      </c>
      <c r="B19" s="965"/>
      <c r="C19" s="965"/>
      <c r="D19" s="965"/>
      <c r="E19" s="965"/>
      <c r="F19" s="965"/>
      <c r="G19" s="965"/>
      <c r="H19" s="965"/>
      <c r="I19" s="965"/>
    </row>
    <row r="20" spans="1:9" s="201" customFormat="1" x14ac:dyDescent="0.25">
      <c r="A20" s="965" t="s">
        <v>332</v>
      </c>
      <c r="B20" s="965"/>
      <c r="C20" s="965"/>
      <c r="D20" s="965"/>
      <c r="E20" s="965"/>
      <c r="F20" s="965"/>
      <c r="G20" s="965"/>
      <c r="H20" s="965"/>
      <c r="I20" s="965"/>
    </row>
    <row r="21" spans="1:9" s="201" customFormat="1" x14ac:dyDescent="0.25">
      <c r="B21" s="215"/>
      <c r="C21" s="215"/>
      <c r="D21" s="215"/>
      <c r="E21" s="215"/>
      <c r="F21" s="215"/>
      <c r="G21" s="215"/>
      <c r="H21" s="215"/>
      <c r="I21" s="215"/>
    </row>
    <row r="22" spans="1:9" x14ac:dyDescent="0.25">
      <c r="B22" s="217"/>
      <c r="C22" s="217"/>
      <c r="D22" s="217"/>
      <c r="E22" s="217"/>
    </row>
    <row r="23" spans="1:9" x14ac:dyDescent="0.25">
      <c r="B23" s="217"/>
      <c r="C23" s="217"/>
      <c r="D23" s="217"/>
      <c r="E23" s="217"/>
    </row>
  </sheetData>
  <mergeCells count="3">
    <mergeCell ref="A2:A3"/>
    <mergeCell ref="B2:E2"/>
    <mergeCell ref="F2:I2"/>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sqref="A1:XFD1048576"/>
    </sheetView>
  </sheetViews>
  <sheetFormatPr defaultColWidth="9.140625" defaultRowHeight="15" x14ac:dyDescent="0.25"/>
  <cols>
    <col min="1" max="1" width="12.140625" style="200" bestFit="1" customWidth="1"/>
    <col min="2" max="2" width="12.140625" style="200" customWidth="1"/>
    <col min="3" max="6" width="12.140625" style="200" bestFit="1" customWidth="1"/>
    <col min="7" max="7" width="12.140625" style="200" customWidth="1"/>
    <col min="8" max="11" width="12.140625" style="200" bestFit="1" customWidth="1"/>
    <col min="12" max="12" width="22.42578125" style="200" bestFit="1" customWidth="1"/>
    <col min="13" max="13" width="4.5703125" style="200" bestFit="1" customWidth="1"/>
    <col min="14" max="16384" width="9.140625" style="200"/>
  </cols>
  <sheetData>
    <row r="1" spans="1:12" ht="15.75" customHeight="1" x14ac:dyDescent="0.25">
      <c r="A1" s="974" t="s">
        <v>647</v>
      </c>
      <c r="B1" s="974"/>
      <c r="C1" s="974"/>
      <c r="D1" s="974"/>
      <c r="E1" s="974"/>
      <c r="F1" s="974"/>
      <c r="G1" s="974"/>
      <c r="H1" s="974"/>
      <c r="I1" s="974"/>
      <c r="J1" s="974"/>
      <c r="K1" s="974"/>
      <c r="L1" s="974"/>
    </row>
    <row r="2" spans="1:12" s="201" customFormat="1" ht="19.5" customHeight="1" x14ac:dyDescent="0.25">
      <c r="A2" s="1501" t="s">
        <v>222</v>
      </c>
      <c r="B2" s="1516" t="s">
        <v>616</v>
      </c>
      <c r="C2" s="1517"/>
      <c r="D2" s="1517"/>
      <c r="E2" s="1517"/>
      <c r="F2" s="1518"/>
      <c r="G2" s="1495" t="s">
        <v>623</v>
      </c>
      <c r="H2" s="1496"/>
      <c r="I2" s="1496"/>
      <c r="J2" s="1496"/>
      <c r="K2" s="1497"/>
    </row>
    <row r="3" spans="1:12" s="201" customFormat="1" x14ac:dyDescent="0.25">
      <c r="A3" s="1412"/>
      <c r="B3" s="977" t="s">
        <v>648</v>
      </c>
      <c r="C3" s="1086" t="s">
        <v>649</v>
      </c>
      <c r="D3" s="1065" t="s">
        <v>650</v>
      </c>
      <c r="E3" s="1065" t="s">
        <v>651</v>
      </c>
      <c r="F3" s="1065" t="s">
        <v>652</v>
      </c>
      <c r="G3" s="1065" t="s">
        <v>648</v>
      </c>
      <c r="H3" s="1065" t="s">
        <v>649</v>
      </c>
      <c r="I3" s="1065" t="s">
        <v>650</v>
      </c>
      <c r="J3" s="1065" t="s">
        <v>651</v>
      </c>
      <c r="K3" s="1065" t="s">
        <v>652</v>
      </c>
    </row>
    <row r="4" spans="1:12" s="207" customFormat="1" ht="17.25" customHeight="1" x14ac:dyDescent="0.25">
      <c r="A4" s="1024" t="s">
        <v>76</v>
      </c>
      <c r="B4" s="337">
        <v>679702.78518325009</v>
      </c>
      <c r="C4" s="1026">
        <v>3241394.2589719994</v>
      </c>
      <c r="D4" s="1026">
        <v>562299.21925899992</v>
      </c>
      <c r="E4" s="1030">
        <v>28892.170144250002</v>
      </c>
      <c r="F4" s="1030">
        <v>37178.053472500003</v>
      </c>
      <c r="G4" s="1030">
        <v>821493.41502900003</v>
      </c>
      <c r="H4" s="1026">
        <v>783162.7403549999</v>
      </c>
      <c r="I4" s="1026">
        <v>117738.88983799999</v>
      </c>
      <c r="J4" s="1030">
        <v>1.9646000000000001</v>
      </c>
      <c r="K4" s="1030">
        <v>0</v>
      </c>
    </row>
    <row r="5" spans="1:12" s="207" customFormat="1" ht="17.25" customHeight="1" x14ac:dyDescent="0.25">
      <c r="A5" s="1032" t="s">
        <v>77</v>
      </c>
      <c r="B5" s="1033">
        <f>SUM(B6:B17)</f>
        <v>217463.7842965</v>
      </c>
      <c r="C5" s="1033">
        <f>SUM(C6:C17)</f>
        <v>1323648.42399675</v>
      </c>
      <c r="D5" s="1033">
        <f>SUM(D6:D17)</f>
        <v>268686.35444999998</v>
      </c>
      <c r="E5" s="1033">
        <f>SUM(E6:E17)</f>
        <v>6162.3331457500008</v>
      </c>
      <c r="F5" s="1033">
        <f>SUM(F6:F17)</f>
        <v>3512.5854727500018</v>
      </c>
      <c r="G5" s="1033">
        <f t="shared" ref="G5:K5" si="0">SUM(G6:G17)</f>
        <v>82785.697243000002</v>
      </c>
      <c r="H5" s="1033">
        <f t="shared" si="0"/>
        <v>45845.373524750023</v>
      </c>
      <c r="I5" s="1033">
        <f t="shared" si="0"/>
        <v>15055.429870999998</v>
      </c>
      <c r="J5" s="1033">
        <f t="shared" si="0"/>
        <v>1340.0679497500003</v>
      </c>
      <c r="K5" s="1033">
        <f t="shared" si="0"/>
        <v>0</v>
      </c>
      <c r="L5" s="201"/>
    </row>
    <row r="6" spans="1:12" s="201" customFormat="1" ht="17.25" customHeight="1" x14ac:dyDescent="0.25">
      <c r="A6" s="412">
        <v>45017</v>
      </c>
      <c r="B6" s="477">
        <v>35873.337100000012</v>
      </c>
      <c r="C6" s="481">
        <v>154739.47810000004</v>
      </c>
      <c r="D6" s="477">
        <v>33879.225700000003</v>
      </c>
      <c r="E6" s="477">
        <v>1184.4167000000002</v>
      </c>
      <c r="F6" s="477">
        <v>2694.0380000000018</v>
      </c>
      <c r="G6" s="477">
        <v>16179.583800000004</v>
      </c>
      <c r="H6" s="477">
        <v>6406.7427000000052</v>
      </c>
      <c r="I6" s="477">
        <v>5770.5740000000005</v>
      </c>
      <c r="J6" s="477">
        <v>794.59400000000005</v>
      </c>
      <c r="K6" s="477">
        <v>0</v>
      </c>
    </row>
    <row r="7" spans="1:12" s="201" customFormat="1" ht="17.25" customHeight="1" x14ac:dyDescent="0.25">
      <c r="A7" s="412">
        <v>45047</v>
      </c>
      <c r="B7" s="477">
        <v>37645.243500000011</v>
      </c>
      <c r="C7" s="481">
        <v>223208.77329999997</v>
      </c>
      <c r="D7" s="477">
        <v>51145.403199999993</v>
      </c>
      <c r="E7" s="477">
        <v>1955.9472999999998</v>
      </c>
      <c r="F7" s="477">
        <v>303.44689999999997</v>
      </c>
      <c r="G7" s="477">
        <v>14073.904799999995</v>
      </c>
      <c r="H7" s="477">
        <v>5910.5481999999993</v>
      </c>
      <c r="I7" s="477">
        <v>4310.4818999999989</v>
      </c>
      <c r="J7" s="477">
        <v>497.73169999999999</v>
      </c>
      <c r="K7" s="477">
        <v>0</v>
      </c>
    </row>
    <row r="8" spans="1:12" s="201" customFormat="1" ht="17.25" customHeight="1" x14ac:dyDescent="0.25">
      <c r="A8" s="412">
        <v>45078</v>
      </c>
      <c r="B8" s="477">
        <v>38753.709999999992</v>
      </c>
      <c r="C8" s="481">
        <v>195173.24880000003</v>
      </c>
      <c r="D8" s="477">
        <v>37105.655299999999</v>
      </c>
      <c r="E8" s="477">
        <v>521.97559999999999</v>
      </c>
      <c r="F8" s="477">
        <v>20.835000000000001</v>
      </c>
      <c r="G8" s="477">
        <v>13735.469000000005</v>
      </c>
      <c r="H8" s="477">
        <v>6199.0437000000011</v>
      </c>
      <c r="I8" s="477">
        <v>2201.2227000000003</v>
      </c>
      <c r="J8" s="477">
        <v>15.700799999999999</v>
      </c>
      <c r="K8" s="477">
        <v>0</v>
      </c>
    </row>
    <row r="9" spans="1:12" s="201" customFormat="1" ht="17.25" customHeight="1" x14ac:dyDescent="0.25">
      <c r="A9" s="412">
        <v>45108</v>
      </c>
      <c r="B9" s="477">
        <v>33853.266899999988</v>
      </c>
      <c r="C9" s="481">
        <v>185031.90569999992</v>
      </c>
      <c r="D9" s="477">
        <v>34653.659899999999</v>
      </c>
      <c r="E9" s="477">
        <v>324.59730000000002</v>
      </c>
      <c r="F9" s="477">
        <v>15.0822</v>
      </c>
      <c r="G9" s="477">
        <v>13061.923499999997</v>
      </c>
      <c r="H9" s="477">
        <v>9667.7910000000011</v>
      </c>
      <c r="I9" s="477">
        <v>947.50439999999992</v>
      </c>
      <c r="J9" s="477">
        <v>1.4779</v>
      </c>
      <c r="K9" s="477">
        <v>0</v>
      </c>
    </row>
    <row r="10" spans="1:12" s="201" customFormat="1" ht="17.25" customHeight="1" x14ac:dyDescent="0.25">
      <c r="A10" s="412">
        <v>45139</v>
      </c>
      <c r="B10" s="477">
        <v>17886.057629250001</v>
      </c>
      <c r="C10" s="481">
        <v>156056.2678115</v>
      </c>
      <c r="D10" s="477">
        <v>32311.339275499999</v>
      </c>
      <c r="E10" s="477">
        <v>469.58981</v>
      </c>
      <c r="F10" s="477">
        <v>35.432279250000001</v>
      </c>
      <c r="G10" s="477">
        <v>11909.96664975</v>
      </c>
      <c r="H10" s="477">
        <v>8359.6029190000008</v>
      </c>
      <c r="I10" s="477">
        <v>195.29885575</v>
      </c>
      <c r="J10" s="477">
        <v>1.0513937499999999</v>
      </c>
      <c r="K10" s="477">
        <v>0</v>
      </c>
    </row>
    <row r="11" spans="1:12" s="201" customFormat="1" ht="13.5" customHeight="1" x14ac:dyDescent="0.25">
      <c r="A11" s="412">
        <v>45170</v>
      </c>
      <c r="B11" s="477">
        <v>17863.6829</v>
      </c>
      <c r="C11" s="481">
        <v>163586.74530000004</v>
      </c>
      <c r="D11" s="477">
        <v>23520.861700000005</v>
      </c>
      <c r="E11" s="477">
        <v>573.08300000000008</v>
      </c>
      <c r="F11" s="477">
        <v>79.082200000000014</v>
      </c>
      <c r="G11" s="477">
        <v>7878.8094999999994</v>
      </c>
      <c r="H11" s="477">
        <v>4204.2473999999984</v>
      </c>
      <c r="I11" s="477">
        <v>726.92980000000011</v>
      </c>
      <c r="J11" s="477">
        <v>0.47150000000000003</v>
      </c>
      <c r="K11" s="477">
        <v>0</v>
      </c>
    </row>
    <row r="12" spans="1:12" s="201" customFormat="1" x14ac:dyDescent="0.25">
      <c r="A12" s="412">
        <v>45200</v>
      </c>
      <c r="B12" s="477">
        <v>14026.200167249999</v>
      </c>
      <c r="C12" s="477">
        <v>91634.443685249993</v>
      </c>
      <c r="D12" s="477">
        <v>21952.032074499999</v>
      </c>
      <c r="E12" s="477">
        <v>450.20193575000002</v>
      </c>
      <c r="F12" s="477">
        <v>10.372393499999999</v>
      </c>
      <c r="G12" s="477">
        <v>3062.78439325</v>
      </c>
      <c r="H12" s="477">
        <v>2216.0978057500001</v>
      </c>
      <c r="I12" s="477">
        <v>111.81561524999999</v>
      </c>
      <c r="J12" s="477">
        <v>17.967255999999999</v>
      </c>
      <c r="K12" s="477">
        <v>0</v>
      </c>
    </row>
    <row r="13" spans="1:12" s="201" customFormat="1" x14ac:dyDescent="0.25">
      <c r="A13" s="412">
        <v>45231</v>
      </c>
      <c r="B13" s="413">
        <v>8684.7049999999981</v>
      </c>
      <c r="C13" s="413">
        <v>71139.741199999975</v>
      </c>
      <c r="D13" s="413">
        <v>16833.182199999996</v>
      </c>
      <c r="E13" s="413">
        <v>327.04099999999994</v>
      </c>
      <c r="F13" s="477">
        <v>10.659899999999999</v>
      </c>
      <c r="G13" s="477">
        <v>1906.3004000000001</v>
      </c>
      <c r="H13" s="415">
        <v>1836.9903000000015</v>
      </c>
      <c r="I13" s="415">
        <v>128.59300000000002</v>
      </c>
      <c r="J13" s="477">
        <v>10.9053</v>
      </c>
      <c r="K13" s="811">
        <v>0</v>
      </c>
    </row>
    <row r="14" spans="1:12" s="201" customFormat="1" x14ac:dyDescent="0.25">
      <c r="A14" s="412">
        <v>45261</v>
      </c>
      <c r="B14" s="477">
        <v>12877.581100000003</v>
      </c>
      <c r="C14" s="481">
        <v>83077.820100000041</v>
      </c>
      <c r="D14" s="477">
        <v>17284.9951</v>
      </c>
      <c r="E14" s="477">
        <v>355.48050000000001</v>
      </c>
      <c r="F14" s="477">
        <v>343.63660000000004</v>
      </c>
      <c r="G14" s="477">
        <v>976.95519999999988</v>
      </c>
      <c r="H14" s="477">
        <v>1044.3095000000008</v>
      </c>
      <c r="I14" s="477">
        <v>663.00960000000009</v>
      </c>
      <c r="J14" s="477">
        <v>0.16810000000000003</v>
      </c>
      <c r="K14" s="811">
        <v>0</v>
      </c>
    </row>
    <row r="15" spans="1:12" s="201" customFormat="1" x14ac:dyDescent="0.25">
      <c r="A15" s="412">
        <v>45292</v>
      </c>
      <c r="B15" s="413"/>
      <c r="C15" s="413"/>
      <c r="D15" s="413"/>
      <c r="E15" s="413"/>
      <c r="F15" s="414"/>
      <c r="G15" s="414"/>
      <c r="H15" s="415"/>
      <c r="I15" s="415"/>
      <c r="J15" s="811"/>
      <c r="K15" s="811"/>
    </row>
    <row r="16" spans="1:12" s="201" customFormat="1" x14ac:dyDescent="0.25">
      <c r="A16" s="412">
        <v>45323</v>
      </c>
      <c r="B16" s="413"/>
      <c r="C16" s="413"/>
      <c r="D16" s="413"/>
      <c r="E16" s="413"/>
      <c r="F16" s="414"/>
      <c r="G16" s="414"/>
      <c r="H16" s="415"/>
      <c r="I16" s="415"/>
      <c r="J16" s="811"/>
      <c r="K16" s="811"/>
    </row>
    <row r="17" spans="1:11" s="201" customFormat="1" x14ac:dyDescent="0.25">
      <c r="A17" s="412">
        <v>45352</v>
      </c>
      <c r="B17" s="413"/>
      <c r="C17" s="413"/>
      <c r="D17" s="413"/>
      <c r="E17" s="413"/>
      <c r="F17" s="414"/>
      <c r="G17" s="414"/>
      <c r="H17" s="415"/>
      <c r="I17" s="415"/>
      <c r="J17" s="811"/>
      <c r="K17" s="811"/>
    </row>
    <row r="18" spans="1:11" s="201" customFormat="1" x14ac:dyDescent="0.25">
      <c r="A18" s="274"/>
      <c r="B18" s="275"/>
      <c r="C18" s="277"/>
      <c r="D18" s="275"/>
      <c r="E18" s="275"/>
      <c r="F18" s="275"/>
      <c r="G18" s="275"/>
      <c r="H18" s="275"/>
      <c r="I18" s="275"/>
      <c r="J18" s="275"/>
      <c r="K18" s="275"/>
    </row>
    <row r="19" spans="1:11" s="201" customFormat="1" x14ac:dyDescent="0.25">
      <c r="A19" s="1426" t="s">
        <v>1316</v>
      </c>
      <c r="B19" s="1426"/>
      <c r="C19" s="1426"/>
      <c r="D19" s="1426"/>
      <c r="E19" s="1426"/>
      <c r="F19" s="1426"/>
      <c r="G19" s="1426"/>
      <c r="H19" s="1426"/>
      <c r="I19" s="1426"/>
      <c r="J19" s="1426"/>
      <c r="K19" s="1426"/>
    </row>
    <row r="20" spans="1:11" s="201" customFormat="1" x14ac:dyDescent="0.25">
      <c r="A20" s="1423" t="s">
        <v>314</v>
      </c>
      <c r="B20" s="1423"/>
      <c r="C20" s="1423"/>
      <c r="D20" s="1423"/>
      <c r="E20" s="1423"/>
      <c r="F20" s="1423"/>
      <c r="G20" s="1423"/>
      <c r="H20" s="1423"/>
      <c r="I20" s="1423"/>
      <c r="J20" s="1423"/>
      <c r="K20" s="1423"/>
    </row>
    <row r="21" spans="1:11" x14ac:dyDescent="0.25">
      <c r="A21" s="201"/>
      <c r="B21" s="215"/>
      <c r="C21" s="215"/>
      <c r="D21" s="215"/>
      <c r="E21" s="215"/>
      <c r="F21" s="215"/>
      <c r="G21" s="215"/>
      <c r="H21" s="215"/>
      <c r="I21" s="215"/>
      <c r="J21" s="215"/>
      <c r="K21" s="215"/>
    </row>
    <row r="22" spans="1:11" x14ac:dyDescent="0.25">
      <c r="B22" s="217"/>
      <c r="C22" s="217"/>
      <c r="D22" s="217"/>
      <c r="E22" s="217"/>
      <c r="F22" s="217"/>
      <c r="G22" s="217"/>
      <c r="H22" s="217"/>
      <c r="I22" s="217"/>
      <c r="J22" s="217"/>
      <c r="K22" s="217"/>
    </row>
    <row r="23" spans="1:11" x14ac:dyDescent="0.25">
      <c r="B23" s="338"/>
      <c r="C23" s="338"/>
      <c r="F23" s="217"/>
      <c r="K23" s="217"/>
    </row>
    <row r="24" spans="1:11" x14ac:dyDescent="0.25">
      <c r="B24" s="338"/>
      <c r="C24" s="338"/>
      <c r="F24" s="217"/>
      <c r="K24" s="217"/>
    </row>
    <row r="25" spans="1:11" x14ac:dyDescent="0.25">
      <c r="B25" s="338"/>
      <c r="C25" s="338"/>
      <c r="F25" s="217"/>
      <c r="K25" s="217"/>
    </row>
    <row r="26" spans="1:11" x14ac:dyDescent="0.25">
      <c r="B26" s="227"/>
      <c r="C26" s="227"/>
      <c r="F26" s="217"/>
      <c r="K26" s="217"/>
    </row>
    <row r="27" spans="1:11" x14ac:dyDescent="0.25">
      <c r="F27" s="217"/>
      <c r="K27" s="217"/>
    </row>
    <row r="28" spans="1:11" x14ac:dyDescent="0.25">
      <c r="F28" s="217"/>
    </row>
  </sheetData>
  <mergeCells count="5">
    <mergeCell ref="A19:K19"/>
    <mergeCell ref="A20:K20"/>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2" fitToHeight="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activeCell="A7" sqref="A7"/>
    </sheetView>
  </sheetViews>
  <sheetFormatPr defaultRowHeight="15" x14ac:dyDescent="0.25"/>
  <cols>
    <col min="1" max="1" width="14" customWidth="1"/>
    <col min="2" max="2" width="13.7109375" customWidth="1"/>
    <col min="3" max="3" width="13" customWidth="1"/>
    <col min="4" max="4" width="11.28515625" customWidth="1"/>
    <col min="5" max="5" width="9.42578125" customWidth="1"/>
    <col min="6" max="6" width="13" customWidth="1"/>
    <col min="7" max="7" width="13.7109375" customWidth="1"/>
    <col min="8" max="8" width="16.140625" customWidth="1"/>
    <col min="9" max="9" width="16.5703125" customWidth="1"/>
  </cols>
  <sheetData>
    <row r="1" spans="1:14" x14ac:dyDescent="0.25">
      <c r="A1" s="1315" t="s">
        <v>121</v>
      </c>
      <c r="B1" s="1315"/>
      <c r="C1" s="1315"/>
      <c r="D1" s="1315"/>
      <c r="E1" s="1315"/>
      <c r="F1" s="1315"/>
      <c r="G1" s="1315"/>
      <c r="H1" s="1315"/>
      <c r="I1" s="1315"/>
      <c r="J1" s="57"/>
      <c r="K1" s="57"/>
      <c r="L1" s="57"/>
    </row>
    <row r="2" spans="1:14" x14ac:dyDescent="0.25">
      <c r="A2" s="1316" t="s">
        <v>122</v>
      </c>
      <c r="B2" s="1319" t="s">
        <v>123</v>
      </c>
      <c r="C2" s="1320"/>
      <c r="D2" s="1320"/>
      <c r="E2" s="1320"/>
      <c r="F2" s="1320"/>
      <c r="G2" s="1320"/>
      <c r="H2" s="1320"/>
      <c r="I2" s="1321"/>
    </row>
    <row r="3" spans="1:14" x14ac:dyDescent="0.25">
      <c r="A3" s="1317"/>
      <c r="B3" s="1319" t="s">
        <v>124</v>
      </c>
      <c r="C3" s="1320"/>
      <c r="D3" s="1320"/>
      <c r="E3" s="1320"/>
      <c r="F3" s="1320"/>
      <c r="G3" s="1321"/>
      <c r="H3" s="1322" t="s">
        <v>101</v>
      </c>
      <c r="I3" s="1323"/>
    </row>
    <row r="4" spans="1:14" ht="30" customHeight="1" x14ac:dyDescent="0.25">
      <c r="A4" s="1317"/>
      <c r="B4" s="1324" t="s">
        <v>125</v>
      </c>
      <c r="C4" s="1325"/>
      <c r="D4" s="1324" t="s">
        <v>126</v>
      </c>
      <c r="E4" s="1325"/>
      <c r="F4" s="1324" t="s">
        <v>127</v>
      </c>
      <c r="G4" s="1325"/>
      <c r="H4" s="1326" t="s">
        <v>128</v>
      </c>
      <c r="I4" s="1326" t="s">
        <v>129</v>
      </c>
    </row>
    <row r="5" spans="1:14" ht="30" x14ac:dyDescent="0.25">
      <c r="A5" s="1318"/>
      <c r="B5" s="58" t="s">
        <v>128</v>
      </c>
      <c r="C5" s="58" t="s">
        <v>129</v>
      </c>
      <c r="D5" s="58" t="s">
        <v>128</v>
      </c>
      <c r="E5" s="58" t="s">
        <v>129</v>
      </c>
      <c r="F5" s="58" t="s">
        <v>128</v>
      </c>
      <c r="G5" s="58" t="s">
        <v>130</v>
      </c>
      <c r="H5" s="1327"/>
      <c r="I5" s="1327"/>
    </row>
    <row r="6" spans="1:14" x14ac:dyDescent="0.25">
      <c r="A6" s="59" t="s">
        <v>76</v>
      </c>
      <c r="B6" s="60">
        <v>80</v>
      </c>
      <c r="C6" s="61">
        <v>35508</v>
      </c>
      <c r="D6" s="60">
        <v>5</v>
      </c>
      <c r="E6" s="61">
        <v>1870</v>
      </c>
      <c r="F6" s="60">
        <v>1</v>
      </c>
      <c r="G6" s="60">
        <v>6</v>
      </c>
      <c r="H6" s="60">
        <v>86</v>
      </c>
      <c r="I6" s="61">
        <v>37384</v>
      </c>
      <c r="K6" s="62"/>
      <c r="L6" s="62"/>
      <c r="M6" s="63"/>
      <c r="N6" s="63"/>
    </row>
    <row r="7" spans="1:14" x14ac:dyDescent="0.25">
      <c r="A7" s="64" t="s">
        <v>77</v>
      </c>
      <c r="B7" s="982">
        <f t="shared" ref="B7:I7" si="0">SUM(B8:B19)</f>
        <v>1</v>
      </c>
      <c r="C7" s="982">
        <f t="shared" si="0"/>
        <v>4.3600000000000003</v>
      </c>
      <c r="D7" s="982">
        <f t="shared" si="0"/>
        <v>1</v>
      </c>
      <c r="E7" s="982">
        <f t="shared" si="0"/>
        <v>3.27</v>
      </c>
      <c r="F7" s="982">
        <f t="shared" si="0"/>
        <v>52</v>
      </c>
      <c r="G7" s="982">
        <f t="shared" si="0"/>
        <v>7545.1500000000005</v>
      </c>
      <c r="H7" s="982">
        <f t="shared" si="0"/>
        <v>54</v>
      </c>
      <c r="I7" s="982">
        <f t="shared" si="0"/>
        <v>7552.78</v>
      </c>
      <c r="K7" s="62"/>
      <c r="L7" s="62"/>
      <c r="M7" s="63"/>
      <c r="N7" s="63"/>
    </row>
    <row r="8" spans="1:14" x14ac:dyDescent="0.25">
      <c r="A8" s="65" t="s">
        <v>131</v>
      </c>
      <c r="B8" s="66">
        <v>1</v>
      </c>
      <c r="C8" s="67">
        <v>4.3600000000000003</v>
      </c>
      <c r="D8" s="66">
        <v>0</v>
      </c>
      <c r="E8" s="67">
        <v>0</v>
      </c>
      <c r="F8" s="66">
        <v>4</v>
      </c>
      <c r="G8" s="67">
        <v>7.65</v>
      </c>
      <c r="H8" s="66">
        <f>SUM(B8,D8,F8)</f>
        <v>5</v>
      </c>
      <c r="I8" s="69">
        <f>SUM(C8,E8,G8)</f>
        <v>12.010000000000002</v>
      </c>
      <c r="K8" s="62"/>
      <c r="L8" s="62"/>
      <c r="M8" s="63"/>
      <c r="N8" s="63"/>
    </row>
    <row r="9" spans="1:14" x14ac:dyDescent="0.25">
      <c r="A9" s="65" t="s">
        <v>132</v>
      </c>
      <c r="B9" s="68">
        <v>0</v>
      </c>
      <c r="C9" s="69">
        <v>0</v>
      </c>
      <c r="D9" s="68">
        <v>1</v>
      </c>
      <c r="E9" s="69">
        <v>3.27</v>
      </c>
      <c r="F9" s="68">
        <v>8</v>
      </c>
      <c r="G9" s="69">
        <v>1598.22</v>
      </c>
      <c r="H9" s="66">
        <f t="shared" ref="H9:H12" si="1">SUM(B9,D9,F9)</f>
        <v>9</v>
      </c>
      <c r="I9" s="69">
        <f t="shared" ref="I9:I12" si="2">SUM(C9,E9,G9)</f>
        <v>1601.49</v>
      </c>
      <c r="K9" s="62"/>
      <c r="L9" s="62"/>
      <c r="M9" s="63"/>
      <c r="N9" s="63"/>
    </row>
    <row r="10" spans="1:14" x14ac:dyDescent="0.25">
      <c r="A10" s="65" t="s">
        <v>235</v>
      </c>
      <c r="B10" s="68">
        <v>0</v>
      </c>
      <c r="C10" s="69">
        <v>0</v>
      </c>
      <c r="D10" s="68">
        <v>0</v>
      </c>
      <c r="E10" s="69">
        <v>0</v>
      </c>
      <c r="F10" s="68">
        <v>8</v>
      </c>
      <c r="G10" s="69">
        <v>51.89</v>
      </c>
      <c r="H10" s="66">
        <f t="shared" si="1"/>
        <v>8</v>
      </c>
      <c r="I10" s="69">
        <f t="shared" si="2"/>
        <v>51.89</v>
      </c>
      <c r="K10" s="62"/>
      <c r="L10" s="62"/>
      <c r="M10" s="63"/>
      <c r="N10" s="63"/>
    </row>
    <row r="11" spans="1:14" x14ac:dyDescent="0.25">
      <c r="A11" s="65" t="s">
        <v>236</v>
      </c>
      <c r="B11" s="68">
        <v>0</v>
      </c>
      <c r="C11" s="69">
        <v>0</v>
      </c>
      <c r="D11" s="68">
        <v>0</v>
      </c>
      <c r="E11" s="69">
        <v>0</v>
      </c>
      <c r="F11" s="68">
        <v>7</v>
      </c>
      <c r="G11" s="69">
        <v>15.16</v>
      </c>
      <c r="H11" s="66">
        <f t="shared" si="1"/>
        <v>7</v>
      </c>
      <c r="I11" s="69">
        <f t="shared" si="2"/>
        <v>15.16</v>
      </c>
      <c r="K11" s="62"/>
      <c r="L11" s="62"/>
      <c r="M11" s="63"/>
      <c r="N11" s="63"/>
    </row>
    <row r="12" spans="1:14" x14ac:dyDescent="0.25">
      <c r="A12" s="65" t="s">
        <v>1229</v>
      </c>
      <c r="B12" s="68">
        <v>0</v>
      </c>
      <c r="C12" s="69">
        <v>0</v>
      </c>
      <c r="D12" s="68">
        <v>0</v>
      </c>
      <c r="E12" s="69">
        <v>0</v>
      </c>
      <c r="F12" s="411">
        <v>6</v>
      </c>
      <c r="G12" s="411">
        <v>1672.46</v>
      </c>
      <c r="H12" s="66">
        <f t="shared" si="1"/>
        <v>6</v>
      </c>
      <c r="I12" s="69">
        <f t="shared" si="2"/>
        <v>1672.46</v>
      </c>
      <c r="K12" s="62"/>
      <c r="L12" s="62"/>
      <c r="M12" s="63"/>
      <c r="N12" s="63"/>
    </row>
    <row r="13" spans="1:14" x14ac:dyDescent="0.25">
      <c r="A13" s="65" t="s">
        <v>1244</v>
      </c>
      <c r="B13" s="68">
        <v>0</v>
      </c>
      <c r="C13" s="69">
        <v>0</v>
      </c>
      <c r="D13" s="68">
        <v>0</v>
      </c>
      <c r="E13" s="69">
        <v>0</v>
      </c>
      <c r="F13" s="411">
        <v>8</v>
      </c>
      <c r="G13" s="411">
        <v>904.91</v>
      </c>
      <c r="H13" s="66">
        <f>SUM(B13,D13,F13)</f>
        <v>8</v>
      </c>
      <c r="I13" s="69">
        <f>SUM(C13,E13,G13)</f>
        <v>904.91</v>
      </c>
      <c r="K13" s="62"/>
      <c r="L13" s="62"/>
      <c r="M13" s="63"/>
      <c r="N13" s="63"/>
    </row>
    <row r="14" spans="1:14" x14ac:dyDescent="0.25">
      <c r="A14" s="65" t="s">
        <v>1251</v>
      </c>
      <c r="B14" s="68">
        <v>0</v>
      </c>
      <c r="C14" s="69">
        <v>0</v>
      </c>
      <c r="D14" s="68">
        <v>0</v>
      </c>
      <c r="E14" s="69">
        <v>0</v>
      </c>
      <c r="F14" s="411">
        <v>4</v>
      </c>
      <c r="G14" s="411">
        <v>7.06</v>
      </c>
      <c r="H14" s="66">
        <f t="shared" ref="H14" si="3">SUM(B14,D14,F14)</f>
        <v>4</v>
      </c>
      <c r="I14" s="69">
        <f t="shared" ref="I14" si="4">SUM(C14,E14,G14)</f>
        <v>7.06</v>
      </c>
      <c r="K14" s="62"/>
      <c r="L14" s="62"/>
      <c r="M14" s="63"/>
      <c r="N14" s="63"/>
    </row>
    <row r="15" spans="1:14" x14ac:dyDescent="0.25">
      <c r="A15" s="412">
        <v>45231</v>
      </c>
      <c r="B15" s="68">
        <v>0</v>
      </c>
      <c r="C15" s="69">
        <v>0</v>
      </c>
      <c r="D15" s="68">
        <v>0</v>
      </c>
      <c r="E15" s="69">
        <v>0</v>
      </c>
      <c r="F15" s="411">
        <v>4</v>
      </c>
      <c r="G15" s="411">
        <v>3283.93</v>
      </c>
      <c r="H15" s="66">
        <f t="shared" ref="H15:H16" si="5">SUM(B15,D15,F15)</f>
        <v>4</v>
      </c>
      <c r="I15" s="69">
        <f t="shared" ref="I15:I16" si="6">SUM(C15,E15,G15)</f>
        <v>3283.93</v>
      </c>
      <c r="K15" s="62"/>
      <c r="L15" s="62"/>
      <c r="M15" s="63"/>
      <c r="N15" s="63"/>
    </row>
    <row r="16" spans="1:14" x14ac:dyDescent="0.25">
      <c r="A16" s="412">
        <v>45261</v>
      </c>
      <c r="B16" s="914">
        <v>0</v>
      </c>
      <c r="C16" s="914">
        <v>0</v>
      </c>
      <c r="D16" s="914">
        <v>0</v>
      </c>
      <c r="E16" s="914">
        <v>0</v>
      </c>
      <c r="F16" s="914">
        <v>3</v>
      </c>
      <c r="G16" s="411">
        <v>3.87</v>
      </c>
      <c r="H16" s="66">
        <f t="shared" si="5"/>
        <v>3</v>
      </c>
      <c r="I16" s="69">
        <f t="shared" si="6"/>
        <v>3.87</v>
      </c>
      <c r="K16" s="62"/>
      <c r="L16" s="62"/>
      <c r="M16" s="63"/>
      <c r="N16" s="63"/>
    </row>
    <row r="17" spans="1:14" x14ac:dyDescent="0.25">
      <c r="A17" s="412">
        <v>45292</v>
      </c>
      <c r="B17" s="914"/>
      <c r="C17" s="915"/>
      <c r="D17" s="914"/>
      <c r="E17" s="915"/>
      <c r="F17" s="411"/>
      <c r="G17" s="411"/>
      <c r="H17" s="916"/>
      <c r="I17" s="915"/>
      <c r="K17" s="62"/>
      <c r="L17" s="62"/>
      <c r="M17" s="63"/>
      <c r="N17" s="63"/>
    </row>
    <row r="18" spans="1:14" x14ac:dyDescent="0.25">
      <c r="A18" s="412">
        <v>45323</v>
      </c>
      <c r="B18" s="914"/>
      <c r="C18" s="915"/>
      <c r="D18" s="914"/>
      <c r="E18" s="915"/>
      <c r="F18" s="411"/>
      <c r="G18" s="411"/>
      <c r="H18" s="916"/>
      <c r="I18" s="915"/>
      <c r="K18" s="62"/>
      <c r="L18" s="62"/>
      <c r="M18" s="63"/>
      <c r="N18" s="63"/>
    </row>
    <row r="19" spans="1:14" x14ac:dyDescent="0.25">
      <c r="A19" s="412">
        <v>45352</v>
      </c>
      <c r="B19" s="68"/>
      <c r="C19" s="69"/>
      <c r="D19" s="68"/>
      <c r="E19" s="69"/>
      <c r="F19" s="411"/>
      <c r="G19" s="411"/>
      <c r="H19" s="66"/>
      <c r="I19" s="69"/>
      <c r="K19" s="62"/>
      <c r="L19" s="62"/>
      <c r="M19" s="63"/>
      <c r="N19" s="63"/>
    </row>
    <row r="20" spans="1:14" x14ac:dyDescent="0.25">
      <c r="A20" s="1314" t="s">
        <v>135</v>
      </c>
      <c r="B20" s="1314"/>
      <c r="C20" s="1314"/>
      <c r="D20" s="1314"/>
      <c r="E20" s="1314"/>
      <c r="F20" s="1314"/>
      <c r="G20" s="1314"/>
      <c r="H20" s="70"/>
      <c r="I20" s="71"/>
      <c r="K20" s="62"/>
      <c r="L20" s="62"/>
      <c r="M20" s="63"/>
      <c r="N20" s="63"/>
    </row>
    <row r="21" spans="1:14" x14ac:dyDescent="0.25">
      <c r="A21" s="1314" t="s">
        <v>136</v>
      </c>
      <c r="B21" s="1314"/>
      <c r="C21" s="1314"/>
      <c r="D21" s="72"/>
      <c r="E21" s="73"/>
      <c r="F21" s="70"/>
      <c r="G21" s="73"/>
      <c r="H21" s="70"/>
      <c r="I21" s="71"/>
      <c r="K21" s="62"/>
      <c r="L21" s="62"/>
      <c r="M21" s="63"/>
      <c r="N21" s="63"/>
    </row>
    <row r="22" spans="1:14" x14ac:dyDescent="0.25">
      <c r="A22" s="950" t="s">
        <v>1316</v>
      </c>
      <c r="B22" s="950"/>
      <c r="C22" s="949"/>
      <c r="D22" s="74"/>
      <c r="E22" s="74"/>
      <c r="F22" s="74"/>
      <c r="G22" s="74"/>
      <c r="H22" s="70"/>
      <c r="I22" s="71"/>
      <c r="K22" s="62"/>
      <c r="L22" s="62"/>
      <c r="M22" s="63"/>
      <c r="N22" s="63"/>
    </row>
    <row r="23" spans="1:14" x14ac:dyDescent="0.25">
      <c r="A23" s="74" t="s">
        <v>138</v>
      </c>
      <c r="B23" s="74"/>
      <c r="C23" s="74"/>
      <c r="D23" s="74"/>
      <c r="E23" s="74"/>
      <c r="F23" s="74"/>
      <c r="G23" s="74"/>
      <c r="H23" s="70"/>
      <c r="I23" s="71"/>
      <c r="K23" s="62"/>
      <c r="L23" s="62"/>
      <c r="M23" s="63"/>
      <c r="N23" s="63"/>
    </row>
    <row r="24" spans="1:14" x14ac:dyDescent="0.25">
      <c r="A24" s="75"/>
      <c r="B24" s="70"/>
      <c r="C24" s="76"/>
      <c r="D24" s="70"/>
      <c r="E24" s="70"/>
      <c r="F24" s="70"/>
      <c r="G24" s="70"/>
      <c r="H24" s="70"/>
      <c r="I24" s="76"/>
      <c r="J24" s="77"/>
      <c r="K24" s="62"/>
      <c r="L24" s="62"/>
      <c r="M24" s="63"/>
      <c r="N24" s="63"/>
    </row>
    <row r="25" spans="1:14" x14ac:dyDescent="0.25">
      <c r="A25" s="75"/>
      <c r="B25" s="70"/>
      <c r="C25" s="76"/>
      <c r="D25" s="70"/>
      <c r="E25" s="70"/>
      <c r="F25" s="70"/>
      <c r="G25" s="70"/>
      <c r="H25" s="70"/>
      <c r="I25" s="76"/>
      <c r="J25" s="77"/>
      <c r="K25" s="62"/>
      <c r="L25" s="62"/>
      <c r="M25" s="63"/>
      <c r="N25" s="63"/>
    </row>
    <row r="26" spans="1:14" x14ac:dyDescent="0.25">
      <c r="A26" s="75"/>
      <c r="B26" s="78"/>
      <c r="C26" s="79"/>
      <c r="D26" s="78"/>
      <c r="E26" s="79"/>
      <c r="F26" s="78"/>
      <c r="G26" s="78"/>
      <c r="H26" s="78"/>
      <c r="I26" s="79"/>
      <c r="J26" s="42"/>
      <c r="K26" s="62"/>
      <c r="L26" s="62"/>
      <c r="M26" s="80"/>
      <c r="N26" s="80"/>
    </row>
    <row r="27" spans="1:14" x14ac:dyDescent="0.25">
      <c r="A27" s="81"/>
      <c r="B27" s="82"/>
      <c r="C27" s="82"/>
      <c r="D27" s="82"/>
      <c r="E27" s="82"/>
      <c r="F27" s="82"/>
      <c r="G27" s="82"/>
      <c r="H27" s="82"/>
      <c r="I27" s="82"/>
    </row>
    <row r="28" spans="1:14" x14ac:dyDescent="0.25">
      <c r="A28" s="81"/>
      <c r="B28" s="82"/>
      <c r="C28" s="82"/>
      <c r="D28" s="82"/>
      <c r="E28" s="82"/>
      <c r="F28" s="82"/>
      <c r="G28" s="82"/>
      <c r="H28" s="82"/>
      <c r="I28" s="82"/>
    </row>
    <row r="29" spans="1:14" x14ac:dyDescent="0.25">
      <c r="A29" s="83"/>
      <c r="B29" s="82"/>
      <c r="C29" s="82"/>
      <c r="D29" s="82"/>
      <c r="E29" s="82"/>
      <c r="F29" s="82"/>
      <c r="G29" s="82"/>
      <c r="H29" s="82"/>
      <c r="I29" s="82"/>
    </row>
    <row r="30" spans="1:14" x14ac:dyDescent="0.25">
      <c r="A30" s="83"/>
      <c r="B30" s="82"/>
      <c r="C30" s="82"/>
      <c r="D30" s="82"/>
      <c r="E30" s="82"/>
      <c r="F30" s="82"/>
      <c r="G30" s="82"/>
      <c r="H30" s="82"/>
      <c r="I30" s="82"/>
    </row>
    <row r="31" spans="1:14" x14ac:dyDescent="0.25">
      <c r="H31" s="74"/>
      <c r="I31" s="74"/>
    </row>
    <row r="32" spans="1:14" x14ac:dyDescent="0.25">
      <c r="H32" s="74"/>
      <c r="I32" s="74"/>
    </row>
    <row r="33" spans="2:9" x14ac:dyDescent="0.25">
      <c r="H33" s="84"/>
      <c r="I33" s="84"/>
    </row>
    <row r="34" spans="2:9" x14ac:dyDescent="0.25">
      <c r="H34" s="85"/>
      <c r="I34" s="85"/>
    </row>
    <row r="36" spans="2:9" x14ac:dyDescent="0.25">
      <c r="B36" s="63"/>
      <c r="C36" s="63"/>
      <c r="D36" s="63"/>
      <c r="E36" s="63"/>
      <c r="F36" s="63"/>
      <c r="G36" s="63"/>
      <c r="H36" s="63"/>
      <c r="I36" s="63"/>
    </row>
  </sheetData>
  <mergeCells count="12">
    <mergeCell ref="A20:G20"/>
    <mergeCell ref="A21:C21"/>
    <mergeCell ref="A1:I1"/>
    <mergeCell ref="A2:A5"/>
    <mergeCell ref="B2:I2"/>
    <mergeCell ref="B3:G3"/>
    <mergeCell ref="H3:I3"/>
    <mergeCell ref="B4:C4"/>
    <mergeCell ref="D4:E4"/>
    <mergeCell ref="F4:G4"/>
    <mergeCell ref="H4:H5"/>
    <mergeCell ref="I4:I5"/>
  </mergeCells>
  <printOptions horizontalCentered="1"/>
  <pageMargins left="0.7" right="0.7" top="0.75" bottom="0.75" header="0.3" footer="0.3"/>
  <pageSetup paperSize="9"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Normal="100" workbookViewId="0"/>
  </sheetViews>
  <sheetFormatPr defaultColWidth="9.140625" defaultRowHeight="15" x14ac:dyDescent="0.25"/>
  <cols>
    <col min="1" max="1" width="12.42578125" style="200" bestFit="1" customWidth="1"/>
    <col min="2" max="2" width="12.42578125" style="200" customWidth="1"/>
    <col min="3" max="6" width="12.42578125" style="200" bestFit="1" customWidth="1"/>
    <col min="7" max="7" width="12.42578125" style="200" customWidth="1"/>
    <col min="8" max="10" width="12.140625" style="200" bestFit="1" customWidth="1"/>
    <col min="11" max="11" width="12.42578125" style="200" bestFit="1" customWidth="1"/>
    <col min="12" max="13" width="9.140625" style="200"/>
    <col min="14" max="14" width="10.5703125" style="200" bestFit="1" customWidth="1"/>
    <col min="15" max="15" width="10.28515625" style="200" bestFit="1" customWidth="1"/>
    <col min="16" max="16384" width="9.140625" style="200"/>
  </cols>
  <sheetData>
    <row r="1" spans="1:15" ht="17.25" customHeight="1" x14ac:dyDescent="0.25">
      <c r="A1" s="760" t="s">
        <v>653</v>
      </c>
      <c r="B1" s="847"/>
      <c r="C1" s="847"/>
      <c r="D1" s="847"/>
      <c r="E1" s="847"/>
      <c r="F1" s="847"/>
      <c r="G1" s="847"/>
      <c r="H1" s="847"/>
      <c r="I1" s="847"/>
      <c r="J1" s="847"/>
      <c r="K1" s="847"/>
    </row>
    <row r="2" spans="1:15" s="201" customFormat="1" ht="18" customHeight="1" x14ac:dyDescent="0.25">
      <c r="A2" s="1520" t="s">
        <v>222</v>
      </c>
      <c r="B2" s="1522" t="s">
        <v>616</v>
      </c>
      <c r="C2" s="1523"/>
      <c r="D2" s="1523"/>
      <c r="E2" s="1523"/>
      <c r="F2" s="1524"/>
      <c r="G2" s="1525" t="s">
        <v>623</v>
      </c>
      <c r="H2" s="1526"/>
      <c r="I2" s="1526"/>
      <c r="J2" s="1526"/>
      <c r="K2" s="1527"/>
    </row>
    <row r="3" spans="1:15" s="201" customFormat="1" ht="18" customHeight="1" x14ac:dyDescent="0.25">
      <c r="A3" s="1521"/>
      <c r="B3" s="567" t="s">
        <v>648</v>
      </c>
      <c r="C3" s="1087" t="s">
        <v>649</v>
      </c>
      <c r="D3" s="1088" t="s">
        <v>654</v>
      </c>
      <c r="E3" s="1088" t="s">
        <v>651</v>
      </c>
      <c r="F3" s="1088" t="s">
        <v>652</v>
      </c>
      <c r="G3" s="1088" t="s">
        <v>648</v>
      </c>
      <c r="H3" s="1088" t="s">
        <v>649</v>
      </c>
      <c r="I3" s="1088" t="s">
        <v>650</v>
      </c>
      <c r="J3" s="1088" t="s">
        <v>651</v>
      </c>
      <c r="K3" s="1088" t="s">
        <v>652</v>
      </c>
    </row>
    <row r="4" spans="1:15" s="207" customFormat="1" ht="16.5" customHeight="1" x14ac:dyDescent="0.25">
      <c r="A4" s="1011" t="s">
        <v>76</v>
      </c>
      <c r="B4" s="1089">
        <v>1054241.7485113968</v>
      </c>
      <c r="C4" s="1090">
        <v>6581186.625091644</v>
      </c>
      <c r="D4" s="1090">
        <v>1920327.3123765818</v>
      </c>
      <c r="E4" s="1090">
        <v>321396.91384221567</v>
      </c>
      <c r="F4" s="1090">
        <v>238572.81099075056</v>
      </c>
      <c r="G4" s="534">
        <v>20075886.957713</v>
      </c>
      <c r="H4" s="1090">
        <v>7096309.7058176082</v>
      </c>
      <c r="I4" s="1090">
        <v>785977.61403650022</v>
      </c>
      <c r="J4" s="1090">
        <v>12795.706366499999</v>
      </c>
      <c r="K4" s="1090">
        <v>177.26901401449999</v>
      </c>
    </row>
    <row r="5" spans="1:15" s="207" customFormat="1" ht="16.5" customHeight="1" x14ac:dyDescent="0.25">
      <c r="A5" s="500" t="s">
        <v>77</v>
      </c>
      <c r="B5" s="1033">
        <f t="shared" ref="B5:K5" si="0">SUM(B6:B17)</f>
        <v>495524.9194135</v>
      </c>
      <c r="C5" s="1033">
        <f t="shared" si="0"/>
        <v>3579324.5330690821</v>
      </c>
      <c r="D5" s="1033">
        <f t="shared" si="0"/>
        <v>1173129.9454417911</v>
      </c>
      <c r="E5" s="1033">
        <f t="shared" si="0"/>
        <v>155659.48162034756</v>
      </c>
      <c r="F5" s="1033">
        <f t="shared" si="0"/>
        <v>126477.75227256001</v>
      </c>
      <c r="G5" s="1033">
        <f t="shared" si="0"/>
        <v>14835370.210210249</v>
      </c>
      <c r="H5" s="1033">
        <f t="shared" si="0"/>
        <v>5354841.6926957499</v>
      </c>
      <c r="I5" s="1033">
        <f t="shared" si="0"/>
        <v>938249.16230175004</v>
      </c>
      <c r="J5" s="1033">
        <f t="shared" si="0"/>
        <v>63154.585331250004</v>
      </c>
      <c r="K5" s="1033">
        <f t="shared" si="0"/>
        <v>801.77726575000008</v>
      </c>
      <c r="M5" s="339"/>
      <c r="N5" s="339"/>
      <c r="O5" s="340"/>
    </row>
    <row r="6" spans="1:15" s="201" customFormat="1" ht="16.5" customHeight="1" x14ac:dyDescent="0.25">
      <c r="A6" s="412">
        <v>45017</v>
      </c>
      <c r="B6" s="536">
        <v>55296.619461250011</v>
      </c>
      <c r="C6" s="536">
        <v>348179.20210746356</v>
      </c>
      <c r="D6" s="536">
        <v>121615.48361936602</v>
      </c>
      <c r="E6" s="536">
        <v>12759.052573195706</v>
      </c>
      <c r="F6" s="536">
        <v>11612.831908250002</v>
      </c>
      <c r="G6" s="536">
        <v>1592321.0265719986</v>
      </c>
      <c r="H6" s="537">
        <v>503091.52057824994</v>
      </c>
      <c r="I6" s="536">
        <v>86185.074666</v>
      </c>
      <c r="J6" s="536">
        <v>4368.9825930000006</v>
      </c>
      <c r="K6" s="480">
        <v>11.932354999999999</v>
      </c>
      <c r="L6" s="215"/>
      <c r="M6" s="339"/>
      <c r="N6" s="339"/>
      <c r="O6" s="340"/>
    </row>
    <row r="7" spans="1:15" s="201" customFormat="1" ht="16.5" customHeight="1" x14ac:dyDescent="0.25">
      <c r="A7" s="412">
        <v>45047</v>
      </c>
      <c r="B7" s="536">
        <v>57057</v>
      </c>
      <c r="C7" s="536">
        <v>398725</v>
      </c>
      <c r="D7" s="536">
        <v>126809</v>
      </c>
      <c r="E7" s="536">
        <v>16879</v>
      </c>
      <c r="F7" s="536">
        <v>13002</v>
      </c>
      <c r="G7" s="536">
        <v>1960185</v>
      </c>
      <c r="H7" s="537">
        <v>500989</v>
      </c>
      <c r="I7" s="536">
        <v>105735</v>
      </c>
      <c r="J7" s="536">
        <v>4674</v>
      </c>
      <c r="K7" s="480">
        <v>24.93</v>
      </c>
      <c r="L7" s="215"/>
      <c r="M7" s="339"/>
      <c r="N7" s="339"/>
      <c r="O7" s="340"/>
    </row>
    <row r="8" spans="1:15" s="201" customFormat="1" ht="16.5" customHeight="1" x14ac:dyDescent="0.25">
      <c r="A8" s="412">
        <v>45078</v>
      </c>
      <c r="B8" s="536">
        <v>64123.405666249964</v>
      </c>
      <c r="C8" s="536">
        <v>420984.53501403937</v>
      </c>
      <c r="D8" s="536">
        <v>113742.1227116006</v>
      </c>
      <c r="E8" s="536">
        <v>15537.4654181694</v>
      </c>
      <c r="F8" s="536">
        <v>12910.82928575</v>
      </c>
      <c r="G8" s="536">
        <v>1938978.3306249997</v>
      </c>
      <c r="H8" s="537">
        <v>597839.39778774988</v>
      </c>
      <c r="I8" s="536">
        <v>98199.374807500004</v>
      </c>
      <c r="J8" s="536">
        <v>3217.0218824999997</v>
      </c>
      <c r="K8" s="480">
        <v>42.80321575</v>
      </c>
      <c r="L8" s="215"/>
      <c r="M8" s="339"/>
      <c r="N8" s="339"/>
      <c r="O8" s="340"/>
    </row>
    <row r="9" spans="1:15" s="201" customFormat="1" ht="16.5" customHeight="1" x14ac:dyDescent="0.25">
      <c r="A9" s="412">
        <v>45108</v>
      </c>
      <c r="B9" s="536">
        <v>57943.439457000015</v>
      </c>
      <c r="C9" s="536">
        <v>433830.13917816925</v>
      </c>
      <c r="D9" s="536">
        <v>132395.20692391394</v>
      </c>
      <c r="E9" s="536">
        <v>18176.960113010402</v>
      </c>
      <c r="F9" s="536">
        <v>18297.557859499993</v>
      </c>
      <c r="G9" s="536">
        <v>1945948.8135449998</v>
      </c>
      <c r="H9" s="537">
        <v>846449.64599225007</v>
      </c>
      <c r="I9" s="536">
        <v>102924.73545275</v>
      </c>
      <c r="J9" s="536">
        <v>2420.5227544999998</v>
      </c>
      <c r="K9" s="480">
        <v>25.150096250000001</v>
      </c>
      <c r="L9" s="215"/>
      <c r="M9" s="339"/>
      <c r="N9" s="339"/>
      <c r="O9" s="340"/>
    </row>
    <row r="10" spans="1:15" s="201" customFormat="1" ht="16.5" customHeight="1" x14ac:dyDescent="0.25">
      <c r="A10" s="412">
        <v>45139</v>
      </c>
      <c r="B10" s="536">
        <v>53102.070231749982</v>
      </c>
      <c r="C10" s="536">
        <v>435448.72277450375</v>
      </c>
      <c r="D10" s="536">
        <v>119035.99733596139</v>
      </c>
      <c r="E10" s="536">
        <v>20735.352781082926</v>
      </c>
      <c r="F10" s="536">
        <v>21345.042845000011</v>
      </c>
      <c r="G10" s="536">
        <v>1827640.9654650004</v>
      </c>
      <c r="H10" s="537">
        <v>665239.66758200002</v>
      </c>
      <c r="I10" s="536">
        <v>104570.19102674999</v>
      </c>
      <c r="J10" s="536">
        <v>3752.8312232499998</v>
      </c>
      <c r="K10" s="480">
        <v>48.844378750000004</v>
      </c>
      <c r="L10" s="215"/>
      <c r="M10" s="339"/>
      <c r="N10" s="339"/>
      <c r="O10" s="340"/>
    </row>
    <row r="11" spans="1:15" s="201" customFormat="1" x14ac:dyDescent="0.25">
      <c r="A11" s="412">
        <v>45170</v>
      </c>
      <c r="B11" s="536">
        <v>64616.915826000033</v>
      </c>
      <c r="C11" s="536">
        <v>434517.04521150014</v>
      </c>
      <c r="D11" s="536">
        <v>137145.36023798768</v>
      </c>
      <c r="E11" s="536">
        <v>19074.067337366818</v>
      </c>
      <c r="F11" s="536">
        <v>17725.482837750016</v>
      </c>
      <c r="G11" s="536">
        <v>1843774.9738202507</v>
      </c>
      <c r="H11" s="537">
        <v>630309.82183150004</v>
      </c>
      <c r="I11" s="536">
        <v>97442.671916749998</v>
      </c>
      <c r="J11" s="536">
        <v>3405.2336852500002</v>
      </c>
      <c r="K11" s="480">
        <v>116.06683700000002</v>
      </c>
      <c r="L11" s="215"/>
      <c r="M11" s="339"/>
      <c r="N11" s="339"/>
      <c r="O11" s="340"/>
    </row>
    <row r="12" spans="1:15" s="201" customFormat="1" x14ac:dyDescent="0.25">
      <c r="A12" s="412">
        <v>45200</v>
      </c>
      <c r="B12" s="536">
        <v>34975.617769499986</v>
      </c>
      <c r="C12" s="536">
        <v>364386.5724803622</v>
      </c>
      <c r="D12" s="536">
        <v>149529.6702027127</v>
      </c>
      <c r="E12" s="536">
        <v>15820.032274653149</v>
      </c>
      <c r="F12" s="536">
        <v>8277.6895815600001</v>
      </c>
      <c r="G12" s="536">
        <v>1019432.2985902496</v>
      </c>
      <c r="H12" s="537">
        <v>562124.56643549993</v>
      </c>
      <c r="I12" s="536">
        <v>106049.22088175001</v>
      </c>
      <c r="J12" s="536">
        <v>9465.5197645000007</v>
      </c>
      <c r="K12" s="480">
        <v>6.8923237499999992</v>
      </c>
      <c r="L12" s="215"/>
      <c r="M12" s="339"/>
      <c r="N12" s="339"/>
      <c r="O12" s="340"/>
    </row>
    <row r="13" spans="1:15" s="201" customFormat="1" x14ac:dyDescent="0.25">
      <c r="A13" s="412">
        <v>45231</v>
      </c>
      <c r="B13" s="536">
        <v>42949.257552749994</v>
      </c>
      <c r="C13" s="536">
        <v>367481.81947870663</v>
      </c>
      <c r="D13" s="536">
        <v>137576.29958822834</v>
      </c>
      <c r="E13" s="536">
        <v>16576.746323917658</v>
      </c>
      <c r="F13" s="536">
        <v>8986.6383264999949</v>
      </c>
      <c r="G13" s="536">
        <v>1260117.8552735001</v>
      </c>
      <c r="H13" s="537">
        <v>455002.67382249993</v>
      </c>
      <c r="I13" s="536">
        <v>109684.9719115</v>
      </c>
      <c r="J13" s="536">
        <v>14480.940780000003</v>
      </c>
      <c r="K13" s="480">
        <v>33.428719750000006</v>
      </c>
    </row>
    <row r="14" spans="1:15" s="201" customFormat="1" x14ac:dyDescent="0.25">
      <c r="A14" s="412">
        <v>45261</v>
      </c>
      <c r="B14" s="536">
        <v>65460.593448999978</v>
      </c>
      <c r="C14" s="536">
        <v>375771.49682433723</v>
      </c>
      <c r="D14" s="536">
        <v>135280.80482202026</v>
      </c>
      <c r="E14" s="536">
        <v>20100.804798951511</v>
      </c>
      <c r="F14" s="536">
        <v>14319.679628250004</v>
      </c>
      <c r="G14" s="536">
        <v>1446970.9463192504</v>
      </c>
      <c r="H14" s="537">
        <v>593795.39866599999</v>
      </c>
      <c r="I14" s="536">
        <v>127457.92163874999</v>
      </c>
      <c r="J14" s="536">
        <v>17369.532648250002</v>
      </c>
      <c r="K14" s="480">
        <v>491.72933950000004</v>
      </c>
    </row>
    <row r="15" spans="1:15" s="201" customFormat="1" x14ac:dyDescent="0.25">
      <c r="A15" s="412">
        <v>45292</v>
      </c>
      <c r="B15" s="413"/>
      <c r="C15" s="413"/>
      <c r="D15" s="413"/>
      <c r="E15" s="413"/>
      <c r="F15" s="414"/>
      <c r="G15" s="414"/>
      <c r="H15" s="415"/>
      <c r="I15" s="415"/>
      <c r="J15" s="811"/>
      <c r="K15" s="811"/>
    </row>
    <row r="16" spans="1:15" s="201" customFormat="1" x14ac:dyDescent="0.25">
      <c r="A16" s="412">
        <v>45323</v>
      </c>
      <c r="B16" s="413"/>
      <c r="C16" s="413"/>
      <c r="D16" s="413"/>
      <c r="E16" s="413"/>
      <c r="F16" s="414"/>
      <c r="G16" s="414"/>
      <c r="H16" s="415"/>
      <c r="I16" s="415"/>
      <c r="J16" s="811"/>
      <c r="K16" s="811"/>
    </row>
    <row r="17" spans="1:15" s="201" customFormat="1" x14ac:dyDescent="0.25">
      <c r="A17" s="412">
        <v>45352</v>
      </c>
      <c r="B17" s="413"/>
      <c r="C17" s="413"/>
      <c r="D17" s="413"/>
      <c r="E17" s="413"/>
      <c r="F17" s="414"/>
      <c r="G17" s="414"/>
      <c r="H17" s="415"/>
      <c r="I17" s="415"/>
      <c r="J17" s="811"/>
      <c r="K17" s="811"/>
    </row>
    <row r="18" spans="1:15" s="201" customFormat="1" x14ac:dyDescent="0.25">
      <c r="L18" s="215"/>
      <c r="M18" s="339"/>
      <c r="N18" s="339"/>
      <c r="O18" s="340"/>
    </row>
    <row r="19" spans="1:15" s="201" customFormat="1" x14ac:dyDescent="0.25">
      <c r="A19" s="1519" t="s">
        <v>655</v>
      </c>
      <c r="B19" s="1519"/>
      <c r="C19" s="1519"/>
      <c r="D19" s="1519"/>
      <c r="E19" s="1519"/>
      <c r="F19" s="1519"/>
      <c r="G19" s="1519"/>
      <c r="H19" s="1519"/>
      <c r="I19" s="1519"/>
      <c r="J19" s="1519"/>
      <c r="K19" s="1519"/>
      <c r="L19" s="215"/>
    </row>
    <row r="20" spans="1:15" s="201" customFormat="1" x14ac:dyDescent="0.25">
      <c r="A20" s="201" t="s">
        <v>1316</v>
      </c>
    </row>
    <row r="21" spans="1:15" s="201" customFormat="1" x14ac:dyDescent="0.25">
      <c r="A21" s="201" t="s">
        <v>366</v>
      </c>
    </row>
    <row r="22" spans="1:15" s="201" customFormat="1" x14ac:dyDescent="0.25">
      <c r="B22" s="340"/>
      <c r="C22" s="340"/>
      <c r="D22" s="340"/>
      <c r="E22" s="340"/>
      <c r="F22" s="340"/>
      <c r="G22" s="340"/>
      <c r="H22" s="340"/>
      <c r="J22" s="340"/>
      <c r="K22" s="340"/>
    </row>
    <row r="23" spans="1:15" x14ac:dyDescent="0.25">
      <c r="F23" s="227"/>
      <c r="K23" s="227"/>
    </row>
    <row r="24" spans="1:15" x14ac:dyDescent="0.25">
      <c r="F24" s="227"/>
      <c r="K24" s="227"/>
    </row>
    <row r="25" spans="1:15" x14ac:dyDescent="0.25">
      <c r="F25" s="227"/>
      <c r="K25" s="227"/>
    </row>
    <row r="26" spans="1:15" x14ac:dyDescent="0.25">
      <c r="F26" s="227"/>
      <c r="K26" s="227"/>
    </row>
    <row r="27" spans="1:15" x14ac:dyDescent="0.25">
      <c r="E27" s="227"/>
      <c r="F27" s="227"/>
      <c r="K27" s="227"/>
    </row>
    <row r="28" spans="1:15" x14ac:dyDescent="0.25">
      <c r="F28" s="227"/>
    </row>
  </sheetData>
  <mergeCells count="4">
    <mergeCell ref="A19:K19"/>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95"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heetViews>
  <sheetFormatPr defaultColWidth="9.140625" defaultRowHeight="15" x14ac:dyDescent="0.25"/>
  <cols>
    <col min="1" max="1" width="12.140625" style="200" bestFit="1" customWidth="1"/>
    <col min="2" max="2" width="12.140625" style="200" customWidth="1"/>
    <col min="3" max="6" width="12.140625" style="200" bestFit="1" customWidth="1"/>
    <col min="7" max="7" width="12.140625" style="200" customWidth="1"/>
    <col min="8" max="11" width="12.140625" style="200" bestFit="1" customWidth="1"/>
    <col min="12" max="12" width="4.5703125" style="200" bestFit="1" customWidth="1"/>
    <col min="13" max="16384" width="9.140625" style="200"/>
  </cols>
  <sheetData>
    <row r="1" spans="1:11" ht="18" customHeight="1" x14ac:dyDescent="0.25">
      <c r="A1" s="760" t="s">
        <v>656</v>
      </c>
      <c r="B1" s="760"/>
      <c r="C1" s="760"/>
      <c r="D1" s="760"/>
      <c r="E1" s="760"/>
      <c r="F1" s="760"/>
      <c r="G1" s="760"/>
      <c r="H1" s="760"/>
      <c r="I1" s="760"/>
      <c r="J1" s="760"/>
      <c r="K1" s="760"/>
    </row>
    <row r="2" spans="1:11" s="201" customFormat="1" ht="18" customHeight="1" x14ac:dyDescent="0.25">
      <c r="A2" s="1520" t="s">
        <v>222</v>
      </c>
      <c r="B2" s="1522" t="s">
        <v>616</v>
      </c>
      <c r="C2" s="1523"/>
      <c r="D2" s="1523"/>
      <c r="E2" s="1523"/>
      <c r="F2" s="1524"/>
      <c r="G2" s="1525" t="s">
        <v>623</v>
      </c>
      <c r="H2" s="1526"/>
      <c r="I2" s="1526"/>
      <c r="J2" s="1526"/>
      <c r="K2" s="1527"/>
    </row>
    <row r="3" spans="1:11" s="201" customFormat="1" ht="18" customHeight="1" x14ac:dyDescent="0.25">
      <c r="A3" s="1521"/>
      <c r="B3" s="567" t="s">
        <v>648</v>
      </c>
      <c r="C3" s="1087" t="s">
        <v>649</v>
      </c>
      <c r="D3" s="1088" t="s">
        <v>654</v>
      </c>
      <c r="E3" s="1088" t="s">
        <v>651</v>
      </c>
      <c r="F3" s="1088" t="s">
        <v>652</v>
      </c>
      <c r="G3" s="1088" t="s">
        <v>648</v>
      </c>
      <c r="H3" s="1088" t="s">
        <v>649</v>
      </c>
      <c r="I3" s="1088" t="s">
        <v>650</v>
      </c>
      <c r="J3" s="1088" t="s">
        <v>651</v>
      </c>
      <c r="K3" s="1088" t="s">
        <v>652</v>
      </c>
    </row>
    <row r="4" spans="1:11" s="207" customFormat="1" ht="17.25" customHeight="1" x14ac:dyDescent="0.25">
      <c r="A4" s="1011" t="s">
        <v>76</v>
      </c>
      <c r="B4" s="1089">
        <v>1.5841000000000001E-2</v>
      </c>
      <c r="C4" s="1090">
        <v>197894.17259999999</v>
      </c>
      <c r="D4" s="1090">
        <v>26143.679199999999</v>
      </c>
      <c r="E4" s="1090">
        <v>7066.822099</v>
      </c>
      <c r="F4" s="1090">
        <v>329.94289579999997</v>
      </c>
      <c r="G4" s="534">
        <v>0</v>
      </c>
      <c r="H4" s="1090">
        <v>0</v>
      </c>
      <c r="I4" s="1090">
        <v>0</v>
      </c>
      <c r="J4" s="1090">
        <v>0</v>
      </c>
      <c r="K4" s="1090">
        <v>0</v>
      </c>
    </row>
    <row r="5" spans="1:11" s="207" customFormat="1" ht="17.25" customHeight="1" x14ac:dyDescent="0.25">
      <c r="A5" s="500" t="s">
        <v>77</v>
      </c>
      <c r="B5" s="1033">
        <f t="shared" ref="B5:K5" si="0">SUM(B6:B17)</f>
        <v>0</v>
      </c>
      <c r="C5" s="1033">
        <f t="shared" si="0"/>
        <v>102821.59827725003</v>
      </c>
      <c r="D5" s="1033">
        <f t="shared" si="0"/>
        <v>35289.403423750002</v>
      </c>
      <c r="E5" s="1033">
        <f t="shared" si="0"/>
        <v>12569.583813500001</v>
      </c>
      <c r="F5" s="1033">
        <f t="shared" si="0"/>
        <v>4.5515464999999997</v>
      </c>
      <c r="G5" s="1033">
        <f t="shared" si="0"/>
        <v>0</v>
      </c>
      <c r="H5" s="1033">
        <f t="shared" si="0"/>
        <v>0</v>
      </c>
      <c r="I5" s="1033">
        <f t="shared" si="0"/>
        <v>0</v>
      </c>
      <c r="J5" s="1033">
        <f t="shared" si="0"/>
        <v>0</v>
      </c>
      <c r="K5" s="1033">
        <f t="shared" si="0"/>
        <v>0</v>
      </c>
    </row>
    <row r="6" spans="1:11" s="201" customFormat="1" ht="17.25" customHeight="1" x14ac:dyDescent="0.25">
      <c r="A6" s="412">
        <v>45017</v>
      </c>
      <c r="B6" s="536">
        <v>0</v>
      </c>
      <c r="C6" s="536">
        <v>19672.250184750021</v>
      </c>
      <c r="D6" s="536">
        <v>2300.0939997500004</v>
      </c>
      <c r="E6" s="536">
        <v>11.74653425</v>
      </c>
      <c r="F6" s="536">
        <v>6.5837499999999993E-2</v>
      </c>
      <c r="G6" s="536">
        <v>0</v>
      </c>
      <c r="H6" s="537">
        <v>0</v>
      </c>
      <c r="I6" s="536">
        <v>0</v>
      </c>
      <c r="J6" s="536">
        <v>0</v>
      </c>
      <c r="K6" s="480">
        <v>0</v>
      </c>
    </row>
    <row r="7" spans="1:11" s="201" customFormat="1" ht="17.25" customHeight="1" x14ac:dyDescent="0.25">
      <c r="A7" s="412">
        <v>45047</v>
      </c>
      <c r="B7" s="536">
        <v>0</v>
      </c>
      <c r="C7" s="536">
        <v>13710.048588250005</v>
      </c>
      <c r="D7" s="536">
        <v>665.11719525000001</v>
      </c>
      <c r="E7" s="536">
        <v>20.097688500000004</v>
      </c>
      <c r="F7" s="536">
        <v>4.4363640000000002</v>
      </c>
      <c r="G7" s="536">
        <v>0</v>
      </c>
      <c r="H7" s="537">
        <v>0</v>
      </c>
      <c r="I7" s="536">
        <v>0</v>
      </c>
      <c r="J7" s="536">
        <v>0</v>
      </c>
      <c r="K7" s="480">
        <v>0</v>
      </c>
    </row>
    <row r="8" spans="1:11" s="201" customFormat="1" ht="17.25" customHeight="1" x14ac:dyDescent="0.25">
      <c r="A8" s="412">
        <v>45078</v>
      </c>
      <c r="B8" s="536">
        <v>0</v>
      </c>
      <c r="C8" s="536">
        <v>12907.750240500009</v>
      </c>
      <c r="D8" s="536">
        <v>880.64205674999971</v>
      </c>
      <c r="E8" s="536">
        <v>7.1449115000000027</v>
      </c>
      <c r="F8" s="536">
        <v>0</v>
      </c>
      <c r="G8" s="536">
        <v>0</v>
      </c>
      <c r="H8" s="537">
        <v>0</v>
      </c>
      <c r="I8" s="536">
        <v>0</v>
      </c>
      <c r="J8" s="536">
        <v>0</v>
      </c>
      <c r="K8" s="480">
        <v>0</v>
      </c>
    </row>
    <row r="9" spans="1:11" s="201" customFormat="1" ht="17.25" customHeight="1" x14ac:dyDescent="0.25">
      <c r="A9" s="412">
        <v>45108</v>
      </c>
      <c r="B9" s="536">
        <v>0</v>
      </c>
      <c r="C9" s="536">
        <v>10848.568951500003</v>
      </c>
      <c r="D9" s="536">
        <v>1889.4538400000004</v>
      </c>
      <c r="E9" s="536">
        <v>1.9261457499999999</v>
      </c>
      <c r="F9" s="536">
        <v>4.9345E-2</v>
      </c>
      <c r="G9" s="536">
        <v>0</v>
      </c>
      <c r="H9" s="537">
        <v>0</v>
      </c>
      <c r="I9" s="536">
        <v>0</v>
      </c>
      <c r="J9" s="536">
        <v>0</v>
      </c>
      <c r="K9" s="480">
        <v>0</v>
      </c>
    </row>
    <row r="10" spans="1:11" s="201" customFormat="1" ht="17.25" customHeight="1" x14ac:dyDescent="0.25">
      <c r="A10" s="412">
        <v>45139</v>
      </c>
      <c r="B10" s="536">
        <v>0</v>
      </c>
      <c r="C10" s="536">
        <v>12051.552617000005</v>
      </c>
      <c r="D10" s="536">
        <v>841.34940199999983</v>
      </c>
      <c r="E10" s="536">
        <v>3.3116E-2</v>
      </c>
      <c r="F10" s="536">
        <v>0</v>
      </c>
      <c r="G10" s="536">
        <v>0</v>
      </c>
      <c r="H10" s="537">
        <v>0</v>
      </c>
      <c r="I10" s="536">
        <v>0</v>
      </c>
      <c r="J10" s="536">
        <v>0</v>
      </c>
      <c r="K10" s="480">
        <v>0</v>
      </c>
    </row>
    <row r="11" spans="1:11" s="201" customFormat="1" x14ac:dyDescent="0.25">
      <c r="A11" s="412">
        <v>45170</v>
      </c>
      <c r="B11" s="536">
        <v>0</v>
      </c>
      <c r="C11" s="536">
        <v>8147.7553667499978</v>
      </c>
      <c r="D11" s="536">
        <v>664.12779400000011</v>
      </c>
      <c r="E11" s="536">
        <v>3.1213565000000001</v>
      </c>
      <c r="F11" s="536">
        <v>0</v>
      </c>
      <c r="G11" s="536">
        <v>0</v>
      </c>
      <c r="H11" s="537">
        <v>0</v>
      </c>
      <c r="I11" s="536">
        <v>0</v>
      </c>
      <c r="J11" s="536">
        <v>0</v>
      </c>
      <c r="K11" s="480">
        <v>0</v>
      </c>
    </row>
    <row r="12" spans="1:11" s="201" customFormat="1" ht="13.5" customHeight="1" x14ac:dyDescent="0.25">
      <c r="A12" s="412">
        <v>45200</v>
      </c>
      <c r="B12" s="536">
        <v>0</v>
      </c>
      <c r="C12" s="536">
        <v>9991.1604534999951</v>
      </c>
      <c r="D12" s="536">
        <v>7357.9566207499975</v>
      </c>
      <c r="E12" s="536">
        <v>4243.2293092500004</v>
      </c>
      <c r="F12" s="536">
        <v>0</v>
      </c>
      <c r="G12" s="536">
        <v>0</v>
      </c>
      <c r="H12" s="537">
        <v>0</v>
      </c>
      <c r="I12" s="536">
        <v>0</v>
      </c>
      <c r="J12" s="536">
        <v>0</v>
      </c>
      <c r="K12" s="480">
        <v>0</v>
      </c>
    </row>
    <row r="13" spans="1:11" s="201" customFormat="1" x14ac:dyDescent="0.25">
      <c r="A13" s="412">
        <v>45231</v>
      </c>
      <c r="B13" s="413">
        <v>0</v>
      </c>
      <c r="C13" s="413">
        <v>7362.7478232499989</v>
      </c>
      <c r="D13" s="413">
        <v>7816.1312164999954</v>
      </c>
      <c r="E13" s="413">
        <v>3699.6381405000006</v>
      </c>
      <c r="F13" s="414">
        <v>0</v>
      </c>
      <c r="G13" s="414">
        <v>0</v>
      </c>
      <c r="H13" s="415">
        <v>0</v>
      </c>
      <c r="I13" s="415">
        <v>0</v>
      </c>
      <c r="J13" s="811">
        <v>0</v>
      </c>
      <c r="K13" s="811">
        <v>0</v>
      </c>
    </row>
    <row r="14" spans="1:11" s="201" customFormat="1" x14ac:dyDescent="0.25">
      <c r="A14" s="412">
        <v>45261</v>
      </c>
      <c r="B14" s="413">
        <v>0</v>
      </c>
      <c r="C14" s="413">
        <v>8129.7640517499949</v>
      </c>
      <c r="D14" s="413">
        <v>12874.531298750007</v>
      </c>
      <c r="E14" s="413">
        <v>4582.6466112500002</v>
      </c>
      <c r="F14" s="414">
        <v>0</v>
      </c>
      <c r="G14" s="414">
        <v>0</v>
      </c>
      <c r="H14" s="415">
        <v>0</v>
      </c>
      <c r="I14" s="415">
        <v>0</v>
      </c>
      <c r="J14" s="811">
        <v>0</v>
      </c>
      <c r="K14" s="811">
        <v>0</v>
      </c>
    </row>
    <row r="15" spans="1:11" s="201" customFormat="1" x14ac:dyDescent="0.25">
      <c r="A15" s="412">
        <v>45292</v>
      </c>
      <c r="B15" s="413"/>
      <c r="C15" s="413"/>
      <c r="D15" s="413"/>
      <c r="E15" s="413"/>
      <c r="F15" s="414"/>
      <c r="G15" s="414"/>
      <c r="H15" s="415"/>
      <c r="I15" s="415"/>
      <c r="J15" s="811"/>
      <c r="K15" s="811"/>
    </row>
    <row r="16" spans="1:11" s="201" customFormat="1" x14ac:dyDescent="0.25">
      <c r="A16" s="412">
        <v>45323</v>
      </c>
      <c r="B16" s="413"/>
      <c r="C16" s="413"/>
      <c r="D16" s="413"/>
      <c r="E16" s="413"/>
      <c r="F16" s="414"/>
      <c r="G16" s="414"/>
      <c r="H16" s="415"/>
      <c r="I16" s="415"/>
      <c r="J16" s="811"/>
      <c r="K16" s="811"/>
    </row>
    <row r="17" spans="1:11" s="201" customFormat="1" x14ac:dyDescent="0.25">
      <c r="A17" s="412">
        <v>45352</v>
      </c>
      <c r="B17" s="413"/>
      <c r="C17" s="413"/>
      <c r="D17" s="413"/>
      <c r="E17" s="413"/>
      <c r="F17" s="414"/>
      <c r="G17" s="414"/>
      <c r="H17" s="415"/>
      <c r="I17" s="415"/>
      <c r="J17" s="811"/>
      <c r="K17" s="811"/>
    </row>
    <row r="18" spans="1:11" s="201" customFormat="1" x14ac:dyDescent="0.25">
      <c r="A18" s="274"/>
      <c r="B18" s="342"/>
      <c r="C18" s="343"/>
      <c r="D18" s="343"/>
      <c r="E18" s="342"/>
      <c r="F18" s="342"/>
      <c r="G18" s="342"/>
      <c r="H18" s="344"/>
      <c r="I18" s="344"/>
      <c r="J18" s="344"/>
      <c r="K18" s="342"/>
    </row>
    <row r="19" spans="1:11" s="201" customFormat="1" x14ac:dyDescent="0.25">
      <c r="A19" s="1423" t="s">
        <v>1316</v>
      </c>
      <c r="B19" s="1423"/>
      <c r="C19" s="1423"/>
      <c r="D19" s="1423"/>
      <c r="E19" s="1423"/>
      <c r="F19" s="1423"/>
      <c r="G19" s="1423"/>
      <c r="H19" s="1423"/>
      <c r="I19" s="1423"/>
      <c r="J19" s="1423"/>
      <c r="K19" s="1423"/>
    </row>
    <row r="20" spans="1:11" s="201" customFormat="1" x14ac:dyDescent="0.25">
      <c r="A20" s="1423" t="s">
        <v>332</v>
      </c>
      <c r="B20" s="1423"/>
      <c r="C20" s="1423"/>
      <c r="D20" s="1423"/>
      <c r="E20" s="1423"/>
      <c r="F20" s="1423"/>
      <c r="G20" s="1423"/>
      <c r="H20" s="1423"/>
      <c r="I20" s="1423"/>
      <c r="J20" s="1423"/>
      <c r="K20" s="1423"/>
    </row>
    <row r="21" spans="1:11" s="201" customFormat="1" x14ac:dyDescent="0.25">
      <c r="B21" s="340"/>
      <c r="C21" s="340"/>
      <c r="D21" s="340"/>
      <c r="E21" s="340"/>
      <c r="F21" s="340"/>
    </row>
    <row r="22" spans="1:11" x14ac:dyDescent="0.25">
      <c r="B22" s="227"/>
      <c r="C22" s="227"/>
      <c r="D22" s="227"/>
      <c r="E22" s="227"/>
      <c r="F22" s="227"/>
      <c r="G22" s="227"/>
      <c r="H22" s="227"/>
      <c r="I22" s="227"/>
      <c r="J22" s="227"/>
      <c r="K22" s="227"/>
    </row>
  </sheetData>
  <mergeCells count="5">
    <mergeCell ref="A19:K19"/>
    <mergeCell ref="A20:K20"/>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Normal="100" workbookViewId="0"/>
  </sheetViews>
  <sheetFormatPr defaultColWidth="9.140625" defaultRowHeight="15" x14ac:dyDescent="0.25"/>
  <cols>
    <col min="1" max="1" width="12.140625" style="200" bestFit="1" customWidth="1"/>
    <col min="2" max="2" width="13.42578125" style="200" customWidth="1"/>
    <col min="3" max="14" width="13.7109375" style="200" customWidth="1"/>
    <col min="15" max="15" width="6.140625" style="200" bestFit="1" customWidth="1"/>
    <col min="16" max="16384" width="9.140625" style="200"/>
  </cols>
  <sheetData>
    <row r="1" spans="1:14" x14ac:dyDescent="0.25">
      <c r="A1" s="760" t="s">
        <v>52</v>
      </c>
      <c r="B1" s="760"/>
      <c r="C1" s="760"/>
      <c r="D1" s="760"/>
      <c r="E1" s="760"/>
      <c r="F1" s="760"/>
      <c r="G1" s="760"/>
      <c r="H1" s="760"/>
      <c r="I1" s="760"/>
      <c r="J1" s="760"/>
      <c r="K1" s="760"/>
      <c r="L1" s="760"/>
      <c r="M1" s="760"/>
      <c r="N1" s="760"/>
    </row>
    <row r="2" spans="1:14" s="201" customFormat="1" x14ac:dyDescent="0.25">
      <c r="A2" s="1486" t="s">
        <v>169</v>
      </c>
      <c r="B2" s="1486" t="s">
        <v>299</v>
      </c>
      <c r="C2" s="1488" t="s">
        <v>78</v>
      </c>
      <c r="D2" s="1489"/>
      <c r="E2" s="1489"/>
      <c r="F2" s="1490"/>
      <c r="G2" s="1488" t="s">
        <v>79</v>
      </c>
      <c r="H2" s="1489"/>
      <c r="I2" s="1489"/>
      <c r="J2" s="1490"/>
      <c r="K2" s="1488" t="s">
        <v>80</v>
      </c>
      <c r="L2" s="1489"/>
      <c r="M2" s="1489"/>
      <c r="N2" s="1490"/>
    </row>
    <row r="3" spans="1:14" s="201" customFormat="1" x14ac:dyDescent="0.25">
      <c r="A3" s="1487"/>
      <c r="B3" s="1487"/>
      <c r="C3" s="1488" t="s">
        <v>657</v>
      </c>
      <c r="D3" s="1490"/>
      <c r="E3" s="1491" t="s">
        <v>658</v>
      </c>
      <c r="F3" s="1494"/>
      <c r="G3" s="1488" t="s">
        <v>657</v>
      </c>
      <c r="H3" s="1490"/>
      <c r="I3" s="1491" t="s">
        <v>658</v>
      </c>
      <c r="J3" s="1494"/>
      <c r="K3" s="1488" t="s">
        <v>659</v>
      </c>
      <c r="L3" s="1490"/>
      <c r="M3" s="1488" t="s">
        <v>660</v>
      </c>
      <c r="N3" s="1490"/>
    </row>
    <row r="4" spans="1:14" s="201" customFormat="1" ht="30" x14ac:dyDescent="0.25">
      <c r="A4" s="1417"/>
      <c r="B4" s="1417"/>
      <c r="C4" s="1023" t="s">
        <v>581</v>
      </c>
      <c r="D4" s="1061" t="s">
        <v>661</v>
      </c>
      <c r="E4" s="1023" t="s">
        <v>581</v>
      </c>
      <c r="F4" s="1061" t="s">
        <v>621</v>
      </c>
      <c r="G4" s="1023" t="s">
        <v>581</v>
      </c>
      <c r="H4" s="1061" t="s">
        <v>661</v>
      </c>
      <c r="I4" s="1023" t="s">
        <v>581</v>
      </c>
      <c r="J4" s="1061" t="s">
        <v>621</v>
      </c>
      <c r="K4" s="1023" t="s">
        <v>581</v>
      </c>
      <c r="L4" s="1061" t="s">
        <v>661</v>
      </c>
      <c r="M4" s="1023" t="s">
        <v>581</v>
      </c>
      <c r="N4" s="1061" t="s">
        <v>621</v>
      </c>
    </row>
    <row r="5" spans="1:14" s="207" customFormat="1" x14ac:dyDescent="0.25">
      <c r="A5" s="1011" t="s">
        <v>76</v>
      </c>
      <c r="B5" s="1089">
        <v>245</v>
      </c>
      <c r="C5" s="1090">
        <v>1261615</v>
      </c>
      <c r="D5" s="1090">
        <v>23552.133400000002</v>
      </c>
      <c r="E5" s="1090">
        <v>7500</v>
      </c>
      <c r="F5" s="1090">
        <v>0</v>
      </c>
      <c r="G5" s="534">
        <v>1370182</v>
      </c>
      <c r="H5" s="1090">
        <v>26295.760000000002</v>
      </c>
      <c r="I5" s="1090">
        <v>54294</v>
      </c>
      <c r="J5" s="1090">
        <v>1075.7858000000001</v>
      </c>
      <c r="K5" s="480" t="s">
        <v>290</v>
      </c>
      <c r="L5" s="480" t="s">
        <v>290</v>
      </c>
      <c r="M5" s="535" t="s">
        <v>290</v>
      </c>
      <c r="N5" s="535" t="s">
        <v>290</v>
      </c>
    </row>
    <row r="6" spans="1:14" s="207" customFormat="1" x14ac:dyDescent="0.25">
      <c r="A6" s="500" t="s">
        <v>77</v>
      </c>
      <c r="B6" s="1033">
        <f>SUM(B7:B18)</f>
        <v>181</v>
      </c>
      <c r="C6" s="1033">
        <f t="shared" ref="C6:D6" si="0">SUM(C7:C18)</f>
        <v>279056</v>
      </c>
      <c r="D6" s="1033">
        <f t="shared" si="0"/>
        <v>5415.7015000000001</v>
      </c>
      <c r="E6" s="1033">
        <f>INDEX(E7:E18,COUNT(E7:E18))</f>
        <v>18986</v>
      </c>
      <c r="F6" s="1033">
        <f>INDEX(F7:F18,COUNT(F7:F18))</f>
        <v>377.12253188</v>
      </c>
      <c r="G6" s="1033">
        <f t="shared" ref="G6:H6" si="1">SUM(G7:G18)</f>
        <v>1207428</v>
      </c>
      <c r="H6" s="1033">
        <f t="shared" si="1"/>
        <v>24267.469999999998</v>
      </c>
      <c r="I6" s="1033">
        <f>INDEX(I7:I18,COUNT(I7:I18))</f>
        <v>21144</v>
      </c>
      <c r="J6" s="1033">
        <f>INDEX(J7:J18,COUNT(J7:J18))</f>
        <v>418.63240000000002</v>
      </c>
      <c r="K6" s="480" t="s">
        <v>290</v>
      </c>
      <c r="L6" s="480" t="s">
        <v>290</v>
      </c>
      <c r="M6" s="535" t="s">
        <v>290</v>
      </c>
      <c r="N6" s="535" t="s">
        <v>290</v>
      </c>
    </row>
    <row r="7" spans="1:14" s="201" customFormat="1" x14ac:dyDescent="0.25">
      <c r="A7" s="412">
        <v>45017</v>
      </c>
      <c r="B7" s="536">
        <v>17</v>
      </c>
      <c r="C7" s="536">
        <v>0</v>
      </c>
      <c r="D7" s="536">
        <v>0</v>
      </c>
      <c r="E7" s="536">
        <v>7500</v>
      </c>
      <c r="F7" s="536">
        <v>0</v>
      </c>
      <c r="G7" s="536">
        <v>136423</v>
      </c>
      <c r="H7" s="536">
        <v>2742.14</v>
      </c>
      <c r="I7" s="536">
        <v>52650</v>
      </c>
      <c r="J7" s="536">
        <v>1057.4241999999999</v>
      </c>
      <c r="K7" s="480" t="s">
        <v>290</v>
      </c>
      <c r="L7" s="480" t="s">
        <v>290</v>
      </c>
      <c r="M7" s="480" t="s">
        <v>290</v>
      </c>
      <c r="N7" s="480" t="s">
        <v>290</v>
      </c>
    </row>
    <row r="8" spans="1:14" s="201" customFormat="1" x14ac:dyDescent="0.25">
      <c r="A8" s="412">
        <v>45047</v>
      </c>
      <c r="B8" s="536">
        <v>21</v>
      </c>
      <c r="C8" s="536">
        <v>0</v>
      </c>
      <c r="D8" s="536">
        <v>0</v>
      </c>
      <c r="E8" s="536">
        <v>7500</v>
      </c>
      <c r="F8" s="536">
        <v>0</v>
      </c>
      <c r="G8" s="536">
        <v>126952</v>
      </c>
      <c r="H8" s="536">
        <v>2589.5700000000002</v>
      </c>
      <c r="I8" s="536">
        <v>62288</v>
      </c>
      <c r="J8" s="536">
        <v>1264.5993000000001</v>
      </c>
      <c r="K8" s="480" t="s">
        <v>290</v>
      </c>
      <c r="L8" s="480" t="s">
        <v>290</v>
      </c>
      <c r="M8" s="480" t="s">
        <v>290</v>
      </c>
      <c r="N8" s="480" t="s">
        <v>290</v>
      </c>
    </row>
    <row r="9" spans="1:14" s="201" customFormat="1" x14ac:dyDescent="0.25">
      <c r="A9" s="412">
        <v>45078</v>
      </c>
      <c r="B9" s="536">
        <v>21</v>
      </c>
      <c r="C9" s="536">
        <v>0</v>
      </c>
      <c r="D9" s="536">
        <v>0</v>
      </c>
      <c r="E9" s="536">
        <v>7500</v>
      </c>
      <c r="F9" s="536">
        <v>0</v>
      </c>
      <c r="G9" s="536">
        <v>97109</v>
      </c>
      <c r="H9" s="536">
        <v>1973.25</v>
      </c>
      <c r="I9" s="536">
        <v>53160</v>
      </c>
      <c r="J9" s="536">
        <v>1067.8354999999999</v>
      </c>
      <c r="K9" s="480" t="s">
        <v>290</v>
      </c>
      <c r="L9" s="480" t="s">
        <v>290</v>
      </c>
      <c r="M9" s="480" t="s">
        <v>290</v>
      </c>
      <c r="N9" s="480" t="s">
        <v>290</v>
      </c>
    </row>
    <row r="10" spans="1:14" s="201" customFormat="1" x14ac:dyDescent="0.25">
      <c r="A10" s="412">
        <v>45108</v>
      </c>
      <c r="B10" s="536">
        <v>21</v>
      </c>
      <c r="C10" s="536">
        <v>0</v>
      </c>
      <c r="D10" s="536">
        <v>0</v>
      </c>
      <c r="E10" s="536">
        <v>7500</v>
      </c>
      <c r="F10" s="536">
        <v>0</v>
      </c>
      <c r="G10" s="536">
        <v>128828</v>
      </c>
      <c r="H10" s="536">
        <v>2607.9899999999998</v>
      </c>
      <c r="I10" s="536">
        <v>85322</v>
      </c>
      <c r="J10" s="536">
        <v>1704.3271999999999</v>
      </c>
      <c r="K10" s="480" t="s">
        <v>290</v>
      </c>
      <c r="L10" s="480" t="s">
        <v>290</v>
      </c>
      <c r="M10" s="480" t="s">
        <v>290</v>
      </c>
      <c r="N10" s="480" t="s">
        <v>290</v>
      </c>
    </row>
    <row r="11" spans="1:14" s="201" customFormat="1" x14ac:dyDescent="0.25">
      <c r="A11" s="412">
        <v>45139</v>
      </c>
      <c r="B11" s="536">
        <v>21</v>
      </c>
      <c r="C11" s="536">
        <v>15170</v>
      </c>
      <c r="D11" s="536">
        <v>299.61840000000001</v>
      </c>
      <c r="E11" s="536">
        <v>10660</v>
      </c>
      <c r="F11" s="536">
        <v>215.96625280000001</v>
      </c>
      <c r="G11" s="536">
        <v>147708</v>
      </c>
      <c r="H11" s="536">
        <v>2973.92</v>
      </c>
      <c r="I11" s="536">
        <v>80937</v>
      </c>
      <c r="J11" s="536">
        <v>1618.6877999999999</v>
      </c>
      <c r="K11" s="480" t="s">
        <v>290</v>
      </c>
      <c r="L11" s="480" t="s">
        <v>290</v>
      </c>
      <c r="M11" s="480" t="s">
        <v>290</v>
      </c>
      <c r="N11" s="480" t="s">
        <v>290</v>
      </c>
    </row>
    <row r="12" spans="1:14" s="201" customFormat="1" x14ac:dyDescent="0.25">
      <c r="A12" s="412">
        <v>45170</v>
      </c>
      <c r="B12" s="536">
        <v>20</v>
      </c>
      <c r="C12" s="536">
        <v>35530</v>
      </c>
      <c r="D12" s="536">
        <v>711.71960000000001</v>
      </c>
      <c r="E12" s="536">
        <v>12050</v>
      </c>
      <c r="F12" s="536">
        <v>241.66171800000001</v>
      </c>
      <c r="G12" s="536">
        <v>155724</v>
      </c>
      <c r="H12" s="536">
        <v>3139.02</v>
      </c>
      <c r="I12" s="536">
        <v>52454</v>
      </c>
      <c r="J12" s="536">
        <v>1042.9863</v>
      </c>
      <c r="K12" s="480" t="s">
        <v>290</v>
      </c>
      <c r="L12" s="480" t="s">
        <v>290</v>
      </c>
      <c r="M12" s="480" t="s">
        <v>290</v>
      </c>
      <c r="N12" s="480" t="s">
        <v>290</v>
      </c>
    </row>
    <row r="13" spans="1:14" s="201" customFormat="1" x14ac:dyDescent="0.25">
      <c r="A13" s="412">
        <v>45200</v>
      </c>
      <c r="B13" s="536">
        <v>20</v>
      </c>
      <c r="C13" s="536">
        <v>69350</v>
      </c>
      <c r="D13" s="536">
        <v>1331.9979000000001</v>
      </c>
      <c r="E13" s="536">
        <v>4000</v>
      </c>
      <c r="F13" s="536">
        <v>75.901759999999996</v>
      </c>
      <c r="G13" s="536">
        <v>169839</v>
      </c>
      <c r="H13" s="536">
        <v>3367.11</v>
      </c>
      <c r="I13" s="536">
        <v>47795</v>
      </c>
      <c r="J13" s="536">
        <v>935.63409999999999</v>
      </c>
      <c r="K13" s="480" t="s">
        <v>290</v>
      </c>
      <c r="L13" s="480" t="s">
        <v>290</v>
      </c>
      <c r="M13" s="480" t="s">
        <v>290</v>
      </c>
      <c r="N13" s="480" t="s">
        <v>290</v>
      </c>
    </row>
    <row r="14" spans="1:14" s="201" customFormat="1" x14ac:dyDescent="0.25">
      <c r="A14" s="412">
        <v>45231</v>
      </c>
      <c r="B14" s="413">
        <v>20</v>
      </c>
      <c r="C14" s="413">
        <v>95530</v>
      </c>
      <c r="D14" s="413">
        <v>1826.2710999999999</v>
      </c>
      <c r="E14" s="413">
        <v>0</v>
      </c>
      <c r="F14" s="414">
        <v>0</v>
      </c>
      <c r="G14" s="536">
        <v>136026</v>
      </c>
      <c r="H14" s="536">
        <v>2705.6</v>
      </c>
      <c r="I14" s="536">
        <v>65440</v>
      </c>
      <c r="J14" s="536">
        <v>1286.809</v>
      </c>
      <c r="K14" s="480" t="s">
        <v>290</v>
      </c>
      <c r="L14" s="480" t="s">
        <v>290</v>
      </c>
      <c r="M14" s="480" t="s">
        <v>290</v>
      </c>
      <c r="N14" s="480" t="s">
        <v>290</v>
      </c>
    </row>
    <row r="15" spans="1:14" s="201" customFormat="1" x14ac:dyDescent="0.25">
      <c r="A15" s="412">
        <v>45261</v>
      </c>
      <c r="B15" s="413">
        <v>20</v>
      </c>
      <c r="C15" s="413">
        <v>63476</v>
      </c>
      <c r="D15" s="413">
        <v>1246.0944999999999</v>
      </c>
      <c r="E15" s="413">
        <v>18986</v>
      </c>
      <c r="F15" s="536">
        <v>377.12253188</v>
      </c>
      <c r="G15" s="536">
        <v>108819</v>
      </c>
      <c r="H15" s="536">
        <v>2168.87</v>
      </c>
      <c r="I15" s="536">
        <v>21144</v>
      </c>
      <c r="J15" s="536">
        <v>418.63240000000002</v>
      </c>
      <c r="K15" s="480" t="s">
        <v>290</v>
      </c>
      <c r="L15" s="480" t="s">
        <v>290</v>
      </c>
      <c r="M15" s="480" t="s">
        <v>290</v>
      </c>
      <c r="N15" s="480" t="s">
        <v>290</v>
      </c>
    </row>
    <row r="16" spans="1:14" s="201" customFormat="1" x14ac:dyDescent="0.25">
      <c r="A16" s="412">
        <v>45292</v>
      </c>
      <c r="B16" s="413"/>
      <c r="C16" s="413"/>
      <c r="D16" s="413"/>
      <c r="E16" s="413"/>
      <c r="F16" s="414"/>
      <c r="G16" s="414"/>
      <c r="H16" s="415"/>
      <c r="I16" s="415"/>
      <c r="J16" s="811"/>
      <c r="K16" s="811"/>
      <c r="L16" s="811"/>
      <c r="M16" s="811"/>
      <c r="N16" s="811"/>
    </row>
    <row r="17" spans="1:14" s="201" customFormat="1" x14ac:dyDescent="0.25">
      <c r="A17" s="412">
        <v>45323</v>
      </c>
      <c r="B17" s="413"/>
      <c r="C17" s="413"/>
      <c r="D17" s="413"/>
      <c r="E17" s="413"/>
      <c r="F17" s="414"/>
      <c r="G17" s="414"/>
      <c r="H17" s="415"/>
      <c r="I17" s="415"/>
      <c r="J17" s="811"/>
      <c r="K17" s="811"/>
      <c r="L17" s="811"/>
      <c r="M17" s="811"/>
      <c r="N17" s="811"/>
    </row>
    <row r="18" spans="1:14" s="201" customFormat="1" x14ac:dyDescent="0.25">
      <c r="A18" s="412">
        <v>45352</v>
      </c>
      <c r="B18" s="413"/>
      <c r="C18" s="413"/>
      <c r="D18" s="413"/>
      <c r="E18" s="413"/>
      <c r="F18" s="414"/>
      <c r="G18" s="414"/>
      <c r="H18" s="415"/>
      <c r="I18" s="415"/>
      <c r="J18" s="811"/>
      <c r="K18" s="811"/>
      <c r="L18" s="811"/>
      <c r="M18" s="811"/>
      <c r="N18" s="811"/>
    </row>
    <row r="19" spans="1:14" s="201" customFormat="1" x14ac:dyDescent="0.25">
      <c r="A19" s="327"/>
      <c r="B19" s="345"/>
      <c r="C19" s="331"/>
      <c r="D19" s="331"/>
      <c r="E19" s="346"/>
      <c r="F19" s="331"/>
      <c r="G19" s="331"/>
      <c r="H19" s="331"/>
      <c r="I19" s="331"/>
      <c r="J19" s="331"/>
      <c r="K19" s="331"/>
      <c r="L19" s="331"/>
      <c r="M19" s="331"/>
      <c r="N19" s="331"/>
    </row>
    <row r="20" spans="1:14" s="201" customFormat="1" x14ac:dyDescent="0.25">
      <c r="A20" s="1423" t="s">
        <v>1316</v>
      </c>
      <c r="B20" s="1423"/>
      <c r="C20" s="1423"/>
      <c r="D20" s="1423"/>
      <c r="E20" s="1423"/>
      <c r="F20" s="1423"/>
      <c r="G20" s="1423"/>
      <c r="H20" s="1423"/>
      <c r="I20" s="1423"/>
      <c r="J20" s="1423"/>
      <c r="K20" s="1423"/>
      <c r="L20" s="1423"/>
      <c r="M20" s="1423"/>
      <c r="N20" s="1423"/>
    </row>
    <row r="21" spans="1:14" s="201" customFormat="1" x14ac:dyDescent="0.25">
      <c r="A21" s="1423" t="s">
        <v>662</v>
      </c>
      <c r="B21" s="1423"/>
      <c r="C21" s="1423"/>
      <c r="D21" s="1423"/>
      <c r="E21" s="1423"/>
      <c r="F21" s="1423"/>
      <c r="G21" s="1423"/>
      <c r="H21" s="1423"/>
      <c r="I21" s="1423"/>
      <c r="J21" s="1423"/>
      <c r="K21" s="1423"/>
      <c r="L21" s="1423"/>
      <c r="M21" s="1423"/>
      <c r="N21" s="1423"/>
    </row>
    <row r="22" spans="1:14" x14ac:dyDescent="0.25">
      <c r="B22" s="227"/>
      <c r="C22" s="227"/>
      <c r="D22" s="227"/>
      <c r="E22" s="227"/>
      <c r="F22" s="227"/>
      <c r="G22" s="227"/>
      <c r="H22" s="227"/>
      <c r="I22" s="227"/>
      <c r="J22" s="227"/>
      <c r="K22" s="227"/>
      <c r="L22" s="227"/>
      <c r="M22" s="227"/>
      <c r="N22" s="227"/>
    </row>
    <row r="23" spans="1:14" ht="23.25" customHeight="1" x14ac:dyDescent="0.25">
      <c r="B23" s="227"/>
      <c r="C23" s="227"/>
      <c r="D23" s="227"/>
      <c r="E23" s="227"/>
      <c r="F23" s="227"/>
      <c r="G23" s="227"/>
      <c r="H23" s="227"/>
      <c r="I23" s="227"/>
      <c r="J23" s="227"/>
      <c r="K23" s="227"/>
      <c r="L23" s="227"/>
      <c r="M23" s="227"/>
    </row>
  </sheetData>
  <mergeCells count="13">
    <mergeCell ref="A20:N20"/>
    <mergeCell ref="A21:N21"/>
    <mergeCell ref="K3:L3"/>
    <mergeCell ref="M3:N3"/>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scale="67"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opLeftCell="A4" zoomScaleNormal="100" workbookViewId="0">
      <selection activeCell="A19" sqref="A19:G19"/>
    </sheetView>
  </sheetViews>
  <sheetFormatPr defaultColWidth="9.140625" defaultRowHeight="15" x14ac:dyDescent="0.25"/>
  <cols>
    <col min="1" max="1" width="14.5703125" style="200" bestFit="1" customWidth="1"/>
    <col min="2" max="2" width="16.5703125" style="200" bestFit="1" customWidth="1"/>
    <col min="3" max="6" width="12.140625" style="200" bestFit="1" customWidth="1"/>
    <col min="7" max="7" width="14.5703125" style="200" customWidth="1"/>
    <col min="8" max="8" width="22.140625" style="200" bestFit="1" customWidth="1"/>
    <col min="9" max="9" width="4.5703125" style="200" bestFit="1" customWidth="1"/>
    <col min="10" max="16384" width="9.140625" style="200"/>
  </cols>
  <sheetData>
    <row r="1" spans="1:9" ht="18" customHeight="1" x14ac:dyDescent="0.25">
      <c r="A1" s="815" t="s">
        <v>663</v>
      </c>
      <c r="B1" s="815"/>
      <c r="C1" s="815"/>
      <c r="D1" s="815"/>
      <c r="E1" s="815"/>
      <c r="F1" s="815"/>
      <c r="G1" s="815"/>
      <c r="H1" s="538"/>
    </row>
    <row r="2" spans="1:9" s="201" customFormat="1" ht="18" customHeight="1" x14ac:dyDescent="0.25">
      <c r="A2" s="1483" t="s">
        <v>169</v>
      </c>
      <c r="B2" s="1488" t="s">
        <v>78</v>
      </c>
      <c r="C2" s="1490"/>
      <c r="D2" s="1488" t="s">
        <v>79</v>
      </c>
      <c r="E2" s="1490"/>
      <c r="F2" s="1488" t="s">
        <v>80</v>
      </c>
      <c r="G2" s="1490"/>
    </row>
    <row r="3" spans="1:9" s="201" customFormat="1" ht="43.5" customHeight="1" x14ac:dyDescent="0.25">
      <c r="A3" s="1432"/>
      <c r="B3" s="1061" t="s">
        <v>595</v>
      </c>
      <c r="C3" s="1023" t="s">
        <v>664</v>
      </c>
      <c r="D3" s="1061" t="s">
        <v>595</v>
      </c>
      <c r="E3" s="1023" t="s">
        <v>664</v>
      </c>
      <c r="F3" s="1023" t="s">
        <v>665</v>
      </c>
      <c r="G3" s="1023" t="s">
        <v>664</v>
      </c>
    </row>
    <row r="4" spans="1:9" s="207" customFormat="1" ht="18" customHeight="1" x14ac:dyDescent="0.25">
      <c r="A4" s="1024" t="s">
        <v>76</v>
      </c>
      <c r="B4" s="1079">
        <v>264</v>
      </c>
      <c r="C4" s="1079">
        <v>4.8221150000000002</v>
      </c>
      <c r="D4" s="1079">
        <v>804.94738050000001</v>
      </c>
      <c r="E4" s="1079">
        <v>11.594347340000001</v>
      </c>
      <c r="F4" s="1091">
        <v>0</v>
      </c>
      <c r="G4" s="1091">
        <v>0</v>
      </c>
    </row>
    <row r="5" spans="1:9" s="207" customFormat="1" ht="18" customHeight="1" x14ac:dyDescent="0.25">
      <c r="A5" s="1032" t="s">
        <v>77</v>
      </c>
      <c r="B5" s="1033">
        <f t="shared" ref="B5:G5" si="0">SUM(B6:B17)</f>
        <v>124.43340499999998</v>
      </c>
      <c r="C5" s="1033">
        <f t="shared" si="0"/>
        <v>1.812433</v>
      </c>
      <c r="D5" s="1033">
        <f t="shared" si="0"/>
        <v>325.03820000000002</v>
      </c>
      <c r="E5" s="1033">
        <f t="shared" si="0"/>
        <v>4.5445306399999996</v>
      </c>
      <c r="F5" s="1033">
        <f t="shared" si="0"/>
        <v>0</v>
      </c>
      <c r="G5" s="1033">
        <f t="shared" si="0"/>
        <v>0</v>
      </c>
      <c r="H5" s="347"/>
      <c r="I5" s="347"/>
    </row>
    <row r="6" spans="1:9" s="201" customFormat="1" ht="18" customHeight="1" x14ac:dyDescent="0.25">
      <c r="A6" s="412">
        <v>45017</v>
      </c>
      <c r="B6" s="533">
        <v>10.206185</v>
      </c>
      <c r="C6" s="533">
        <v>1.1249999999999999E-3</v>
      </c>
      <c r="D6" s="533">
        <v>30.344488500000001</v>
      </c>
      <c r="E6" s="533">
        <v>0.44490424000000001</v>
      </c>
      <c r="F6" s="848">
        <v>0</v>
      </c>
      <c r="G6" s="848">
        <v>0</v>
      </c>
    </row>
    <row r="7" spans="1:9" s="201" customFormat="1" ht="18" customHeight="1" x14ac:dyDescent="0.25">
      <c r="A7" s="412">
        <v>45047</v>
      </c>
      <c r="B7" s="533">
        <v>22.069125</v>
      </c>
      <c r="C7" s="533">
        <v>0.16861400000000001</v>
      </c>
      <c r="D7" s="533">
        <v>39.700460499999998</v>
      </c>
      <c r="E7" s="533">
        <v>0.18569446000000001</v>
      </c>
      <c r="F7" s="848">
        <v>0</v>
      </c>
      <c r="G7" s="848">
        <v>0</v>
      </c>
    </row>
    <row r="8" spans="1:9" s="201" customFormat="1" ht="18" customHeight="1" x14ac:dyDescent="0.25">
      <c r="A8" s="412">
        <v>45078</v>
      </c>
      <c r="B8" s="533">
        <v>9.8327500000000008</v>
      </c>
      <c r="C8" s="533">
        <v>0.12964999999999999</v>
      </c>
      <c r="D8" s="533">
        <v>28.1534455</v>
      </c>
      <c r="E8" s="533">
        <v>8.3667119999999998E-2</v>
      </c>
      <c r="F8" s="848">
        <v>0</v>
      </c>
      <c r="G8" s="848">
        <v>0</v>
      </c>
    </row>
    <row r="9" spans="1:9" s="201" customFormat="1" ht="18" customHeight="1" x14ac:dyDescent="0.25">
      <c r="A9" s="412">
        <v>45108</v>
      </c>
      <c r="B9" s="533">
        <v>20.038215999999998</v>
      </c>
      <c r="C9" s="533">
        <v>0</v>
      </c>
      <c r="D9" s="533">
        <v>41.9913995</v>
      </c>
      <c r="E9" s="533">
        <v>8.2469680000000004E-2</v>
      </c>
      <c r="F9" s="848">
        <v>0</v>
      </c>
      <c r="G9" s="848">
        <v>0</v>
      </c>
    </row>
    <row r="10" spans="1:9" s="201" customFormat="1" ht="18" customHeight="1" x14ac:dyDescent="0.25">
      <c r="A10" s="412">
        <v>45139</v>
      </c>
      <c r="B10" s="533">
        <v>32.595103999999999</v>
      </c>
      <c r="C10" s="533">
        <v>1.1009549999999999</v>
      </c>
      <c r="D10" s="533">
        <v>50.223401000000003</v>
      </c>
      <c r="E10" s="533">
        <v>1.12637648</v>
      </c>
      <c r="F10" s="848">
        <v>0</v>
      </c>
      <c r="G10" s="848">
        <v>0</v>
      </c>
    </row>
    <row r="11" spans="1:9" s="201" customFormat="1" ht="19.5" customHeight="1" x14ac:dyDescent="0.25">
      <c r="A11" s="412">
        <v>45170</v>
      </c>
      <c r="B11" s="533">
        <v>13.354751</v>
      </c>
      <c r="C11" s="533">
        <v>0.19543899999999997</v>
      </c>
      <c r="D11" s="533">
        <v>46.064033000000002</v>
      </c>
      <c r="E11" s="533">
        <v>0.35617310000000002</v>
      </c>
      <c r="F11" s="848">
        <v>0</v>
      </c>
      <c r="G11" s="848">
        <v>0</v>
      </c>
    </row>
    <row r="12" spans="1:9" s="201" customFormat="1" ht="18" customHeight="1" x14ac:dyDescent="0.25">
      <c r="A12" s="412">
        <v>45200</v>
      </c>
      <c r="B12" s="533">
        <v>7.8788280000000004</v>
      </c>
      <c r="C12" s="533">
        <v>0.19675000000000001</v>
      </c>
      <c r="D12" s="533">
        <v>45.431902000000001</v>
      </c>
      <c r="E12" s="533">
        <v>1.3506528799999999</v>
      </c>
      <c r="F12" s="848">
        <v>0</v>
      </c>
      <c r="G12" s="848">
        <v>0</v>
      </c>
    </row>
    <row r="13" spans="1:9" s="201" customFormat="1" x14ac:dyDescent="0.25">
      <c r="A13" s="412">
        <v>45231</v>
      </c>
      <c r="B13" s="413">
        <v>1.789514</v>
      </c>
      <c r="C13" s="413">
        <v>1.9900000000000001E-2</v>
      </c>
      <c r="D13" s="413">
        <v>22.6423375</v>
      </c>
      <c r="E13" s="413">
        <v>0.75732374000000002</v>
      </c>
      <c r="F13" s="848">
        <v>0</v>
      </c>
      <c r="G13" s="848">
        <v>0</v>
      </c>
      <c r="H13" s="273"/>
      <c r="I13" s="273"/>
    </row>
    <row r="14" spans="1:9" s="201" customFormat="1" x14ac:dyDescent="0.25">
      <c r="A14" s="412">
        <v>45261</v>
      </c>
      <c r="B14" s="413">
        <v>6.6689319999999999</v>
      </c>
      <c r="C14" s="413">
        <v>0</v>
      </c>
      <c r="D14" s="413">
        <v>20.486732499999999</v>
      </c>
      <c r="E14" s="413">
        <v>0.15726894</v>
      </c>
      <c r="F14" s="414">
        <v>0</v>
      </c>
      <c r="G14" s="414">
        <v>0</v>
      </c>
      <c r="H14" s="273"/>
      <c r="I14" s="273"/>
    </row>
    <row r="15" spans="1:9" s="201" customFormat="1" x14ac:dyDescent="0.25">
      <c r="A15" s="412">
        <v>45292</v>
      </c>
      <c r="B15" s="413"/>
      <c r="C15" s="413"/>
      <c r="D15" s="413"/>
      <c r="E15" s="413"/>
      <c r="F15" s="414"/>
      <c r="G15" s="414"/>
      <c r="H15" s="273"/>
      <c r="I15" s="273"/>
    </row>
    <row r="16" spans="1:9" s="201" customFormat="1" x14ac:dyDescent="0.25">
      <c r="A16" s="412">
        <v>45323</v>
      </c>
      <c r="B16" s="413"/>
      <c r="C16" s="413"/>
      <c r="D16" s="413"/>
      <c r="E16" s="413"/>
      <c r="F16" s="414"/>
      <c r="G16" s="414"/>
      <c r="H16" s="273"/>
      <c r="I16" s="273"/>
    </row>
    <row r="17" spans="1:9" s="201" customFormat="1" x14ac:dyDescent="0.25">
      <c r="A17" s="412">
        <v>45352</v>
      </c>
      <c r="B17" s="413"/>
      <c r="C17" s="413"/>
      <c r="D17" s="413"/>
      <c r="E17" s="413"/>
      <c r="F17" s="414"/>
      <c r="G17" s="414"/>
      <c r="H17" s="273"/>
      <c r="I17" s="273"/>
    </row>
    <row r="18" spans="1:9" s="201" customFormat="1" x14ac:dyDescent="0.25">
      <c r="A18" s="274"/>
      <c r="B18" s="288"/>
      <c r="C18" s="288"/>
      <c r="D18" s="288"/>
      <c r="E18" s="288"/>
      <c r="F18" s="348"/>
      <c r="G18" s="348"/>
    </row>
    <row r="19" spans="1:9" s="201" customFormat="1" x14ac:dyDescent="0.25">
      <c r="A19" s="1391" t="s">
        <v>1316</v>
      </c>
      <c r="B19" s="1391"/>
      <c r="C19" s="1391"/>
      <c r="D19" s="1391"/>
      <c r="E19" s="1391"/>
      <c r="F19" s="1391"/>
      <c r="G19" s="1391"/>
    </row>
    <row r="20" spans="1:9" s="201" customFormat="1" x14ac:dyDescent="0.25">
      <c r="A20" s="1391" t="s">
        <v>666</v>
      </c>
      <c r="B20" s="1391"/>
      <c r="C20" s="1391"/>
      <c r="D20" s="1391"/>
      <c r="E20" s="1391"/>
      <c r="F20" s="1391"/>
      <c r="G20" s="1391"/>
    </row>
    <row r="21" spans="1:9" x14ac:dyDescent="0.25">
      <c r="B21" s="335"/>
      <c r="C21" s="335"/>
      <c r="D21" s="335"/>
      <c r="E21" s="335"/>
      <c r="F21" s="335"/>
      <c r="G21" s="335"/>
    </row>
    <row r="22" spans="1:9" x14ac:dyDescent="0.25">
      <c r="B22" s="335"/>
      <c r="C22" s="335"/>
      <c r="D22" s="335"/>
      <c r="E22" s="335"/>
      <c r="F22" s="335"/>
      <c r="G22" s="335"/>
    </row>
  </sheetData>
  <mergeCells count="6">
    <mergeCell ref="A19:G19"/>
    <mergeCell ref="A20:G20"/>
    <mergeCell ref="A2:A3"/>
    <mergeCell ref="B2:C2"/>
    <mergeCell ref="D2:E2"/>
    <mergeCell ref="F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A17" sqref="A17:G17"/>
    </sheetView>
  </sheetViews>
  <sheetFormatPr defaultColWidth="9.140625" defaultRowHeight="15" x14ac:dyDescent="0.25"/>
  <cols>
    <col min="1" max="1" width="14.42578125" style="386" bestFit="1" customWidth="1"/>
    <col min="2" max="3" width="16.28515625" style="386" bestFit="1" customWidth="1"/>
    <col min="4" max="4" width="15.85546875" style="386" bestFit="1" customWidth="1"/>
    <col min="5" max="5" width="13.85546875" style="386" bestFit="1" customWidth="1"/>
    <col min="6" max="6" width="16.28515625" style="386" bestFit="1" customWidth="1"/>
    <col min="7" max="8" width="9.140625" style="386"/>
    <col min="9" max="9" width="9.85546875" style="386" customWidth="1"/>
    <col min="10" max="16384" width="9.140625" style="386"/>
  </cols>
  <sheetData>
    <row r="1" spans="1:8" s="850" customFormat="1" x14ac:dyDescent="0.25">
      <c r="A1" s="1528" t="s">
        <v>54</v>
      </c>
      <c r="B1" s="1528"/>
      <c r="C1" s="1528"/>
      <c r="D1" s="1528"/>
      <c r="E1" s="1528"/>
      <c r="F1" s="1528"/>
    </row>
    <row r="2" spans="1:8" ht="60" x14ac:dyDescent="0.25">
      <c r="A2" s="851" t="s">
        <v>122</v>
      </c>
      <c r="B2" s="851" t="s">
        <v>1025</v>
      </c>
      <c r="C2" s="851" t="s">
        <v>1026</v>
      </c>
      <c r="D2" s="851" t="s">
        <v>1027</v>
      </c>
      <c r="E2" s="851" t="s">
        <v>1028</v>
      </c>
      <c r="F2" s="851" t="s">
        <v>1029</v>
      </c>
    </row>
    <row r="3" spans="1:8" x14ac:dyDescent="0.25">
      <c r="A3" s="612" t="s">
        <v>76</v>
      </c>
      <c r="B3" s="613">
        <v>2342193.71</v>
      </c>
      <c r="C3" s="613">
        <v>2383130.69</v>
      </c>
      <c r="D3" s="613">
        <v>-40936.980000000003</v>
      </c>
      <c r="E3" s="613">
        <v>-5510.1799999999985</v>
      </c>
      <c r="F3" s="613">
        <v>259764.34000000005</v>
      </c>
      <c r="G3" s="852"/>
      <c r="H3" s="853"/>
    </row>
    <row r="4" spans="1:8" x14ac:dyDescent="0.25">
      <c r="A4" s="612" t="s">
        <v>77</v>
      </c>
      <c r="B4" s="613">
        <f>SUM(B5:B16)</f>
        <v>2420084.06</v>
      </c>
      <c r="C4" s="613">
        <f t="shared" ref="C4:D4" si="0">SUM(C5:C16)</f>
        <v>2158239.1300000004</v>
      </c>
      <c r="D4" s="613">
        <f t="shared" si="0"/>
        <v>261844.93</v>
      </c>
      <c r="E4" s="613">
        <f>SUM(E5:E16)</f>
        <v>31724.850000000002</v>
      </c>
      <c r="F4" s="613">
        <f>F3+E4</f>
        <v>291489.19000000006</v>
      </c>
      <c r="G4" s="852"/>
      <c r="H4" s="853"/>
    </row>
    <row r="5" spans="1:8" x14ac:dyDescent="0.25">
      <c r="A5" s="614">
        <v>45017</v>
      </c>
      <c r="B5" s="615">
        <v>156391.94</v>
      </c>
      <c r="C5" s="615">
        <v>142847.15</v>
      </c>
      <c r="D5" s="615">
        <v>13544.79</v>
      </c>
      <c r="E5" s="615">
        <v>1654.56</v>
      </c>
      <c r="F5" s="615">
        <v>261418.9</v>
      </c>
      <c r="G5" s="852"/>
      <c r="H5" s="853"/>
    </row>
    <row r="6" spans="1:8" x14ac:dyDescent="0.25">
      <c r="A6" s="614">
        <v>45047</v>
      </c>
      <c r="B6" s="615">
        <v>222890.68</v>
      </c>
      <c r="C6" s="615">
        <v>174561.13</v>
      </c>
      <c r="D6" s="615">
        <v>48329.55</v>
      </c>
      <c r="E6" s="615">
        <v>5878.03</v>
      </c>
      <c r="F6" s="615">
        <f>F5+E6</f>
        <v>267296.93</v>
      </c>
      <c r="G6" s="852"/>
      <c r="H6" s="853"/>
    </row>
    <row r="7" spans="1:8" x14ac:dyDescent="0.25">
      <c r="A7" s="614">
        <v>45078</v>
      </c>
      <c r="B7" s="615">
        <v>333177.03000000003</v>
      </c>
      <c r="C7" s="615">
        <v>276919.33</v>
      </c>
      <c r="D7" s="615">
        <v>56257.7</v>
      </c>
      <c r="E7" s="615">
        <v>6846.63</v>
      </c>
      <c r="F7" s="615">
        <f t="shared" ref="F7:F13" si="1">F6+E7</f>
        <v>274143.56</v>
      </c>
      <c r="G7" s="852"/>
      <c r="H7" s="853"/>
    </row>
    <row r="8" spans="1:8" x14ac:dyDescent="0.25">
      <c r="A8" s="614">
        <v>45108</v>
      </c>
      <c r="B8" s="615">
        <v>268564.62</v>
      </c>
      <c r="C8" s="615">
        <v>220587.54</v>
      </c>
      <c r="D8" s="615">
        <v>47977.08</v>
      </c>
      <c r="E8" s="615">
        <v>5843.66</v>
      </c>
      <c r="F8" s="615">
        <f t="shared" si="1"/>
        <v>279987.21999999997</v>
      </c>
      <c r="G8" s="852"/>
      <c r="H8" s="853"/>
    </row>
    <row r="9" spans="1:8" x14ac:dyDescent="0.25">
      <c r="A9" s="614">
        <v>45139</v>
      </c>
      <c r="B9" s="615">
        <v>264451.33</v>
      </c>
      <c r="C9" s="615">
        <v>246113.51</v>
      </c>
      <c r="D9" s="615">
        <v>18337.82</v>
      </c>
      <c r="E9" s="615">
        <v>2213.9899999999998</v>
      </c>
      <c r="F9" s="615">
        <f t="shared" si="1"/>
        <v>282201.20999999996</v>
      </c>
      <c r="G9" s="852"/>
      <c r="H9" s="853"/>
    </row>
    <row r="10" spans="1:8" x14ac:dyDescent="0.25">
      <c r="A10" s="614">
        <v>45170</v>
      </c>
      <c r="B10" s="615">
        <v>283789.08</v>
      </c>
      <c r="C10" s="615">
        <v>297599.46999999997</v>
      </c>
      <c r="D10" s="615">
        <v>-13810.39</v>
      </c>
      <c r="E10" s="615">
        <v>-1659.7</v>
      </c>
      <c r="F10" s="615">
        <f t="shared" si="1"/>
        <v>280541.50999999995</v>
      </c>
      <c r="G10" s="852"/>
      <c r="H10" s="853"/>
    </row>
    <row r="11" spans="1:8" x14ac:dyDescent="0.25">
      <c r="A11" s="614">
        <v>45200</v>
      </c>
      <c r="B11" s="615">
        <v>235296.26</v>
      </c>
      <c r="C11" s="615">
        <v>253171.72</v>
      </c>
      <c r="D11" s="615">
        <v>-17875.46</v>
      </c>
      <c r="E11" s="615">
        <v>-2147.9499999999998</v>
      </c>
      <c r="F11" s="615">
        <f t="shared" si="1"/>
        <v>278393.55999999994</v>
      </c>
      <c r="G11" s="852"/>
      <c r="H11" s="853"/>
    </row>
    <row r="12" spans="1:8" x14ac:dyDescent="0.25">
      <c r="A12" s="614">
        <v>45231</v>
      </c>
      <c r="B12" s="615">
        <v>240486.98</v>
      </c>
      <c r="C12" s="615">
        <v>215940.57</v>
      </c>
      <c r="D12" s="615">
        <v>24546.41</v>
      </c>
      <c r="E12" s="615">
        <v>2946.43</v>
      </c>
      <c r="F12" s="615">
        <f t="shared" si="1"/>
        <v>281339.98999999993</v>
      </c>
      <c r="G12" s="852"/>
      <c r="H12" s="853"/>
    </row>
    <row r="13" spans="1:8" x14ac:dyDescent="0.25">
      <c r="A13" s="1112">
        <v>45261</v>
      </c>
      <c r="B13" s="1231">
        <v>415036.14</v>
      </c>
      <c r="C13" s="1231">
        <v>330498.71000000002</v>
      </c>
      <c r="D13" s="1231">
        <v>84537.43</v>
      </c>
      <c r="E13" s="1231">
        <v>10149.200000000001</v>
      </c>
      <c r="F13" s="615">
        <f t="shared" si="1"/>
        <v>291489.18999999994</v>
      </c>
      <c r="G13" s="852"/>
      <c r="H13" s="853"/>
    </row>
    <row r="14" spans="1:8" x14ac:dyDescent="0.25">
      <c r="A14" s="1112">
        <v>45292</v>
      </c>
      <c r="B14" s="927"/>
      <c r="C14" s="927"/>
      <c r="D14" s="927"/>
      <c r="E14" s="927"/>
      <c r="F14" s="615"/>
      <c r="G14" s="852"/>
      <c r="H14" s="853"/>
    </row>
    <row r="15" spans="1:8" x14ac:dyDescent="0.25">
      <c r="A15" s="1112">
        <v>45323</v>
      </c>
      <c r="B15" s="927"/>
      <c r="C15" s="927"/>
      <c r="D15" s="927"/>
      <c r="E15" s="927"/>
      <c r="F15" s="615"/>
      <c r="G15" s="852"/>
      <c r="H15" s="853"/>
    </row>
    <row r="16" spans="1:8" x14ac:dyDescent="0.25">
      <c r="A16" s="1112">
        <v>45352</v>
      </c>
      <c r="B16" s="615"/>
      <c r="C16" s="615"/>
      <c r="D16" s="615"/>
      <c r="E16" s="615"/>
      <c r="F16" s="615"/>
      <c r="G16" s="852"/>
      <c r="H16" s="853"/>
    </row>
    <row r="17" spans="1:7" ht="15" customHeight="1" x14ac:dyDescent="0.25">
      <c r="A17" s="1449" t="s">
        <v>1316</v>
      </c>
      <c r="B17" s="1449"/>
      <c r="C17" s="1449"/>
      <c r="D17" s="1449"/>
      <c r="E17" s="1449"/>
      <c r="F17" s="1449"/>
      <c r="G17" s="1449"/>
    </row>
    <row r="18" spans="1:7" x14ac:dyDescent="0.25">
      <c r="A18" s="1529" t="s">
        <v>1030</v>
      </c>
      <c r="B18" s="1529"/>
      <c r="C18" s="1529"/>
      <c r="D18" s="1529"/>
      <c r="E18" s="1529"/>
      <c r="F18" s="1529"/>
    </row>
    <row r="19" spans="1:7" x14ac:dyDescent="0.25">
      <c r="E19" s="852"/>
    </row>
    <row r="20" spans="1:7" x14ac:dyDescent="0.25">
      <c r="B20" s="854"/>
      <c r="C20" s="854"/>
      <c r="D20" s="854"/>
      <c r="E20" s="854"/>
      <c r="F20" s="854"/>
    </row>
    <row r="23" spans="1:7" s="856" customFormat="1" ht="11.25" x14ac:dyDescent="0.2">
      <c r="B23" s="855"/>
      <c r="C23" s="855"/>
      <c r="D23" s="855"/>
      <c r="E23" s="855"/>
    </row>
  </sheetData>
  <mergeCells count="3">
    <mergeCell ref="A1:F1"/>
    <mergeCell ref="A18:F18"/>
    <mergeCell ref="A17:G17"/>
  </mergeCells>
  <printOptions horizontalCentered="1"/>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opLeftCell="A7" workbookViewId="0">
      <selection activeCell="A18" sqref="A18:G18"/>
    </sheetView>
  </sheetViews>
  <sheetFormatPr defaultColWidth="9.140625" defaultRowHeight="15" x14ac:dyDescent="0.25"/>
  <cols>
    <col min="1" max="1" width="14.42578125" style="386" bestFit="1" customWidth="1"/>
    <col min="2" max="6" width="23.85546875" style="386" customWidth="1"/>
    <col min="7" max="16384" width="9.140625" style="386"/>
  </cols>
  <sheetData>
    <row r="1" spans="1:11" s="388" customFormat="1" ht="15" customHeight="1" x14ac:dyDescent="0.25">
      <c r="A1" s="1528" t="s">
        <v>1031</v>
      </c>
      <c r="B1" s="1528"/>
      <c r="C1" s="1528"/>
      <c r="D1" s="1528"/>
      <c r="E1" s="1528"/>
      <c r="F1" s="1528"/>
      <c r="G1" s="387"/>
      <c r="H1" s="387"/>
      <c r="I1" s="387"/>
      <c r="J1" s="387"/>
      <c r="K1" s="387"/>
    </row>
    <row r="2" spans="1:11" ht="90" x14ac:dyDescent="0.25">
      <c r="A2" s="857" t="s">
        <v>122</v>
      </c>
      <c r="B2" s="857" t="s">
        <v>1032</v>
      </c>
      <c r="C2" s="857" t="s">
        <v>1033</v>
      </c>
      <c r="D2" s="857" t="s">
        <v>1034</v>
      </c>
      <c r="E2" s="857" t="s">
        <v>1035</v>
      </c>
      <c r="F2" s="851" t="s">
        <v>1036</v>
      </c>
    </row>
    <row r="3" spans="1:11" x14ac:dyDescent="0.25">
      <c r="A3" s="858" t="s">
        <v>76</v>
      </c>
      <c r="B3" s="616">
        <v>88600.120784090221</v>
      </c>
      <c r="C3" s="616">
        <v>88600.120784090221</v>
      </c>
      <c r="D3" s="616">
        <v>4870792</v>
      </c>
      <c r="E3" s="617">
        <v>1.82</v>
      </c>
      <c r="F3" s="617">
        <v>1.82</v>
      </c>
    </row>
    <row r="4" spans="1:11" x14ac:dyDescent="0.25">
      <c r="A4" s="858" t="s">
        <v>77</v>
      </c>
      <c r="B4" s="618">
        <f>INDEX(B5:B16,COUNT(B5:B16))</f>
        <v>131663.96709632801</v>
      </c>
      <c r="C4" s="618">
        <f t="shared" ref="C4:F4" si="0">INDEX(C5:C16,COUNT(C5:C16))</f>
        <v>131663.96709632766</v>
      </c>
      <c r="D4" s="618">
        <f t="shared" si="0"/>
        <v>6080067</v>
      </c>
      <c r="E4" s="618">
        <f t="shared" si="0"/>
        <v>2.1655019113494638</v>
      </c>
      <c r="F4" s="618">
        <f t="shared" si="0"/>
        <v>2.1655019113494585</v>
      </c>
    </row>
    <row r="5" spans="1:11" x14ac:dyDescent="0.25">
      <c r="A5" s="859">
        <v>45017</v>
      </c>
      <c r="B5" s="860">
        <v>95911.056225809152</v>
      </c>
      <c r="C5" s="860">
        <v>95911.056225809152</v>
      </c>
      <c r="D5" s="860">
        <v>5084725.2082388252</v>
      </c>
      <c r="E5" s="861">
        <v>1.8862583974135601</v>
      </c>
      <c r="F5" s="861">
        <v>1.8862583974135601</v>
      </c>
    </row>
    <row r="6" spans="1:11" x14ac:dyDescent="0.25">
      <c r="A6" s="859">
        <v>45047</v>
      </c>
      <c r="B6" s="860">
        <v>104584.82</v>
      </c>
      <c r="C6" s="860">
        <v>104584.82</v>
      </c>
      <c r="D6" s="860">
        <v>5295743.5977545604</v>
      </c>
      <c r="E6" s="861">
        <v>1.9748845099740999</v>
      </c>
      <c r="F6" s="861">
        <v>1.9748845099740999</v>
      </c>
    </row>
    <row r="7" spans="1:11" x14ac:dyDescent="0.25">
      <c r="A7" s="859">
        <v>45078</v>
      </c>
      <c r="B7" s="860">
        <v>113290.99670231827</v>
      </c>
      <c r="C7" s="860">
        <v>113286.42468431826</v>
      </c>
      <c r="D7" s="860">
        <v>5563382</v>
      </c>
      <c r="E7" s="861">
        <f>(B7/D7)*100</f>
        <v>2.0363691851884029</v>
      </c>
      <c r="F7" s="861">
        <f>(C7/D7)*100</f>
        <v>2.0362870046370762</v>
      </c>
    </row>
    <row r="8" spans="1:11" x14ac:dyDescent="0.25">
      <c r="A8" s="859">
        <v>45108</v>
      </c>
      <c r="B8" s="860">
        <v>122805</v>
      </c>
      <c r="C8" s="860">
        <v>122730</v>
      </c>
      <c r="D8" s="860">
        <v>5753354</v>
      </c>
      <c r="E8" s="861">
        <f>(B8/D8)*100</f>
        <v>2.1344940707628974</v>
      </c>
      <c r="F8" s="861">
        <f>(C8/D8)*100</f>
        <v>2.1331904833250306</v>
      </c>
    </row>
    <row r="9" spans="1:11" ht="15" customHeight="1" x14ac:dyDescent="0.25">
      <c r="A9" s="859">
        <v>45139</v>
      </c>
      <c r="B9" s="860">
        <v>128249</v>
      </c>
      <c r="C9" s="860">
        <v>128249</v>
      </c>
      <c r="D9" s="860">
        <v>5763446</v>
      </c>
      <c r="E9" s="861">
        <f>(B9/D9)*100</f>
        <v>2.2252138737831499</v>
      </c>
      <c r="F9" s="861">
        <f>(C9/D9)*100</f>
        <v>2.2252138737831499</v>
      </c>
    </row>
    <row r="10" spans="1:11" ht="15" customHeight="1" x14ac:dyDescent="0.25">
      <c r="A10" s="859">
        <v>45170</v>
      </c>
      <c r="B10" s="860">
        <v>133284.24941066504</v>
      </c>
      <c r="C10" s="860">
        <v>133284.24941066504</v>
      </c>
      <c r="D10" s="860">
        <v>5845760</v>
      </c>
      <c r="E10" s="861">
        <f t="shared" ref="E10" si="1">(B10/D10)*100</f>
        <v>2.2800157620337655</v>
      </c>
      <c r="F10" s="861">
        <f t="shared" ref="F10" si="2">(C10/D10)*100</f>
        <v>2.2800157620337655</v>
      </c>
    </row>
    <row r="11" spans="1:11" ht="15" customHeight="1" x14ac:dyDescent="0.25">
      <c r="A11" s="859">
        <v>45200</v>
      </c>
      <c r="B11" s="860">
        <v>126320.05697322608</v>
      </c>
      <c r="C11" s="860">
        <v>126320.05697322608</v>
      </c>
      <c r="D11" s="860">
        <v>5679629</v>
      </c>
      <c r="E11" s="861">
        <f t="shared" ref="E11:E12" si="3">(B11/D11)*100</f>
        <v>2.2240899356846384</v>
      </c>
      <c r="F11" s="861">
        <f t="shared" ref="F11:F12" si="4">(C11/D11)*100</f>
        <v>2.2240899356846384</v>
      </c>
    </row>
    <row r="12" spans="1:11" ht="15" customHeight="1" x14ac:dyDescent="0.25">
      <c r="A12" s="859">
        <v>45231</v>
      </c>
      <c r="B12" s="1232">
        <v>131663.96709632801</v>
      </c>
      <c r="C12" s="1232">
        <v>131663.96709632766</v>
      </c>
      <c r="D12" s="1232">
        <v>6080067</v>
      </c>
      <c r="E12" s="1233">
        <f t="shared" si="3"/>
        <v>2.1655019113494638</v>
      </c>
      <c r="F12" s="1233">
        <f t="shared" si="4"/>
        <v>2.1655019113494585</v>
      </c>
    </row>
    <row r="13" spans="1:11" ht="15" customHeight="1" x14ac:dyDescent="0.25">
      <c r="A13" s="859">
        <v>45261</v>
      </c>
      <c r="B13" s="860"/>
      <c r="C13" s="860"/>
      <c r="D13" s="860"/>
      <c r="E13" s="861"/>
      <c r="F13" s="861"/>
    </row>
    <row r="14" spans="1:11" ht="15" customHeight="1" x14ac:dyDescent="0.25">
      <c r="A14" s="859">
        <v>45292</v>
      </c>
      <c r="B14" s="860"/>
      <c r="C14" s="860"/>
      <c r="D14" s="860"/>
      <c r="E14" s="861"/>
      <c r="F14" s="861"/>
    </row>
    <row r="15" spans="1:11" ht="15" customHeight="1" x14ac:dyDescent="0.25">
      <c r="A15" s="859">
        <v>45323</v>
      </c>
      <c r="B15" s="860"/>
      <c r="C15" s="860"/>
      <c r="D15" s="860"/>
      <c r="E15" s="861"/>
      <c r="F15" s="861"/>
    </row>
    <row r="16" spans="1:11" ht="15" customHeight="1" x14ac:dyDescent="0.25">
      <c r="A16" s="859">
        <v>45352</v>
      </c>
      <c r="B16" s="860"/>
      <c r="C16" s="860"/>
      <c r="D16" s="860"/>
      <c r="E16" s="861"/>
      <c r="F16" s="861"/>
    </row>
    <row r="17" spans="1:7" ht="15" customHeight="1" x14ac:dyDescent="0.25">
      <c r="A17" s="1530" t="s">
        <v>1255</v>
      </c>
      <c r="B17" s="1530"/>
      <c r="C17" s="1530"/>
      <c r="D17" s="1530"/>
      <c r="E17" s="1530"/>
      <c r="F17" s="1530"/>
    </row>
    <row r="18" spans="1:7" ht="15" customHeight="1" x14ac:dyDescent="0.25">
      <c r="A18" s="1449" t="s">
        <v>1316</v>
      </c>
      <c r="B18" s="1449"/>
      <c r="C18" s="1449"/>
      <c r="D18" s="1449"/>
      <c r="E18" s="1449"/>
      <c r="F18" s="1449"/>
      <c r="G18" s="1449"/>
    </row>
    <row r="19" spans="1:7" x14ac:dyDescent="0.25">
      <c r="A19" s="1529" t="s">
        <v>1037</v>
      </c>
      <c r="B19" s="1529"/>
      <c r="C19" s="1529"/>
      <c r="D19" s="1529"/>
      <c r="E19" s="1529"/>
      <c r="F19" s="1529"/>
    </row>
    <row r="20" spans="1:7" x14ac:dyDescent="0.25">
      <c r="A20" s="859"/>
    </row>
  </sheetData>
  <mergeCells count="4">
    <mergeCell ref="A19:F19"/>
    <mergeCell ref="A1:F1"/>
    <mergeCell ref="A17:F17"/>
    <mergeCell ref="A18:G18"/>
  </mergeCells>
  <printOptions horizontalCentered="1"/>
  <pageMargins left="0.7" right="0.7" top="0.75" bottom="0.75" header="0.3" footer="0.3"/>
  <pageSetup paperSize="9" scale="98"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opLeftCell="A10" zoomScaleNormal="100" workbookViewId="0">
      <selection activeCell="A20" sqref="A20:G20"/>
    </sheetView>
  </sheetViews>
  <sheetFormatPr defaultColWidth="9.140625" defaultRowHeight="15" x14ac:dyDescent="0.25"/>
  <cols>
    <col min="1" max="1" width="11.140625" style="574" bestFit="1" customWidth="1"/>
    <col min="2" max="2" width="12.85546875" style="574" customWidth="1"/>
    <col min="3" max="3" width="16.42578125" style="574" bestFit="1" customWidth="1"/>
    <col min="4" max="4" width="8.42578125" style="574" bestFit="1" customWidth="1"/>
    <col min="5" max="5" width="15.140625" style="574" bestFit="1" customWidth="1"/>
    <col min="6" max="6" width="11.7109375" style="574" bestFit="1" customWidth="1"/>
    <col min="7" max="7" width="16.42578125" style="574" bestFit="1" customWidth="1"/>
    <col min="8" max="8" width="9.7109375" style="574" bestFit="1" customWidth="1"/>
    <col min="9" max="9" width="13" style="574" bestFit="1" customWidth="1"/>
    <col min="10" max="10" width="8.42578125" style="574" bestFit="1" customWidth="1"/>
    <col min="11" max="11" width="9.85546875" style="574" customWidth="1"/>
    <col min="12" max="14" width="11.7109375" style="574" bestFit="1" customWidth="1"/>
    <col min="15" max="15" width="16.42578125" style="574" bestFit="1" customWidth="1"/>
    <col min="16" max="16" width="11.7109375" style="574" bestFit="1" customWidth="1"/>
    <col min="17" max="17" width="15.140625" style="574" bestFit="1" customWidth="1"/>
    <col min="18" max="18" width="8.42578125" style="574" bestFit="1" customWidth="1"/>
    <col min="19" max="19" width="15.140625" style="574" bestFit="1" customWidth="1"/>
    <col min="20" max="20" width="9.7109375" style="574" bestFit="1" customWidth="1"/>
    <col min="21" max="21" width="16.42578125" style="574" bestFit="1" customWidth="1"/>
    <col min="22" max="22" width="9.7109375" style="574" bestFit="1" customWidth="1"/>
    <col min="23" max="23" width="16.28515625" style="574" bestFit="1" customWidth="1"/>
    <col min="24" max="24" width="8.42578125" style="574" bestFit="1" customWidth="1"/>
    <col min="25" max="25" width="13" style="574" bestFit="1" customWidth="1"/>
    <col min="26" max="26" width="12.85546875" style="574" customWidth="1"/>
    <col min="27" max="27" width="16.42578125" style="574" bestFit="1" customWidth="1"/>
    <col min="28" max="28" width="13" style="574" bestFit="1" customWidth="1"/>
    <col min="29" max="29" width="18.5703125" style="574" bestFit="1" customWidth="1"/>
    <col min="30" max="30" width="4.5703125" style="574" bestFit="1" customWidth="1"/>
    <col min="31" max="31" width="10" style="574" bestFit="1" customWidth="1"/>
    <col min="32" max="16384" width="9.140625" style="574"/>
  </cols>
  <sheetData>
    <row r="1" spans="1:31" s="568" customFormat="1" ht="15" customHeight="1" x14ac:dyDescent="0.25">
      <c r="A1" s="1531" t="s">
        <v>56</v>
      </c>
      <c r="B1" s="1532"/>
      <c r="C1" s="1532"/>
      <c r="D1" s="1532"/>
      <c r="E1" s="1532"/>
      <c r="F1" s="1532"/>
      <c r="G1" s="1532"/>
      <c r="H1" s="1532"/>
      <c r="I1" s="1532"/>
      <c r="J1" s="1532"/>
      <c r="K1" s="1532"/>
      <c r="L1" s="1532"/>
      <c r="M1" s="1532"/>
      <c r="N1" s="1532"/>
      <c r="O1" s="1532"/>
      <c r="P1" s="1532"/>
      <c r="Q1" s="1532"/>
      <c r="R1" s="1532"/>
      <c r="S1" s="1532"/>
      <c r="T1" s="1532"/>
      <c r="U1" s="1532"/>
      <c r="V1" s="1532"/>
      <c r="W1" s="1532"/>
      <c r="X1" s="1532"/>
      <c r="Y1" s="1532"/>
      <c r="Z1" s="1532"/>
      <c r="AA1" s="619"/>
      <c r="AB1" s="619"/>
      <c r="AC1" s="619"/>
    </row>
    <row r="2" spans="1:31" s="569" customFormat="1" ht="60" customHeight="1" x14ac:dyDescent="0.25">
      <c r="A2" s="1533" t="s">
        <v>1053</v>
      </c>
      <c r="B2" s="1534" t="s">
        <v>1052</v>
      </c>
      <c r="C2" s="1535"/>
      <c r="D2" s="1536" t="s">
        <v>1051</v>
      </c>
      <c r="E2" s="1536"/>
      <c r="F2" s="1536" t="s">
        <v>1050</v>
      </c>
      <c r="G2" s="1536"/>
      <c r="H2" s="1536" t="s">
        <v>1049</v>
      </c>
      <c r="I2" s="1536"/>
      <c r="J2" s="1534" t="s">
        <v>1048</v>
      </c>
      <c r="K2" s="1535"/>
      <c r="L2" s="1534" t="s">
        <v>1047</v>
      </c>
      <c r="M2" s="1535"/>
      <c r="N2" s="1536" t="s">
        <v>85</v>
      </c>
      <c r="O2" s="1536"/>
      <c r="P2" s="1534" t="s">
        <v>1046</v>
      </c>
      <c r="Q2" s="1535"/>
      <c r="R2" s="1534" t="s">
        <v>363</v>
      </c>
      <c r="S2" s="1535"/>
      <c r="T2" s="1536" t="s">
        <v>1045</v>
      </c>
      <c r="U2" s="1536"/>
      <c r="V2" s="1540" t="s">
        <v>1044</v>
      </c>
      <c r="W2" s="1541"/>
      <c r="X2" s="1542" t="s">
        <v>1043</v>
      </c>
      <c r="Y2" s="1541"/>
      <c r="Z2" s="1538" t="s">
        <v>358</v>
      </c>
      <c r="AA2" s="1539"/>
      <c r="AB2" s="1538" t="s">
        <v>101</v>
      </c>
      <c r="AC2" s="1539"/>
    </row>
    <row r="3" spans="1:31" s="569" customFormat="1" ht="30" x14ac:dyDescent="0.25">
      <c r="A3" s="1533"/>
      <c r="B3" s="620" t="s">
        <v>1042</v>
      </c>
      <c r="C3" s="620" t="s">
        <v>1041</v>
      </c>
      <c r="D3" s="620" t="s">
        <v>1042</v>
      </c>
      <c r="E3" s="620" t="s">
        <v>1041</v>
      </c>
      <c r="F3" s="620" t="s">
        <v>1042</v>
      </c>
      <c r="G3" s="620" t="s">
        <v>1041</v>
      </c>
      <c r="H3" s="620" t="s">
        <v>1042</v>
      </c>
      <c r="I3" s="620" t="s">
        <v>1041</v>
      </c>
      <c r="J3" s="620" t="s">
        <v>1042</v>
      </c>
      <c r="K3" s="620" t="s">
        <v>1041</v>
      </c>
      <c r="L3" s="620" t="s">
        <v>1042</v>
      </c>
      <c r="M3" s="620" t="s">
        <v>1041</v>
      </c>
      <c r="N3" s="620" t="s">
        <v>1042</v>
      </c>
      <c r="O3" s="620" t="s">
        <v>1041</v>
      </c>
      <c r="P3" s="620" t="s">
        <v>1042</v>
      </c>
      <c r="Q3" s="620" t="s">
        <v>1041</v>
      </c>
      <c r="R3" s="620" t="s">
        <v>1042</v>
      </c>
      <c r="S3" s="620" t="s">
        <v>1041</v>
      </c>
      <c r="T3" s="620" t="s">
        <v>1042</v>
      </c>
      <c r="U3" s="620" t="s">
        <v>1041</v>
      </c>
      <c r="V3" s="620" t="s">
        <v>1042</v>
      </c>
      <c r="W3" s="620" t="s">
        <v>1041</v>
      </c>
      <c r="X3" s="620" t="s">
        <v>1042</v>
      </c>
      <c r="Y3" s="620" t="s">
        <v>1041</v>
      </c>
      <c r="Z3" s="620" t="s">
        <v>1042</v>
      </c>
      <c r="AA3" s="620" t="s">
        <v>1041</v>
      </c>
      <c r="AB3" s="620" t="s">
        <v>1042</v>
      </c>
      <c r="AC3" s="620" t="s">
        <v>1041</v>
      </c>
    </row>
    <row r="4" spans="1:31" s="570" customFormat="1" x14ac:dyDescent="0.25">
      <c r="A4" s="621" t="s">
        <v>76</v>
      </c>
      <c r="B4" s="862">
        <v>11216</v>
      </c>
      <c r="C4" s="862">
        <v>4870791.66</v>
      </c>
      <c r="D4" s="862">
        <v>16</v>
      </c>
      <c r="E4" s="862">
        <v>480941.8</v>
      </c>
      <c r="F4" s="862">
        <v>3077</v>
      </c>
      <c r="G4" s="862">
        <v>2085732.73</v>
      </c>
      <c r="H4" s="862">
        <v>222</v>
      </c>
      <c r="I4" s="862">
        <v>45785.93</v>
      </c>
      <c r="J4" s="862">
        <v>23</v>
      </c>
      <c r="K4" s="862">
        <v>458.13</v>
      </c>
      <c r="L4" s="862">
        <v>1345</v>
      </c>
      <c r="M4" s="862">
        <v>3362.97</v>
      </c>
      <c r="N4" s="862">
        <v>1497</v>
      </c>
      <c r="O4" s="862">
        <v>3300913.26</v>
      </c>
      <c r="P4" s="862">
        <v>1274</v>
      </c>
      <c r="Q4" s="862">
        <v>245150.68</v>
      </c>
      <c r="R4" s="862">
        <v>87</v>
      </c>
      <c r="S4" s="862">
        <v>660271.9</v>
      </c>
      <c r="T4" s="862">
        <v>768</v>
      </c>
      <c r="U4" s="862">
        <v>2942185.57</v>
      </c>
      <c r="V4" s="862">
        <v>128</v>
      </c>
      <c r="W4" s="862">
        <v>869640.84</v>
      </c>
      <c r="X4" s="862">
        <v>23</v>
      </c>
      <c r="Y4" s="862">
        <v>48128.1</v>
      </c>
      <c r="Z4" s="862">
        <v>49816</v>
      </c>
      <c r="AA4" s="862">
        <v>1669005.47</v>
      </c>
      <c r="AB4" s="862">
        <v>69492</v>
      </c>
      <c r="AC4" s="862">
        <v>17222369.040000003</v>
      </c>
      <c r="AE4" s="571"/>
    </row>
    <row r="5" spans="1:31" s="570" customFormat="1" x14ac:dyDescent="0.25">
      <c r="A5" s="621" t="s">
        <v>77</v>
      </c>
      <c r="B5" s="862">
        <f>INDEX(B6:B17,COUNT(B6:B17))</f>
        <v>11282</v>
      </c>
      <c r="C5" s="862">
        <f t="shared" ref="C5:AC5" si="0">INDEX(C6:C17,COUNT(C6:C17))</f>
        <v>6609377.7000000002</v>
      </c>
      <c r="D5" s="862">
        <f t="shared" si="0"/>
        <v>9</v>
      </c>
      <c r="E5" s="862">
        <f t="shared" si="0"/>
        <v>532114.16</v>
      </c>
      <c r="F5" s="862">
        <f t="shared" si="0"/>
        <v>3306</v>
      </c>
      <c r="G5" s="862">
        <f t="shared" si="0"/>
        <v>2572430.2999999998</v>
      </c>
      <c r="H5" s="862">
        <f t="shared" si="0"/>
        <v>236</v>
      </c>
      <c r="I5" s="862">
        <f t="shared" si="0"/>
        <v>61561.8</v>
      </c>
      <c r="J5" s="862">
        <f t="shared" si="0"/>
        <v>23</v>
      </c>
      <c r="K5" s="862">
        <f t="shared" si="0"/>
        <v>698.11</v>
      </c>
      <c r="L5" s="862">
        <f t="shared" si="0"/>
        <v>1688</v>
      </c>
      <c r="M5" s="862">
        <f t="shared" si="0"/>
        <v>6917.59</v>
      </c>
      <c r="N5" s="862">
        <f t="shared" si="0"/>
        <v>1588</v>
      </c>
      <c r="O5" s="862">
        <f t="shared" si="0"/>
        <v>4405037.03</v>
      </c>
      <c r="P5" s="862">
        <f t="shared" si="0"/>
        <v>1472</v>
      </c>
      <c r="Q5" s="862">
        <f t="shared" si="0"/>
        <v>302843.03999999998</v>
      </c>
      <c r="R5" s="862">
        <f t="shared" si="0"/>
        <v>88</v>
      </c>
      <c r="S5" s="862">
        <f t="shared" si="0"/>
        <v>792833.62</v>
      </c>
      <c r="T5" s="862">
        <f t="shared" si="0"/>
        <v>805</v>
      </c>
      <c r="U5" s="862">
        <f t="shared" si="0"/>
        <v>3479060.45</v>
      </c>
      <c r="V5" s="862">
        <f t="shared" si="0"/>
        <v>140</v>
      </c>
      <c r="W5" s="862">
        <f t="shared" si="0"/>
        <v>1076081.3500000001</v>
      </c>
      <c r="X5" s="862">
        <f t="shared" si="0"/>
        <v>22</v>
      </c>
      <c r="Y5" s="862">
        <f t="shared" si="0"/>
        <v>50514.1</v>
      </c>
      <c r="Z5" s="862">
        <f t="shared" si="0"/>
        <v>57759</v>
      </c>
      <c r="AA5" s="862">
        <f t="shared" si="0"/>
        <v>2187817.64</v>
      </c>
      <c r="AB5" s="862">
        <f t="shared" si="0"/>
        <v>78418</v>
      </c>
      <c r="AC5" s="862">
        <f t="shared" si="0"/>
        <v>22077286.889999997</v>
      </c>
      <c r="AE5" s="571"/>
    </row>
    <row r="6" spans="1:31" s="573" customFormat="1" x14ac:dyDescent="0.25">
      <c r="A6" s="859">
        <v>45017</v>
      </c>
      <c r="B6" s="863">
        <v>11301</v>
      </c>
      <c r="C6" s="863">
        <v>5084725.3</v>
      </c>
      <c r="D6" s="864">
        <v>15</v>
      </c>
      <c r="E6" s="864">
        <v>490272.87</v>
      </c>
      <c r="F6" s="864">
        <v>3116</v>
      </c>
      <c r="G6" s="864">
        <v>2167529.2599999998</v>
      </c>
      <c r="H6" s="864">
        <v>218</v>
      </c>
      <c r="I6" s="864">
        <v>44081.04</v>
      </c>
      <c r="J6" s="864">
        <v>23</v>
      </c>
      <c r="K6" s="864">
        <v>485.52</v>
      </c>
      <c r="L6" s="864">
        <v>1369</v>
      </c>
      <c r="M6" s="864">
        <v>3566.28</v>
      </c>
      <c r="N6" s="864">
        <v>1500</v>
      </c>
      <c r="O6" s="864">
        <v>3471280.29</v>
      </c>
      <c r="P6" s="864">
        <v>1290</v>
      </c>
      <c r="Q6" s="864">
        <v>243646.25</v>
      </c>
      <c r="R6" s="864">
        <v>87</v>
      </c>
      <c r="S6" s="864">
        <v>653396.11</v>
      </c>
      <c r="T6" s="864">
        <v>768</v>
      </c>
      <c r="U6" s="864">
        <v>3036279.79</v>
      </c>
      <c r="V6" s="864">
        <v>128</v>
      </c>
      <c r="W6" s="864">
        <v>889805.58</v>
      </c>
      <c r="X6" s="864">
        <v>23</v>
      </c>
      <c r="Y6" s="864">
        <v>55407.6</v>
      </c>
      <c r="Z6" s="864">
        <v>50338</v>
      </c>
      <c r="AA6" s="864">
        <v>1719939.65</v>
      </c>
      <c r="AB6" s="865">
        <v>70176</v>
      </c>
      <c r="AC6" s="864">
        <v>17860415.539999999</v>
      </c>
      <c r="AD6" s="572"/>
      <c r="AE6" s="572"/>
    </row>
    <row r="7" spans="1:31" s="573" customFormat="1" x14ac:dyDescent="0.25">
      <c r="A7" s="859">
        <v>45047</v>
      </c>
      <c r="B7" s="864">
        <v>11341</v>
      </c>
      <c r="C7" s="863">
        <v>5295743.57</v>
      </c>
      <c r="D7" s="864">
        <v>15</v>
      </c>
      <c r="E7" s="864">
        <v>487641.21</v>
      </c>
      <c r="F7" s="864">
        <v>3152</v>
      </c>
      <c r="G7" s="864">
        <v>2239806.12</v>
      </c>
      <c r="H7" s="864">
        <v>220</v>
      </c>
      <c r="I7" s="864">
        <v>43043.83</v>
      </c>
      <c r="J7" s="864">
        <v>23</v>
      </c>
      <c r="K7" s="864">
        <v>518.46</v>
      </c>
      <c r="L7" s="864">
        <v>1349</v>
      </c>
      <c r="M7" s="864">
        <v>3754.13</v>
      </c>
      <c r="N7" s="864">
        <v>1497</v>
      </c>
      <c r="O7" s="864">
        <v>3602356.95</v>
      </c>
      <c r="P7" s="864">
        <v>1317</v>
      </c>
      <c r="Q7" s="864">
        <v>246206.13</v>
      </c>
      <c r="R7" s="864">
        <v>87</v>
      </c>
      <c r="S7" s="864">
        <v>668218.11</v>
      </c>
      <c r="T7" s="864">
        <v>767</v>
      </c>
      <c r="U7" s="864">
        <v>3113781.09</v>
      </c>
      <c r="V7" s="864">
        <v>128</v>
      </c>
      <c r="W7" s="864">
        <v>914828.69</v>
      </c>
      <c r="X7" s="864">
        <v>23</v>
      </c>
      <c r="Y7" s="864">
        <v>55851.5</v>
      </c>
      <c r="Z7" s="864">
        <v>50784</v>
      </c>
      <c r="AA7" s="864">
        <v>1751190.62</v>
      </c>
      <c r="AB7" s="864">
        <v>70703</v>
      </c>
      <c r="AC7" s="864">
        <v>18422940.41</v>
      </c>
      <c r="AD7" s="572"/>
      <c r="AE7" s="572"/>
    </row>
    <row r="8" spans="1:31" s="573" customFormat="1" x14ac:dyDescent="0.25">
      <c r="A8" s="859">
        <v>45078</v>
      </c>
      <c r="B8" s="864">
        <v>11355</v>
      </c>
      <c r="C8" s="863">
        <v>5563382.1799999997</v>
      </c>
      <c r="D8" s="864">
        <v>9</v>
      </c>
      <c r="E8" s="864">
        <v>502327</v>
      </c>
      <c r="F8" s="864">
        <v>3175</v>
      </c>
      <c r="G8" s="864">
        <v>2294984.4700000002</v>
      </c>
      <c r="H8" s="864">
        <v>223</v>
      </c>
      <c r="I8" s="864">
        <v>41873.919999999998</v>
      </c>
      <c r="J8" s="864">
        <v>23</v>
      </c>
      <c r="K8" s="864">
        <v>609.41</v>
      </c>
      <c r="L8" s="864">
        <v>1359</v>
      </c>
      <c r="M8" s="864">
        <v>4517.7299999999996</v>
      </c>
      <c r="N8" s="864">
        <v>1533</v>
      </c>
      <c r="O8" s="864">
        <v>3728967.7</v>
      </c>
      <c r="P8" s="864">
        <v>1343</v>
      </c>
      <c r="Q8" s="864">
        <v>253460.92</v>
      </c>
      <c r="R8" s="864">
        <v>87</v>
      </c>
      <c r="S8" s="864">
        <v>674902.82</v>
      </c>
      <c r="T8" s="864">
        <v>766</v>
      </c>
      <c r="U8" s="864">
        <v>3065343.56</v>
      </c>
      <c r="V8" s="864">
        <v>128</v>
      </c>
      <c r="W8" s="864">
        <v>942021.08</v>
      </c>
      <c r="X8" s="864">
        <v>23</v>
      </c>
      <c r="Y8" s="864">
        <v>59299.74</v>
      </c>
      <c r="Z8" s="864">
        <v>51337</v>
      </c>
      <c r="AA8" s="864">
        <v>1915016.44</v>
      </c>
      <c r="AB8" s="864">
        <v>71361</v>
      </c>
      <c r="AC8" s="864">
        <v>19046706.970000003</v>
      </c>
      <c r="AD8" s="572"/>
      <c r="AE8" s="572"/>
    </row>
    <row r="9" spans="1:31" s="573" customFormat="1" x14ac:dyDescent="0.25">
      <c r="A9" s="859">
        <v>45108</v>
      </c>
      <c r="B9" s="864">
        <v>11319</v>
      </c>
      <c r="C9" s="863">
        <v>5753354.1200000001</v>
      </c>
      <c r="D9" s="864">
        <v>9</v>
      </c>
      <c r="E9" s="864">
        <v>502446.7</v>
      </c>
      <c r="F9" s="864">
        <v>3175</v>
      </c>
      <c r="G9" s="864">
        <v>2357342.58</v>
      </c>
      <c r="H9" s="864">
        <v>223</v>
      </c>
      <c r="I9" s="864">
        <v>41909.089999999997</v>
      </c>
      <c r="J9" s="864">
        <v>23</v>
      </c>
      <c r="K9" s="864">
        <v>668.8</v>
      </c>
      <c r="L9" s="864">
        <v>1386</v>
      </c>
      <c r="M9" s="864">
        <v>5428.56</v>
      </c>
      <c r="N9" s="864">
        <v>1534</v>
      </c>
      <c r="O9" s="864">
        <v>3880381.88</v>
      </c>
      <c r="P9" s="864">
        <v>1359</v>
      </c>
      <c r="Q9" s="864">
        <v>258988.06</v>
      </c>
      <c r="R9" s="864">
        <v>88</v>
      </c>
      <c r="S9" s="864">
        <v>688496.88</v>
      </c>
      <c r="T9" s="864">
        <v>797</v>
      </c>
      <c r="U9" s="864">
        <v>3125955.02</v>
      </c>
      <c r="V9" s="864">
        <v>128</v>
      </c>
      <c r="W9" s="864">
        <v>964438.82</v>
      </c>
      <c r="X9" s="864">
        <v>22</v>
      </c>
      <c r="Y9" s="864">
        <v>60556.86</v>
      </c>
      <c r="Z9" s="864">
        <v>52106</v>
      </c>
      <c r="AA9" s="864">
        <v>1959425.93</v>
      </c>
      <c r="AB9" s="864">
        <v>72169</v>
      </c>
      <c r="AC9" s="864">
        <v>19599393.299999997</v>
      </c>
      <c r="AD9" s="572"/>
      <c r="AE9" s="572"/>
    </row>
    <row r="10" spans="1:31" s="573" customFormat="1" x14ac:dyDescent="0.25">
      <c r="A10" s="859">
        <v>45139</v>
      </c>
      <c r="B10" s="864">
        <v>11328</v>
      </c>
      <c r="C10" s="864">
        <v>5763446.5999999996</v>
      </c>
      <c r="D10" s="864">
        <v>9</v>
      </c>
      <c r="E10" s="864">
        <v>492327.78</v>
      </c>
      <c r="F10" s="864">
        <v>3184</v>
      </c>
      <c r="G10" s="864">
        <v>2368095.34</v>
      </c>
      <c r="H10" s="864">
        <v>223</v>
      </c>
      <c r="I10" s="864">
        <v>42878.16</v>
      </c>
      <c r="J10" s="864">
        <v>23</v>
      </c>
      <c r="K10" s="864">
        <v>686.17</v>
      </c>
      <c r="L10" s="864">
        <v>1419</v>
      </c>
      <c r="M10" s="864">
        <v>5776.31</v>
      </c>
      <c r="N10" s="864">
        <v>1559</v>
      </c>
      <c r="O10" s="864">
        <v>3910469.07</v>
      </c>
      <c r="P10" s="864">
        <v>1400</v>
      </c>
      <c r="Q10" s="864">
        <v>264366.61</v>
      </c>
      <c r="R10" s="864">
        <v>89</v>
      </c>
      <c r="S10" s="864">
        <v>699739.44</v>
      </c>
      <c r="T10" s="864">
        <v>798</v>
      </c>
      <c r="U10" s="864">
        <v>3127738.06</v>
      </c>
      <c r="V10" s="864">
        <v>128</v>
      </c>
      <c r="W10" s="864">
        <v>979502.78</v>
      </c>
      <c r="X10" s="864">
        <v>22</v>
      </c>
      <c r="Y10" s="864">
        <v>49470.37</v>
      </c>
      <c r="Z10" s="864">
        <v>53412</v>
      </c>
      <c r="AA10" s="864">
        <v>1966955.88</v>
      </c>
      <c r="AB10" s="864">
        <v>73594</v>
      </c>
      <c r="AC10" s="864">
        <v>19671452.57</v>
      </c>
      <c r="AD10" s="572"/>
      <c r="AE10" s="572"/>
    </row>
    <row r="11" spans="1:31" s="573" customFormat="1" x14ac:dyDescent="0.25">
      <c r="A11" s="859">
        <v>45170</v>
      </c>
      <c r="B11" s="864">
        <v>11323</v>
      </c>
      <c r="C11" s="864">
        <v>5845759.8300000001</v>
      </c>
      <c r="D11" s="864">
        <v>9</v>
      </c>
      <c r="E11" s="864">
        <v>489526.54</v>
      </c>
      <c r="F11" s="864">
        <v>3211</v>
      </c>
      <c r="G11" s="864">
        <v>2421067.9300000002</v>
      </c>
      <c r="H11" s="864">
        <v>224</v>
      </c>
      <c r="I11" s="864">
        <v>42135.33</v>
      </c>
      <c r="J11" s="864">
        <v>23</v>
      </c>
      <c r="K11" s="864">
        <v>684.02</v>
      </c>
      <c r="L11" s="864">
        <v>1490</v>
      </c>
      <c r="M11" s="864">
        <v>5872.41</v>
      </c>
      <c r="N11" s="864">
        <v>1569</v>
      </c>
      <c r="O11" s="864">
        <v>3953719.54</v>
      </c>
      <c r="P11" s="864">
        <v>1433</v>
      </c>
      <c r="Q11" s="864">
        <v>274552.83</v>
      </c>
      <c r="R11" s="864">
        <v>90</v>
      </c>
      <c r="S11" s="864">
        <v>693290.64</v>
      </c>
      <c r="T11" s="864">
        <v>802</v>
      </c>
      <c r="U11" s="864">
        <v>3195913.29</v>
      </c>
      <c r="V11" s="864">
        <v>128</v>
      </c>
      <c r="W11" s="864">
        <v>1000933.11</v>
      </c>
      <c r="X11" s="864">
        <v>22</v>
      </c>
      <c r="Y11" s="864">
        <v>50100.07</v>
      </c>
      <c r="Z11" s="864">
        <v>54524</v>
      </c>
      <c r="AA11" s="864">
        <v>2008143.48</v>
      </c>
      <c r="AB11" s="864">
        <v>74848</v>
      </c>
      <c r="AC11" s="864">
        <v>19981699.02</v>
      </c>
      <c r="AD11" s="572"/>
      <c r="AE11" s="572"/>
    </row>
    <row r="12" spans="1:31" s="573" customFormat="1" x14ac:dyDescent="0.25">
      <c r="A12" s="859">
        <v>45200</v>
      </c>
      <c r="B12" s="864">
        <v>11331</v>
      </c>
      <c r="C12" s="864">
        <v>5679629.0800000001</v>
      </c>
      <c r="D12" s="864">
        <v>9</v>
      </c>
      <c r="E12" s="864">
        <v>470925.79</v>
      </c>
      <c r="F12" s="864">
        <v>3234</v>
      </c>
      <c r="G12" s="864">
        <v>2379689.04</v>
      </c>
      <c r="H12" s="864">
        <v>224</v>
      </c>
      <c r="I12" s="864">
        <v>42010.89</v>
      </c>
      <c r="J12" s="864">
        <v>23</v>
      </c>
      <c r="K12" s="864">
        <v>621.09</v>
      </c>
      <c r="L12" s="864">
        <v>1556</v>
      </c>
      <c r="M12" s="864">
        <v>5934.09</v>
      </c>
      <c r="N12" s="864">
        <v>1585</v>
      </c>
      <c r="O12" s="864">
        <v>3930698.88</v>
      </c>
      <c r="P12" s="864">
        <v>1477</v>
      </c>
      <c r="Q12" s="864">
        <v>272102.98</v>
      </c>
      <c r="R12" s="864">
        <v>89</v>
      </c>
      <c r="S12" s="864">
        <v>778667.94</v>
      </c>
      <c r="T12" s="864">
        <v>806</v>
      </c>
      <c r="U12" s="864">
        <v>3146703.05</v>
      </c>
      <c r="V12" s="864">
        <v>128</v>
      </c>
      <c r="W12" s="864">
        <v>1015209.2</v>
      </c>
      <c r="X12" s="864">
        <v>22</v>
      </c>
      <c r="Y12" s="864">
        <v>46357.79</v>
      </c>
      <c r="Z12" s="864">
        <v>55527</v>
      </c>
      <c r="AA12" s="864">
        <v>2025658.13</v>
      </c>
      <c r="AB12" s="864">
        <v>76011</v>
      </c>
      <c r="AC12" s="864">
        <v>19794207.949999996</v>
      </c>
    </row>
    <row r="13" spans="1:31" s="573" customFormat="1" x14ac:dyDescent="0.25">
      <c r="A13" s="859">
        <v>45231</v>
      </c>
      <c r="B13" s="864">
        <v>11307</v>
      </c>
      <c r="C13" s="864">
        <v>6080067.1200000001</v>
      </c>
      <c r="D13" s="864">
        <v>9</v>
      </c>
      <c r="E13" s="864">
        <v>493447.77</v>
      </c>
      <c r="F13" s="864">
        <v>3261</v>
      </c>
      <c r="G13" s="864">
        <v>2492655.27</v>
      </c>
      <c r="H13" s="864">
        <v>234</v>
      </c>
      <c r="I13" s="864">
        <v>49532.24</v>
      </c>
      <c r="J13" s="864">
        <v>23</v>
      </c>
      <c r="K13" s="864">
        <v>671.76</v>
      </c>
      <c r="L13" s="864">
        <v>1617</v>
      </c>
      <c r="M13" s="864">
        <v>6355.9</v>
      </c>
      <c r="N13" s="864">
        <v>1599</v>
      </c>
      <c r="O13" s="864">
        <v>3836157.39</v>
      </c>
      <c r="P13" s="864">
        <v>1420</v>
      </c>
      <c r="Q13" s="864">
        <v>288683.81</v>
      </c>
      <c r="R13" s="864">
        <v>89</v>
      </c>
      <c r="S13" s="864">
        <v>803826.78</v>
      </c>
      <c r="T13" s="864">
        <v>803</v>
      </c>
      <c r="U13" s="864">
        <v>3273800.16</v>
      </c>
      <c r="V13" s="864">
        <v>139</v>
      </c>
      <c r="W13" s="864">
        <v>1360568.96</v>
      </c>
      <c r="X13" s="864">
        <v>22</v>
      </c>
      <c r="Y13" s="864">
        <v>47940.59</v>
      </c>
      <c r="Z13" s="864">
        <v>56253</v>
      </c>
      <c r="AA13" s="864">
        <v>2096696.5</v>
      </c>
      <c r="AB13" s="864">
        <v>76776</v>
      </c>
      <c r="AC13" s="864">
        <v>20830404.25</v>
      </c>
    </row>
    <row r="14" spans="1:31" s="573" customFormat="1" x14ac:dyDescent="0.25">
      <c r="A14" s="859">
        <v>45261</v>
      </c>
      <c r="B14" s="1234">
        <v>11282</v>
      </c>
      <c r="C14" s="1234">
        <v>6609377.7000000002</v>
      </c>
      <c r="D14" s="1234">
        <v>9</v>
      </c>
      <c r="E14" s="1234">
        <v>532114.16</v>
      </c>
      <c r="F14" s="1234">
        <v>3306</v>
      </c>
      <c r="G14" s="1234">
        <v>2572430.2999999998</v>
      </c>
      <c r="H14" s="1234">
        <v>236</v>
      </c>
      <c r="I14" s="1235">
        <v>61561.8</v>
      </c>
      <c r="J14" s="1234">
        <v>23</v>
      </c>
      <c r="K14" s="1234">
        <v>698.11</v>
      </c>
      <c r="L14" s="1234">
        <v>1688</v>
      </c>
      <c r="M14" s="1234">
        <v>6917.59</v>
      </c>
      <c r="N14" s="1234">
        <v>1588</v>
      </c>
      <c r="O14" s="1234">
        <v>4405037.03</v>
      </c>
      <c r="P14" s="1234">
        <v>1472</v>
      </c>
      <c r="Q14" s="1234">
        <v>302843.03999999998</v>
      </c>
      <c r="R14" s="1234">
        <v>88</v>
      </c>
      <c r="S14" s="1234">
        <v>792833.62</v>
      </c>
      <c r="T14" s="1234">
        <v>805</v>
      </c>
      <c r="U14" s="1234">
        <v>3479060.45</v>
      </c>
      <c r="V14" s="1234">
        <v>140</v>
      </c>
      <c r="W14" s="1234">
        <v>1076081.3500000001</v>
      </c>
      <c r="X14" s="1234">
        <v>22</v>
      </c>
      <c r="Y14" s="1234">
        <v>50514.1</v>
      </c>
      <c r="Z14" s="1234">
        <v>57759</v>
      </c>
      <c r="AA14" s="1236">
        <v>2187817.64</v>
      </c>
      <c r="AB14" s="1236">
        <v>78418</v>
      </c>
      <c r="AC14" s="1236">
        <v>22077286.889999997</v>
      </c>
    </row>
    <row r="15" spans="1:31" s="573" customFormat="1" x14ac:dyDescent="0.25">
      <c r="A15" s="859">
        <v>45292</v>
      </c>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row>
    <row r="16" spans="1:31" s="573" customFormat="1" x14ac:dyDescent="0.25">
      <c r="A16" s="859">
        <v>45323</v>
      </c>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row>
    <row r="17" spans="1:31" s="573" customFormat="1" x14ac:dyDescent="0.25">
      <c r="A17" s="859">
        <v>45352</v>
      </c>
      <c r="B17" s="864"/>
      <c r="C17" s="864"/>
      <c r="D17" s="864"/>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row>
    <row r="18" spans="1:31" s="573" customFormat="1" ht="15" customHeight="1" x14ac:dyDescent="0.2">
      <c r="A18" s="1529" t="s">
        <v>1040</v>
      </c>
      <c r="B18" s="1529"/>
      <c r="C18" s="1529"/>
      <c r="D18" s="1529"/>
      <c r="E18" s="1529"/>
      <c r="F18" s="1529"/>
      <c r="G18" s="1529"/>
      <c r="H18" s="1529"/>
      <c r="I18" s="1529"/>
      <c r="J18" s="1529"/>
      <c r="K18" s="1529"/>
      <c r="L18" s="1529"/>
      <c r="M18" s="1529"/>
      <c r="N18" s="1529"/>
      <c r="O18" s="1529"/>
      <c r="P18" s="1529"/>
      <c r="Q18" s="1529"/>
      <c r="R18" s="1529"/>
      <c r="S18" s="1529"/>
      <c r="T18" s="1529"/>
      <c r="U18" s="1529"/>
      <c r="V18" s="1529"/>
      <c r="W18" s="1529"/>
      <c r="X18" s="1529"/>
      <c r="Y18" s="1529"/>
      <c r="Z18" s="1529"/>
      <c r="AA18" s="622"/>
      <c r="AB18" s="623"/>
      <c r="AC18" s="623"/>
    </row>
    <row r="19" spans="1:31" s="573" customFormat="1" ht="15" customHeight="1" x14ac:dyDescent="0.25">
      <c r="A19" s="1529" t="s">
        <v>1039</v>
      </c>
      <c r="B19" s="1529"/>
      <c r="C19" s="1529"/>
      <c r="D19" s="1529"/>
      <c r="E19" s="1529"/>
      <c r="F19" s="1529"/>
      <c r="G19" s="1529"/>
      <c r="H19" s="1529"/>
      <c r="I19" s="1529"/>
      <c r="J19" s="1529"/>
      <c r="K19" s="1529"/>
      <c r="L19" s="1529"/>
      <c r="M19" s="1529"/>
      <c r="N19" s="1529"/>
      <c r="O19" s="1529"/>
      <c r="P19" s="1529"/>
      <c r="Q19" s="1529"/>
      <c r="R19" s="1529"/>
      <c r="S19" s="1529"/>
      <c r="T19" s="1529"/>
      <c r="U19" s="1529"/>
      <c r="V19" s="1529"/>
      <c r="W19" s="1529"/>
      <c r="X19" s="1529"/>
      <c r="Y19" s="1529"/>
      <c r="Z19" s="1529"/>
      <c r="AA19" s="623"/>
      <c r="AB19" s="623"/>
      <c r="AC19" s="623"/>
      <c r="AE19" s="574"/>
    </row>
    <row r="20" spans="1:31" s="573" customFormat="1" ht="15" customHeight="1" x14ac:dyDescent="0.25">
      <c r="A20" s="1449" t="s">
        <v>1316</v>
      </c>
      <c r="B20" s="1449"/>
      <c r="C20" s="1449"/>
      <c r="D20" s="1449"/>
      <c r="E20" s="1449"/>
      <c r="F20" s="1449"/>
      <c r="G20" s="1449"/>
      <c r="H20" s="978"/>
      <c r="I20" s="978"/>
      <c r="J20" s="978"/>
      <c r="K20" s="978"/>
      <c r="L20" s="978"/>
      <c r="M20" s="978"/>
      <c r="N20" s="978"/>
      <c r="O20" s="978"/>
      <c r="P20" s="978"/>
      <c r="Q20" s="978"/>
      <c r="R20" s="978"/>
      <c r="S20" s="978"/>
      <c r="T20" s="978"/>
      <c r="U20" s="978"/>
      <c r="V20" s="978"/>
      <c r="W20" s="978"/>
      <c r="X20" s="978"/>
      <c r="Y20" s="978"/>
      <c r="Z20" s="978"/>
      <c r="AA20" s="623"/>
      <c r="AB20" s="623"/>
      <c r="AC20" s="623"/>
      <c r="AE20" s="574"/>
    </row>
    <row r="21" spans="1:31" x14ac:dyDescent="0.25">
      <c r="A21" s="1537" t="s">
        <v>1038</v>
      </c>
      <c r="B21" s="1537"/>
      <c r="C21" s="1537"/>
      <c r="D21" s="1537"/>
      <c r="E21" s="1537"/>
      <c r="F21" s="1537"/>
      <c r="G21" s="1537"/>
      <c r="H21" s="1537"/>
      <c r="I21" s="1537"/>
      <c r="J21" s="1537"/>
      <c r="K21" s="1537"/>
      <c r="L21" s="1537"/>
      <c r="M21" s="1537"/>
      <c r="N21" s="1537"/>
      <c r="O21" s="1537"/>
      <c r="P21" s="1537"/>
      <c r="Q21" s="1537"/>
      <c r="R21" s="1537"/>
      <c r="S21" s="1537"/>
      <c r="T21" s="1537"/>
      <c r="U21" s="1537"/>
      <c r="V21" s="1537"/>
      <c r="W21" s="1537"/>
      <c r="X21" s="1537"/>
      <c r="Y21" s="1537"/>
      <c r="Z21" s="1537"/>
      <c r="AA21" s="623"/>
      <c r="AB21" s="623"/>
      <c r="AC21" s="623"/>
    </row>
  </sheetData>
  <mergeCells count="20">
    <mergeCell ref="A21:Z21"/>
    <mergeCell ref="AB2:AC2"/>
    <mergeCell ref="R2:S2"/>
    <mergeCell ref="T2:U2"/>
    <mergeCell ref="V2:W2"/>
    <mergeCell ref="X2:Y2"/>
    <mergeCell ref="Z2:AA2"/>
    <mergeCell ref="A19:Z19"/>
    <mergeCell ref="A18:Z18"/>
    <mergeCell ref="A20:G20"/>
    <mergeCell ref="A1:Z1"/>
    <mergeCell ref="A2:A3"/>
    <mergeCell ref="B2:C2"/>
    <mergeCell ref="D2:E2"/>
    <mergeCell ref="F2:G2"/>
    <mergeCell ref="H2:I2"/>
    <mergeCell ref="J2:K2"/>
    <mergeCell ref="L2:M2"/>
    <mergeCell ref="N2:O2"/>
    <mergeCell ref="P2:Q2"/>
  </mergeCells>
  <printOptions horizontalCentered="1"/>
  <pageMargins left="0.7" right="0.7" top="0.75" bottom="0.75" header="0.3" footer="0.3"/>
  <pageSetup paperSize="9"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J1"/>
    </sheetView>
  </sheetViews>
  <sheetFormatPr defaultColWidth="9.140625" defaultRowHeight="15" x14ac:dyDescent="0.25"/>
  <cols>
    <col min="1" max="1" width="20.7109375" style="576" bestFit="1" customWidth="1"/>
    <col min="2" max="9" width="12.140625" style="576" customWidth="1"/>
    <col min="10" max="10" width="10.28515625" style="576" customWidth="1"/>
    <col min="11" max="16384" width="9.140625" style="576"/>
  </cols>
  <sheetData>
    <row r="1" spans="1:10" s="575" customFormat="1" ht="15" customHeight="1" x14ac:dyDescent="0.25">
      <c r="A1" s="1545" t="s">
        <v>1061</v>
      </c>
      <c r="B1" s="1546"/>
      <c r="C1" s="1546"/>
      <c r="D1" s="1546"/>
      <c r="E1" s="1546"/>
      <c r="F1" s="1546"/>
      <c r="G1" s="1546"/>
      <c r="H1" s="1546"/>
      <c r="I1" s="1546"/>
      <c r="J1" s="1546"/>
    </row>
    <row r="2" spans="1:10" ht="15" customHeight="1" x14ac:dyDescent="0.25">
      <c r="A2" s="1543" t="s">
        <v>1062</v>
      </c>
      <c r="B2" s="1547" t="s">
        <v>1063</v>
      </c>
      <c r="C2" s="1548"/>
      <c r="D2" s="1548"/>
      <c r="E2" s="1548"/>
      <c r="F2" s="1548"/>
      <c r="G2" s="1548"/>
      <c r="H2" s="1548"/>
      <c r="I2" s="1548"/>
      <c r="J2" s="1549"/>
    </row>
    <row r="3" spans="1:10" x14ac:dyDescent="0.25">
      <c r="A3" s="1544"/>
      <c r="B3" s="866">
        <v>44440</v>
      </c>
      <c r="C3" s="866">
        <v>44531</v>
      </c>
      <c r="D3" s="866">
        <v>44621</v>
      </c>
      <c r="E3" s="866">
        <v>44713</v>
      </c>
      <c r="F3" s="866">
        <v>44805</v>
      </c>
      <c r="G3" s="867">
        <v>44896</v>
      </c>
      <c r="H3" s="867">
        <v>44986</v>
      </c>
      <c r="I3" s="867">
        <v>45078</v>
      </c>
      <c r="J3" s="867">
        <v>45170</v>
      </c>
    </row>
    <row r="4" spans="1:10" ht="30" x14ac:dyDescent="0.25">
      <c r="A4" s="868" t="s">
        <v>1064</v>
      </c>
      <c r="B4" s="869">
        <v>3296</v>
      </c>
      <c r="C4" s="869">
        <v>3280</v>
      </c>
      <c r="D4" s="869">
        <v>3261</v>
      </c>
      <c r="E4" s="870">
        <v>3110</v>
      </c>
      <c r="F4" s="870">
        <v>3176</v>
      </c>
      <c r="G4" s="870">
        <v>3176</v>
      </c>
      <c r="H4" s="871">
        <v>3448</v>
      </c>
      <c r="I4" s="872" t="s">
        <v>1065</v>
      </c>
      <c r="J4" s="869">
        <v>2072</v>
      </c>
    </row>
    <row r="5" spans="1:10" x14ac:dyDescent="0.25">
      <c r="A5" s="868" t="s">
        <v>1066</v>
      </c>
      <c r="B5" s="869">
        <v>1353</v>
      </c>
      <c r="C5" s="869">
        <v>174</v>
      </c>
      <c r="D5" s="869">
        <v>166</v>
      </c>
      <c r="E5" s="870">
        <v>133</v>
      </c>
      <c r="F5" s="870">
        <v>166</v>
      </c>
      <c r="G5" s="870">
        <v>57</v>
      </c>
      <c r="H5" s="871">
        <v>166</v>
      </c>
      <c r="I5" s="872" t="s">
        <v>1067</v>
      </c>
      <c r="J5" s="869">
        <v>136</v>
      </c>
    </row>
    <row r="6" spans="1:10" x14ac:dyDescent="0.25">
      <c r="A6" s="868" t="s">
        <v>1068</v>
      </c>
      <c r="B6" s="869">
        <v>269</v>
      </c>
      <c r="C6" s="869">
        <v>269</v>
      </c>
      <c r="D6" s="869">
        <v>824</v>
      </c>
      <c r="E6" s="870">
        <v>687</v>
      </c>
      <c r="F6" s="870">
        <v>687</v>
      </c>
      <c r="G6" s="870">
        <v>656</v>
      </c>
      <c r="H6" s="871">
        <v>656</v>
      </c>
      <c r="I6" s="872" t="s">
        <v>1069</v>
      </c>
      <c r="J6" s="869">
        <v>564</v>
      </c>
    </row>
    <row r="7" spans="1:10" x14ac:dyDescent="0.25">
      <c r="A7" s="868" t="s">
        <v>1070</v>
      </c>
      <c r="B7" s="869">
        <v>0</v>
      </c>
      <c r="C7" s="869">
        <v>0</v>
      </c>
      <c r="D7" s="869">
        <v>0</v>
      </c>
      <c r="E7" s="870">
        <v>0</v>
      </c>
      <c r="F7" s="870">
        <v>0</v>
      </c>
      <c r="G7" s="870">
        <v>0</v>
      </c>
      <c r="H7" s="871">
        <v>0</v>
      </c>
      <c r="I7" s="872" t="s">
        <v>1071</v>
      </c>
      <c r="J7" s="869">
        <v>45</v>
      </c>
    </row>
    <row r="8" spans="1:10" x14ac:dyDescent="0.25">
      <c r="A8" s="868" t="s">
        <v>1072</v>
      </c>
      <c r="B8" s="869">
        <v>669</v>
      </c>
      <c r="C8" s="869">
        <v>120</v>
      </c>
      <c r="D8" s="869">
        <v>594</v>
      </c>
      <c r="E8" s="870">
        <v>547</v>
      </c>
      <c r="F8" s="870">
        <v>581</v>
      </c>
      <c r="G8" s="870">
        <v>213</v>
      </c>
      <c r="H8" s="871">
        <v>219</v>
      </c>
      <c r="I8" s="872" t="s">
        <v>1073</v>
      </c>
      <c r="J8" s="869">
        <v>187</v>
      </c>
    </row>
    <row r="9" spans="1:10" x14ac:dyDescent="0.25">
      <c r="A9" s="868" t="s">
        <v>1074</v>
      </c>
      <c r="B9" s="869">
        <v>1505</v>
      </c>
      <c r="C9" s="869">
        <v>1495</v>
      </c>
      <c r="D9" s="869">
        <v>1505</v>
      </c>
      <c r="E9" s="870">
        <v>213</v>
      </c>
      <c r="F9" s="870">
        <v>206</v>
      </c>
      <c r="G9" s="870">
        <v>197</v>
      </c>
      <c r="H9" s="871">
        <v>1416</v>
      </c>
      <c r="I9" s="872" t="s">
        <v>1075</v>
      </c>
      <c r="J9" s="869">
        <v>2106</v>
      </c>
    </row>
    <row r="10" spans="1:10" x14ac:dyDescent="0.25">
      <c r="A10" s="868" t="s">
        <v>1076</v>
      </c>
      <c r="B10" s="869">
        <v>42</v>
      </c>
      <c r="C10" s="869">
        <v>42</v>
      </c>
      <c r="D10" s="869">
        <v>42</v>
      </c>
      <c r="E10" s="870">
        <v>12</v>
      </c>
      <c r="F10" s="870">
        <v>42</v>
      </c>
      <c r="G10" s="870">
        <v>12</v>
      </c>
      <c r="H10" s="871">
        <v>12</v>
      </c>
      <c r="I10" s="872" t="s">
        <v>1077</v>
      </c>
      <c r="J10" s="869">
        <v>316</v>
      </c>
    </row>
    <row r="11" spans="1:10" x14ac:dyDescent="0.25">
      <c r="A11" s="868" t="s">
        <v>358</v>
      </c>
      <c r="B11" s="873">
        <v>39160</v>
      </c>
      <c r="C11" s="873">
        <v>34051</v>
      </c>
      <c r="D11" s="873">
        <v>39570</v>
      </c>
      <c r="E11" s="870">
        <v>35000</v>
      </c>
      <c r="F11" s="870">
        <v>39239</v>
      </c>
      <c r="G11" s="870">
        <v>37132</v>
      </c>
      <c r="H11" s="871">
        <v>42369</v>
      </c>
      <c r="I11" s="872" t="s">
        <v>1078</v>
      </c>
      <c r="J11" s="873">
        <v>42119</v>
      </c>
    </row>
    <row r="12" spans="1:10" x14ac:dyDescent="0.25">
      <c r="A12" s="874" t="s">
        <v>101</v>
      </c>
      <c r="B12" s="875">
        <v>46293</v>
      </c>
      <c r="C12" s="875">
        <v>39431</v>
      </c>
      <c r="D12" s="875">
        <v>45962</v>
      </c>
      <c r="E12" s="875">
        <v>39702</v>
      </c>
      <c r="F12" s="875" t="s">
        <v>1079</v>
      </c>
      <c r="G12" s="875">
        <v>41443</v>
      </c>
      <c r="H12" s="876">
        <v>48286</v>
      </c>
      <c r="I12" s="877">
        <v>43199</v>
      </c>
      <c r="J12" s="878">
        <v>47910</v>
      </c>
    </row>
    <row r="13" spans="1:10" x14ac:dyDescent="0.25">
      <c r="A13" s="624" t="s">
        <v>1080</v>
      </c>
      <c r="B13" s="625"/>
      <c r="C13" s="625"/>
      <c r="D13" s="626"/>
      <c r="E13" s="626"/>
      <c r="F13" s="626"/>
      <c r="G13" s="626"/>
      <c r="H13" s="626"/>
      <c r="I13" s="626"/>
      <c r="J13" s="626"/>
    </row>
  </sheetData>
  <mergeCells count="3">
    <mergeCell ref="A2:A3"/>
    <mergeCell ref="A1:J1"/>
    <mergeCell ref="B2:J2"/>
  </mergeCells>
  <printOptions horizontalCentered="1"/>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A18" sqref="A18:G18"/>
    </sheetView>
  </sheetViews>
  <sheetFormatPr defaultColWidth="9.140625" defaultRowHeight="15" x14ac:dyDescent="0.25"/>
  <cols>
    <col min="1" max="1" width="14.5703125" style="574" bestFit="1" customWidth="1"/>
    <col min="2" max="3" width="17.7109375" style="574" bestFit="1" customWidth="1"/>
    <col min="4" max="4" width="19.28515625" style="574" bestFit="1" customWidth="1"/>
    <col min="5" max="6" width="17.7109375" style="574" bestFit="1" customWidth="1"/>
    <col min="7" max="7" width="18.5703125" style="574" bestFit="1" customWidth="1"/>
    <col min="8" max="8" width="15.28515625" style="574" bestFit="1" customWidth="1"/>
    <col min="9" max="9" width="13.85546875" style="574" bestFit="1" customWidth="1"/>
    <col min="10" max="10" width="15.42578125" style="574" bestFit="1" customWidth="1"/>
    <col min="11" max="11" width="19.5703125" style="574" bestFit="1" customWidth="1"/>
    <col min="12" max="13" width="13.7109375" style="574" bestFit="1" customWidth="1"/>
    <col min="14" max="16384" width="9.140625" style="574"/>
  </cols>
  <sheetData>
    <row r="1" spans="1:14" ht="15" customHeight="1" x14ac:dyDescent="0.25">
      <c r="A1" s="1552" t="s">
        <v>1060</v>
      </c>
      <c r="B1" s="1552"/>
      <c r="C1" s="1552"/>
      <c r="D1" s="1552"/>
      <c r="E1" s="1552"/>
      <c r="F1" s="1552"/>
      <c r="G1" s="1552"/>
      <c r="H1" s="1552"/>
      <c r="I1" s="1552"/>
      <c r="J1" s="1552"/>
      <c r="K1" s="1552"/>
    </row>
    <row r="2" spans="1:14" s="573" customFormat="1" ht="15" customHeight="1" x14ac:dyDescent="0.25">
      <c r="A2" s="1553" t="s">
        <v>122</v>
      </c>
      <c r="B2" s="1553" t="s">
        <v>1059</v>
      </c>
      <c r="C2" s="1553"/>
      <c r="D2" s="1553"/>
      <c r="E2" s="1554" t="s">
        <v>1058</v>
      </c>
      <c r="F2" s="1554"/>
      <c r="G2" s="1554"/>
      <c r="H2" s="1553" t="s">
        <v>1057</v>
      </c>
      <c r="I2" s="1553"/>
      <c r="J2" s="1553"/>
      <c r="K2" s="1555" t="s">
        <v>1056</v>
      </c>
    </row>
    <row r="3" spans="1:14" s="573" customFormat="1" ht="30" x14ac:dyDescent="0.25">
      <c r="A3" s="1554"/>
      <c r="B3" s="879" t="s">
        <v>1055</v>
      </c>
      <c r="C3" s="879" t="s">
        <v>1054</v>
      </c>
      <c r="D3" s="879" t="s">
        <v>101</v>
      </c>
      <c r="E3" s="879" t="s">
        <v>1055</v>
      </c>
      <c r="F3" s="879" t="s">
        <v>1054</v>
      </c>
      <c r="G3" s="879" t="s">
        <v>101</v>
      </c>
      <c r="H3" s="879" t="s">
        <v>1055</v>
      </c>
      <c r="I3" s="879" t="s">
        <v>1054</v>
      </c>
      <c r="J3" s="879" t="s">
        <v>101</v>
      </c>
      <c r="K3" s="1555"/>
    </row>
    <row r="4" spans="1:14" s="578" customFormat="1" x14ac:dyDescent="0.25">
      <c r="A4" s="880" t="s">
        <v>76</v>
      </c>
      <c r="B4" s="881">
        <v>7754915.5028395513</v>
      </c>
      <c r="C4" s="881">
        <v>2752441.5616756701</v>
      </c>
      <c r="D4" s="881">
        <v>10507357.064515222</v>
      </c>
      <c r="E4" s="881">
        <v>7738932.5187582662</v>
      </c>
      <c r="F4" s="881">
        <v>2692199.1116188727</v>
      </c>
      <c r="G4" s="881">
        <v>10431131.63037714</v>
      </c>
      <c r="H4" s="881">
        <v>15982.974081285487</v>
      </c>
      <c r="I4" s="881">
        <v>60242.450056797657</v>
      </c>
      <c r="J4" s="881">
        <v>76225.424138083137</v>
      </c>
      <c r="K4" s="881">
        <v>3942030.6769684507</v>
      </c>
    </row>
    <row r="5" spans="1:14" s="578" customFormat="1" x14ac:dyDescent="0.25">
      <c r="A5" s="880" t="s">
        <v>77</v>
      </c>
      <c r="B5" s="882">
        <f>SUM(B6:B17)</f>
        <v>6457684.3690270483</v>
      </c>
      <c r="C5" s="882">
        <f t="shared" ref="C5:J5" si="0">SUM(C6:C17)</f>
        <v>1940987.9145635031</v>
      </c>
      <c r="D5" s="882">
        <f t="shared" si="0"/>
        <v>8398672.2835905515</v>
      </c>
      <c r="E5" s="882">
        <f t="shared" si="0"/>
        <v>6219581.0231739748</v>
      </c>
      <c r="F5" s="882">
        <f t="shared" si="0"/>
        <v>1906558.923725808</v>
      </c>
      <c r="G5" s="882">
        <f t="shared" si="0"/>
        <v>8126139.9468997829</v>
      </c>
      <c r="H5" s="882">
        <f t="shared" si="0"/>
        <v>238103.34585307172</v>
      </c>
      <c r="I5" s="882">
        <f t="shared" si="0"/>
        <v>34428.99083769408</v>
      </c>
      <c r="J5" s="882">
        <f t="shared" si="0"/>
        <v>272532.33669076581</v>
      </c>
      <c r="K5" s="883">
        <f>INDEX(K6:K17,COUNT(K6:K17))</f>
        <v>5077900.3139508273</v>
      </c>
    </row>
    <row r="6" spans="1:14" s="573" customFormat="1" x14ac:dyDescent="0.25">
      <c r="A6" s="412">
        <v>45017</v>
      </c>
      <c r="B6" s="884">
        <v>630364.55544991314</v>
      </c>
      <c r="C6" s="884">
        <v>194969.54969826492</v>
      </c>
      <c r="D6" s="884">
        <v>825334.10514817806</v>
      </c>
      <c r="E6" s="884">
        <v>526542.47811478528</v>
      </c>
      <c r="F6" s="884">
        <v>177356.79436209862</v>
      </c>
      <c r="G6" s="884">
        <v>703899.27247688384</v>
      </c>
      <c r="H6" s="884">
        <v>103822.08460356813</v>
      </c>
      <c r="I6" s="884">
        <v>17612.755336166323</v>
      </c>
      <c r="J6" s="884">
        <v>121434.83993973446</v>
      </c>
      <c r="K6" s="885">
        <v>4161821.6524216216</v>
      </c>
    </row>
    <row r="7" spans="1:14" s="573" customFormat="1" x14ac:dyDescent="0.25">
      <c r="A7" s="412">
        <v>45047</v>
      </c>
      <c r="B7" s="884">
        <v>654531.9182737373</v>
      </c>
      <c r="C7" s="884">
        <v>204239.63954114023</v>
      </c>
      <c r="D7" s="884">
        <v>858771.55781487701</v>
      </c>
      <c r="E7" s="884">
        <v>607164.3530044459</v>
      </c>
      <c r="F7" s="884">
        <v>194186.75724273408</v>
      </c>
      <c r="G7" s="884">
        <v>801351.1102471801</v>
      </c>
      <c r="H7" s="884">
        <v>47367.538000850938</v>
      </c>
      <c r="I7" s="884">
        <v>10052.882298406166</v>
      </c>
      <c r="J7" s="884">
        <v>57420.420299257094</v>
      </c>
      <c r="K7" s="885">
        <v>4320468.3773596529</v>
      </c>
    </row>
    <row r="8" spans="1:14" s="573" customFormat="1" x14ac:dyDescent="0.25">
      <c r="A8" s="412">
        <v>45078</v>
      </c>
      <c r="B8" s="884">
        <v>743586.25449642562</v>
      </c>
      <c r="C8" s="884">
        <v>202561.17773664027</v>
      </c>
      <c r="D8" s="884">
        <v>946147.4322330663</v>
      </c>
      <c r="E8" s="884">
        <v>747496.75067409128</v>
      </c>
      <c r="F8" s="884">
        <v>200673.00563964405</v>
      </c>
      <c r="G8" s="884">
        <v>948169.75631373515</v>
      </c>
      <c r="H8" s="884">
        <v>-3910.5161776651221</v>
      </c>
      <c r="I8" s="884">
        <v>1888.1720969963717</v>
      </c>
      <c r="J8" s="884">
        <v>-2022.3440806687577</v>
      </c>
      <c r="K8" s="885">
        <v>4439187.2095263712</v>
      </c>
    </row>
    <row r="9" spans="1:14" s="573" customFormat="1" x14ac:dyDescent="0.25">
      <c r="A9" s="412">
        <v>45108</v>
      </c>
      <c r="B9" s="886">
        <v>772117.0137418604</v>
      </c>
      <c r="C9" s="886">
        <v>228144.86254587211</v>
      </c>
      <c r="D9" s="887">
        <v>1000261.8762877327</v>
      </c>
      <c r="E9" s="886">
        <v>699495.03696528636</v>
      </c>
      <c r="F9" s="888">
        <v>218720.86283249647</v>
      </c>
      <c r="G9" s="889">
        <v>918215.89979778253</v>
      </c>
      <c r="H9" s="888">
        <v>72622.016776574019</v>
      </c>
      <c r="I9" s="888">
        <v>9423.9997133760007</v>
      </c>
      <c r="J9" s="889">
        <v>82046.016489950038</v>
      </c>
      <c r="K9" s="889">
        <v>4637564.6655939966</v>
      </c>
      <c r="L9" s="579"/>
      <c r="M9" s="580"/>
    </row>
    <row r="10" spans="1:14" s="573" customFormat="1" x14ac:dyDescent="0.25">
      <c r="A10" s="412">
        <v>45139</v>
      </c>
      <c r="B10" s="886">
        <v>740456.98865695903</v>
      </c>
      <c r="C10" s="886">
        <v>220115.54060221498</v>
      </c>
      <c r="D10" s="886">
        <v>960572.52925917367</v>
      </c>
      <c r="E10" s="886">
        <v>731266.04758555628</v>
      </c>
      <c r="F10" s="886">
        <v>214920.54963318724</v>
      </c>
      <c r="G10" s="886">
        <v>946186.59721874446</v>
      </c>
      <c r="H10" s="886">
        <v>9190.9410714031255</v>
      </c>
      <c r="I10" s="886">
        <v>5194.9909690269997</v>
      </c>
      <c r="J10" s="886">
        <v>14385.93204043014</v>
      </c>
      <c r="K10" s="889">
        <v>4663480.1421464793</v>
      </c>
      <c r="L10" s="579"/>
      <c r="M10" s="580"/>
    </row>
    <row r="11" spans="1:14" s="573" customFormat="1" x14ac:dyDescent="0.25">
      <c r="A11" s="412">
        <v>45170</v>
      </c>
      <c r="B11" s="884">
        <v>686873.79150702478</v>
      </c>
      <c r="C11" s="884">
        <v>201527.19046541373</v>
      </c>
      <c r="D11" s="884">
        <v>888400.98197243921</v>
      </c>
      <c r="E11" s="884">
        <v>743624.62112657353</v>
      </c>
      <c r="F11" s="884">
        <v>210967.83999890881</v>
      </c>
      <c r="G11" s="884">
        <v>954592.46112548187</v>
      </c>
      <c r="H11" s="884">
        <v>-56750.829619549302</v>
      </c>
      <c r="I11" s="884">
        <v>-9440.6495334945866</v>
      </c>
      <c r="J11" s="890">
        <v>-66191.479153043911</v>
      </c>
      <c r="K11" s="885">
        <v>4657755.2005796488</v>
      </c>
    </row>
    <row r="12" spans="1:14" ht="15" customHeight="1" x14ac:dyDescent="0.25">
      <c r="A12" s="412">
        <v>45200</v>
      </c>
      <c r="B12" s="884">
        <v>731285.39076546952</v>
      </c>
      <c r="C12" s="884">
        <v>245955.48630196275</v>
      </c>
      <c r="D12" s="884">
        <v>977240.87706743181</v>
      </c>
      <c r="E12" s="884">
        <v>663114.67548390198</v>
      </c>
      <c r="F12" s="884">
        <v>233597.806599929</v>
      </c>
      <c r="G12" s="884">
        <v>896712.48208383098</v>
      </c>
      <c r="H12" s="884">
        <v>68170.7152815671</v>
      </c>
      <c r="I12" s="884">
        <v>12357.679702033653</v>
      </c>
      <c r="J12" s="890">
        <v>80528.394983600738</v>
      </c>
      <c r="K12" s="885">
        <v>4671687.8970951699</v>
      </c>
      <c r="L12" s="573"/>
      <c r="M12" s="573"/>
      <c r="N12" s="581"/>
    </row>
    <row r="13" spans="1:14" ht="15" customHeight="1" x14ac:dyDescent="0.25">
      <c r="A13" s="412">
        <v>45231</v>
      </c>
      <c r="B13" s="884">
        <v>690942.37464370392</v>
      </c>
      <c r="C13" s="884">
        <v>208825.35492190951</v>
      </c>
      <c r="D13" s="884">
        <v>899767.72956561297</v>
      </c>
      <c r="E13" s="884">
        <v>659424.71053377725</v>
      </c>
      <c r="F13" s="884">
        <v>214727.38716540486</v>
      </c>
      <c r="G13" s="884">
        <v>874152.09769918211</v>
      </c>
      <c r="H13" s="884">
        <v>31517.66410992702</v>
      </c>
      <c r="I13" s="884">
        <v>-5902.0322434962945</v>
      </c>
      <c r="J13" s="890">
        <v>25615.631866430747</v>
      </c>
      <c r="K13" s="885">
        <v>4904992.4755968535</v>
      </c>
      <c r="L13" s="573"/>
      <c r="M13" s="573"/>
      <c r="N13" s="581"/>
    </row>
    <row r="14" spans="1:14" ht="15" customHeight="1" x14ac:dyDescent="0.25">
      <c r="A14" s="412">
        <v>45261</v>
      </c>
      <c r="B14" s="1237">
        <v>807526.08149195462</v>
      </c>
      <c r="C14" s="1237">
        <v>234649.11275008461</v>
      </c>
      <c r="D14" s="1237">
        <v>1042175.1942420397</v>
      </c>
      <c r="E14" s="1237">
        <v>841452.34968555719</v>
      </c>
      <c r="F14" s="1237">
        <v>241407.92025140487</v>
      </c>
      <c r="G14" s="1237">
        <v>1082860.2699369621</v>
      </c>
      <c r="H14" s="1237">
        <v>-33926.268193604192</v>
      </c>
      <c r="I14" s="1237">
        <v>-6758.8075013205525</v>
      </c>
      <c r="J14" s="1238">
        <v>-40685.075694924744</v>
      </c>
      <c r="K14" s="1239">
        <v>5077900.3139508273</v>
      </c>
      <c r="L14" s="573"/>
      <c r="M14" s="573"/>
      <c r="N14" s="581"/>
    </row>
    <row r="15" spans="1:14" ht="15" customHeight="1" x14ac:dyDescent="0.25">
      <c r="A15" s="412">
        <v>45292</v>
      </c>
      <c r="B15" s="884"/>
      <c r="C15" s="884"/>
      <c r="D15" s="884"/>
      <c r="E15" s="884"/>
      <c r="F15" s="884"/>
      <c r="G15" s="884"/>
      <c r="H15" s="884"/>
      <c r="I15" s="884"/>
      <c r="J15" s="890"/>
      <c r="K15" s="885"/>
      <c r="L15" s="573"/>
      <c r="M15" s="573"/>
      <c r="N15" s="581"/>
    </row>
    <row r="16" spans="1:14" ht="15" customHeight="1" x14ac:dyDescent="0.25">
      <c r="A16" s="412">
        <v>45323</v>
      </c>
      <c r="B16" s="884"/>
      <c r="C16" s="884"/>
      <c r="D16" s="884"/>
      <c r="E16" s="884"/>
      <c r="F16" s="884"/>
      <c r="G16" s="884"/>
      <c r="H16" s="884"/>
      <c r="I16" s="884"/>
      <c r="J16" s="890"/>
      <c r="K16" s="885"/>
      <c r="L16" s="573"/>
      <c r="M16" s="573"/>
      <c r="N16" s="581"/>
    </row>
    <row r="17" spans="1:13" ht="15" customHeight="1" x14ac:dyDescent="0.25">
      <c r="A17" s="412">
        <v>45352</v>
      </c>
      <c r="B17" s="884"/>
      <c r="C17" s="884"/>
      <c r="D17" s="884"/>
      <c r="E17" s="884"/>
      <c r="F17" s="884"/>
      <c r="G17" s="884"/>
      <c r="H17" s="884"/>
      <c r="I17" s="884"/>
      <c r="J17" s="890"/>
      <c r="K17" s="885"/>
      <c r="L17" s="129"/>
      <c r="M17" s="129"/>
    </row>
    <row r="18" spans="1:13" ht="15" customHeight="1" x14ac:dyDescent="0.25">
      <c r="A18" s="1449" t="s">
        <v>1316</v>
      </c>
      <c r="B18" s="1449"/>
      <c r="C18" s="1449"/>
      <c r="D18" s="1449"/>
      <c r="E18" s="1449"/>
      <c r="F18" s="1449"/>
      <c r="G18" s="1449"/>
      <c r="H18" s="1280"/>
      <c r="I18" s="1280"/>
      <c r="J18" s="1280"/>
      <c r="K18" s="1280"/>
    </row>
    <row r="19" spans="1:13" x14ac:dyDescent="0.25">
      <c r="A19" s="1551" t="s">
        <v>1256</v>
      </c>
      <c r="B19" s="1551"/>
      <c r="C19" s="1551"/>
      <c r="D19" s="1551"/>
      <c r="E19" s="1551"/>
      <c r="F19" s="1551"/>
      <c r="G19" s="1551"/>
      <c r="H19" s="1551"/>
      <c r="I19" s="1551"/>
      <c r="J19" s="1551"/>
      <c r="K19" s="1551"/>
    </row>
    <row r="20" spans="1:13" x14ac:dyDescent="0.25">
      <c r="A20" s="1550" t="s">
        <v>138</v>
      </c>
      <c r="B20" s="1550"/>
      <c r="C20" s="1550"/>
      <c r="D20" s="1550"/>
      <c r="E20" s="1550"/>
      <c r="F20" s="1550"/>
      <c r="G20" s="1550"/>
      <c r="H20" s="1550"/>
      <c r="I20" s="1550"/>
      <c r="J20" s="1550"/>
      <c r="K20" s="1550"/>
    </row>
  </sheetData>
  <mergeCells count="9">
    <mergeCell ref="A20:K20"/>
    <mergeCell ref="A19:K19"/>
    <mergeCell ref="A1:K1"/>
    <mergeCell ref="A2:A3"/>
    <mergeCell ref="B2:D2"/>
    <mergeCell ref="E2:G2"/>
    <mergeCell ref="H2:J2"/>
    <mergeCell ref="K2:K3"/>
    <mergeCell ref="A18:G18"/>
  </mergeCells>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workbookViewId="0">
      <selection sqref="A1:D1"/>
    </sheetView>
  </sheetViews>
  <sheetFormatPr defaultColWidth="8.85546875" defaultRowHeight="15" x14ac:dyDescent="0.25"/>
  <cols>
    <col min="1" max="1" width="8.140625" style="634" bestFit="1" customWidth="1"/>
    <col min="2" max="2" width="36.85546875" style="634" bestFit="1" customWidth="1"/>
    <col min="3" max="3" width="12.42578125" style="634" bestFit="1" customWidth="1"/>
    <col min="4" max="4" width="19.5703125" style="634" bestFit="1" customWidth="1"/>
    <col min="5" max="6" width="18.42578125" style="634" bestFit="1" customWidth="1"/>
    <col min="7" max="7" width="16.140625" style="634" bestFit="1" customWidth="1"/>
    <col min="8" max="8" width="16.5703125" style="634" bestFit="1" customWidth="1"/>
    <col min="9" max="9" width="16.42578125" style="633" bestFit="1" customWidth="1"/>
    <col min="10" max="10" width="19.5703125" style="633" bestFit="1" customWidth="1"/>
    <col min="11" max="11" width="15.7109375" style="634" bestFit="1" customWidth="1"/>
    <col min="12" max="12" width="15.85546875" style="634" bestFit="1" customWidth="1"/>
    <col min="13" max="13" width="17.28515625" style="634" bestFit="1" customWidth="1"/>
    <col min="14" max="14" width="17" style="634" bestFit="1" customWidth="1"/>
    <col min="15" max="16384" width="8.85546875" style="634"/>
  </cols>
  <sheetData>
    <row r="1" spans="1:14" s="627" customFormat="1" x14ac:dyDescent="0.25">
      <c r="A1" s="1559" t="s">
        <v>59</v>
      </c>
      <c r="B1" s="1559"/>
      <c r="C1" s="1559"/>
      <c r="D1" s="1559"/>
      <c r="I1" s="628"/>
      <c r="J1" s="628"/>
    </row>
    <row r="2" spans="1:14" s="627" customFormat="1" x14ac:dyDescent="0.25">
      <c r="A2" s="1560" t="s">
        <v>1081</v>
      </c>
      <c r="B2" s="1560" t="s">
        <v>1082</v>
      </c>
      <c r="C2" s="1562" t="s">
        <v>76</v>
      </c>
      <c r="D2" s="1562"/>
      <c r="E2" s="1562"/>
      <c r="F2" s="1562"/>
      <c r="G2" s="1562"/>
      <c r="H2" s="1562"/>
      <c r="I2" s="1563" t="s">
        <v>77</v>
      </c>
      <c r="J2" s="1564"/>
      <c r="K2" s="1564"/>
      <c r="L2" s="1564"/>
      <c r="M2" s="1564"/>
      <c r="N2" s="1564"/>
    </row>
    <row r="3" spans="1:14" s="891" customFormat="1" ht="120" x14ac:dyDescent="0.25">
      <c r="A3" s="1561"/>
      <c r="B3" s="1560"/>
      <c r="C3" s="1240" t="s">
        <v>1083</v>
      </c>
      <c r="D3" s="1240" t="s">
        <v>1084</v>
      </c>
      <c r="E3" s="1240" t="s">
        <v>1085</v>
      </c>
      <c r="F3" s="1240" t="s">
        <v>1086</v>
      </c>
      <c r="G3" s="1240" t="s">
        <v>1087</v>
      </c>
      <c r="H3" s="1240" t="s">
        <v>1088</v>
      </c>
      <c r="I3" s="1241" t="s">
        <v>1368</v>
      </c>
      <c r="J3" s="1241" t="s">
        <v>1369</v>
      </c>
      <c r="K3" s="1241" t="s">
        <v>1370</v>
      </c>
      <c r="L3" s="1241" t="s">
        <v>1371</v>
      </c>
      <c r="M3" s="1241" t="s">
        <v>1372</v>
      </c>
      <c r="N3" s="1241" t="s">
        <v>1373</v>
      </c>
    </row>
    <row r="4" spans="1:14" s="627" customFormat="1" x14ac:dyDescent="0.25">
      <c r="A4" s="1242" t="s">
        <v>1089</v>
      </c>
      <c r="B4" s="1243" t="s">
        <v>1090</v>
      </c>
      <c r="C4" s="1244"/>
      <c r="D4" s="1244"/>
      <c r="E4" s="1242"/>
      <c r="F4" s="1242"/>
      <c r="G4" s="1242"/>
      <c r="H4" s="1245"/>
      <c r="I4" s="1246"/>
      <c r="J4" s="1246"/>
      <c r="K4" s="1247"/>
      <c r="L4" s="1248"/>
      <c r="M4" s="1248"/>
      <c r="N4" s="1248"/>
    </row>
    <row r="5" spans="1:14" x14ac:dyDescent="0.25">
      <c r="A5" s="1243" t="s">
        <v>1091</v>
      </c>
      <c r="B5" s="1243" t="s">
        <v>1092</v>
      </c>
      <c r="C5" s="1249"/>
      <c r="D5" s="1249"/>
      <c r="E5" s="1249"/>
      <c r="F5" s="1249"/>
      <c r="G5" s="1249"/>
      <c r="H5" s="1250"/>
      <c r="I5" s="1246"/>
      <c r="J5" s="1246"/>
      <c r="K5" s="1247"/>
      <c r="L5" s="1251"/>
      <c r="M5" s="1251"/>
      <c r="N5" s="1251"/>
    </row>
    <row r="6" spans="1:14" x14ac:dyDescent="0.25">
      <c r="A6" s="1252">
        <v>1</v>
      </c>
      <c r="B6" s="1253" t="s">
        <v>1093</v>
      </c>
      <c r="C6" s="1254">
        <v>32</v>
      </c>
      <c r="D6" s="1254">
        <v>628550</v>
      </c>
      <c r="E6" s="1254">
        <v>5352764.862291445</v>
      </c>
      <c r="F6" s="1254">
        <v>5367160.0002608728</v>
      </c>
      <c r="G6" s="1254">
        <v>-14395.137969428883</v>
      </c>
      <c r="H6" s="1254">
        <v>95625.577594057526</v>
      </c>
      <c r="I6" s="1255">
        <v>35</v>
      </c>
      <c r="J6" s="1256">
        <v>840161</v>
      </c>
      <c r="K6" s="1257">
        <v>4038933.0798396142</v>
      </c>
      <c r="L6" s="1257">
        <v>4064764.7168481476</v>
      </c>
      <c r="M6" s="1257">
        <v>-25831.637008533722</v>
      </c>
      <c r="N6" s="1257">
        <v>75030.699006221243</v>
      </c>
    </row>
    <row r="7" spans="1:14" x14ac:dyDescent="0.25">
      <c r="A7" s="1252">
        <v>2</v>
      </c>
      <c r="B7" s="1253" t="s">
        <v>1094</v>
      </c>
      <c r="C7" s="1254">
        <v>36</v>
      </c>
      <c r="D7" s="1254">
        <v>1773500</v>
      </c>
      <c r="E7" s="1254">
        <v>3566045.7404830102</v>
      </c>
      <c r="F7" s="1254">
        <v>3602648.6760360524</v>
      </c>
      <c r="G7" s="1254">
        <v>-36602.935553042371</v>
      </c>
      <c r="H7" s="1254">
        <v>332498.15909379802</v>
      </c>
      <c r="I7" s="1255">
        <v>36</v>
      </c>
      <c r="J7" s="1256">
        <v>1785882</v>
      </c>
      <c r="K7" s="1257">
        <v>2952671.4789056708</v>
      </c>
      <c r="L7" s="1257">
        <v>2929181.403607633</v>
      </c>
      <c r="M7" s="1257">
        <v>23490.075298037897</v>
      </c>
      <c r="N7" s="1257">
        <v>378569.77119872265</v>
      </c>
    </row>
    <row r="8" spans="1:14" x14ac:dyDescent="0.25">
      <c r="A8" s="1252">
        <v>3</v>
      </c>
      <c r="B8" s="1253" t="s">
        <v>1095</v>
      </c>
      <c r="C8" s="1254">
        <v>25</v>
      </c>
      <c r="D8" s="1254">
        <v>633103</v>
      </c>
      <c r="E8" s="1254">
        <v>190907.71900910576</v>
      </c>
      <c r="F8" s="1254">
        <v>204570.49116032402</v>
      </c>
      <c r="G8" s="1254">
        <v>-13662.762151218274</v>
      </c>
      <c r="H8" s="1254">
        <v>79122.507299187157</v>
      </c>
      <c r="I8" s="1255">
        <v>24</v>
      </c>
      <c r="J8" s="1256">
        <v>640611</v>
      </c>
      <c r="K8" s="1257">
        <v>153777.30702025807</v>
      </c>
      <c r="L8" s="1257">
        <v>149378.59757067962</v>
      </c>
      <c r="M8" s="1257">
        <v>4398.7094495784841</v>
      </c>
      <c r="N8" s="1257">
        <v>88398.820345707587</v>
      </c>
    </row>
    <row r="9" spans="1:14" x14ac:dyDescent="0.25">
      <c r="A9" s="1252">
        <v>4</v>
      </c>
      <c r="B9" s="1253" t="s">
        <v>1096</v>
      </c>
      <c r="C9" s="1254">
        <v>21</v>
      </c>
      <c r="D9" s="1254">
        <v>940074</v>
      </c>
      <c r="E9" s="1254">
        <v>100879.17909098796</v>
      </c>
      <c r="F9" s="1254">
        <v>131983.91127217541</v>
      </c>
      <c r="G9" s="1254">
        <v>-31104.732181187461</v>
      </c>
      <c r="H9" s="1254">
        <v>86692.51844309023</v>
      </c>
      <c r="I9" s="1255">
        <v>20</v>
      </c>
      <c r="J9" s="1256">
        <v>897877</v>
      </c>
      <c r="K9" s="1257">
        <v>101248.41981154711</v>
      </c>
      <c r="L9" s="1257">
        <v>96664.401114195702</v>
      </c>
      <c r="M9" s="1257">
        <v>4584.0186973514228</v>
      </c>
      <c r="N9" s="1257">
        <v>96503.901603412698</v>
      </c>
    </row>
    <row r="10" spans="1:14" x14ac:dyDescent="0.25">
      <c r="A10" s="1252">
        <v>5</v>
      </c>
      <c r="B10" s="1253" t="s">
        <v>1097</v>
      </c>
      <c r="C10" s="1254">
        <v>22</v>
      </c>
      <c r="D10" s="1254">
        <v>422082</v>
      </c>
      <c r="E10" s="1254">
        <v>282145.53479797504</v>
      </c>
      <c r="F10" s="1254">
        <v>294815.12021132524</v>
      </c>
      <c r="G10" s="1254">
        <v>-12669.585413350243</v>
      </c>
      <c r="H10" s="1254">
        <v>108468.11471696095</v>
      </c>
      <c r="I10" s="1255">
        <v>23</v>
      </c>
      <c r="J10" s="1256">
        <v>439156</v>
      </c>
      <c r="K10" s="1257">
        <v>275113.27328593767</v>
      </c>
      <c r="L10" s="1257">
        <v>247322.29852668021</v>
      </c>
      <c r="M10" s="1257">
        <v>27790.974759257435</v>
      </c>
      <c r="N10" s="1257">
        <v>143663.33156815695</v>
      </c>
    </row>
    <row r="11" spans="1:14" x14ac:dyDescent="0.25">
      <c r="A11" s="1252">
        <v>6</v>
      </c>
      <c r="B11" s="1253" t="s">
        <v>1098</v>
      </c>
      <c r="C11" s="1254">
        <v>25</v>
      </c>
      <c r="D11" s="1254">
        <v>507214</v>
      </c>
      <c r="E11" s="1254">
        <v>38512.704063920595</v>
      </c>
      <c r="F11" s="1254">
        <v>67458.907989034167</v>
      </c>
      <c r="G11" s="1254">
        <v>-28946.203925113561</v>
      </c>
      <c r="H11" s="1254">
        <v>91238.61748163322</v>
      </c>
      <c r="I11" s="1255">
        <v>23</v>
      </c>
      <c r="J11" s="1256">
        <v>472416</v>
      </c>
      <c r="K11" s="1257">
        <v>38087.121028409456</v>
      </c>
      <c r="L11" s="1257">
        <v>33332.826583567032</v>
      </c>
      <c r="M11" s="1257">
        <v>4754.2944448424223</v>
      </c>
      <c r="N11" s="1257">
        <v>101310.52178143767</v>
      </c>
    </row>
    <row r="12" spans="1:14" x14ac:dyDescent="0.25">
      <c r="A12" s="1252">
        <v>7</v>
      </c>
      <c r="B12" s="1253" t="s">
        <v>1099</v>
      </c>
      <c r="C12" s="1254">
        <v>15</v>
      </c>
      <c r="D12" s="1254">
        <v>256052</v>
      </c>
      <c r="E12" s="1254">
        <v>5397.9319425445838</v>
      </c>
      <c r="F12" s="1254">
        <v>12548.427076231334</v>
      </c>
      <c r="G12" s="1254">
        <v>-7150.4951336867498</v>
      </c>
      <c r="H12" s="1254">
        <v>27090.571997161132</v>
      </c>
      <c r="I12" s="1255">
        <v>15</v>
      </c>
      <c r="J12" s="1256">
        <v>238510</v>
      </c>
      <c r="K12" s="1257">
        <v>2273.3780291416292</v>
      </c>
      <c r="L12" s="1257">
        <v>4401.4538855376668</v>
      </c>
      <c r="M12" s="1257">
        <v>-2128.0758563960367</v>
      </c>
      <c r="N12" s="1257">
        <v>26377.977853074328</v>
      </c>
    </row>
    <row r="13" spans="1:14" x14ac:dyDescent="0.25">
      <c r="A13" s="1252">
        <v>8</v>
      </c>
      <c r="B13" s="1253" t="s">
        <v>1100</v>
      </c>
      <c r="C13" s="1254">
        <v>12</v>
      </c>
      <c r="D13" s="1254">
        <v>106926</v>
      </c>
      <c r="E13" s="1254">
        <v>1028.4465798136596</v>
      </c>
      <c r="F13" s="1254">
        <v>2497.0495023629996</v>
      </c>
      <c r="G13" s="1254">
        <v>-1468.6029225493405</v>
      </c>
      <c r="H13" s="1254">
        <v>8894.7166874069899</v>
      </c>
      <c r="I13" s="1255">
        <v>12</v>
      </c>
      <c r="J13" s="1256">
        <v>102463</v>
      </c>
      <c r="K13" s="1257">
        <v>2198.8030287732477</v>
      </c>
      <c r="L13" s="1257">
        <v>1303.475564264</v>
      </c>
      <c r="M13" s="1257">
        <v>895.32746450924731</v>
      </c>
      <c r="N13" s="1257">
        <v>10337.843473648392</v>
      </c>
    </row>
    <row r="14" spans="1:14" x14ac:dyDescent="0.25">
      <c r="A14" s="1252">
        <v>9</v>
      </c>
      <c r="B14" s="1253" t="s">
        <v>1101</v>
      </c>
      <c r="C14" s="1254">
        <v>7</v>
      </c>
      <c r="D14" s="1254">
        <v>45546</v>
      </c>
      <c r="E14" s="1254">
        <v>6464.0203569379992</v>
      </c>
      <c r="F14" s="1254">
        <v>344.58269325799995</v>
      </c>
      <c r="G14" s="1254">
        <v>6119.4376636799998</v>
      </c>
      <c r="H14" s="1254">
        <v>8797.8703843278508</v>
      </c>
      <c r="I14" s="1255">
        <v>7</v>
      </c>
      <c r="J14" s="1256">
        <v>47045</v>
      </c>
      <c r="K14" s="1257">
        <v>1507.3849509209997</v>
      </c>
      <c r="L14" s="1257">
        <v>497.349518187</v>
      </c>
      <c r="M14" s="1257">
        <v>1010.0354327339999</v>
      </c>
      <c r="N14" s="1257">
        <v>10276.393073325675</v>
      </c>
    </row>
    <row r="15" spans="1:14" x14ac:dyDescent="0.25">
      <c r="A15" s="1252">
        <v>10</v>
      </c>
      <c r="B15" s="1253" t="s">
        <v>1102</v>
      </c>
      <c r="C15" s="1254">
        <v>22</v>
      </c>
      <c r="D15" s="1254">
        <v>229940</v>
      </c>
      <c r="E15" s="1254">
        <v>12161.118866902196</v>
      </c>
      <c r="F15" s="1254">
        <v>9249.2767458332346</v>
      </c>
      <c r="G15" s="1254">
        <v>2911.8421210689621</v>
      </c>
      <c r="H15" s="1254">
        <v>29286.885918869451</v>
      </c>
      <c r="I15" s="1255">
        <v>22</v>
      </c>
      <c r="J15" s="1256">
        <v>221633</v>
      </c>
      <c r="K15" s="1257">
        <v>4478.3759083699224</v>
      </c>
      <c r="L15" s="1257">
        <v>4555.1191081260004</v>
      </c>
      <c r="M15" s="1257">
        <v>-76.743199756077502</v>
      </c>
      <c r="N15" s="1257">
        <v>30861.331019375633</v>
      </c>
    </row>
    <row r="16" spans="1:14" x14ac:dyDescent="0.25">
      <c r="A16" s="1252">
        <v>11</v>
      </c>
      <c r="B16" s="1253" t="s">
        <v>1103</v>
      </c>
      <c r="C16" s="1254">
        <v>21</v>
      </c>
      <c r="D16" s="1254">
        <v>617379</v>
      </c>
      <c r="E16" s="1254">
        <v>47796.385788130188</v>
      </c>
      <c r="F16" s="1254">
        <v>51242.753615830719</v>
      </c>
      <c r="G16" s="1254">
        <v>-3446.3678277005242</v>
      </c>
      <c r="H16" s="1254">
        <v>130766.62072416114</v>
      </c>
      <c r="I16" s="1255">
        <v>21</v>
      </c>
      <c r="J16" s="1256">
        <v>584740</v>
      </c>
      <c r="K16" s="1257">
        <v>31281.302148356339</v>
      </c>
      <c r="L16" s="1257">
        <v>29561.222767023526</v>
      </c>
      <c r="M16" s="1257">
        <v>1720.0793813328091</v>
      </c>
      <c r="N16" s="1257">
        <v>140426.0042126078</v>
      </c>
    </row>
    <row r="17" spans="1:14" x14ac:dyDescent="0.25">
      <c r="A17" s="1252">
        <v>12</v>
      </c>
      <c r="B17" s="1253" t="s">
        <v>1104</v>
      </c>
      <c r="C17" s="1254">
        <v>15</v>
      </c>
      <c r="D17" s="1254">
        <v>246438</v>
      </c>
      <c r="E17" s="1254">
        <v>3424.4904387257616</v>
      </c>
      <c r="F17" s="1254">
        <v>7565.9551438469998</v>
      </c>
      <c r="G17" s="1254">
        <v>-4141.4647051212378</v>
      </c>
      <c r="H17" s="1254">
        <v>24776.348005679924</v>
      </c>
      <c r="I17" s="1255">
        <v>14</v>
      </c>
      <c r="J17" s="1256">
        <v>217942</v>
      </c>
      <c r="K17" s="1257">
        <v>984.3570291993758</v>
      </c>
      <c r="L17" s="1257">
        <v>3462.8570410480002</v>
      </c>
      <c r="M17" s="1257">
        <v>-2478.5000118486241</v>
      </c>
      <c r="N17" s="1257">
        <v>23601.804622554329</v>
      </c>
    </row>
    <row r="18" spans="1:14" x14ac:dyDescent="0.25">
      <c r="A18" s="1252">
        <v>13</v>
      </c>
      <c r="B18" s="1253" t="s">
        <v>1105</v>
      </c>
      <c r="C18" s="1254">
        <v>23</v>
      </c>
      <c r="D18" s="1254">
        <v>297318</v>
      </c>
      <c r="E18" s="1254">
        <v>20570.616173302136</v>
      </c>
      <c r="F18" s="1254">
        <v>36775.999242177328</v>
      </c>
      <c r="G18" s="1254">
        <v>-16205.373068875198</v>
      </c>
      <c r="H18" s="1254">
        <v>80517.191714670727</v>
      </c>
      <c r="I18" s="1255">
        <v>23</v>
      </c>
      <c r="J18" s="1256">
        <v>266424</v>
      </c>
      <c r="K18" s="1257">
        <v>8676.0235201381984</v>
      </c>
      <c r="L18" s="1257">
        <v>13528.478463846786</v>
      </c>
      <c r="M18" s="1257">
        <v>-4852.4549437085825</v>
      </c>
      <c r="N18" s="1257">
        <v>80160.496917255397</v>
      </c>
    </row>
    <row r="19" spans="1:14" x14ac:dyDescent="0.25">
      <c r="A19" s="1252">
        <v>14</v>
      </c>
      <c r="B19" s="1253" t="s">
        <v>1106</v>
      </c>
      <c r="C19" s="1254">
        <v>22</v>
      </c>
      <c r="D19" s="1254">
        <v>176253</v>
      </c>
      <c r="E19" s="1254">
        <v>9298.3110224406755</v>
      </c>
      <c r="F19" s="1254">
        <v>3826.2817162470005</v>
      </c>
      <c r="G19" s="1254">
        <v>5472.0293061936745</v>
      </c>
      <c r="H19" s="1254">
        <v>21458.105252516165</v>
      </c>
      <c r="I19" s="1255">
        <v>21</v>
      </c>
      <c r="J19" s="1256">
        <v>179247</v>
      </c>
      <c r="K19" s="1257">
        <v>8010.3889941202488</v>
      </c>
      <c r="L19" s="1257">
        <v>4695.1185461358009</v>
      </c>
      <c r="M19" s="1257">
        <v>3315.2704479844465</v>
      </c>
      <c r="N19" s="1257">
        <v>26088.469663875516</v>
      </c>
    </row>
    <row r="20" spans="1:14" x14ac:dyDescent="0.25">
      <c r="A20" s="1252">
        <v>15</v>
      </c>
      <c r="B20" s="1253" t="s">
        <v>1107</v>
      </c>
      <c r="C20" s="1254">
        <v>5</v>
      </c>
      <c r="D20" s="1254">
        <v>42565</v>
      </c>
      <c r="E20" s="1254">
        <v>3587.4686200759998</v>
      </c>
      <c r="F20" s="1254">
        <v>1163.9979791439998</v>
      </c>
      <c r="G20" s="1254">
        <v>2423.4706409320006</v>
      </c>
      <c r="H20" s="1254">
        <v>3759.8345648833301</v>
      </c>
      <c r="I20" s="1255">
        <v>5</v>
      </c>
      <c r="J20" s="1256">
        <v>39170</v>
      </c>
      <c r="K20" s="1257">
        <v>1617.3127042029998</v>
      </c>
      <c r="L20" s="1257">
        <v>1162.1653663379998</v>
      </c>
      <c r="M20" s="1257">
        <v>455.147337865</v>
      </c>
      <c r="N20" s="1257">
        <v>4458.2098429095877</v>
      </c>
    </row>
    <row r="21" spans="1:14" x14ac:dyDescent="0.25">
      <c r="A21" s="1252">
        <v>16</v>
      </c>
      <c r="B21" s="1253" t="s">
        <v>1108</v>
      </c>
      <c r="C21" s="1254">
        <v>12</v>
      </c>
      <c r="D21" s="1254">
        <v>236780</v>
      </c>
      <c r="E21" s="1254">
        <v>31038.256777189523</v>
      </c>
      <c r="F21" s="1254">
        <v>61774.165945057008</v>
      </c>
      <c r="G21" s="1254">
        <v>-30735.909167867485</v>
      </c>
      <c r="H21" s="1254">
        <v>52988.71937442982</v>
      </c>
      <c r="I21" s="1255">
        <v>13</v>
      </c>
      <c r="J21" s="1256">
        <v>222744</v>
      </c>
      <c r="K21" s="1257">
        <v>36650.911932233583</v>
      </c>
      <c r="L21" s="1257">
        <v>38773.865980754337</v>
      </c>
      <c r="M21" s="1257">
        <v>-2122.9540485207508</v>
      </c>
      <c r="N21" s="1257">
        <v>54919.391813627102</v>
      </c>
    </row>
    <row r="22" spans="1:14" x14ac:dyDescent="0.25">
      <c r="A22" s="1252"/>
      <c r="B22" s="1243" t="s">
        <v>1109</v>
      </c>
      <c r="C22" s="1258">
        <v>315</v>
      </c>
      <c r="D22" s="1258">
        <v>7159720</v>
      </c>
      <c r="E22" s="1258">
        <v>9672022.7863025088</v>
      </c>
      <c r="F22" s="1258">
        <v>9855625.596589772</v>
      </c>
      <c r="G22" s="1258">
        <v>-183602.79028726672</v>
      </c>
      <c r="H22" s="1258">
        <v>1181982.3592528335</v>
      </c>
      <c r="I22" s="1259">
        <v>314</v>
      </c>
      <c r="J22" s="1259">
        <v>7196021</v>
      </c>
      <c r="K22" s="1260">
        <v>7657508.9181368938</v>
      </c>
      <c r="L22" s="1260">
        <v>7622585.3504921645</v>
      </c>
      <c r="M22" s="1260">
        <v>34923.567644729381</v>
      </c>
      <c r="N22" s="1260">
        <v>1290984.9679959125</v>
      </c>
    </row>
    <row r="23" spans="1:14" x14ac:dyDescent="0.25">
      <c r="A23" s="1252"/>
      <c r="B23" s="1252"/>
      <c r="C23" s="1254"/>
      <c r="D23" s="1254"/>
      <c r="E23" s="1254"/>
      <c r="F23" s="1254"/>
      <c r="G23" s="1254"/>
      <c r="H23" s="1254"/>
      <c r="I23" s="1256"/>
      <c r="J23" s="1256"/>
      <c r="K23" s="1257"/>
      <c r="L23" s="1257"/>
      <c r="M23" s="1257"/>
      <c r="N23" s="1257"/>
    </row>
    <row r="24" spans="1:14" x14ac:dyDescent="0.25">
      <c r="A24" s="1243" t="s">
        <v>1110</v>
      </c>
      <c r="B24" s="1243" t="s">
        <v>1111</v>
      </c>
      <c r="C24" s="1254"/>
      <c r="D24" s="1254"/>
      <c r="E24" s="1254"/>
      <c r="F24" s="1254"/>
      <c r="G24" s="1254"/>
      <c r="H24" s="1254"/>
      <c r="I24" s="1256"/>
      <c r="J24" s="1256"/>
      <c r="K24" s="1257"/>
      <c r="L24" s="1257"/>
      <c r="M24" s="1257"/>
      <c r="N24" s="1257"/>
    </row>
    <row r="25" spans="1:14" x14ac:dyDescent="0.25">
      <c r="A25" s="1252">
        <v>17</v>
      </c>
      <c r="B25" s="1261" t="s">
        <v>1112</v>
      </c>
      <c r="C25" s="1254">
        <v>19</v>
      </c>
      <c r="D25" s="1254">
        <v>4142895</v>
      </c>
      <c r="E25" s="1254">
        <v>21519.140005183075</v>
      </c>
      <c r="F25" s="1254">
        <v>10098.917524522749</v>
      </c>
      <c r="G25" s="1254">
        <v>11420.222480660321</v>
      </c>
      <c r="H25" s="1254">
        <v>67337.876603806129</v>
      </c>
      <c r="I25" s="1255">
        <v>23</v>
      </c>
      <c r="J25" s="1256">
        <v>5295021</v>
      </c>
      <c r="K25" s="1257">
        <v>27482.93572148509</v>
      </c>
      <c r="L25" s="1257">
        <v>11804.614683885435</v>
      </c>
      <c r="M25" s="1257">
        <v>15678.321037599657</v>
      </c>
      <c r="N25" s="1257">
        <v>111322.17356745906</v>
      </c>
    </row>
    <row r="26" spans="1:14" x14ac:dyDescent="0.25">
      <c r="A26" s="1252">
        <v>18</v>
      </c>
      <c r="B26" s="1261" t="s">
        <v>1113</v>
      </c>
      <c r="C26" s="1254">
        <v>31</v>
      </c>
      <c r="D26" s="1254">
        <v>12973512</v>
      </c>
      <c r="E26" s="1254">
        <v>42152.912180270527</v>
      </c>
      <c r="F26" s="1254">
        <v>33779.994214414924</v>
      </c>
      <c r="G26" s="1254">
        <v>8372.907965855602</v>
      </c>
      <c r="H26" s="1254">
        <v>235760.09601405481</v>
      </c>
      <c r="I26" s="1255">
        <v>30</v>
      </c>
      <c r="J26" s="1256">
        <v>13201818</v>
      </c>
      <c r="K26" s="1257">
        <v>31475.133375743811</v>
      </c>
      <c r="L26" s="1257">
        <v>36424.409431879598</v>
      </c>
      <c r="M26" s="1257">
        <v>-4949.2760561357909</v>
      </c>
      <c r="N26" s="1257">
        <v>296009.1818072662</v>
      </c>
    </row>
    <row r="27" spans="1:14" x14ac:dyDescent="0.25">
      <c r="A27" s="1252">
        <v>19</v>
      </c>
      <c r="B27" s="1261" t="s">
        <v>1114</v>
      </c>
      <c r="C27" s="1254">
        <v>26</v>
      </c>
      <c r="D27" s="1254">
        <v>7809179</v>
      </c>
      <c r="E27" s="1254">
        <v>34326.094659291055</v>
      </c>
      <c r="F27" s="1254">
        <v>16104.601563731316</v>
      </c>
      <c r="G27" s="1254">
        <v>18221.483095559728</v>
      </c>
      <c r="H27" s="1254">
        <v>127841.82070488471</v>
      </c>
      <c r="I27" s="1255">
        <v>27</v>
      </c>
      <c r="J27" s="1256">
        <v>8678915</v>
      </c>
      <c r="K27" s="1257">
        <v>32471.145675622261</v>
      </c>
      <c r="L27" s="1257">
        <v>18757.963500607904</v>
      </c>
      <c r="M27" s="1257">
        <v>13713.182175014364</v>
      </c>
      <c r="N27" s="1257">
        <v>187756.64247885157</v>
      </c>
    </row>
    <row r="28" spans="1:14" x14ac:dyDescent="0.25">
      <c r="A28" s="1252">
        <v>20</v>
      </c>
      <c r="B28" s="1261" t="s">
        <v>1115</v>
      </c>
      <c r="C28" s="1254">
        <v>29</v>
      </c>
      <c r="D28" s="1254">
        <v>10612983</v>
      </c>
      <c r="E28" s="1254">
        <v>42320.481288447256</v>
      </c>
      <c r="F28" s="1254">
        <v>22114.805532520259</v>
      </c>
      <c r="G28" s="1254">
        <v>20205.675755927001</v>
      </c>
      <c r="H28" s="1254">
        <v>183255.529507359</v>
      </c>
      <c r="I28" s="1255">
        <v>29</v>
      </c>
      <c r="J28" s="1256">
        <v>12857604</v>
      </c>
      <c r="K28" s="1257">
        <v>43306.883772597314</v>
      </c>
      <c r="L28" s="1257">
        <v>25967.489845054806</v>
      </c>
      <c r="M28" s="1257">
        <v>17339.393927542511</v>
      </c>
      <c r="N28" s="1257">
        <v>281353.28917708487</v>
      </c>
    </row>
    <row r="29" spans="1:14" x14ac:dyDescent="0.25">
      <c r="A29" s="1252">
        <v>21</v>
      </c>
      <c r="B29" s="1261" t="s">
        <v>1116</v>
      </c>
      <c r="C29" s="1254">
        <v>24</v>
      </c>
      <c r="D29" s="1254">
        <v>10899311</v>
      </c>
      <c r="E29" s="1254">
        <v>38735.694523668237</v>
      </c>
      <c r="F29" s="1254">
        <v>16631.98256291396</v>
      </c>
      <c r="G29" s="1254">
        <v>22103.711960754281</v>
      </c>
      <c r="H29" s="1254">
        <v>133383.69082141953</v>
      </c>
      <c r="I29" s="1255">
        <v>27</v>
      </c>
      <c r="J29" s="1256">
        <v>16919143</v>
      </c>
      <c r="K29" s="1257">
        <v>57703.090289102984</v>
      </c>
      <c r="L29" s="1257">
        <v>23599.823524592055</v>
      </c>
      <c r="M29" s="1257">
        <v>34103.266764510932</v>
      </c>
      <c r="N29" s="1257">
        <v>233979.1386516132</v>
      </c>
    </row>
    <row r="30" spans="1:14" x14ac:dyDescent="0.25">
      <c r="A30" s="1252">
        <v>22</v>
      </c>
      <c r="B30" s="1261" t="s">
        <v>1117</v>
      </c>
      <c r="C30" s="1254">
        <v>9</v>
      </c>
      <c r="D30" s="1254">
        <v>721832</v>
      </c>
      <c r="E30" s="1254">
        <v>5285.1062927850007</v>
      </c>
      <c r="F30" s="1254">
        <v>1393.0195891141429</v>
      </c>
      <c r="G30" s="1254">
        <v>3892.0867036708569</v>
      </c>
      <c r="H30" s="1254">
        <v>13994.081689709999</v>
      </c>
      <c r="I30" s="1255">
        <v>9</v>
      </c>
      <c r="J30" s="1256">
        <v>815925</v>
      </c>
      <c r="K30" s="1257">
        <v>4441.3841329530005</v>
      </c>
      <c r="L30" s="1257">
        <v>1769.0987845373511</v>
      </c>
      <c r="M30" s="1257">
        <v>2672.285348415649</v>
      </c>
      <c r="N30" s="1257">
        <v>21930.570954708019</v>
      </c>
    </row>
    <row r="31" spans="1:14" x14ac:dyDescent="0.25">
      <c r="A31" s="1252">
        <v>23</v>
      </c>
      <c r="B31" s="1261" t="s">
        <v>1118</v>
      </c>
      <c r="C31" s="1254">
        <v>22</v>
      </c>
      <c r="D31" s="1254">
        <v>4666901</v>
      </c>
      <c r="E31" s="1254">
        <v>16976.428693505957</v>
      </c>
      <c r="F31" s="1254">
        <v>9232.6591186750375</v>
      </c>
      <c r="G31" s="1254">
        <v>7743.7695748309234</v>
      </c>
      <c r="H31" s="1254">
        <v>90583.604408326428</v>
      </c>
      <c r="I31" s="1255">
        <v>23</v>
      </c>
      <c r="J31" s="1256">
        <v>5642727</v>
      </c>
      <c r="K31" s="1257">
        <v>20541.211375434817</v>
      </c>
      <c r="L31" s="1257">
        <v>11134.138885311109</v>
      </c>
      <c r="M31" s="1257">
        <v>9407.0724901237081</v>
      </c>
      <c r="N31" s="1257">
        <v>135522.76627449575</v>
      </c>
    </row>
    <row r="32" spans="1:14" x14ac:dyDescent="0.25">
      <c r="A32" s="1252">
        <v>24</v>
      </c>
      <c r="B32" s="1261" t="s">
        <v>1119</v>
      </c>
      <c r="C32" s="1254">
        <v>26</v>
      </c>
      <c r="D32" s="1254">
        <v>5315932</v>
      </c>
      <c r="E32" s="1254">
        <v>22573.234181247492</v>
      </c>
      <c r="F32" s="1254">
        <v>16216.025434452511</v>
      </c>
      <c r="G32" s="1254">
        <v>6357.2087467949877</v>
      </c>
      <c r="H32" s="1254">
        <v>98672.560731540536</v>
      </c>
      <c r="I32" s="1255">
        <v>27</v>
      </c>
      <c r="J32" s="1256">
        <v>5096592</v>
      </c>
      <c r="K32" s="1257">
        <v>16244.978250331998</v>
      </c>
      <c r="L32" s="1257">
        <v>19633.713835172704</v>
      </c>
      <c r="M32" s="1257">
        <v>-3388.7355848407165</v>
      </c>
      <c r="N32" s="1257">
        <v>124651.73612683565</v>
      </c>
    </row>
    <row r="33" spans="1:14" x14ac:dyDescent="0.25">
      <c r="A33" s="1252">
        <v>25</v>
      </c>
      <c r="B33" s="1261" t="s">
        <v>1120</v>
      </c>
      <c r="C33" s="1254">
        <v>126</v>
      </c>
      <c r="D33" s="1254">
        <v>13175494</v>
      </c>
      <c r="E33" s="1254">
        <v>62574.245896082983</v>
      </c>
      <c r="F33" s="1254">
        <v>38843.237604702423</v>
      </c>
      <c r="G33" s="1254">
        <v>23730.998291380565</v>
      </c>
      <c r="H33" s="1254">
        <v>172819.47499282489</v>
      </c>
      <c r="I33" s="1255">
        <v>149</v>
      </c>
      <c r="J33" s="1256">
        <v>15415537</v>
      </c>
      <c r="K33" s="1257">
        <v>60624.73693879402</v>
      </c>
      <c r="L33" s="1257">
        <v>38472.009431483319</v>
      </c>
      <c r="M33" s="1257">
        <v>22152.727507310701</v>
      </c>
      <c r="N33" s="1257">
        <v>258760.82231912148</v>
      </c>
    </row>
    <row r="34" spans="1:14" x14ac:dyDescent="0.25">
      <c r="A34" s="1252">
        <v>26</v>
      </c>
      <c r="B34" s="1261" t="s">
        <v>1121</v>
      </c>
      <c r="C34" s="1254">
        <v>43</v>
      </c>
      <c r="D34" s="1254">
        <v>15272141</v>
      </c>
      <c r="E34" s="1254">
        <v>23863.884966244008</v>
      </c>
      <c r="F34" s="1254">
        <v>16119.952795232</v>
      </c>
      <c r="G34" s="1254">
        <v>7743.9321710120021</v>
      </c>
      <c r="H34" s="1254">
        <v>151751.22093520593</v>
      </c>
      <c r="I34" s="1255">
        <v>42</v>
      </c>
      <c r="J34" s="1256">
        <v>15563623</v>
      </c>
      <c r="K34" s="1257">
        <v>14724.273045950644</v>
      </c>
      <c r="L34" s="1257">
        <v>16345.038357935853</v>
      </c>
      <c r="M34" s="1257">
        <v>-1620.7653119852123</v>
      </c>
      <c r="N34" s="1257">
        <v>200379.03083323941</v>
      </c>
    </row>
    <row r="35" spans="1:14" x14ac:dyDescent="0.25">
      <c r="A35" s="1252">
        <v>27</v>
      </c>
      <c r="B35" s="1261" t="s">
        <v>1122</v>
      </c>
      <c r="C35" s="1254">
        <v>35</v>
      </c>
      <c r="D35" s="1254">
        <v>12701619</v>
      </c>
      <c r="E35" s="1254">
        <v>51675.826467462641</v>
      </c>
      <c r="F35" s="1254">
        <v>34714.356255763785</v>
      </c>
      <c r="G35" s="1254">
        <v>16961.480211698869</v>
      </c>
      <c r="H35" s="1254">
        <v>241682.53989368497</v>
      </c>
      <c r="I35" s="1255">
        <v>38</v>
      </c>
      <c r="J35" s="1256">
        <v>13505690</v>
      </c>
      <c r="K35" s="1257">
        <v>43612.733553349506</v>
      </c>
      <c r="L35" s="1257">
        <v>35909.021623218912</v>
      </c>
      <c r="M35" s="1257">
        <v>7703.711930130592</v>
      </c>
      <c r="N35" s="1257">
        <v>327758.73122997436</v>
      </c>
    </row>
    <row r="36" spans="1:14" x14ac:dyDescent="0.25">
      <c r="A36" s="1252"/>
      <c r="B36" s="1243" t="s">
        <v>1123</v>
      </c>
      <c r="C36" s="1258">
        <v>390</v>
      </c>
      <c r="D36" s="1258">
        <v>98291799</v>
      </c>
      <c r="E36" s="1258">
        <v>362003.04915418819</v>
      </c>
      <c r="F36" s="1258">
        <v>215249.55219604314</v>
      </c>
      <c r="G36" s="1258">
        <v>146753.47695814513</v>
      </c>
      <c r="H36" s="1258">
        <v>1517082.496302817</v>
      </c>
      <c r="I36" s="1259">
        <v>424</v>
      </c>
      <c r="J36" s="1262">
        <v>112992595</v>
      </c>
      <c r="K36" s="1260">
        <v>352628.50613136543</v>
      </c>
      <c r="L36" s="1260">
        <v>239817.32190367905</v>
      </c>
      <c r="M36" s="1260">
        <v>112811.1842276864</v>
      </c>
      <c r="N36" s="1260">
        <v>2179424.0834206496</v>
      </c>
    </row>
    <row r="37" spans="1:14" x14ac:dyDescent="0.25">
      <c r="A37" s="1252"/>
      <c r="B37" s="1252"/>
      <c r="C37" s="1254"/>
      <c r="D37" s="1254"/>
      <c r="E37" s="1254"/>
      <c r="F37" s="1254"/>
      <c r="G37" s="1254"/>
      <c r="H37" s="1254"/>
      <c r="I37" s="1256"/>
      <c r="J37" s="1256"/>
      <c r="K37" s="1257"/>
      <c r="L37" s="1257"/>
      <c r="M37" s="1257"/>
      <c r="N37" s="1257"/>
    </row>
    <row r="38" spans="1:14" x14ac:dyDescent="0.25">
      <c r="A38" s="1243" t="s">
        <v>1124</v>
      </c>
      <c r="B38" s="1243" t="s">
        <v>1125</v>
      </c>
      <c r="C38" s="1254"/>
      <c r="D38" s="1254"/>
      <c r="E38" s="1254"/>
      <c r="F38" s="1254"/>
      <c r="G38" s="1254"/>
      <c r="H38" s="1254"/>
      <c r="I38" s="1256"/>
      <c r="J38" s="1256"/>
      <c r="K38" s="1257"/>
      <c r="L38" s="1257"/>
      <c r="M38" s="1257"/>
      <c r="N38" s="1257"/>
    </row>
    <row r="39" spans="1:14" x14ac:dyDescent="0.25">
      <c r="A39" s="1252">
        <v>28</v>
      </c>
      <c r="B39" s="1261" t="s">
        <v>1126</v>
      </c>
      <c r="C39" s="1254">
        <v>20</v>
      </c>
      <c r="D39" s="1254">
        <v>519049</v>
      </c>
      <c r="E39" s="1254">
        <v>5893.4522378113315</v>
      </c>
      <c r="F39" s="1254">
        <v>4682.4854404004673</v>
      </c>
      <c r="G39" s="1254">
        <v>1210.9667974108636</v>
      </c>
      <c r="H39" s="1254">
        <v>23170.168790564789</v>
      </c>
      <c r="I39" s="1255">
        <v>19</v>
      </c>
      <c r="J39" s="1256">
        <v>532127</v>
      </c>
      <c r="K39" s="1257">
        <v>4061.054242515087</v>
      </c>
      <c r="L39" s="1257">
        <v>3720.5504586854172</v>
      </c>
      <c r="M39" s="1257">
        <v>340.50378382966932</v>
      </c>
      <c r="N39" s="1257">
        <v>26171.26978160892</v>
      </c>
    </row>
    <row r="40" spans="1:14" ht="30" x14ac:dyDescent="0.25">
      <c r="A40" s="1252">
        <v>29</v>
      </c>
      <c r="B40" s="1261" t="s">
        <v>1127</v>
      </c>
      <c r="C40" s="1254">
        <v>31</v>
      </c>
      <c r="D40" s="1254">
        <v>5317925</v>
      </c>
      <c r="E40" s="1254">
        <v>27905.750694770784</v>
      </c>
      <c r="F40" s="1254">
        <v>22180.446389824112</v>
      </c>
      <c r="G40" s="1254">
        <v>5725.3043049466687</v>
      </c>
      <c r="H40" s="1254">
        <v>153898.7044268187</v>
      </c>
      <c r="I40" s="1255">
        <v>32</v>
      </c>
      <c r="J40" s="1256">
        <v>5353979</v>
      </c>
      <c r="K40" s="1257">
        <v>20361.691248520852</v>
      </c>
      <c r="L40" s="1257">
        <v>21698.848883571678</v>
      </c>
      <c r="M40" s="1257">
        <v>-1337.1576350508312</v>
      </c>
      <c r="N40" s="1257">
        <v>188522.35339195357</v>
      </c>
    </row>
    <row r="41" spans="1:14" ht="30" x14ac:dyDescent="0.25">
      <c r="A41" s="1252">
        <v>30</v>
      </c>
      <c r="B41" s="1261" t="s">
        <v>1128</v>
      </c>
      <c r="C41" s="1254">
        <v>28</v>
      </c>
      <c r="D41" s="1254">
        <v>4447644</v>
      </c>
      <c r="E41" s="1254">
        <v>40436.645187431444</v>
      </c>
      <c r="F41" s="1254">
        <v>35982.693384562306</v>
      </c>
      <c r="G41" s="1254">
        <v>4453.9418028691334</v>
      </c>
      <c r="H41" s="1254">
        <v>191809.77256638228</v>
      </c>
      <c r="I41" s="1255">
        <v>31</v>
      </c>
      <c r="J41" s="1256">
        <v>4452194</v>
      </c>
      <c r="K41" s="1257">
        <v>37685.556565326908</v>
      </c>
      <c r="L41" s="1257">
        <v>31279.536884980625</v>
      </c>
      <c r="M41" s="1257">
        <v>6406.0196803462786</v>
      </c>
      <c r="N41" s="1257">
        <v>233999.6713398193</v>
      </c>
    </row>
    <row r="42" spans="1:14" x14ac:dyDescent="0.25">
      <c r="A42" s="1252">
        <v>31</v>
      </c>
      <c r="B42" s="1261" t="s">
        <v>1129</v>
      </c>
      <c r="C42" s="1254">
        <v>11</v>
      </c>
      <c r="D42" s="1254">
        <v>1053181</v>
      </c>
      <c r="E42" s="1254">
        <v>9792.4710444504053</v>
      </c>
      <c r="F42" s="1254">
        <v>3722.1267252800994</v>
      </c>
      <c r="G42" s="1254">
        <v>6070.3443191703063</v>
      </c>
      <c r="H42" s="1254">
        <v>26590.894701261201</v>
      </c>
      <c r="I42" s="1255">
        <v>16</v>
      </c>
      <c r="J42" s="1256">
        <v>1581885</v>
      </c>
      <c r="K42" s="1257">
        <v>23915.714804930001</v>
      </c>
      <c r="L42" s="1257">
        <v>4666.244738743686</v>
      </c>
      <c r="M42" s="1257">
        <v>19249.470066186313</v>
      </c>
      <c r="N42" s="1257">
        <v>52869.119858069571</v>
      </c>
    </row>
    <row r="43" spans="1:14" x14ac:dyDescent="0.25">
      <c r="A43" s="1252">
        <v>32</v>
      </c>
      <c r="B43" s="1261" t="s">
        <v>1130</v>
      </c>
      <c r="C43" s="1254">
        <v>26</v>
      </c>
      <c r="D43" s="1254">
        <v>445949</v>
      </c>
      <c r="E43" s="1254">
        <v>67917.909911513052</v>
      </c>
      <c r="F43" s="1254">
        <v>103089.24938139509</v>
      </c>
      <c r="G43" s="1254">
        <v>-35171.339469882027</v>
      </c>
      <c r="H43" s="1254">
        <v>67435.218766291378</v>
      </c>
      <c r="I43" s="1255">
        <v>27</v>
      </c>
      <c r="J43" s="1256">
        <v>467679</v>
      </c>
      <c r="K43" s="1257">
        <v>141708.21882987762</v>
      </c>
      <c r="L43" s="1257">
        <v>72680.970176510978</v>
      </c>
      <c r="M43" s="1257">
        <v>69027.248653366667</v>
      </c>
      <c r="N43" s="1257">
        <v>134220.64022775227</v>
      </c>
    </row>
    <row r="44" spans="1:14" x14ac:dyDescent="0.25">
      <c r="A44" s="1252">
        <v>33</v>
      </c>
      <c r="B44" s="1261" t="s">
        <v>1131</v>
      </c>
      <c r="C44" s="1254">
        <v>22</v>
      </c>
      <c r="D44" s="1254">
        <v>361815</v>
      </c>
      <c r="E44" s="1254">
        <v>6228.4511783412499</v>
      </c>
      <c r="F44" s="1254">
        <v>7330.7829701679848</v>
      </c>
      <c r="G44" s="1254">
        <v>-1102.3317918267364</v>
      </c>
      <c r="H44" s="1254">
        <v>16012.080288873052</v>
      </c>
      <c r="I44" s="1255">
        <v>22</v>
      </c>
      <c r="J44" s="1256">
        <v>387874</v>
      </c>
      <c r="K44" s="1257">
        <v>13534.711311240935</v>
      </c>
      <c r="L44" s="1257">
        <v>6592.6915424765411</v>
      </c>
      <c r="M44" s="1257">
        <v>6942.019768764394</v>
      </c>
      <c r="N44" s="1257">
        <v>25642.910620454299</v>
      </c>
    </row>
    <row r="45" spans="1:14" x14ac:dyDescent="0.25">
      <c r="A45" s="1252"/>
      <c r="B45" s="1243" t="s">
        <v>1132</v>
      </c>
      <c r="C45" s="1258">
        <v>138</v>
      </c>
      <c r="D45" s="1258">
        <v>12145563</v>
      </c>
      <c r="E45" s="1258">
        <v>158174.68025431826</v>
      </c>
      <c r="F45" s="1258">
        <v>176987.78429163006</v>
      </c>
      <c r="G45" s="1258">
        <v>-18813.114037311789</v>
      </c>
      <c r="H45" s="1258">
        <v>478916.8395401914</v>
      </c>
      <c r="I45" s="1259">
        <v>147</v>
      </c>
      <c r="J45" s="1259">
        <v>12775738</v>
      </c>
      <c r="K45" s="1260">
        <v>241266.94700241141</v>
      </c>
      <c r="L45" s="1260">
        <v>140638.8426849689</v>
      </c>
      <c r="M45" s="1260">
        <v>100628.1043174425</v>
      </c>
      <c r="N45" s="1260">
        <v>661425.96521965798</v>
      </c>
    </row>
    <row r="46" spans="1:14" x14ac:dyDescent="0.25">
      <c r="A46" s="1252"/>
      <c r="B46" s="1252"/>
      <c r="C46" s="1254"/>
      <c r="D46" s="1254"/>
      <c r="E46" s="1254"/>
      <c r="F46" s="1254"/>
      <c r="G46" s="1254"/>
      <c r="H46" s="1254"/>
      <c r="I46" s="1256"/>
      <c r="J46" s="1256"/>
      <c r="K46" s="1257"/>
      <c r="L46" s="1257"/>
      <c r="M46" s="1257"/>
      <c r="N46" s="1257"/>
    </row>
    <row r="47" spans="1:14" x14ac:dyDescent="0.25">
      <c r="A47" s="1243" t="s">
        <v>1133</v>
      </c>
      <c r="B47" s="1243" t="s">
        <v>1134</v>
      </c>
      <c r="C47" s="1254"/>
      <c r="D47" s="1254"/>
      <c r="E47" s="1254"/>
      <c r="F47" s="1254"/>
      <c r="G47" s="1254"/>
      <c r="H47" s="1254"/>
      <c r="I47" s="1256"/>
      <c r="J47" s="1256"/>
      <c r="K47" s="1257"/>
      <c r="L47" s="1257"/>
      <c r="M47" s="1257"/>
      <c r="N47" s="1257"/>
    </row>
    <row r="48" spans="1:14" x14ac:dyDescent="0.25">
      <c r="A48" s="1252">
        <v>34</v>
      </c>
      <c r="B48" s="1261" t="s">
        <v>1135</v>
      </c>
      <c r="C48" s="1254">
        <v>26</v>
      </c>
      <c r="D48" s="1254">
        <v>2759419</v>
      </c>
      <c r="E48" s="1254">
        <v>2473.5466249619976</v>
      </c>
      <c r="F48" s="1254">
        <v>1363.6953938804279</v>
      </c>
      <c r="G48" s="1254">
        <v>1109.8512310815699</v>
      </c>
      <c r="H48" s="1254">
        <v>17993.420616157466</v>
      </c>
      <c r="I48" s="1255">
        <v>27</v>
      </c>
      <c r="J48" s="1256">
        <v>2838369</v>
      </c>
      <c r="K48" s="1257">
        <v>2390.1716685939991</v>
      </c>
      <c r="L48" s="1257">
        <v>1336.6114330044029</v>
      </c>
      <c r="M48" s="1257">
        <v>1053.5602355895962</v>
      </c>
      <c r="N48" s="1257">
        <v>24038.993272407908</v>
      </c>
    </row>
    <row r="49" spans="1:14" x14ac:dyDescent="0.25">
      <c r="A49" s="1252">
        <v>35</v>
      </c>
      <c r="B49" s="1261" t="s">
        <v>1136</v>
      </c>
      <c r="C49" s="1254">
        <v>10</v>
      </c>
      <c r="D49" s="1254">
        <v>2927533</v>
      </c>
      <c r="E49" s="1254">
        <v>1239.4034867959999</v>
      </c>
      <c r="F49" s="1254">
        <v>513.16803753499994</v>
      </c>
      <c r="G49" s="1254">
        <v>726.2354492610001</v>
      </c>
      <c r="H49" s="1254">
        <v>14340.103015886823</v>
      </c>
      <c r="I49" s="1255">
        <v>11</v>
      </c>
      <c r="J49" s="1256">
        <v>2963599</v>
      </c>
      <c r="K49" s="1257">
        <v>1161.212861618</v>
      </c>
      <c r="L49" s="1257">
        <v>568.41913377360004</v>
      </c>
      <c r="M49" s="1257">
        <v>592.7937278444</v>
      </c>
      <c r="N49" s="1257">
        <v>18388.445808737528</v>
      </c>
    </row>
    <row r="50" spans="1:14" x14ac:dyDescent="0.25">
      <c r="A50" s="1252"/>
      <c r="B50" s="1243" t="s">
        <v>1137</v>
      </c>
      <c r="C50" s="1258">
        <v>36</v>
      </c>
      <c r="D50" s="1258">
        <v>5686952</v>
      </c>
      <c r="E50" s="1258">
        <v>3712.9501117579975</v>
      </c>
      <c r="F50" s="1258">
        <v>1876.8634314154278</v>
      </c>
      <c r="G50" s="1258">
        <v>1836.0866803425702</v>
      </c>
      <c r="H50" s="1258">
        <v>32333.523632044289</v>
      </c>
      <c r="I50" s="1259">
        <v>38</v>
      </c>
      <c r="J50" s="1259">
        <v>5801968</v>
      </c>
      <c r="K50" s="1260">
        <v>3551.3845302119989</v>
      </c>
      <c r="L50" s="1260">
        <v>1905.030566778003</v>
      </c>
      <c r="M50" s="1260">
        <v>1646.3539634339963</v>
      </c>
      <c r="N50" s="1260">
        <v>42427.439081145436</v>
      </c>
    </row>
    <row r="51" spans="1:14" x14ac:dyDescent="0.25">
      <c r="A51" s="1252"/>
      <c r="B51" s="1252"/>
      <c r="C51" s="1254"/>
      <c r="D51" s="1254"/>
      <c r="E51" s="1254"/>
      <c r="F51" s="1254"/>
      <c r="G51" s="1254"/>
      <c r="H51" s="1254"/>
      <c r="I51" s="1256"/>
      <c r="J51" s="1256"/>
      <c r="K51" s="1257"/>
      <c r="L51" s="1257"/>
      <c r="M51" s="1257"/>
      <c r="N51" s="1257"/>
    </row>
    <row r="52" spans="1:14" x14ac:dyDescent="0.25">
      <c r="A52" s="1243" t="s">
        <v>1138</v>
      </c>
      <c r="B52" s="1243" t="s">
        <v>1139</v>
      </c>
      <c r="C52" s="1254"/>
      <c r="D52" s="1254"/>
      <c r="E52" s="1254"/>
      <c r="F52" s="1254"/>
      <c r="G52" s="1254"/>
      <c r="H52" s="1254"/>
      <c r="I52" s="1256"/>
      <c r="J52" s="1256"/>
      <c r="K52" s="1257"/>
      <c r="L52" s="1257"/>
      <c r="M52" s="1257"/>
      <c r="N52" s="1257"/>
    </row>
    <row r="53" spans="1:14" x14ac:dyDescent="0.25">
      <c r="A53" s="1252">
        <v>36</v>
      </c>
      <c r="B53" s="1253" t="s">
        <v>1140</v>
      </c>
      <c r="C53" s="1254">
        <v>177</v>
      </c>
      <c r="D53" s="1254">
        <v>3853245</v>
      </c>
      <c r="E53" s="1254">
        <v>126510.72184629049</v>
      </c>
      <c r="F53" s="1254">
        <v>30840.110324300746</v>
      </c>
      <c r="G53" s="1254">
        <v>95670.611521989747</v>
      </c>
      <c r="H53" s="1254">
        <v>167517.16588063308</v>
      </c>
      <c r="I53" s="1255">
        <v>196</v>
      </c>
      <c r="J53" s="1256">
        <v>6283447</v>
      </c>
      <c r="K53" s="1257">
        <v>34872.493347273354</v>
      </c>
      <c r="L53" s="1257">
        <v>26529.60884139562</v>
      </c>
      <c r="M53" s="1257">
        <v>8342.8845058777188</v>
      </c>
      <c r="N53" s="1257">
        <v>199659.22321007305</v>
      </c>
    </row>
    <row r="54" spans="1:14" x14ac:dyDescent="0.25">
      <c r="A54" s="1252">
        <v>37</v>
      </c>
      <c r="B54" s="1253" t="s">
        <v>1141</v>
      </c>
      <c r="C54" s="1254">
        <v>12</v>
      </c>
      <c r="D54" s="1254">
        <v>4699537</v>
      </c>
      <c r="E54" s="1254">
        <v>3792.21891972</v>
      </c>
      <c r="F54" s="1254">
        <v>3139.4111293602045</v>
      </c>
      <c r="G54" s="1254">
        <v>652.80779035979594</v>
      </c>
      <c r="H54" s="1254">
        <v>22736.984189592513</v>
      </c>
      <c r="I54" s="1255">
        <v>15</v>
      </c>
      <c r="J54" s="1256">
        <v>4911226</v>
      </c>
      <c r="K54" s="1257">
        <v>4566.3289691439995</v>
      </c>
      <c r="L54" s="1257">
        <v>1345.9405592514997</v>
      </c>
      <c r="M54" s="1257">
        <v>3220.3884098924996</v>
      </c>
      <c r="N54" s="1257">
        <v>27326.413606032442</v>
      </c>
    </row>
    <row r="55" spans="1:14" x14ac:dyDescent="0.25">
      <c r="A55" s="1252">
        <v>38</v>
      </c>
      <c r="B55" s="1253" t="s">
        <v>1142</v>
      </c>
      <c r="C55" s="1254">
        <v>160</v>
      </c>
      <c r="D55" s="1254">
        <v>12064198</v>
      </c>
      <c r="E55" s="1254">
        <v>156161.84138254498</v>
      </c>
      <c r="F55" s="1254">
        <v>96635.449423974147</v>
      </c>
      <c r="G55" s="1254">
        <v>59526.391958570835</v>
      </c>
      <c r="H55" s="1254">
        <v>484277.17251127213</v>
      </c>
      <c r="I55" s="1255">
        <v>175</v>
      </c>
      <c r="J55" s="1256">
        <v>12823860</v>
      </c>
      <c r="K55" s="1257">
        <v>98022.433275082993</v>
      </c>
      <c r="L55" s="1257">
        <v>72721.176597148544</v>
      </c>
      <c r="M55" s="1257">
        <v>25301.256677934456</v>
      </c>
      <c r="N55" s="1257">
        <v>623022.34198898962</v>
      </c>
    </row>
    <row r="56" spans="1:14" x14ac:dyDescent="0.25">
      <c r="A56" s="1252">
        <v>39</v>
      </c>
      <c r="B56" s="1253" t="s">
        <v>1143</v>
      </c>
      <c r="C56" s="1254">
        <v>50</v>
      </c>
      <c r="D56" s="1254">
        <v>1302024</v>
      </c>
      <c r="E56" s="1254">
        <v>6626.5078150629506</v>
      </c>
      <c r="F56" s="1254">
        <v>4987.7511846434072</v>
      </c>
      <c r="G56" s="1254">
        <v>1638.7566304195445</v>
      </c>
      <c r="H56" s="1254">
        <v>22991.146873769336</v>
      </c>
      <c r="I56" s="1255">
        <v>54</v>
      </c>
      <c r="J56" s="1256">
        <v>1517039</v>
      </c>
      <c r="K56" s="1257">
        <v>2918.6326003915588</v>
      </c>
      <c r="L56" s="1257">
        <v>5626.1320305128875</v>
      </c>
      <c r="M56" s="1257">
        <v>-2707.4994301213283</v>
      </c>
      <c r="N56" s="1257">
        <v>24064.024433446171</v>
      </c>
    </row>
    <row r="57" spans="1:14" x14ac:dyDescent="0.25">
      <c r="A57" s="1252"/>
      <c r="B57" s="1243" t="s">
        <v>1144</v>
      </c>
      <c r="C57" s="1258">
        <v>399</v>
      </c>
      <c r="D57" s="1258">
        <v>21919004</v>
      </c>
      <c r="E57" s="1258">
        <v>293091.28996361844</v>
      </c>
      <c r="F57" s="1258">
        <v>135602.72206227851</v>
      </c>
      <c r="G57" s="1258">
        <v>157488.56790133993</v>
      </c>
      <c r="H57" s="1258">
        <v>697522.46945526707</v>
      </c>
      <c r="I57" s="1259">
        <v>440</v>
      </c>
      <c r="J57" s="1259">
        <v>25535572</v>
      </c>
      <c r="K57" s="1260">
        <v>140379.88819189189</v>
      </c>
      <c r="L57" s="1260">
        <v>106222.85802830856</v>
      </c>
      <c r="M57" s="1260">
        <v>34157.030163583346</v>
      </c>
      <c r="N57" s="1260">
        <v>874072.00323854119</v>
      </c>
    </row>
    <row r="58" spans="1:14" x14ac:dyDescent="0.25">
      <c r="A58" s="1252"/>
      <c r="B58" s="1252"/>
      <c r="C58" s="1254"/>
      <c r="D58" s="1254"/>
      <c r="E58" s="1254"/>
      <c r="F58" s="1254"/>
      <c r="G58" s="1254"/>
      <c r="H58" s="1254"/>
      <c r="I58" s="1256"/>
      <c r="J58" s="1256"/>
      <c r="K58" s="1257"/>
      <c r="L58" s="1257"/>
      <c r="M58" s="1257"/>
      <c r="N58" s="1257"/>
    </row>
    <row r="59" spans="1:14" x14ac:dyDescent="0.25">
      <c r="A59" s="1252"/>
      <c r="B59" s="1243" t="s">
        <v>1145</v>
      </c>
      <c r="C59" s="1258">
        <v>1278</v>
      </c>
      <c r="D59" s="1258">
        <v>145203038</v>
      </c>
      <c r="E59" s="1258">
        <v>10489004.755786391</v>
      </c>
      <c r="F59" s="1258">
        <v>10385342.518571138</v>
      </c>
      <c r="G59" s="1258">
        <v>103662.22721524912</v>
      </c>
      <c r="H59" s="1258">
        <v>3907837.688183154</v>
      </c>
      <c r="I59" s="1259">
        <v>1363</v>
      </c>
      <c r="J59" s="1262">
        <v>164301894</v>
      </c>
      <c r="K59" s="1260">
        <v>8395335.6439927742</v>
      </c>
      <c r="L59" s="1260">
        <v>8111169.4036758998</v>
      </c>
      <c r="M59" s="1260">
        <v>284166.24031687563</v>
      </c>
      <c r="N59" s="1260">
        <v>5048334.4589559063</v>
      </c>
    </row>
    <row r="60" spans="1:14" x14ac:dyDescent="0.25">
      <c r="A60" s="1252"/>
      <c r="B60" s="1252"/>
      <c r="C60" s="1254"/>
      <c r="D60" s="1254"/>
      <c r="E60" s="1254"/>
      <c r="F60" s="629"/>
      <c r="G60" s="1254"/>
      <c r="H60" s="1254"/>
      <c r="I60" s="1256"/>
      <c r="J60" s="1256"/>
      <c r="K60" s="1257"/>
      <c r="L60" s="1257"/>
      <c r="M60" s="1257"/>
      <c r="N60" s="1257"/>
    </row>
    <row r="61" spans="1:14" s="627" customFormat="1" x14ac:dyDescent="0.25">
      <c r="A61" s="1242" t="s">
        <v>1146</v>
      </c>
      <c r="B61" s="1243" t="s">
        <v>1147</v>
      </c>
      <c r="C61" s="1254"/>
      <c r="D61" s="1254"/>
      <c r="E61" s="1254"/>
      <c r="F61" s="1254"/>
      <c r="G61" s="1254"/>
      <c r="H61" s="1254"/>
      <c r="I61" s="1256"/>
      <c r="J61" s="1256"/>
      <c r="K61" s="1257"/>
      <c r="L61" s="1257"/>
      <c r="M61" s="1257"/>
      <c r="N61" s="1257"/>
    </row>
    <row r="62" spans="1:14" x14ac:dyDescent="0.25">
      <c r="A62" s="1252" t="s">
        <v>1091</v>
      </c>
      <c r="B62" s="1253" t="s">
        <v>1092</v>
      </c>
      <c r="C62" s="1254"/>
      <c r="D62" s="1254"/>
      <c r="E62" s="1254"/>
      <c r="F62" s="1254"/>
      <c r="G62" s="1254"/>
      <c r="H62" s="1254"/>
      <c r="I62" s="1256"/>
      <c r="J62" s="1256"/>
      <c r="K62" s="1257"/>
      <c r="L62" s="1257"/>
      <c r="M62" s="1257"/>
      <c r="N62" s="1257"/>
    </row>
    <row r="63" spans="1:14" x14ac:dyDescent="0.25">
      <c r="A63" s="1252" t="s">
        <v>1148</v>
      </c>
      <c r="B63" s="1253" t="s">
        <v>1149</v>
      </c>
      <c r="C63" s="1254">
        <v>122</v>
      </c>
      <c r="D63" s="1254">
        <v>154962</v>
      </c>
      <c r="E63" s="1254">
        <v>16356.239336405999</v>
      </c>
      <c r="F63" s="1254">
        <v>40994.642724734993</v>
      </c>
      <c r="G63" s="1254">
        <v>-24638.403388329003</v>
      </c>
      <c r="H63" s="1254">
        <v>24372.459116144026</v>
      </c>
      <c r="I63" s="1255">
        <v>91</v>
      </c>
      <c r="J63" s="1256">
        <v>83178</v>
      </c>
      <c r="K63" s="1257">
        <v>2797.2714686050003</v>
      </c>
      <c r="L63" s="1257">
        <v>9823.5439284889981</v>
      </c>
      <c r="M63" s="1257">
        <v>-7026.2724598839995</v>
      </c>
      <c r="N63" s="1257">
        <v>17855.800167366946</v>
      </c>
    </row>
    <row r="64" spans="1:14" x14ac:dyDescent="0.25">
      <c r="A64" s="1252" t="s">
        <v>1150</v>
      </c>
      <c r="B64" s="1253" t="s">
        <v>1151</v>
      </c>
      <c r="C64" s="1254">
        <v>7</v>
      </c>
      <c r="D64" s="1254">
        <v>12655</v>
      </c>
      <c r="E64" s="1254">
        <v>0</v>
      </c>
      <c r="F64" s="1254">
        <v>996.48226731</v>
      </c>
      <c r="G64" s="1254">
        <v>-996.48226731</v>
      </c>
      <c r="H64" s="1254">
        <v>639.55723914085513</v>
      </c>
      <c r="I64" s="1255">
        <v>0</v>
      </c>
      <c r="J64" s="1256">
        <v>0</v>
      </c>
      <c r="K64" s="1257">
        <v>0</v>
      </c>
      <c r="L64" s="1257">
        <v>653.25621362300001</v>
      </c>
      <c r="M64" s="1257">
        <v>-653.25621362300001</v>
      </c>
      <c r="N64" s="1257">
        <v>0</v>
      </c>
    </row>
    <row r="65" spans="1:14" x14ac:dyDescent="0.25">
      <c r="A65" s="1252" t="s">
        <v>1152</v>
      </c>
      <c r="B65" s="1253" t="s">
        <v>1153</v>
      </c>
      <c r="C65" s="1254">
        <v>7</v>
      </c>
      <c r="D65" s="1254">
        <v>52</v>
      </c>
      <c r="E65" s="1254">
        <v>0</v>
      </c>
      <c r="F65" s="1254">
        <v>170.58246101400005</v>
      </c>
      <c r="G65" s="1254">
        <v>-170.58246101399999</v>
      </c>
      <c r="H65" s="1254">
        <v>1981.9769284441027</v>
      </c>
      <c r="I65" s="1255">
        <v>5</v>
      </c>
      <c r="J65" s="1256">
        <v>41</v>
      </c>
      <c r="K65" s="1257">
        <v>0</v>
      </c>
      <c r="L65" s="1257">
        <v>639.14217091600005</v>
      </c>
      <c r="M65" s="1257">
        <v>-639.14217091600005</v>
      </c>
      <c r="N65" s="1257">
        <v>1600.7084921470009</v>
      </c>
    </row>
    <row r="66" spans="1:14" x14ac:dyDescent="0.25">
      <c r="A66" s="1252" t="s">
        <v>1154</v>
      </c>
      <c r="B66" s="1253" t="s">
        <v>1155</v>
      </c>
      <c r="C66" s="1254">
        <v>0</v>
      </c>
      <c r="D66" s="1254">
        <v>0</v>
      </c>
      <c r="E66" s="1254">
        <v>0</v>
      </c>
      <c r="F66" s="1254">
        <v>60.595893031000003</v>
      </c>
      <c r="G66" s="1254">
        <v>-60.595893031000003</v>
      </c>
      <c r="H66" s="1254">
        <v>0</v>
      </c>
      <c r="I66" s="1255">
        <v>1</v>
      </c>
      <c r="J66" s="1256">
        <v>217578</v>
      </c>
      <c r="K66" s="1257">
        <v>197.54</v>
      </c>
      <c r="L66" s="1257">
        <v>542.67999999999995</v>
      </c>
      <c r="M66" s="1257">
        <v>-345.14</v>
      </c>
      <c r="N66" s="1257">
        <v>5382.87</v>
      </c>
    </row>
    <row r="67" spans="1:14" x14ac:dyDescent="0.25">
      <c r="A67" s="1252"/>
      <c r="B67" s="1243" t="s">
        <v>1156</v>
      </c>
      <c r="C67" s="1258">
        <v>136</v>
      </c>
      <c r="D67" s="1258">
        <v>167669</v>
      </c>
      <c r="E67" s="1258">
        <v>16356.239336405999</v>
      </c>
      <c r="F67" s="1258">
        <v>42222.30334608999</v>
      </c>
      <c r="G67" s="1258">
        <v>-25866.064009684003</v>
      </c>
      <c r="H67" s="1258">
        <v>26993.993283728985</v>
      </c>
      <c r="I67" s="1259">
        <v>97</v>
      </c>
      <c r="J67" s="1259">
        <v>300797</v>
      </c>
      <c r="K67" s="1260">
        <v>2994.8114686050003</v>
      </c>
      <c r="L67" s="1260">
        <v>11658.622313028</v>
      </c>
      <c r="M67" s="1260">
        <v>-8663.8108444229983</v>
      </c>
      <c r="N67" s="1260">
        <v>24839.378659513946</v>
      </c>
    </row>
    <row r="68" spans="1:14" x14ac:dyDescent="0.25">
      <c r="A68" s="1252"/>
      <c r="B68" s="1252"/>
      <c r="C68" s="1254"/>
      <c r="D68" s="1254"/>
      <c r="E68" s="1254"/>
      <c r="F68" s="1254"/>
      <c r="G68" s="1254"/>
      <c r="H68" s="1254"/>
      <c r="I68" s="1256"/>
      <c r="J68" s="1256"/>
      <c r="K68" s="1257"/>
      <c r="L68" s="1257"/>
      <c r="M68" s="1257"/>
      <c r="N68" s="1257"/>
    </row>
    <row r="69" spans="1:14" x14ac:dyDescent="0.25">
      <c r="A69" s="1252" t="s">
        <v>1110</v>
      </c>
      <c r="B69" s="1253" t="s">
        <v>1111</v>
      </c>
      <c r="C69" s="1254"/>
      <c r="D69" s="1254"/>
      <c r="E69" s="1254"/>
      <c r="F69" s="1254"/>
      <c r="G69" s="1254"/>
      <c r="H69" s="1254"/>
      <c r="I69" s="1256"/>
      <c r="J69" s="1256"/>
      <c r="K69" s="1257"/>
      <c r="L69" s="1257"/>
      <c r="M69" s="1257"/>
      <c r="N69" s="1257"/>
    </row>
    <row r="70" spans="1:14" x14ac:dyDescent="0.25">
      <c r="A70" s="1252" t="s">
        <v>1148</v>
      </c>
      <c r="B70" s="1253" t="s">
        <v>1121</v>
      </c>
      <c r="C70" s="1254">
        <v>19</v>
      </c>
      <c r="D70" s="1254">
        <v>297534</v>
      </c>
      <c r="E70" s="1254">
        <v>0</v>
      </c>
      <c r="F70" s="1254">
        <v>299.52162491199999</v>
      </c>
      <c r="G70" s="1254">
        <v>-299.52162491199999</v>
      </c>
      <c r="H70" s="1254">
        <v>3395.008137813566</v>
      </c>
      <c r="I70" s="1255">
        <v>19</v>
      </c>
      <c r="J70" s="1256">
        <v>283222</v>
      </c>
      <c r="K70" s="1257">
        <v>0</v>
      </c>
      <c r="L70" s="1257">
        <v>260.11153672675283</v>
      </c>
      <c r="M70" s="1257">
        <v>-260.11153672675283</v>
      </c>
      <c r="N70" s="1257">
        <v>4096.1688837719503</v>
      </c>
    </row>
    <row r="71" spans="1:14" x14ac:dyDescent="0.25">
      <c r="A71" s="1252" t="s">
        <v>1150</v>
      </c>
      <c r="B71" s="1253" t="s">
        <v>358</v>
      </c>
      <c r="C71" s="1254">
        <v>10</v>
      </c>
      <c r="D71" s="1254">
        <v>59513</v>
      </c>
      <c r="E71" s="1254">
        <v>0.01</v>
      </c>
      <c r="F71" s="1254">
        <v>1678.6478171939998</v>
      </c>
      <c r="G71" s="1254">
        <v>-1678.637817194</v>
      </c>
      <c r="H71" s="1254">
        <v>2804.6924697668583</v>
      </c>
      <c r="I71" s="1255">
        <v>1</v>
      </c>
      <c r="J71" s="1256">
        <v>1738</v>
      </c>
      <c r="K71" s="1257">
        <v>0</v>
      </c>
      <c r="L71" s="1257">
        <v>2216.3018346700001</v>
      </c>
      <c r="M71" s="1257">
        <v>-2216.3018346700001</v>
      </c>
      <c r="N71" s="1257">
        <v>130.39762202628771</v>
      </c>
    </row>
    <row r="72" spans="1:14" x14ac:dyDescent="0.25">
      <c r="A72" s="1252"/>
      <c r="B72" s="1243" t="s">
        <v>1156</v>
      </c>
      <c r="C72" s="1258">
        <v>29</v>
      </c>
      <c r="D72" s="1258">
        <v>357047</v>
      </c>
      <c r="E72" s="1258">
        <v>0.01</v>
      </c>
      <c r="F72" s="1258">
        <v>1978.1694421059997</v>
      </c>
      <c r="G72" s="1258">
        <v>-1978.1594421059999</v>
      </c>
      <c r="H72" s="1258">
        <v>6199.7006075804238</v>
      </c>
      <c r="I72" s="1259">
        <v>20</v>
      </c>
      <c r="J72" s="1259">
        <v>284960</v>
      </c>
      <c r="K72" s="1260">
        <v>0</v>
      </c>
      <c r="L72" s="1260">
        <v>2476.4133713967531</v>
      </c>
      <c r="M72" s="1260">
        <v>-2476.4133713967531</v>
      </c>
      <c r="N72" s="1260">
        <v>4226.5665057982378</v>
      </c>
    </row>
    <row r="73" spans="1:14" x14ac:dyDescent="0.25">
      <c r="A73" s="1252"/>
      <c r="B73" s="1252"/>
      <c r="C73" s="1254"/>
      <c r="D73" s="1254"/>
      <c r="E73" s="1254"/>
      <c r="F73" s="1254"/>
      <c r="G73" s="1254"/>
      <c r="H73" s="1254"/>
      <c r="I73" s="1256"/>
      <c r="J73" s="1256"/>
      <c r="K73" s="1257"/>
      <c r="L73" s="1257"/>
      <c r="M73" s="1257"/>
      <c r="N73" s="1257"/>
    </row>
    <row r="74" spans="1:14" x14ac:dyDescent="0.25">
      <c r="A74" s="1252" t="s">
        <v>1124</v>
      </c>
      <c r="B74" s="1253" t="s">
        <v>1139</v>
      </c>
      <c r="C74" s="1258">
        <v>0</v>
      </c>
      <c r="D74" s="1258">
        <v>0</v>
      </c>
      <c r="E74" s="1258">
        <v>0</v>
      </c>
      <c r="F74" s="1258">
        <v>0</v>
      </c>
      <c r="G74" s="1258">
        <v>0</v>
      </c>
      <c r="H74" s="1258">
        <v>0</v>
      </c>
      <c r="I74" s="1259">
        <v>0</v>
      </c>
      <c r="J74" s="1262">
        <v>0</v>
      </c>
      <c r="K74" s="1260">
        <v>0</v>
      </c>
      <c r="L74" s="1260">
        <v>0</v>
      </c>
      <c r="M74" s="1260">
        <v>0</v>
      </c>
      <c r="N74" s="1260">
        <v>0</v>
      </c>
    </row>
    <row r="75" spans="1:14" x14ac:dyDescent="0.25">
      <c r="A75" s="1252"/>
      <c r="B75" s="1252"/>
      <c r="C75" s="1254"/>
      <c r="D75" s="1254"/>
      <c r="E75" s="1254"/>
      <c r="F75" s="1254"/>
      <c r="G75" s="1254"/>
      <c r="H75" s="1254"/>
      <c r="I75" s="1256"/>
      <c r="J75" s="1256"/>
      <c r="K75" s="1257"/>
      <c r="L75" s="1257"/>
      <c r="M75" s="1257"/>
      <c r="N75" s="1257"/>
    </row>
    <row r="76" spans="1:14" x14ac:dyDescent="0.25">
      <c r="A76" s="1252"/>
      <c r="B76" s="1243" t="s">
        <v>1157</v>
      </c>
      <c r="C76" s="1258">
        <v>165</v>
      </c>
      <c r="D76" s="1258">
        <v>524716</v>
      </c>
      <c r="E76" s="1258">
        <v>16356.249336405999</v>
      </c>
      <c r="F76" s="1258">
        <v>44200.472788195992</v>
      </c>
      <c r="G76" s="1258">
        <v>-27844.223451790003</v>
      </c>
      <c r="H76" s="1258">
        <v>33193.693891309405</v>
      </c>
      <c r="I76" s="1259">
        <v>117</v>
      </c>
      <c r="J76" s="1259">
        <v>585757</v>
      </c>
      <c r="K76" s="1260">
        <v>2994.8114686050003</v>
      </c>
      <c r="L76" s="1260">
        <v>14135.035684424753</v>
      </c>
      <c r="M76" s="1260">
        <v>-11140.224215819751</v>
      </c>
      <c r="N76" s="1260">
        <v>29065.945165312183</v>
      </c>
    </row>
    <row r="77" spans="1:14" x14ac:dyDescent="0.25">
      <c r="A77" s="1252"/>
      <c r="B77" s="1252"/>
      <c r="C77" s="1254"/>
      <c r="D77" s="1254"/>
      <c r="E77" s="1254"/>
      <c r="F77" s="1254"/>
      <c r="G77" s="1254"/>
      <c r="H77" s="1254"/>
      <c r="I77" s="1256"/>
      <c r="J77" s="1256"/>
      <c r="K77" s="1257"/>
      <c r="L77" s="1257"/>
      <c r="M77" s="1257"/>
      <c r="N77" s="1257"/>
    </row>
    <row r="78" spans="1:14" s="627" customFormat="1" x14ac:dyDescent="0.25">
      <c r="A78" s="1242" t="s">
        <v>1158</v>
      </c>
      <c r="B78" s="1243" t="s">
        <v>1159</v>
      </c>
      <c r="C78" s="1254"/>
      <c r="D78" s="1254"/>
      <c r="E78" s="1254"/>
      <c r="F78" s="1254"/>
      <c r="G78" s="1254"/>
      <c r="H78" s="1254"/>
      <c r="I78" s="1256"/>
      <c r="J78" s="1256"/>
      <c r="K78" s="1257"/>
      <c r="L78" s="1257"/>
      <c r="M78" s="1257"/>
      <c r="N78" s="1257"/>
    </row>
    <row r="79" spans="1:14" x14ac:dyDescent="0.25">
      <c r="A79" s="1252" t="s">
        <v>1091</v>
      </c>
      <c r="B79" s="1253" t="s">
        <v>1092</v>
      </c>
      <c r="C79" s="1263">
        <v>12</v>
      </c>
      <c r="D79" s="1263">
        <v>2846</v>
      </c>
      <c r="E79" s="1263">
        <v>1996.0593924269999</v>
      </c>
      <c r="F79" s="1263">
        <v>1588.6390178029999</v>
      </c>
      <c r="G79" s="1263">
        <v>407.42037462400003</v>
      </c>
      <c r="H79" s="1263">
        <v>999.29489398878309</v>
      </c>
      <c r="I79" s="1262">
        <v>12</v>
      </c>
      <c r="J79" s="1262">
        <v>2621</v>
      </c>
      <c r="K79" s="1260">
        <v>341.82812917000001</v>
      </c>
      <c r="L79" s="1260">
        <v>835.5075394600002</v>
      </c>
      <c r="M79" s="1260">
        <v>-493.67941029000013</v>
      </c>
      <c r="N79" s="1260">
        <v>499.90982960877574</v>
      </c>
    </row>
    <row r="80" spans="1:14" x14ac:dyDescent="0.25">
      <c r="A80" s="1252"/>
      <c r="B80" s="1252"/>
      <c r="C80" s="1254"/>
      <c r="D80" s="1254"/>
      <c r="E80" s="1254"/>
      <c r="F80" s="1254"/>
      <c r="G80" s="1254"/>
      <c r="H80" s="1254"/>
      <c r="I80" s="1256"/>
      <c r="J80" s="1256"/>
      <c r="K80" s="1257"/>
      <c r="L80" s="1257"/>
      <c r="M80" s="1257"/>
      <c r="N80" s="1257"/>
    </row>
    <row r="81" spans="1:14" x14ac:dyDescent="0.25">
      <c r="A81" s="1252" t="s">
        <v>1110</v>
      </c>
      <c r="B81" s="1253" t="s">
        <v>1160</v>
      </c>
      <c r="C81" s="1263">
        <v>0</v>
      </c>
      <c r="D81" s="1263">
        <v>0</v>
      </c>
      <c r="E81" s="1263">
        <v>0</v>
      </c>
      <c r="F81" s="1263">
        <v>0</v>
      </c>
      <c r="G81" s="1263">
        <v>0</v>
      </c>
      <c r="H81" s="1263">
        <v>0</v>
      </c>
      <c r="I81" s="1262">
        <v>0</v>
      </c>
      <c r="J81" s="1262">
        <v>0</v>
      </c>
      <c r="K81" s="1260">
        <v>0</v>
      </c>
      <c r="L81" s="1260">
        <v>0</v>
      </c>
      <c r="M81" s="1260">
        <v>0</v>
      </c>
      <c r="N81" s="1260">
        <v>0</v>
      </c>
    </row>
    <row r="82" spans="1:14" x14ac:dyDescent="0.25">
      <c r="A82" s="1252"/>
      <c r="B82" s="1252"/>
      <c r="C82" s="1254"/>
      <c r="D82" s="1254"/>
      <c r="E82" s="1254"/>
      <c r="F82" s="1254"/>
      <c r="G82" s="1254"/>
      <c r="H82" s="1254"/>
      <c r="I82" s="1256"/>
      <c r="J82" s="1256"/>
      <c r="K82" s="1257"/>
      <c r="L82" s="1257"/>
      <c r="M82" s="1257"/>
      <c r="N82" s="1257"/>
    </row>
    <row r="83" spans="1:14" x14ac:dyDescent="0.25">
      <c r="A83" s="1252" t="s">
        <v>1124</v>
      </c>
      <c r="B83" s="1253" t="s">
        <v>1139</v>
      </c>
      <c r="C83" s="1263">
        <v>0</v>
      </c>
      <c r="D83" s="1263">
        <v>0</v>
      </c>
      <c r="E83" s="1263">
        <v>0</v>
      </c>
      <c r="F83" s="1263">
        <v>0</v>
      </c>
      <c r="G83" s="1263">
        <v>0</v>
      </c>
      <c r="H83" s="1263">
        <v>0</v>
      </c>
      <c r="I83" s="1262">
        <v>0</v>
      </c>
      <c r="J83" s="1262">
        <v>0</v>
      </c>
      <c r="K83" s="1260">
        <v>0</v>
      </c>
      <c r="L83" s="1260">
        <v>0</v>
      </c>
      <c r="M83" s="1260">
        <v>0</v>
      </c>
      <c r="N83" s="1260">
        <v>0</v>
      </c>
    </row>
    <row r="84" spans="1:14" x14ac:dyDescent="0.25">
      <c r="A84" s="1252"/>
      <c r="B84" s="1252"/>
      <c r="C84" s="1254"/>
      <c r="D84" s="1254"/>
      <c r="E84" s="1254"/>
      <c r="F84" s="1254"/>
      <c r="G84" s="1254"/>
      <c r="H84" s="1254"/>
      <c r="I84" s="1256"/>
      <c r="J84" s="1256"/>
      <c r="K84" s="1257"/>
      <c r="L84" s="1257"/>
      <c r="M84" s="1257"/>
      <c r="N84" s="1257"/>
    </row>
    <row r="85" spans="1:14" x14ac:dyDescent="0.25">
      <c r="A85" s="1252"/>
      <c r="B85" s="1243" t="s">
        <v>1161</v>
      </c>
      <c r="C85" s="1258">
        <v>12</v>
      </c>
      <c r="D85" s="1258">
        <v>2846</v>
      </c>
      <c r="E85" s="1258">
        <v>1996.0593924269999</v>
      </c>
      <c r="F85" s="1258">
        <v>1588.6390178029999</v>
      </c>
      <c r="G85" s="1258">
        <v>407.42037462400003</v>
      </c>
      <c r="H85" s="1258">
        <v>999.29489398878309</v>
      </c>
      <c r="I85" s="1262">
        <v>12</v>
      </c>
      <c r="J85" s="1262">
        <v>2621</v>
      </c>
      <c r="K85" s="1260">
        <v>341.82812917000001</v>
      </c>
      <c r="L85" s="1260">
        <v>835.5075394600002</v>
      </c>
      <c r="M85" s="1260">
        <v>-493.67941029000013</v>
      </c>
      <c r="N85" s="1260">
        <v>499.90982960877574</v>
      </c>
    </row>
    <row r="86" spans="1:14" x14ac:dyDescent="0.25">
      <c r="A86" s="1252"/>
      <c r="B86" s="1252"/>
      <c r="C86" s="1254"/>
      <c r="D86" s="1254"/>
      <c r="E86" s="1254"/>
      <c r="F86" s="1254"/>
      <c r="G86" s="1254"/>
      <c r="H86" s="1254"/>
      <c r="I86" s="1256"/>
      <c r="J86" s="1256"/>
      <c r="K86" s="1257"/>
      <c r="L86" s="1257"/>
      <c r="M86" s="1257"/>
      <c r="N86" s="1257"/>
    </row>
    <row r="87" spans="1:14" s="627" customFormat="1" x14ac:dyDescent="0.25">
      <c r="A87" s="1264"/>
      <c r="B87" s="1264" t="s">
        <v>1162</v>
      </c>
      <c r="C87" s="1258">
        <v>1455</v>
      </c>
      <c r="D87" s="1258">
        <v>145730600</v>
      </c>
      <c r="E87" s="1258">
        <v>10507357.064515224</v>
      </c>
      <c r="F87" s="1258">
        <v>10431131.630377138</v>
      </c>
      <c r="G87" s="1258">
        <v>76225.424138083123</v>
      </c>
      <c r="H87" s="1258">
        <v>3942030.6769684521</v>
      </c>
      <c r="I87" s="1259">
        <v>1492</v>
      </c>
      <c r="J87" s="1259">
        <v>164890272</v>
      </c>
      <c r="K87" s="1260">
        <v>8398672.2835905496</v>
      </c>
      <c r="L87" s="1260">
        <v>8126139.9468997847</v>
      </c>
      <c r="M87" s="1260">
        <v>272532.33669076586</v>
      </c>
      <c r="N87" s="1260">
        <v>5077900.3139508273</v>
      </c>
    </row>
    <row r="88" spans="1:14" x14ac:dyDescent="0.25">
      <c r="A88" s="1252"/>
      <c r="B88" s="1252"/>
      <c r="C88" s="1254"/>
      <c r="D88" s="1254"/>
      <c r="E88" s="1254"/>
      <c r="F88" s="1254"/>
      <c r="G88" s="1254"/>
      <c r="H88" s="1254"/>
      <c r="I88" s="1256"/>
      <c r="J88" s="1256"/>
      <c r="K88" s="1257"/>
      <c r="L88" s="1257"/>
      <c r="M88" s="1257"/>
      <c r="N88" s="1257"/>
    </row>
    <row r="89" spans="1:14" x14ac:dyDescent="0.25">
      <c r="A89" s="1252"/>
      <c r="B89" s="1253" t="s">
        <v>1163</v>
      </c>
      <c r="C89" s="1263">
        <v>76</v>
      </c>
      <c r="D89" s="1263">
        <v>1862743</v>
      </c>
      <c r="E89" s="1263">
        <v>27340.004726792326</v>
      </c>
      <c r="F89" s="1263">
        <v>12378.133984675942</v>
      </c>
      <c r="G89" s="1263">
        <v>14961.870742116382</v>
      </c>
      <c r="H89" s="1263">
        <v>66590.390996126443</v>
      </c>
      <c r="I89" s="1265">
        <v>77</v>
      </c>
      <c r="J89" s="1265">
        <v>1943608</v>
      </c>
      <c r="K89" s="1266">
        <v>7382.3853284888373</v>
      </c>
      <c r="L89" s="1266">
        <v>9862.6385396724581</v>
      </c>
      <c r="M89" s="1266">
        <v>-2480.2532111836194</v>
      </c>
      <c r="N89" s="1266">
        <v>73059.20338075998</v>
      </c>
    </row>
    <row r="90" spans="1:14" x14ac:dyDescent="0.25">
      <c r="A90" s="630" t="s">
        <v>86</v>
      </c>
      <c r="B90" s="630"/>
      <c r="C90" s="631"/>
      <c r="D90" s="631"/>
      <c r="E90" s="631"/>
      <c r="F90" s="631"/>
      <c r="G90" s="631"/>
      <c r="H90" s="632"/>
    </row>
    <row r="91" spans="1:14" x14ac:dyDescent="0.25">
      <c r="A91" s="1556" t="s">
        <v>1164</v>
      </c>
      <c r="B91" s="1556"/>
      <c r="C91" s="1556"/>
      <c r="D91" s="1556"/>
      <c r="E91" s="631"/>
      <c r="F91" s="631"/>
      <c r="G91" s="631"/>
      <c r="H91" s="632"/>
    </row>
    <row r="92" spans="1:14" x14ac:dyDescent="0.25">
      <c r="A92" s="1557" t="s">
        <v>1316</v>
      </c>
      <c r="B92" s="1557"/>
      <c r="C92" s="979"/>
      <c r="D92" s="979"/>
      <c r="E92" s="979"/>
      <c r="F92" s="979"/>
      <c r="G92" s="979"/>
    </row>
    <row r="93" spans="1:14" x14ac:dyDescent="0.25">
      <c r="A93" s="1557" t="s">
        <v>1165</v>
      </c>
      <c r="B93" s="1558"/>
      <c r="C93" s="1558"/>
      <c r="D93" s="1558"/>
      <c r="E93" s="1558"/>
      <c r="F93" s="1558"/>
      <c r="G93" s="1558"/>
      <c r="I93" s="634"/>
      <c r="J93" s="634"/>
    </row>
    <row r="94" spans="1:14" x14ac:dyDescent="0.25">
      <c r="A94" s="1557" t="s">
        <v>138</v>
      </c>
      <c r="B94" s="1557"/>
      <c r="C94" s="979"/>
      <c r="D94" s="979"/>
      <c r="E94" s="979"/>
      <c r="F94" s="979"/>
      <c r="G94" s="979"/>
    </row>
    <row r="98" spans="3:10" x14ac:dyDescent="0.25">
      <c r="C98" s="633"/>
    </row>
    <row r="99" spans="3:10" x14ac:dyDescent="0.25">
      <c r="C99" s="633"/>
    </row>
    <row r="100" spans="3:10" x14ac:dyDescent="0.25">
      <c r="C100" s="633"/>
      <c r="I100" s="634"/>
      <c r="J100" s="634"/>
    </row>
  </sheetData>
  <mergeCells count="9">
    <mergeCell ref="I2:N2"/>
    <mergeCell ref="A91:D91"/>
    <mergeCell ref="A92:B92"/>
    <mergeCell ref="A93:G93"/>
    <mergeCell ref="A94:B94"/>
    <mergeCell ref="A1:D1"/>
    <mergeCell ref="A2:A3"/>
    <mergeCell ref="B2:B3"/>
    <mergeCell ref="C2:H2"/>
  </mergeCells>
  <pageMargins left="0.7" right="0.7" top="0.75" bottom="0.75" header="0.3" footer="0.3"/>
  <pageSetup paperSize="9" scale="4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3"/>
  <sheetViews>
    <sheetView topLeftCell="A71" workbookViewId="0">
      <selection activeCell="A71" sqref="A71:P71"/>
    </sheetView>
  </sheetViews>
  <sheetFormatPr defaultRowHeight="15" x14ac:dyDescent="0.25"/>
  <cols>
    <col min="1" max="1" width="24.7109375" customWidth="1"/>
    <col min="2" max="2" width="9.42578125" customWidth="1"/>
    <col min="3" max="3" width="9.85546875" customWidth="1"/>
    <col min="4" max="4" width="11.5703125" customWidth="1"/>
    <col min="5" max="5" width="9.85546875" customWidth="1"/>
    <col min="6" max="6" width="9.5703125" customWidth="1"/>
    <col min="7" max="7" width="9.85546875" customWidth="1"/>
    <col min="8" max="8" width="10.28515625" customWidth="1"/>
    <col min="9" max="9" width="9.85546875" customWidth="1"/>
    <col min="10" max="10" width="12.85546875" bestFit="1" customWidth="1"/>
    <col min="11" max="11" width="20.140625" bestFit="1" customWidth="1"/>
    <col min="12" max="12" width="12.85546875" bestFit="1" customWidth="1"/>
    <col min="13" max="13" width="20.140625" bestFit="1" customWidth="1"/>
    <col min="14" max="14" width="12.85546875" bestFit="1" customWidth="1"/>
    <col min="15" max="15" width="20.140625" bestFit="1" customWidth="1"/>
    <col min="16" max="16" width="12.85546875" bestFit="1" customWidth="1"/>
    <col min="17" max="17" width="20.140625" bestFit="1" customWidth="1"/>
  </cols>
  <sheetData>
    <row r="1" spans="1:17" x14ac:dyDescent="0.25">
      <c r="A1" s="1349" t="s">
        <v>139</v>
      </c>
      <c r="B1" s="1349"/>
      <c r="C1" s="1349"/>
      <c r="D1" s="1349"/>
      <c r="E1" s="1349"/>
      <c r="F1" s="1349"/>
      <c r="G1" s="1349"/>
      <c r="H1" s="1349"/>
      <c r="I1" s="1349"/>
      <c r="J1" s="86"/>
      <c r="K1" s="86"/>
      <c r="L1" s="86"/>
      <c r="M1" s="86"/>
      <c r="N1" s="86"/>
      <c r="O1" s="86"/>
      <c r="P1" s="86"/>
      <c r="Q1" s="86"/>
    </row>
    <row r="2" spans="1:17" x14ac:dyDescent="0.25">
      <c r="A2" s="1350" t="s">
        <v>140</v>
      </c>
      <c r="B2" s="1353" t="s">
        <v>1297</v>
      </c>
      <c r="C2" s="1353"/>
      <c r="D2" s="1353"/>
      <c r="E2" s="1353"/>
      <c r="F2" s="1353" t="s">
        <v>1248</v>
      </c>
      <c r="G2" s="1353"/>
      <c r="H2" s="1353"/>
      <c r="I2" s="1353"/>
      <c r="J2" s="86"/>
      <c r="K2" s="86"/>
      <c r="L2" s="86"/>
      <c r="M2" s="86"/>
      <c r="N2" s="86"/>
      <c r="O2" s="86"/>
      <c r="P2" s="86"/>
      <c r="Q2" s="86"/>
    </row>
    <row r="3" spans="1:17" x14ac:dyDescent="0.25">
      <c r="A3" s="1351"/>
      <c r="B3" s="1354" t="s">
        <v>141</v>
      </c>
      <c r="C3" s="1355"/>
      <c r="D3" s="1354" t="s">
        <v>142</v>
      </c>
      <c r="E3" s="1355"/>
      <c r="F3" s="1354" t="s">
        <v>141</v>
      </c>
      <c r="G3" s="1355"/>
      <c r="H3" s="1354" t="s">
        <v>142</v>
      </c>
      <c r="I3" s="1355"/>
      <c r="J3" s="86"/>
      <c r="K3" s="86"/>
      <c r="L3" s="86"/>
      <c r="M3" s="86"/>
      <c r="N3" s="86"/>
      <c r="O3" s="86"/>
      <c r="P3" s="86"/>
      <c r="Q3" s="86"/>
    </row>
    <row r="4" spans="1:17" ht="30" x14ac:dyDescent="0.25">
      <c r="A4" s="1352"/>
      <c r="B4" s="400" t="s">
        <v>143</v>
      </c>
      <c r="C4" s="400" t="s">
        <v>144</v>
      </c>
      <c r="D4" s="400" t="s">
        <v>143</v>
      </c>
      <c r="E4" s="400" t="s">
        <v>144</v>
      </c>
      <c r="F4" s="400" t="s">
        <v>143</v>
      </c>
      <c r="G4" s="400" t="s">
        <v>144</v>
      </c>
      <c r="H4" s="400" t="s">
        <v>143</v>
      </c>
      <c r="I4" s="400" t="s">
        <v>144</v>
      </c>
      <c r="J4" s="86"/>
      <c r="K4" s="86"/>
      <c r="L4" s="86"/>
      <c r="M4" s="86"/>
      <c r="N4" s="86"/>
      <c r="O4" s="86"/>
      <c r="P4" s="86"/>
      <c r="Q4" s="86"/>
    </row>
    <row r="5" spans="1:17" x14ac:dyDescent="0.25">
      <c r="A5" s="1356" t="s">
        <v>145</v>
      </c>
      <c r="B5" s="1356"/>
      <c r="C5" s="1356"/>
      <c r="D5" s="1356"/>
      <c r="E5" s="1356"/>
      <c r="F5" s="1356"/>
      <c r="G5" s="1356"/>
      <c r="H5" s="1356"/>
      <c r="I5" s="1356"/>
      <c r="J5" s="86"/>
      <c r="K5" s="86"/>
      <c r="L5" s="86"/>
      <c r="M5" s="86"/>
      <c r="N5" s="86"/>
      <c r="O5" s="86"/>
      <c r="P5" s="86"/>
      <c r="Q5" s="86"/>
    </row>
    <row r="6" spans="1:17" s="50" customFormat="1" x14ac:dyDescent="0.25">
      <c r="A6" s="389" t="s">
        <v>1189</v>
      </c>
      <c r="B6" s="545">
        <v>2</v>
      </c>
      <c r="C6" s="590">
        <f>SUM(C7:C8)</f>
        <v>1525.2207245</v>
      </c>
      <c r="D6" s="594">
        <v>31</v>
      </c>
      <c r="E6" s="590">
        <f>SUM(E7:E8)</f>
        <v>25400.0057213</v>
      </c>
      <c r="F6" s="545">
        <v>2</v>
      </c>
      <c r="G6" s="590">
        <f t="shared" ref="G6" si="0">G7+G8</f>
        <v>1525.22</v>
      </c>
      <c r="H6" s="594">
        <v>25</v>
      </c>
      <c r="I6" s="591">
        <f t="shared" ref="I6" si="1">I7+I8</f>
        <v>20919.205000000002</v>
      </c>
      <c r="J6" s="86"/>
      <c r="K6" s="86"/>
      <c r="L6" s="85"/>
      <c r="M6" s="85"/>
      <c r="N6" s="87"/>
      <c r="O6" s="87"/>
      <c r="P6" s="88"/>
      <c r="Q6" s="88"/>
    </row>
    <row r="7" spans="1:17" s="50" customFormat="1" x14ac:dyDescent="0.25">
      <c r="A7" s="390" t="s">
        <v>1190</v>
      </c>
      <c r="B7" s="546" t="s">
        <v>290</v>
      </c>
      <c r="C7" s="592">
        <v>424.9999914</v>
      </c>
      <c r="D7" s="546" t="s">
        <v>290</v>
      </c>
      <c r="E7" s="593">
        <v>12897.333685699999</v>
      </c>
      <c r="F7" s="546" t="s">
        <v>290</v>
      </c>
      <c r="G7" s="592">
        <v>425</v>
      </c>
      <c r="H7" s="546" t="s">
        <v>290</v>
      </c>
      <c r="I7" s="593">
        <f>5127.855+1217.24+2277.82+3973.03</f>
        <v>12595.945</v>
      </c>
      <c r="J7" s="86"/>
      <c r="K7" s="86"/>
      <c r="L7" s="85"/>
      <c r="M7" s="85"/>
      <c r="N7" s="87"/>
      <c r="O7" s="87"/>
      <c r="P7" s="88"/>
      <c r="Q7" s="88"/>
    </row>
    <row r="8" spans="1:17" s="50" customFormat="1" ht="30" x14ac:dyDescent="0.25">
      <c r="A8" s="390" t="s">
        <v>1191</v>
      </c>
      <c r="B8" s="546" t="s">
        <v>290</v>
      </c>
      <c r="C8" s="547">
        <v>1100.2207331</v>
      </c>
      <c r="D8" s="546" t="s">
        <v>290</v>
      </c>
      <c r="E8" s="593">
        <v>12502.672035600001</v>
      </c>
      <c r="F8" s="546" t="s">
        <v>290</v>
      </c>
      <c r="G8" s="547">
        <f>500+600.22</f>
        <v>1100.22</v>
      </c>
      <c r="H8" s="546" t="s">
        <v>290</v>
      </c>
      <c r="I8" s="593">
        <f>736+1458.76+1343.3+4785.2</f>
        <v>8323.26</v>
      </c>
      <c r="J8" s="86"/>
      <c r="K8" s="86"/>
      <c r="L8" s="85"/>
      <c r="M8" s="85"/>
      <c r="N8" s="87"/>
      <c r="O8" s="87"/>
      <c r="P8" s="88"/>
      <c r="Q8" s="88"/>
    </row>
    <row r="9" spans="1:17" s="50" customFormat="1" x14ac:dyDescent="0.25">
      <c r="A9" s="389" t="s">
        <v>1192</v>
      </c>
      <c r="B9" s="546">
        <v>1</v>
      </c>
      <c r="C9" s="590">
        <f>SUM(C10:C11)</f>
        <v>49.965440000000001</v>
      </c>
      <c r="D9" s="405">
        <v>105</v>
      </c>
      <c r="E9" s="590">
        <f>SUM(E10:E11)</f>
        <v>3086.3290519999996</v>
      </c>
      <c r="F9" s="546">
        <v>1</v>
      </c>
      <c r="G9" s="595">
        <v>49.965440000000001</v>
      </c>
      <c r="H9" s="405">
        <v>81</v>
      </c>
      <c r="I9" s="547">
        <v>2406.2563719999994</v>
      </c>
      <c r="J9" s="86"/>
      <c r="K9" s="86"/>
      <c r="L9" s="85"/>
      <c r="M9" s="85"/>
      <c r="N9" s="87"/>
      <c r="O9" s="87"/>
      <c r="P9" s="88"/>
      <c r="Q9" s="88"/>
    </row>
    <row r="10" spans="1:17" s="50" customFormat="1" x14ac:dyDescent="0.25">
      <c r="A10" s="390" t="s">
        <v>1190</v>
      </c>
      <c r="B10" s="546" t="s">
        <v>290</v>
      </c>
      <c r="C10" s="592">
        <v>6.08</v>
      </c>
      <c r="D10" s="546" t="s">
        <v>290</v>
      </c>
      <c r="E10" s="547">
        <v>191.56312649999998</v>
      </c>
      <c r="F10" s="546" t="s">
        <v>290</v>
      </c>
      <c r="G10" s="592">
        <v>6.08</v>
      </c>
      <c r="H10" s="546" t="s">
        <v>290</v>
      </c>
      <c r="I10" s="547">
        <v>159.32757369999999</v>
      </c>
      <c r="J10" s="86"/>
      <c r="K10" s="86"/>
      <c r="L10" s="85"/>
      <c r="M10" s="85"/>
      <c r="N10" s="87"/>
      <c r="O10" s="87"/>
      <c r="P10" s="88"/>
      <c r="Q10" s="88"/>
    </row>
    <row r="11" spans="1:17" s="50" customFormat="1" ht="30" x14ac:dyDescent="0.25">
      <c r="A11" s="390" t="s">
        <v>1191</v>
      </c>
      <c r="B11" s="546" t="s">
        <v>290</v>
      </c>
      <c r="C11" s="592">
        <v>43.885440000000003</v>
      </c>
      <c r="D11" s="546" t="s">
        <v>290</v>
      </c>
      <c r="E11" s="547">
        <v>2894.7659254999994</v>
      </c>
      <c r="F11" s="546" t="s">
        <v>290</v>
      </c>
      <c r="G11" s="592">
        <v>43.885440000000003</v>
      </c>
      <c r="H11" s="546" t="s">
        <v>290</v>
      </c>
      <c r="I11" s="547">
        <v>2246.9287982999995</v>
      </c>
      <c r="J11" s="86"/>
      <c r="K11" s="86"/>
      <c r="L11" s="85"/>
      <c r="M11" s="85"/>
      <c r="N11" s="87"/>
      <c r="O11" s="87"/>
      <c r="P11" s="88"/>
      <c r="Q11" s="88"/>
    </row>
    <row r="12" spans="1:17" s="50" customFormat="1" x14ac:dyDescent="0.25">
      <c r="A12" s="389" t="s">
        <v>1193</v>
      </c>
      <c r="B12" s="405">
        <f t="shared" ref="B12:E12" si="2">B9+B6</f>
        <v>3</v>
      </c>
      <c r="C12" s="595">
        <f t="shared" si="2"/>
        <v>1575.1861644999999</v>
      </c>
      <c r="D12" s="405">
        <f t="shared" si="2"/>
        <v>136</v>
      </c>
      <c r="E12" s="593">
        <f t="shared" si="2"/>
        <v>28486.334773300001</v>
      </c>
      <c r="F12" s="405">
        <f t="shared" ref="F12:I12" si="3">F9+F6</f>
        <v>3</v>
      </c>
      <c r="G12" s="595">
        <f t="shared" si="3"/>
        <v>1575.18544</v>
      </c>
      <c r="H12" s="405">
        <f t="shared" si="3"/>
        <v>106</v>
      </c>
      <c r="I12" s="593">
        <f t="shared" si="3"/>
        <v>23325.461372000002</v>
      </c>
      <c r="J12" s="86"/>
      <c r="K12" s="86"/>
      <c r="L12" s="85"/>
      <c r="M12" s="85"/>
      <c r="N12" s="87"/>
      <c r="O12" s="87"/>
      <c r="P12" s="88"/>
      <c r="Q12" s="88"/>
    </row>
    <row r="13" spans="1:17" s="50" customFormat="1" ht="30" x14ac:dyDescent="0.25">
      <c r="A13" s="391" t="s">
        <v>1194</v>
      </c>
      <c r="B13" s="546" t="s">
        <v>290</v>
      </c>
      <c r="C13" s="595">
        <f>C7+C10</f>
        <v>431.07999139999998</v>
      </c>
      <c r="D13" s="546" t="s">
        <v>290</v>
      </c>
      <c r="E13" s="593">
        <f>E7+E10</f>
        <v>13088.896812199999</v>
      </c>
      <c r="F13" s="546" t="s">
        <v>290</v>
      </c>
      <c r="G13" s="595">
        <f>G7+G10</f>
        <v>431.08</v>
      </c>
      <c r="H13" s="546" t="s">
        <v>290</v>
      </c>
      <c r="I13" s="593">
        <f>I7+I10</f>
        <v>12755.2725737</v>
      </c>
      <c r="J13" s="86"/>
      <c r="K13" s="86"/>
      <c r="L13" s="85"/>
      <c r="M13" s="85"/>
      <c r="N13" s="87"/>
      <c r="O13" s="87"/>
      <c r="P13" s="88"/>
      <c r="Q13" s="88"/>
    </row>
    <row r="14" spans="1:17" s="50" customFormat="1" ht="30" x14ac:dyDescent="0.25">
      <c r="A14" s="391" t="s">
        <v>1195</v>
      </c>
      <c r="B14" s="546" t="s">
        <v>290</v>
      </c>
      <c r="C14" s="595">
        <f>C8+C11</f>
        <v>1144.1061731</v>
      </c>
      <c r="D14" s="546" t="s">
        <v>290</v>
      </c>
      <c r="E14" s="593">
        <f>E11+E8</f>
        <v>15397.4379611</v>
      </c>
      <c r="F14" s="546" t="s">
        <v>290</v>
      </c>
      <c r="G14" s="595">
        <f>G8+G11</f>
        <v>1144.10544</v>
      </c>
      <c r="H14" s="546" t="s">
        <v>290</v>
      </c>
      <c r="I14" s="593">
        <f>I11+I8</f>
        <v>10570.1887983</v>
      </c>
      <c r="J14" s="86"/>
      <c r="K14" s="86"/>
      <c r="L14" s="85"/>
      <c r="M14" s="85"/>
      <c r="N14" s="87"/>
      <c r="O14" s="87"/>
      <c r="P14" s="88"/>
      <c r="Q14" s="88"/>
    </row>
    <row r="15" spans="1:17" s="50" customFormat="1" ht="30" x14ac:dyDescent="0.25">
      <c r="A15" s="389" t="s">
        <v>1196</v>
      </c>
      <c r="B15" s="546">
        <f>B16+B17</f>
        <v>0</v>
      </c>
      <c r="C15" s="592">
        <f>C16+C17</f>
        <v>0</v>
      </c>
      <c r="D15" s="546">
        <v>0</v>
      </c>
      <c r="E15" s="596">
        <v>0</v>
      </c>
      <c r="F15" s="546">
        <f>F16+F17</f>
        <v>0</v>
      </c>
      <c r="G15" s="592">
        <f>G16+G17</f>
        <v>0</v>
      </c>
      <c r="H15" s="546">
        <v>0</v>
      </c>
      <c r="I15" s="596">
        <v>0</v>
      </c>
      <c r="J15" s="86"/>
      <c r="K15" s="86"/>
      <c r="L15" s="85"/>
      <c r="M15" s="85"/>
      <c r="N15" s="87"/>
      <c r="O15" s="87"/>
      <c r="P15" s="88"/>
      <c r="Q15" s="88"/>
    </row>
    <row r="16" spans="1:17" s="50" customFormat="1" x14ac:dyDescent="0.25">
      <c r="A16" s="390" t="s">
        <v>1190</v>
      </c>
      <c r="B16" s="546">
        <v>0</v>
      </c>
      <c r="C16" s="592">
        <v>0</v>
      </c>
      <c r="D16" s="546">
        <v>0</v>
      </c>
      <c r="E16" s="596">
        <v>0</v>
      </c>
      <c r="F16" s="546">
        <v>0</v>
      </c>
      <c r="G16" s="592">
        <v>0</v>
      </c>
      <c r="H16" s="546">
        <v>0</v>
      </c>
      <c r="I16" s="596">
        <v>0</v>
      </c>
      <c r="J16" s="86"/>
      <c r="K16" s="86"/>
      <c r="L16" s="85"/>
      <c r="M16" s="85"/>
      <c r="N16" s="87"/>
      <c r="O16" s="87"/>
      <c r="P16" s="88"/>
      <c r="Q16" s="88"/>
    </row>
    <row r="17" spans="1:17" s="50" customFormat="1" ht="30" x14ac:dyDescent="0.25">
      <c r="A17" s="390" t="s">
        <v>1191</v>
      </c>
      <c r="B17" s="546">
        <v>0</v>
      </c>
      <c r="C17" s="592">
        <v>0</v>
      </c>
      <c r="D17" s="546">
        <v>0</v>
      </c>
      <c r="E17" s="596">
        <v>0</v>
      </c>
      <c r="F17" s="546">
        <v>0</v>
      </c>
      <c r="G17" s="592">
        <v>0</v>
      </c>
      <c r="H17" s="546">
        <v>0</v>
      </c>
      <c r="I17" s="596">
        <v>0</v>
      </c>
      <c r="J17" s="86"/>
      <c r="K17" s="86"/>
      <c r="L17" s="85"/>
      <c r="M17" s="85"/>
      <c r="N17" s="87"/>
      <c r="O17" s="87"/>
      <c r="P17" s="88"/>
      <c r="Q17" s="88"/>
    </row>
    <row r="18" spans="1:17" s="50" customFormat="1" ht="30" x14ac:dyDescent="0.25">
      <c r="A18" s="389" t="s">
        <v>1197</v>
      </c>
      <c r="B18" s="546">
        <f>B19+B20</f>
        <v>0</v>
      </c>
      <c r="C18" s="592">
        <f>C19+C20</f>
        <v>0</v>
      </c>
      <c r="D18" s="546">
        <v>0</v>
      </c>
      <c r="E18" s="596">
        <v>0</v>
      </c>
      <c r="F18" s="546">
        <f>F19+F20</f>
        <v>0</v>
      </c>
      <c r="G18" s="592">
        <f>G19+G20</f>
        <v>0</v>
      </c>
      <c r="H18" s="546">
        <v>0</v>
      </c>
      <c r="I18" s="596">
        <v>0</v>
      </c>
      <c r="J18" s="86"/>
      <c r="K18" s="86"/>
      <c r="L18" s="85"/>
      <c r="M18" s="85"/>
      <c r="N18" s="87"/>
      <c r="O18" s="87"/>
      <c r="P18" s="88"/>
      <c r="Q18" s="88"/>
    </row>
    <row r="19" spans="1:17" s="50" customFormat="1" x14ac:dyDescent="0.25">
      <c r="A19" s="390" t="s">
        <v>1190</v>
      </c>
      <c r="B19" s="546">
        <v>0</v>
      </c>
      <c r="C19" s="592">
        <v>0</v>
      </c>
      <c r="D19" s="546">
        <v>0</v>
      </c>
      <c r="E19" s="596">
        <v>0</v>
      </c>
      <c r="F19" s="546">
        <v>0</v>
      </c>
      <c r="G19" s="592">
        <v>0</v>
      </c>
      <c r="H19" s="546">
        <v>0</v>
      </c>
      <c r="I19" s="596">
        <v>0</v>
      </c>
      <c r="J19" s="86"/>
      <c r="K19" s="86"/>
      <c r="L19" s="85"/>
      <c r="M19" s="85"/>
      <c r="N19" s="87"/>
      <c r="O19" s="87"/>
      <c r="P19" s="88"/>
      <c r="Q19" s="88"/>
    </row>
    <row r="20" spans="1:17" s="50" customFormat="1" ht="30" x14ac:dyDescent="0.25">
      <c r="A20" s="390" t="s">
        <v>1191</v>
      </c>
      <c r="B20" s="546">
        <v>0</v>
      </c>
      <c r="C20" s="592">
        <v>0</v>
      </c>
      <c r="D20" s="546">
        <v>0</v>
      </c>
      <c r="E20" s="596">
        <v>0</v>
      </c>
      <c r="F20" s="546">
        <v>0</v>
      </c>
      <c r="G20" s="592">
        <v>0</v>
      </c>
      <c r="H20" s="546">
        <v>0</v>
      </c>
      <c r="I20" s="596">
        <v>0</v>
      </c>
      <c r="J20" s="86"/>
      <c r="K20" s="86"/>
      <c r="L20" s="85"/>
      <c r="M20" s="85"/>
      <c r="N20" s="87"/>
      <c r="O20" s="87"/>
      <c r="P20" s="88"/>
      <c r="Q20" s="88"/>
    </row>
    <row r="21" spans="1:17" s="50" customFormat="1" x14ac:dyDescent="0.25">
      <c r="A21" s="389" t="s">
        <v>1198</v>
      </c>
      <c r="B21" s="546">
        <f>B18+B15</f>
        <v>0</v>
      </c>
      <c r="C21" s="592">
        <f>C18+C15</f>
        <v>0</v>
      </c>
      <c r="D21" s="546">
        <f>D15+D18</f>
        <v>0</v>
      </c>
      <c r="E21" s="596">
        <f>E15+E18</f>
        <v>0</v>
      </c>
      <c r="F21" s="546">
        <f>F18+F15</f>
        <v>0</v>
      </c>
      <c r="G21" s="592">
        <f>G18+G15</f>
        <v>0</v>
      </c>
      <c r="H21" s="546">
        <f>H15+H18</f>
        <v>0</v>
      </c>
      <c r="I21" s="596">
        <f>I15+I18</f>
        <v>0</v>
      </c>
      <c r="J21" s="86"/>
      <c r="K21" s="86"/>
      <c r="L21" s="85"/>
      <c r="M21" s="85"/>
      <c r="N21" s="87"/>
      <c r="O21" s="87"/>
      <c r="P21" s="88"/>
      <c r="Q21" s="88"/>
    </row>
    <row r="22" spans="1:17" s="50" customFormat="1" x14ac:dyDescent="0.25">
      <c r="A22" s="391" t="s">
        <v>1190</v>
      </c>
      <c r="B22" s="546">
        <f>B16+B19</f>
        <v>0</v>
      </c>
      <c r="C22" s="592">
        <f>C16+C19</f>
        <v>0</v>
      </c>
      <c r="D22" s="546">
        <f>D16+D19</f>
        <v>0</v>
      </c>
      <c r="E22" s="596">
        <f>E16+E19</f>
        <v>0</v>
      </c>
      <c r="F22" s="546">
        <f>F16+F19</f>
        <v>0</v>
      </c>
      <c r="G22" s="592">
        <f>G16+G19</f>
        <v>0</v>
      </c>
      <c r="H22" s="546">
        <f>H16+H19</f>
        <v>0</v>
      </c>
      <c r="I22" s="596">
        <f>I16+I19</f>
        <v>0</v>
      </c>
      <c r="J22" s="86"/>
      <c r="K22" s="86"/>
      <c r="L22" s="85"/>
      <c r="M22" s="85"/>
      <c r="N22" s="87"/>
      <c r="O22" s="87"/>
      <c r="P22" s="88"/>
      <c r="Q22" s="88"/>
    </row>
    <row r="23" spans="1:17" s="50" customFormat="1" ht="30" x14ac:dyDescent="0.25">
      <c r="A23" s="391" t="s">
        <v>1191</v>
      </c>
      <c r="B23" s="546">
        <f>B20+B17</f>
        <v>0</v>
      </c>
      <c r="C23" s="546">
        <f t="shared" ref="C23" si="4">C20+C17</f>
        <v>0</v>
      </c>
      <c r="D23" s="546">
        <f>D20+D17</f>
        <v>0</v>
      </c>
      <c r="E23" s="596">
        <f t="shared" ref="E23" si="5">E20+E17</f>
        <v>0</v>
      </c>
      <c r="F23" s="546">
        <f>F20+F17</f>
        <v>0</v>
      </c>
      <c r="G23" s="546">
        <f t="shared" ref="G23" si="6">G20+G17</f>
        <v>0</v>
      </c>
      <c r="H23" s="546">
        <f>H20+H17</f>
        <v>0</v>
      </c>
      <c r="I23" s="596">
        <f t="shared" ref="I23" si="7">I20+I17</f>
        <v>0</v>
      </c>
      <c r="J23" s="86"/>
      <c r="K23" s="86"/>
      <c r="L23" s="85"/>
      <c r="M23" s="85"/>
      <c r="N23" s="87"/>
      <c r="O23" s="87"/>
      <c r="P23" s="88"/>
      <c r="Q23" s="88"/>
    </row>
    <row r="24" spans="1:17" s="50" customFormat="1" ht="30" x14ac:dyDescent="0.25">
      <c r="A24" s="389" t="s">
        <v>1199</v>
      </c>
      <c r="B24" s="546">
        <f>B12+B21</f>
        <v>3</v>
      </c>
      <c r="C24" s="592">
        <f t="shared" ref="C24:E26" si="8">C12+C21</f>
        <v>1575.1861644999999</v>
      </c>
      <c r="D24" s="546">
        <f t="shared" si="8"/>
        <v>136</v>
      </c>
      <c r="E24" s="597">
        <f t="shared" si="8"/>
        <v>28486.334773300001</v>
      </c>
      <c r="F24" s="546">
        <f>F12+F21</f>
        <v>3</v>
      </c>
      <c r="G24" s="592">
        <f t="shared" ref="G24:I24" si="9">G12+G21</f>
        <v>1575.18544</v>
      </c>
      <c r="H24" s="546">
        <f t="shared" si="9"/>
        <v>106</v>
      </c>
      <c r="I24" s="597">
        <f t="shared" si="9"/>
        <v>23325.461372000002</v>
      </c>
      <c r="J24" s="86"/>
      <c r="K24" s="86"/>
      <c r="L24" s="85"/>
      <c r="M24" s="85"/>
      <c r="N24" s="87"/>
      <c r="O24" s="87"/>
      <c r="P24" s="88"/>
      <c r="Q24" s="88"/>
    </row>
    <row r="25" spans="1:17" s="50" customFormat="1" ht="30" x14ac:dyDescent="0.25">
      <c r="A25" s="391" t="s">
        <v>1194</v>
      </c>
      <c r="B25" s="546" t="s">
        <v>290</v>
      </c>
      <c r="C25" s="595">
        <f t="shared" ref="C25" si="10">C13+C22</f>
        <v>431.07999139999998</v>
      </c>
      <c r="D25" s="546" t="s">
        <v>290</v>
      </c>
      <c r="E25" s="598">
        <f t="shared" si="8"/>
        <v>13088.896812199999</v>
      </c>
      <c r="F25" s="546" t="s">
        <v>290</v>
      </c>
      <c r="G25" s="595">
        <f t="shared" ref="G25" si="11">G13+G22</f>
        <v>431.08</v>
      </c>
      <c r="H25" s="546" t="s">
        <v>290</v>
      </c>
      <c r="I25" s="598">
        <f t="shared" ref="I25" si="12">I13+I22</f>
        <v>12755.2725737</v>
      </c>
      <c r="J25" s="86"/>
      <c r="K25" s="86"/>
      <c r="L25" s="85"/>
      <c r="M25" s="85"/>
      <c r="N25" s="87"/>
      <c r="O25" s="87"/>
      <c r="P25" s="88"/>
      <c r="Q25" s="88"/>
    </row>
    <row r="26" spans="1:17" s="50" customFormat="1" ht="30" x14ac:dyDescent="0.25">
      <c r="A26" s="392" t="s">
        <v>1195</v>
      </c>
      <c r="B26" s="546" t="s">
        <v>290</v>
      </c>
      <c r="C26" s="595">
        <f t="shared" ref="C26" si="13">C14+C23</f>
        <v>1144.1061731</v>
      </c>
      <c r="D26" s="546" t="s">
        <v>290</v>
      </c>
      <c r="E26" s="598">
        <f t="shared" si="8"/>
        <v>15397.4379611</v>
      </c>
      <c r="F26" s="546" t="s">
        <v>290</v>
      </c>
      <c r="G26" s="595">
        <f t="shared" ref="G26" si="14">G14+G23</f>
        <v>1144.10544</v>
      </c>
      <c r="H26" s="546" t="s">
        <v>290</v>
      </c>
      <c r="I26" s="598">
        <f t="shared" ref="I26" si="15">I14+I23</f>
        <v>10570.1887983</v>
      </c>
      <c r="J26" s="86"/>
      <c r="K26" s="86"/>
      <c r="L26" s="85"/>
      <c r="M26" s="85"/>
      <c r="N26" s="87"/>
      <c r="O26" s="87"/>
      <c r="P26" s="88"/>
      <c r="Q26" s="88"/>
    </row>
    <row r="27" spans="1:17" s="50" customFormat="1" x14ac:dyDescent="0.25">
      <c r="A27" s="393" t="s">
        <v>1200</v>
      </c>
      <c r="B27" s="724">
        <f>SUM(B28:B29)</f>
        <v>6</v>
      </c>
      <c r="C27" s="724">
        <f t="shared" ref="C27" si="16">SUM(C28:C29)</f>
        <v>3461.50506</v>
      </c>
      <c r="D27" s="724">
        <f t="shared" ref="D27" si="17">SUM(D28:D29)</f>
        <v>36</v>
      </c>
      <c r="E27" s="724">
        <f t="shared" ref="E27" si="18">SUM(E28:E29)</f>
        <v>2926.1249400000002</v>
      </c>
      <c r="F27" s="724">
        <f>SUM(F28:F29)</f>
        <v>5</v>
      </c>
      <c r="G27" s="724">
        <f t="shared" ref="G27:I27" si="19">SUM(G28:G29)</f>
        <v>3411.5950599999996</v>
      </c>
      <c r="H27" s="724">
        <f t="shared" si="19"/>
        <v>33</v>
      </c>
      <c r="I27" s="724">
        <f t="shared" si="19"/>
        <v>2846.4349400000001</v>
      </c>
      <c r="J27" s="86"/>
      <c r="K27" s="86"/>
      <c r="L27" s="85"/>
      <c r="M27" s="85"/>
      <c r="N27" s="87"/>
      <c r="O27" s="87"/>
      <c r="P27" s="88"/>
      <c r="Q27" s="88"/>
    </row>
    <row r="28" spans="1:17" s="50" customFormat="1" x14ac:dyDescent="0.25">
      <c r="A28" s="394" t="s">
        <v>1201</v>
      </c>
      <c r="B28" s="546">
        <v>5</v>
      </c>
      <c r="C28" s="546">
        <v>3434.6450599999998</v>
      </c>
      <c r="D28" s="405">
        <v>29</v>
      </c>
      <c r="E28" s="406">
        <v>2786.7349400000003</v>
      </c>
      <c r="F28" s="725">
        <v>4</v>
      </c>
      <c r="G28" s="725">
        <v>3384.7350599999995</v>
      </c>
      <c r="H28" s="724">
        <v>28</v>
      </c>
      <c r="I28" s="726">
        <v>2780.3749400000002</v>
      </c>
      <c r="J28" s="86"/>
      <c r="K28" s="86"/>
      <c r="L28" s="85"/>
      <c r="M28" s="85"/>
      <c r="N28" s="87"/>
      <c r="O28" s="87"/>
      <c r="P28" s="88"/>
      <c r="Q28" s="88"/>
    </row>
    <row r="29" spans="1:17" s="50" customFormat="1" x14ac:dyDescent="0.25">
      <c r="A29" s="394" t="s">
        <v>1202</v>
      </c>
      <c r="B29" s="546">
        <v>1</v>
      </c>
      <c r="C29" s="546">
        <v>26.86</v>
      </c>
      <c r="D29" s="405">
        <v>7</v>
      </c>
      <c r="E29" s="406">
        <v>139.39000000000001</v>
      </c>
      <c r="F29" s="725">
        <v>1</v>
      </c>
      <c r="G29" s="725">
        <v>26.86</v>
      </c>
      <c r="H29" s="724">
        <f>3+2</f>
        <v>5</v>
      </c>
      <c r="I29" s="726">
        <f>43+23.06</f>
        <v>66.06</v>
      </c>
      <c r="J29" s="86"/>
      <c r="K29" s="86"/>
      <c r="L29" s="85"/>
      <c r="M29" s="85"/>
      <c r="N29" s="87"/>
      <c r="O29" s="87"/>
      <c r="P29" s="88"/>
      <c r="Q29" s="88"/>
    </row>
    <row r="30" spans="1:17" s="50" customFormat="1" x14ac:dyDescent="0.25">
      <c r="A30" s="393" t="s">
        <v>1203</v>
      </c>
      <c r="B30" s="595">
        <f>B31+B32</f>
        <v>62</v>
      </c>
      <c r="C30" s="595">
        <f>C31+C32</f>
        <v>6162.83</v>
      </c>
      <c r="D30" s="595">
        <f>D31+D32</f>
        <v>353</v>
      </c>
      <c r="E30" s="595">
        <f>E31+E32</f>
        <v>13434.953</v>
      </c>
      <c r="F30" s="595">
        <f t="shared" ref="F30:I30" si="20">F31+F32</f>
        <v>50</v>
      </c>
      <c r="G30" s="595">
        <f t="shared" si="20"/>
        <v>5022.4800000000005</v>
      </c>
      <c r="H30" s="595">
        <f t="shared" si="20"/>
        <v>293</v>
      </c>
      <c r="I30" s="595">
        <f t="shared" si="20"/>
        <v>9643.2829999999994</v>
      </c>
      <c r="J30" s="86"/>
      <c r="K30" s="86"/>
      <c r="L30" s="85"/>
      <c r="M30" s="85"/>
      <c r="N30" s="87"/>
      <c r="O30" s="87"/>
      <c r="P30" s="88"/>
      <c r="Q30" s="88"/>
    </row>
    <row r="31" spans="1:17" s="50" customFormat="1" x14ac:dyDescent="0.25">
      <c r="A31" s="394" t="s">
        <v>1201</v>
      </c>
      <c r="B31" s="595">
        <f>30+11+9+12</f>
        <v>62</v>
      </c>
      <c r="C31" s="595">
        <f>4665.51+249.77+107.2+1140.35</f>
        <v>6162.83</v>
      </c>
      <c r="D31" s="595">
        <f>158+2+46+66+53</f>
        <v>325</v>
      </c>
      <c r="E31" s="595">
        <f>6076.771+5.81+1550.6+1795.89+3726.92</f>
        <v>13155.991</v>
      </c>
      <c r="F31" s="595">
        <f>30+11+9</f>
        <v>50</v>
      </c>
      <c r="G31" s="595">
        <f>4665.51+249.77+107.2</f>
        <v>5022.4800000000005</v>
      </c>
      <c r="H31" s="595">
        <f>158+2+46+66</f>
        <v>272</v>
      </c>
      <c r="I31" s="595">
        <f>6076.771+5.81+1550.6+1795.89</f>
        <v>9429.0709999999999</v>
      </c>
      <c r="J31" s="86"/>
      <c r="K31" s="86"/>
      <c r="L31" s="85"/>
      <c r="M31" s="85"/>
      <c r="N31" s="87"/>
      <c r="O31" s="87"/>
      <c r="P31" s="88"/>
      <c r="Q31" s="88"/>
    </row>
    <row r="32" spans="1:17" s="50" customFormat="1" x14ac:dyDescent="0.25">
      <c r="A32" s="394" t="s">
        <v>1202</v>
      </c>
      <c r="B32" s="595">
        <v>0</v>
      </c>
      <c r="C32" s="595">
        <v>0</v>
      </c>
      <c r="D32" s="595">
        <f>7+3+4+7+7</f>
        <v>28</v>
      </c>
      <c r="E32" s="595">
        <f>73.492+6.83+14.22+31.04+88.63+64.75</f>
        <v>278.96199999999999</v>
      </c>
      <c r="F32" s="595">
        <v>0</v>
      </c>
      <c r="G32" s="595">
        <v>0</v>
      </c>
      <c r="H32" s="595">
        <f>7+3+4+7</f>
        <v>21</v>
      </c>
      <c r="I32" s="595">
        <f>73.492+6.83+14.22+31.04+88.63</f>
        <v>214.21199999999999</v>
      </c>
      <c r="J32" s="86"/>
      <c r="K32" s="86"/>
      <c r="L32" s="85"/>
      <c r="M32" s="85"/>
      <c r="N32" s="87"/>
      <c r="O32" s="87"/>
      <c r="P32" s="88"/>
      <c r="Q32" s="88"/>
    </row>
    <row r="33" spans="1:18" s="50" customFormat="1" x14ac:dyDescent="0.25">
      <c r="A33" s="393" t="s">
        <v>1204</v>
      </c>
      <c r="B33" s="595">
        <f t="shared" ref="B33" si="21">B34+B35</f>
        <v>6</v>
      </c>
      <c r="C33" s="595">
        <f>C34+C35</f>
        <v>14140.48</v>
      </c>
      <c r="D33" s="595">
        <f>D34+D35</f>
        <v>18</v>
      </c>
      <c r="E33" s="595">
        <f>E34+E35</f>
        <v>10811</v>
      </c>
      <c r="F33" s="405">
        <f t="shared" ref="F33:I33" si="22">F34+F35</f>
        <v>4</v>
      </c>
      <c r="G33" s="595">
        <f t="shared" si="22"/>
        <v>9140.48</v>
      </c>
      <c r="H33" s="405">
        <f t="shared" si="22"/>
        <v>16</v>
      </c>
      <c r="I33" s="598">
        <f t="shared" si="22"/>
        <v>10201.879999999999</v>
      </c>
      <c r="J33" s="86"/>
      <c r="K33" s="86"/>
      <c r="L33" s="85"/>
      <c r="M33" s="85"/>
      <c r="N33" s="87"/>
      <c r="O33" s="87"/>
      <c r="P33" s="88"/>
      <c r="Q33" s="88"/>
    </row>
    <row r="34" spans="1:18" s="50" customFormat="1" x14ac:dyDescent="0.25">
      <c r="A34" s="394" t="s">
        <v>1201</v>
      </c>
      <c r="B34" s="595">
        <f>3+1+2</f>
        <v>6</v>
      </c>
      <c r="C34" s="595">
        <f>1100.49+3039.99+5000+5000</f>
        <v>14140.48</v>
      </c>
      <c r="D34" s="595">
        <f>5+3+3+5+2</f>
        <v>18</v>
      </c>
      <c r="E34" s="595">
        <f>2049.89+2649.99+2400+3102+609.12</f>
        <v>10811</v>
      </c>
      <c r="F34" s="546">
        <f>3+1</f>
        <v>4</v>
      </c>
      <c r="G34" s="546">
        <f>1100.49+3039.99+5000</f>
        <v>9140.48</v>
      </c>
      <c r="H34" s="405">
        <f>5+3+3+5</f>
        <v>16</v>
      </c>
      <c r="I34" s="593">
        <f>2049.89+2649.99+2400+3102</f>
        <v>10201.879999999999</v>
      </c>
      <c r="J34" s="86"/>
      <c r="K34" s="86"/>
      <c r="L34" s="85"/>
      <c r="M34" s="85"/>
      <c r="N34" s="87"/>
      <c r="O34" s="87"/>
      <c r="P34" s="88"/>
      <c r="Q34" s="88"/>
    </row>
    <row r="35" spans="1:18" s="50" customFormat="1" x14ac:dyDescent="0.25">
      <c r="A35" s="394" t="s">
        <v>1202</v>
      </c>
      <c r="B35" s="595">
        <v>0</v>
      </c>
      <c r="C35" s="595">
        <v>0</v>
      </c>
      <c r="D35" s="595">
        <v>0</v>
      </c>
      <c r="E35" s="595">
        <v>0</v>
      </c>
      <c r="F35" s="546">
        <v>0</v>
      </c>
      <c r="G35" s="546">
        <v>0</v>
      </c>
      <c r="H35" s="405">
        <v>0</v>
      </c>
      <c r="I35" s="593">
        <v>0</v>
      </c>
      <c r="J35" s="86"/>
      <c r="K35" s="86"/>
      <c r="L35" s="85"/>
      <c r="M35" s="85"/>
      <c r="N35" s="87"/>
      <c r="O35" s="87"/>
      <c r="P35" s="88"/>
      <c r="Q35" s="88"/>
    </row>
    <row r="36" spans="1:18" s="50" customFormat="1" ht="30" x14ac:dyDescent="0.25">
      <c r="A36" s="394" t="s">
        <v>1247</v>
      </c>
      <c r="B36" s="595">
        <v>0</v>
      </c>
      <c r="C36" s="595">
        <v>0</v>
      </c>
      <c r="D36" s="595">
        <v>0</v>
      </c>
      <c r="E36" s="595">
        <v>0</v>
      </c>
      <c r="F36" s="546">
        <v>0</v>
      </c>
      <c r="G36" s="592">
        <v>0</v>
      </c>
      <c r="H36" s="405">
        <v>0</v>
      </c>
      <c r="I36" s="597">
        <v>0</v>
      </c>
      <c r="J36" s="86"/>
      <c r="K36" s="86"/>
      <c r="L36" s="85"/>
      <c r="M36" s="85"/>
      <c r="N36" s="87"/>
      <c r="O36" s="87"/>
      <c r="P36" s="88"/>
      <c r="Q36" s="88"/>
    </row>
    <row r="37" spans="1:18" s="50" customFormat="1" ht="30" x14ac:dyDescent="0.25">
      <c r="A37" s="389" t="s">
        <v>1205</v>
      </c>
      <c r="B37" s="595">
        <f>B38+B39</f>
        <v>1</v>
      </c>
      <c r="C37" s="595">
        <f t="shared" ref="C37:E37" si="23">C38+C39</f>
        <v>197.62</v>
      </c>
      <c r="D37" s="595">
        <f t="shared" si="23"/>
        <v>10</v>
      </c>
      <c r="E37" s="595">
        <f t="shared" si="23"/>
        <v>13647.675999999999</v>
      </c>
      <c r="F37" s="546">
        <f t="shared" ref="F37:I37" si="24">F38+F39</f>
        <v>1</v>
      </c>
      <c r="G37" s="546">
        <f t="shared" si="24"/>
        <v>197.62</v>
      </c>
      <c r="H37" s="546">
        <f t="shared" si="24"/>
        <v>8</v>
      </c>
      <c r="I37" s="546">
        <f t="shared" si="24"/>
        <v>12573.24</v>
      </c>
      <c r="J37" s="86"/>
      <c r="K37" s="86"/>
      <c r="L37" s="85"/>
      <c r="M37" s="85"/>
      <c r="N37" s="87"/>
      <c r="O37" s="87"/>
      <c r="P37" s="88"/>
      <c r="Q37" s="88"/>
    </row>
    <row r="38" spans="1:18" s="50" customFormat="1" x14ac:dyDescent="0.25">
      <c r="A38" s="390" t="s">
        <v>1206</v>
      </c>
      <c r="B38" s="595">
        <v>1</v>
      </c>
      <c r="C38" s="595">
        <v>197.62</v>
      </c>
      <c r="D38" s="595">
        <v>10</v>
      </c>
      <c r="E38" s="595">
        <v>13647.675999999999</v>
      </c>
      <c r="F38" s="546">
        <v>1</v>
      </c>
      <c r="G38" s="599">
        <v>197.62</v>
      </c>
      <c r="H38" s="405">
        <v>8</v>
      </c>
      <c r="I38" s="406">
        <v>12573.24</v>
      </c>
      <c r="J38" s="86"/>
      <c r="K38" s="86"/>
      <c r="L38" s="85"/>
      <c r="M38" s="85"/>
      <c r="N38" s="87"/>
      <c r="O38" s="87"/>
      <c r="P38" s="88"/>
      <c r="Q38" s="88"/>
    </row>
    <row r="39" spans="1:18" s="50" customFormat="1" x14ac:dyDescent="0.25">
      <c r="A39" s="390" t="s">
        <v>1207</v>
      </c>
      <c r="B39" s="595">
        <v>0</v>
      </c>
      <c r="C39" s="595">
        <v>0</v>
      </c>
      <c r="D39" s="595">
        <v>0</v>
      </c>
      <c r="E39" s="595">
        <v>0</v>
      </c>
      <c r="F39" s="546">
        <v>0</v>
      </c>
      <c r="G39" s="546">
        <v>0</v>
      </c>
      <c r="H39" s="405">
        <v>0</v>
      </c>
      <c r="I39" s="406">
        <v>0</v>
      </c>
      <c r="J39" s="86"/>
      <c r="K39" s="86"/>
      <c r="L39" s="85"/>
      <c r="M39" s="85"/>
      <c r="N39" s="87"/>
      <c r="O39" s="87"/>
      <c r="P39" s="88"/>
      <c r="Q39" s="88"/>
    </row>
    <row r="40" spans="1:18" s="50" customFormat="1" ht="30" x14ac:dyDescent="0.25">
      <c r="A40" s="389" t="s">
        <v>1208</v>
      </c>
      <c r="B40" s="595">
        <f t="shared" ref="B40:C40" si="25">B41+B42</f>
        <v>0</v>
      </c>
      <c r="C40" s="595">
        <f t="shared" si="25"/>
        <v>0</v>
      </c>
      <c r="D40" s="595">
        <f>D41+D42</f>
        <v>0</v>
      </c>
      <c r="E40" s="595">
        <f>E41+E42</f>
        <v>0</v>
      </c>
      <c r="F40" s="405">
        <f t="shared" ref="F40:I40" si="26">F41+F42</f>
        <v>0</v>
      </c>
      <c r="G40" s="595">
        <f t="shared" si="26"/>
        <v>0</v>
      </c>
      <c r="H40" s="405">
        <f t="shared" si="26"/>
        <v>0</v>
      </c>
      <c r="I40" s="598">
        <f t="shared" si="26"/>
        <v>0</v>
      </c>
      <c r="J40" s="86"/>
      <c r="K40" s="86"/>
      <c r="L40" s="85"/>
      <c r="M40" s="85"/>
      <c r="N40" s="87"/>
      <c r="O40" s="87"/>
      <c r="P40" s="88"/>
      <c r="Q40" s="88"/>
    </row>
    <row r="41" spans="1:18" s="50" customFormat="1" x14ac:dyDescent="0.25">
      <c r="A41" s="390" t="s">
        <v>1190</v>
      </c>
      <c r="B41" s="595">
        <v>0</v>
      </c>
      <c r="C41" s="595">
        <v>0</v>
      </c>
      <c r="D41" s="595">
        <v>0</v>
      </c>
      <c r="E41" s="595">
        <v>0</v>
      </c>
      <c r="F41" s="546">
        <v>0</v>
      </c>
      <c r="G41" s="592">
        <v>0</v>
      </c>
      <c r="H41" s="405">
        <v>0</v>
      </c>
      <c r="I41" s="597">
        <v>0</v>
      </c>
      <c r="J41" s="86"/>
      <c r="K41" s="86"/>
      <c r="L41" s="85"/>
      <c r="M41" s="85"/>
      <c r="N41" s="87"/>
      <c r="O41" s="87"/>
      <c r="P41" s="88"/>
      <c r="Q41" s="88"/>
    </row>
    <row r="42" spans="1:18" s="50" customFormat="1" ht="30" x14ac:dyDescent="0.25">
      <c r="A42" s="390" t="s">
        <v>1191</v>
      </c>
      <c r="B42" s="595">
        <v>0</v>
      </c>
      <c r="C42" s="595">
        <v>0</v>
      </c>
      <c r="D42" s="595">
        <v>0</v>
      </c>
      <c r="E42" s="595">
        <v>0</v>
      </c>
      <c r="F42" s="546">
        <v>0</v>
      </c>
      <c r="G42" s="592">
        <v>0</v>
      </c>
      <c r="H42" s="405">
        <v>0</v>
      </c>
      <c r="I42" s="597">
        <v>0</v>
      </c>
      <c r="J42" s="86"/>
      <c r="K42" s="86"/>
      <c r="L42" s="85"/>
      <c r="M42" s="85"/>
      <c r="N42" s="87"/>
      <c r="O42" s="87"/>
      <c r="P42" s="88"/>
      <c r="Q42" s="88"/>
    </row>
    <row r="43" spans="1:18" s="50" customFormat="1" x14ac:dyDescent="0.25">
      <c r="A43" s="389" t="s">
        <v>1209</v>
      </c>
      <c r="B43" s="405">
        <f>B24+B27+B30+B33+B37+B40</f>
        <v>78</v>
      </c>
      <c r="C43" s="405">
        <f>C24+C27+C30+C33+C37+C40</f>
        <v>25537.621224499999</v>
      </c>
      <c r="D43" s="405">
        <f t="shared" ref="D43" si="27">D24+D27+D30+D33+D37+D40</f>
        <v>553</v>
      </c>
      <c r="E43" s="405">
        <f>E24+E27+E30+E33+E37+E40</f>
        <v>69306.088713300007</v>
      </c>
      <c r="F43" s="405">
        <f>F24+F27+F30+F33+F37+F40</f>
        <v>63</v>
      </c>
      <c r="G43" s="405">
        <f t="shared" ref="G43:I43" si="28">G24+G27+G30+G33+G37+G40</f>
        <v>19347.360499999999</v>
      </c>
      <c r="H43" s="405">
        <f t="shared" si="28"/>
        <v>456</v>
      </c>
      <c r="I43" s="405">
        <f t="shared" si="28"/>
        <v>58590.299311999996</v>
      </c>
      <c r="J43" s="86"/>
      <c r="K43" s="85"/>
      <c r="L43" s="85"/>
      <c r="M43" s="85"/>
      <c r="N43" s="87"/>
      <c r="O43" s="87"/>
      <c r="P43" s="87"/>
      <c r="Q43" s="87"/>
      <c r="R43" s="80"/>
    </row>
    <row r="44" spans="1:18" s="50" customFormat="1" ht="30" x14ac:dyDescent="0.25">
      <c r="A44" s="391" t="s">
        <v>1210</v>
      </c>
      <c r="B44" s="546" t="s">
        <v>290</v>
      </c>
      <c r="C44" s="600">
        <f>C25+C37+C41+C36</f>
        <v>628.69999140000004</v>
      </c>
      <c r="D44" s="546" t="s">
        <v>290</v>
      </c>
      <c r="E44" s="601">
        <f>E25+E37+E41+E36</f>
        <v>26736.5728122</v>
      </c>
      <c r="F44" s="546" t="s">
        <v>290</v>
      </c>
      <c r="G44" s="600">
        <f>G25+G37+G41+G36</f>
        <v>628.70000000000005</v>
      </c>
      <c r="H44" s="546" t="s">
        <v>290</v>
      </c>
      <c r="I44" s="601">
        <f>I25+I37+I41+I36</f>
        <v>25328.512573699998</v>
      </c>
      <c r="J44" s="86"/>
      <c r="K44" s="86"/>
      <c r="L44" s="85"/>
      <c r="M44" s="85"/>
      <c r="N44" s="87"/>
      <c r="O44" s="87"/>
      <c r="P44" s="88"/>
      <c r="Q44" s="88"/>
    </row>
    <row r="45" spans="1:18" s="50" customFormat="1" ht="45" x14ac:dyDescent="0.25">
      <c r="A45" s="391" t="s">
        <v>1211</v>
      </c>
      <c r="B45" s="546" t="s">
        <v>290</v>
      </c>
      <c r="C45" s="595">
        <f>C42+C33+C30+C27+C26</f>
        <v>24908.921233099998</v>
      </c>
      <c r="D45" s="546" t="s">
        <v>290</v>
      </c>
      <c r="E45" s="598">
        <f>E42+E33+E30+E27+E26</f>
        <v>42569.515901100007</v>
      </c>
      <c r="F45" s="546" t="s">
        <v>290</v>
      </c>
      <c r="G45" s="595">
        <f>G42+G33+G30+G27+G26</f>
        <v>18718.660499999998</v>
      </c>
      <c r="H45" s="546" t="s">
        <v>290</v>
      </c>
      <c r="I45" s="598">
        <f>I42+I33+I30+I27+I26</f>
        <v>33261.786738299998</v>
      </c>
      <c r="J45" s="86"/>
      <c r="K45" s="86"/>
      <c r="L45" s="85"/>
      <c r="M45" s="85"/>
      <c r="N45" s="87"/>
      <c r="O45" s="87"/>
      <c r="P45" s="88"/>
      <c r="Q45" s="88"/>
    </row>
    <row r="46" spans="1:18" s="50" customFormat="1" x14ac:dyDescent="0.25">
      <c r="A46" s="1357" t="s">
        <v>1212</v>
      </c>
      <c r="B46" s="1358"/>
      <c r="C46" s="1358"/>
      <c r="D46" s="1358"/>
      <c r="E46" s="1358"/>
      <c r="F46" s="1358"/>
      <c r="G46" s="1358"/>
      <c r="H46" s="1358"/>
      <c r="I46" s="1359"/>
      <c r="J46" s="86"/>
      <c r="K46" s="86"/>
      <c r="L46" s="85"/>
      <c r="M46" s="85"/>
      <c r="N46" s="87"/>
      <c r="O46" s="87"/>
      <c r="P46" s="88"/>
      <c r="Q46" s="88"/>
    </row>
    <row r="47" spans="1:18" s="50" customFormat="1" ht="60" x14ac:dyDescent="0.25">
      <c r="A47" s="393" t="s">
        <v>1213</v>
      </c>
      <c r="B47" s="595">
        <f>478+61</f>
        <v>539</v>
      </c>
      <c r="C47" s="595">
        <f>310290.71+24076.54</f>
        <v>334367.25</v>
      </c>
      <c r="D47" s="595">
        <f>143+26</f>
        <v>169</v>
      </c>
      <c r="E47" s="595">
        <f>71250.35+9182.62</f>
        <v>80432.97</v>
      </c>
      <c r="F47" s="595">
        <v>478</v>
      </c>
      <c r="G47" s="595">
        <v>310290.71000000002</v>
      </c>
      <c r="H47" s="595">
        <v>143</v>
      </c>
      <c r="I47" s="595">
        <v>71250.350000000006</v>
      </c>
      <c r="J47" s="86"/>
      <c r="K47" s="85"/>
      <c r="L47" s="85"/>
      <c r="M47" s="85"/>
      <c r="N47" s="87"/>
      <c r="O47" s="87"/>
      <c r="P47" s="88"/>
      <c r="Q47" s="88"/>
    </row>
    <row r="48" spans="1:18" s="50" customFormat="1" ht="30" x14ac:dyDescent="0.25">
      <c r="A48" s="390" t="s">
        <v>1214</v>
      </c>
      <c r="B48" s="595">
        <f>208+11+18+57+38+15</f>
        <v>347</v>
      </c>
      <c r="C48" s="595">
        <f>149600+12936.69+14201+29959+11026+ 9278.99</f>
        <v>227001.68</v>
      </c>
      <c r="D48" s="595">
        <f>92+4+2+21+7+1</f>
        <v>127</v>
      </c>
      <c r="E48" s="595">
        <f>52307+3250+500+9739+3745</f>
        <v>69541</v>
      </c>
      <c r="F48" s="595">
        <f>208+11+18+57</f>
        <v>294</v>
      </c>
      <c r="G48" s="595">
        <f>149600+12936.69+14201+29959</f>
        <v>206696.69</v>
      </c>
      <c r="H48" s="595">
        <f>92+4+2+21</f>
        <v>119</v>
      </c>
      <c r="I48" s="595">
        <f>52307+3250+500+9739</f>
        <v>65796</v>
      </c>
      <c r="J48" s="86"/>
      <c r="K48" s="86"/>
      <c r="L48" s="85"/>
      <c r="M48" s="85"/>
      <c r="N48" s="87"/>
      <c r="O48" s="87"/>
      <c r="P48" s="88"/>
      <c r="Q48" s="88"/>
    </row>
    <row r="49" spans="1:17" s="50" customFormat="1" ht="45" x14ac:dyDescent="0.25">
      <c r="A49" s="389" t="s">
        <v>1215</v>
      </c>
      <c r="B49" s="723">
        <v>26</v>
      </c>
      <c r="C49" s="723">
        <v>13478.439999999999</v>
      </c>
      <c r="D49" s="595">
        <v>0</v>
      </c>
      <c r="E49" s="595">
        <v>0</v>
      </c>
      <c r="F49" s="595">
        <v>21</v>
      </c>
      <c r="G49" s="595">
        <v>10506.31</v>
      </c>
      <c r="H49" s="595">
        <v>0</v>
      </c>
      <c r="I49" s="595">
        <v>0</v>
      </c>
      <c r="J49" s="86"/>
      <c r="K49" s="86"/>
      <c r="L49" s="85"/>
      <c r="M49" s="85"/>
      <c r="N49" s="87"/>
      <c r="O49" s="87"/>
      <c r="P49" s="88"/>
      <c r="Q49" s="88"/>
    </row>
    <row r="50" spans="1:17" s="50" customFormat="1" ht="30" x14ac:dyDescent="0.25">
      <c r="A50" s="389" t="s">
        <v>1216</v>
      </c>
      <c r="B50" s="595">
        <f>B47+B49</f>
        <v>565</v>
      </c>
      <c r="C50" s="595">
        <f>C47+C49</f>
        <v>347845.69</v>
      </c>
      <c r="D50" s="595">
        <f>D47+D49</f>
        <v>169</v>
      </c>
      <c r="E50" s="595">
        <f>E47+E49</f>
        <v>80432.97</v>
      </c>
      <c r="F50" s="595">
        <f t="shared" ref="F50:I50" si="29">F47+F49</f>
        <v>499</v>
      </c>
      <c r="G50" s="595">
        <f t="shared" si="29"/>
        <v>320797.02</v>
      </c>
      <c r="H50" s="595">
        <f t="shared" si="29"/>
        <v>143</v>
      </c>
      <c r="I50" s="595">
        <f t="shared" si="29"/>
        <v>71250.350000000006</v>
      </c>
      <c r="J50" s="86"/>
      <c r="K50" s="86"/>
      <c r="L50" s="85"/>
      <c r="M50" s="85"/>
      <c r="N50" s="87"/>
      <c r="O50" s="87"/>
      <c r="P50" s="88"/>
      <c r="Q50" s="88"/>
    </row>
    <row r="51" spans="1:17" s="50" customFormat="1" x14ac:dyDescent="0.25">
      <c r="A51" s="1357" t="s">
        <v>1217</v>
      </c>
      <c r="B51" s="1358"/>
      <c r="C51" s="1358"/>
      <c r="D51" s="1358"/>
      <c r="E51" s="1358"/>
      <c r="F51" s="1358"/>
      <c r="G51" s="1358"/>
      <c r="H51" s="1358"/>
      <c r="I51" s="1359"/>
      <c r="J51" s="86"/>
      <c r="K51" s="86"/>
      <c r="L51" s="85"/>
      <c r="M51" s="85"/>
      <c r="N51" s="87"/>
      <c r="O51" s="87"/>
      <c r="P51" s="88"/>
      <c r="Q51" s="88"/>
    </row>
    <row r="52" spans="1:17" s="50" customFormat="1" ht="30" x14ac:dyDescent="0.25">
      <c r="A52" s="393" t="s">
        <v>1218</v>
      </c>
      <c r="B52" s="595">
        <v>0</v>
      </c>
      <c r="C52" s="595">
        <v>0</v>
      </c>
      <c r="D52" s="595">
        <f>SUM(D53:D54)</f>
        <v>1</v>
      </c>
      <c r="E52" s="595">
        <f>SUM(E53:E54)</f>
        <v>5905.35</v>
      </c>
      <c r="F52" s="595">
        <v>0</v>
      </c>
      <c r="G52" s="595">
        <v>0</v>
      </c>
      <c r="H52" s="595">
        <f>SUM(H53:H54)</f>
        <v>1</v>
      </c>
      <c r="I52" s="595">
        <f>SUM(I53:I54)</f>
        <v>5905.35</v>
      </c>
      <c r="J52" s="86"/>
      <c r="K52" s="86"/>
      <c r="L52" s="85"/>
      <c r="M52" s="85"/>
      <c r="N52" s="87"/>
      <c r="O52" s="87"/>
      <c r="P52" s="88"/>
      <c r="Q52" s="88"/>
    </row>
    <row r="53" spans="1:17" s="50" customFormat="1" x14ac:dyDescent="0.25">
      <c r="A53" s="395" t="s">
        <v>1219</v>
      </c>
      <c r="B53" s="595">
        <v>0</v>
      </c>
      <c r="C53" s="595">
        <v>0</v>
      </c>
      <c r="D53" s="595">
        <v>1</v>
      </c>
      <c r="E53" s="595">
        <v>5905.35</v>
      </c>
      <c r="F53" s="595">
        <v>0</v>
      </c>
      <c r="G53" s="595">
        <v>0</v>
      </c>
      <c r="H53" s="595">
        <v>1</v>
      </c>
      <c r="I53" s="595">
        <v>5905.35</v>
      </c>
      <c r="J53" s="86"/>
      <c r="K53" s="86"/>
      <c r="L53" s="85"/>
      <c r="M53" s="85"/>
      <c r="N53" s="87"/>
      <c r="O53" s="87"/>
      <c r="P53" s="88"/>
      <c r="Q53" s="88"/>
    </row>
    <row r="54" spans="1:17" s="50" customFormat="1" x14ac:dyDescent="0.25">
      <c r="A54" s="395" t="s">
        <v>1220</v>
      </c>
      <c r="B54" s="595">
        <v>0</v>
      </c>
      <c r="C54" s="595">
        <v>0</v>
      </c>
      <c r="D54" s="595">
        <v>0</v>
      </c>
      <c r="E54" s="595">
        <v>0</v>
      </c>
      <c r="F54" s="595">
        <v>0</v>
      </c>
      <c r="G54" s="595">
        <v>0</v>
      </c>
      <c r="H54" s="595">
        <v>0</v>
      </c>
      <c r="I54" s="595">
        <v>0</v>
      </c>
      <c r="J54" s="86"/>
      <c r="K54" s="86"/>
      <c r="L54" s="85"/>
      <c r="M54" s="85"/>
      <c r="N54" s="87"/>
      <c r="O54" s="87"/>
      <c r="P54" s="88"/>
      <c r="Q54" s="88"/>
    </row>
    <row r="55" spans="1:17" s="50" customFormat="1" ht="30" x14ac:dyDescent="0.25">
      <c r="A55" s="393" t="s">
        <v>1221</v>
      </c>
      <c r="B55" s="595">
        <v>0</v>
      </c>
      <c r="C55" s="595">
        <v>0</v>
      </c>
      <c r="D55" s="595">
        <f>SUM(D56:D57)</f>
        <v>2</v>
      </c>
      <c r="E55" s="595">
        <f>SUM(E56:E57)</f>
        <v>12753.47</v>
      </c>
      <c r="F55" s="595">
        <v>0</v>
      </c>
      <c r="G55" s="595">
        <v>0</v>
      </c>
      <c r="H55" s="595">
        <f>SUM(H56:H57)</f>
        <v>2</v>
      </c>
      <c r="I55" s="595">
        <f>SUM(I56:I57)</f>
        <v>12753.47</v>
      </c>
      <c r="J55" s="86"/>
      <c r="K55" s="86"/>
      <c r="L55" s="85"/>
      <c r="M55" s="85"/>
      <c r="N55" s="87"/>
      <c r="O55" s="87"/>
      <c r="P55" s="88"/>
      <c r="Q55" s="88"/>
    </row>
    <row r="56" spans="1:17" s="50" customFormat="1" x14ac:dyDescent="0.25">
      <c r="A56" s="395" t="s">
        <v>1222</v>
      </c>
      <c r="B56" s="595">
        <v>0</v>
      </c>
      <c r="C56" s="595">
        <v>0</v>
      </c>
      <c r="D56" s="595">
        <v>2</v>
      </c>
      <c r="E56" s="595">
        <v>12753.47</v>
      </c>
      <c r="F56" s="595">
        <v>0</v>
      </c>
      <c r="G56" s="595">
        <v>0</v>
      </c>
      <c r="H56" s="595">
        <v>2</v>
      </c>
      <c r="I56" s="595">
        <v>12753.47</v>
      </c>
      <c r="J56" s="86"/>
      <c r="K56" s="86"/>
      <c r="L56" s="85"/>
      <c r="M56" s="85"/>
      <c r="N56" s="87"/>
      <c r="O56" s="87"/>
      <c r="P56" s="88"/>
      <c r="Q56" s="88"/>
    </row>
    <row r="57" spans="1:17" s="50" customFormat="1" x14ac:dyDescent="0.25">
      <c r="A57" s="395" t="s">
        <v>1223</v>
      </c>
      <c r="B57" s="595">
        <v>0</v>
      </c>
      <c r="C57" s="595">
        <v>0</v>
      </c>
      <c r="D57" s="595">
        <v>0</v>
      </c>
      <c r="E57" s="595">
        <v>0</v>
      </c>
      <c r="F57" s="595">
        <v>0</v>
      </c>
      <c r="G57" s="595">
        <v>0</v>
      </c>
      <c r="H57" s="595">
        <v>0</v>
      </c>
      <c r="I57" s="595">
        <v>0</v>
      </c>
      <c r="J57" s="86"/>
      <c r="K57" s="86"/>
      <c r="L57" s="85"/>
      <c r="M57" s="85"/>
      <c r="N57" s="87"/>
      <c r="O57" s="87"/>
      <c r="P57" s="88"/>
      <c r="Q57" s="88"/>
    </row>
    <row r="58" spans="1:17" s="50" customFormat="1" ht="45" x14ac:dyDescent="0.25">
      <c r="A58" s="393" t="s">
        <v>1224</v>
      </c>
      <c r="B58" s="595">
        <v>0</v>
      </c>
      <c r="C58" s="595">
        <v>0</v>
      </c>
      <c r="D58" s="595">
        <f>SUM(D59:D60)</f>
        <v>3</v>
      </c>
      <c r="E58" s="595">
        <f>SUM(E59:E60)</f>
        <v>18658.82</v>
      </c>
      <c r="F58" s="595">
        <v>0</v>
      </c>
      <c r="G58" s="595">
        <v>0</v>
      </c>
      <c r="H58" s="595">
        <f>SUM(H59:H60)</f>
        <v>3</v>
      </c>
      <c r="I58" s="595">
        <f>SUM(I59:I60)</f>
        <v>18658.82</v>
      </c>
      <c r="J58" s="86"/>
      <c r="K58" s="86"/>
      <c r="L58" s="85"/>
      <c r="M58" s="85"/>
      <c r="N58" s="87"/>
      <c r="O58" s="87"/>
      <c r="P58" s="88"/>
      <c r="Q58" s="88"/>
    </row>
    <row r="59" spans="1:17" s="50" customFormat="1" x14ac:dyDescent="0.25">
      <c r="A59" s="396" t="s">
        <v>1225</v>
      </c>
      <c r="B59" s="595">
        <v>0</v>
      </c>
      <c r="C59" s="595">
        <v>0</v>
      </c>
      <c r="D59" s="595">
        <v>3</v>
      </c>
      <c r="E59" s="595">
        <v>18658.82</v>
      </c>
      <c r="F59" s="595">
        <v>0</v>
      </c>
      <c r="G59" s="595">
        <v>0</v>
      </c>
      <c r="H59" s="595">
        <v>3</v>
      </c>
      <c r="I59" s="595">
        <v>18658.82</v>
      </c>
      <c r="J59" s="86"/>
      <c r="K59" s="86"/>
      <c r="L59" s="85"/>
      <c r="M59" s="85"/>
      <c r="N59" s="87"/>
      <c r="O59" s="87"/>
      <c r="P59" s="88"/>
      <c r="Q59" s="88"/>
    </row>
    <row r="60" spans="1:17" s="50" customFormat="1" x14ac:dyDescent="0.25">
      <c r="A60" s="396" t="s">
        <v>1226</v>
      </c>
      <c r="B60" s="595">
        <v>0</v>
      </c>
      <c r="C60" s="595">
        <v>0</v>
      </c>
      <c r="D60" s="595">
        <v>0</v>
      </c>
      <c r="E60" s="595">
        <v>0</v>
      </c>
      <c r="F60" s="595">
        <v>0</v>
      </c>
      <c r="G60" s="595">
        <v>0</v>
      </c>
      <c r="H60" s="595">
        <v>0</v>
      </c>
      <c r="I60" s="595">
        <v>0</v>
      </c>
      <c r="J60" s="86"/>
      <c r="K60" s="86"/>
      <c r="L60" s="85"/>
      <c r="M60" s="85"/>
      <c r="N60" s="87"/>
      <c r="O60" s="87"/>
      <c r="P60" s="88"/>
      <c r="Q60" s="88"/>
    </row>
    <row r="61" spans="1:17" x14ac:dyDescent="0.25">
      <c r="A61" s="1360"/>
      <c r="B61" s="1328"/>
      <c r="C61" s="1328"/>
      <c r="D61" s="43"/>
      <c r="E61" s="43"/>
      <c r="F61" s="86"/>
      <c r="G61" s="86"/>
      <c r="H61" s="86"/>
      <c r="I61" s="86"/>
      <c r="J61" s="86"/>
      <c r="K61" s="86"/>
      <c r="L61" s="89"/>
      <c r="M61" s="89"/>
      <c r="N61" s="86"/>
      <c r="O61" s="86"/>
      <c r="P61" s="86"/>
      <c r="Q61" s="86"/>
    </row>
    <row r="62" spans="1:17" x14ac:dyDescent="0.25">
      <c r="A62" s="1328" t="s">
        <v>146</v>
      </c>
      <c r="B62" s="1328"/>
      <c r="C62" s="1328"/>
      <c r="D62" s="1328"/>
      <c r="E62" s="1328"/>
      <c r="F62" s="1328"/>
      <c r="G62" s="1328"/>
      <c r="H62" s="1328"/>
      <c r="I62" s="1328"/>
      <c r="J62" s="86"/>
      <c r="K62" s="86"/>
      <c r="L62" s="89"/>
      <c r="M62" s="89"/>
      <c r="N62" s="86"/>
      <c r="O62" s="86"/>
      <c r="P62" s="86"/>
      <c r="Q62" s="86"/>
    </row>
    <row r="63" spans="1:17" x14ac:dyDescent="0.25">
      <c r="A63" s="1328" t="s">
        <v>147</v>
      </c>
      <c r="B63" s="1328"/>
      <c r="C63" s="1328"/>
      <c r="D63" s="1328"/>
      <c r="E63" s="1328"/>
      <c r="F63" s="1328"/>
      <c r="G63" s="1328"/>
      <c r="H63" s="1328"/>
      <c r="I63" s="1328"/>
      <c r="J63" s="86"/>
      <c r="K63" s="86"/>
      <c r="L63" s="89"/>
      <c r="M63" s="89"/>
      <c r="N63" s="86"/>
      <c r="O63" s="86"/>
      <c r="P63" s="86"/>
      <c r="Q63" s="86"/>
    </row>
    <row r="64" spans="1:17" x14ac:dyDescent="0.25">
      <c r="A64" s="1328" t="s">
        <v>148</v>
      </c>
      <c r="B64" s="1328"/>
      <c r="C64" s="1328"/>
      <c r="D64" s="1328"/>
      <c r="E64" s="1328"/>
      <c r="F64" s="1328"/>
      <c r="G64" s="1328"/>
      <c r="H64" s="1328"/>
      <c r="I64" s="1328"/>
      <c r="J64" s="86"/>
      <c r="K64" s="86"/>
      <c r="L64" s="89"/>
      <c r="M64" s="89"/>
      <c r="N64" s="86"/>
      <c r="O64" s="86"/>
      <c r="P64" s="86"/>
      <c r="Q64" s="86"/>
    </row>
    <row r="65" spans="1:28" x14ac:dyDescent="0.25">
      <c r="A65" s="1328" t="s">
        <v>149</v>
      </c>
      <c r="B65" s="1328"/>
      <c r="C65" s="1328"/>
      <c r="D65" s="1328"/>
      <c r="E65" s="1328"/>
      <c r="F65" s="1328"/>
      <c r="G65" s="1328"/>
      <c r="H65" s="1328"/>
      <c r="I65" s="1328"/>
      <c r="J65" s="397"/>
      <c r="K65" s="397"/>
      <c r="L65" s="86"/>
      <c r="M65" s="86"/>
      <c r="N65" s="86"/>
      <c r="O65" s="86"/>
      <c r="P65" s="86"/>
      <c r="Q65" s="86"/>
    </row>
    <row r="66" spans="1:28" x14ac:dyDescent="0.25">
      <c r="A66" s="1329" t="s">
        <v>150</v>
      </c>
      <c r="B66" s="1329"/>
      <c r="C66" s="1329"/>
      <c r="D66" s="1329"/>
      <c r="E66" s="1329"/>
      <c r="F66" s="1329"/>
      <c r="G66" s="1329"/>
      <c r="H66" s="1329"/>
      <c r="I66" s="1329"/>
      <c r="J66" s="86"/>
      <c r="K66" s="86"/>
      <c r="L66" s="86"/>
      <c r="M66" s="86"/>
      <c r="N66" s="86"/>
      <c r="O66" s="86"/>
      <c r="P66" s="86"/>
      <c r="Q66" s="86"/>
    </row>
    <row r="67" spans="1:28" x14ac:dyDescent="0.25">
      <c r="A67" s="560" t="s">
        <v>1250</v>
      </c>
      <c r="B67" s="560"/>
      <c r="C67" s="560"/>
      <c r="D67" s="560"/>
      <c r="E67" s="560"/>
      <c r="F67" s="560"/>
      <c r="G67" s="560"/>
      <c r="H67" s="560"/>
      <c r="I67" s="560"/>
      <c r="J67" s="560"/>
      <c r="K67" s="560"/>
      <c r="L67" s="560"/>
      <c r="M67" s="560"/>
      <c r="N67" s="560"/>
      <c r="O67" s="560"/>
      <c r="P67" s="560"/>
      <c r="Q67" s="560"/>
    </row>
    <row r="68" spans="1:28" x14ac:dyDescent="0.25">
      <c r="A68" s="673" t="s">
        <v>1298</v>
      </c>
      <c r="B68" s="673"/>
      <c r="C68" s="673"/>
      <c r="D68" s="673"/>
      <c r="E68" s="673"/>
      <c r="F68" s="673"/>
      <c r="G68" s="673"/>
      <c r="H68" s="673"/>
      <c r="I68" s="673"/>
      <c r="J68" s="673"/>
      <c r="K68" s="673"/>
      <c r="L68" s="673"/>
      <c r="M68" s="673"/>
      <c r="N68" s="673"/>
      <c r="O68" s="673"/>
      <c r="P68" s="673"/>
      <c r="Q68" s="673"/>
    </row>
    <row r="69" spans="1:28" x14ac:dyDescent="0.25">
      <c r="A69" s="673"/>
      <c r="B69" s="673"/>
      <c r="C69" s="673"/>
      <c r="D69" s="673"/>
      <c r="E69" s="673"/>
      <c r="F69" s="673"/>
      <c r="G69" s="673"/>
      <c r="H69" s="673"/>
      <c r="I69" s="673"/>
      <c r="J69" s="673"/>
      <c r="K69" s="673"/>
      <c r="L69" s="673"/>
      <c r="M69" s="673"/>
      <c r="N69" s="673"/>
      <c r="O69" s="673"/>
      <c r="P69" s="673"/>
      <c r="Q69" s="673"/>
    </row>
    <row r="70" spans="1:28" x14ac:dyDescent="0.25">
      <c r="A70" s="86"/>
      <c r="B70" s="86"/>
      <c r="C70" s="86"/>
      <c r="D70" s="86"/>
      <c r="E70" s="86"/>
      <c r="F70" s="86"/>
      <c r="G70" s="86"/>
      <c r="H70" s="86"/>
      <c r="I70" s="86"/>
      <c r="J70" s="86"/>
      <c r="K70" s="86"/>
      <c r="L70" s="86"/>
      <c r="M70" s="86"/>
      <c r="N70" s="86"/>
      <c r="O70" s="86"/>
      <c r="P70" s="86"/>
      <c r="Q70" s="86"/>
    </row>
    <row r="71" spans="1:28" x14ac:dyDescent="0.25">
      <c r="A71" s="1332" t="s">
        <v>151</v>
      </c>
      <c r="B71" s="1332"/>
      <c r="C71" s="1332"/>
      <c r="D71" s="1332"/>
      <c r="E71" s="1332"/>
      <c r="F71" s="1332"/>
      <c r="G71" s="1332"/>
      <c r="H71" s="1332"/>
      <c r="I71" s="1332"/>
      <c r="J71" s="1332"/>
      <c r="K71" s="1332"/>
      <c r="L71" s="1332"/>
      <c r="M71" s="1332"/>
      <c r="N71" s="1332"/>
      <c r="O71" s="1332"/>
      <c r="P71" s="1332"/>
      <c r="Q71" s="90"/>
    </row>
    <row r="72" spans="1:28" x14ac:dyDescent="0.25">
      <c r="A72" s="1333" t="s">
        <v>122</v>
      </c>
      <c r="B72" s="1345" t="s">
        <v>152</v>
      </c>
      <c r="C72" s="1334"/>
      <c r="D72" s="1337" t="s">
        <v>153</v>
      </c>
      <c r="E72" s="1338"/>
      <c r="F72" s="1338"/>
      <c r="G72" s="1347"/>
      <c r="H72" s="1337" t="s">
        <v>154</v>
      </c>
      <c r="I72" s="1338"/>
      <c r="J72" s="1338"/>
      <c r="K72" s="1347"/>
      <c r="L72" s="1337" t="s">
        <v>155</v>
      </c>
      <c r="M72" s="1338"/>
      <c r="N72" s="1338"/>
      <c r="O72" s="1338"/>
      <c r="P72" s="1348"/>
      <c r="Q72" s="1334"/>
    </row>
    <row r="73" spans="1:28" x14ac:dyDescent="0.25">
      <c r="A73" s="1344"/>
      <c r="B73" s="1344"/>
      <c r="C73" s="1346"/>
      <c r="D73" s="1333" t="s">
        <v>156</v>
      </c>
      <c r="E73" s="1334"/>
      <c r="F73" s="1333" t="s">
        <v>107</v>
      </c>
      <c r="G73" s="1334"/>
      <c r="H73" s="1333" t="s">
        <v>157</v>
      </c>
      <c r="I73" s="1334"/>
      <c r="J73" s="1333" t="s">
        <v>158</v>
      </c>
      <c r="K73" s="1334"/>
      <c r="L73" s="1337" t="s">
        <v>159</v>
      </c>
      <c r="M73" s="1338"/>
      <c r="N73" s="1338"/>
      <c r="O73" s="1338"/>
      <c r="P73" s="1339" t="s">
        <v>160</v>
      </c>
      <c r="Q73" s="1339"/>
    </row>
    <row r="74" spans="1:28" x14ac:dyDescent="0.25">
      <c r="A74" s="1344"/>
      <c r="B74" s="1335"/>
      <c r="C74" s="1336"/>
      <c r="D74" s="1335"/>
      <c r="E74" s="1336"/>
      <c r="F74" s="1335"/>
      <c r="G74" s="1336"/>
      <c r="H74" s="1335"/>
      <c r="I74" s="1336"/>
      <c r="J74" s="1335"/>
      <c r="K74" s="1336"/>
      <c r="L74" s="1340" t="s">
        <v>161</v>
      </c>
      <c r="M74" s="1341"/>
      <c r="N74" s="1340" t="s">
        <v>162</v>
      </c>
      <c r="O74" s="1342"/>
      <c r="P74" s="1339"/>
      <c r="Q74" s="1339"/>
    </row>
    <row r="75" spans="1:28" ht="45" x14ac:dyDescent="0.25">
      <c r="A75" s="1335"/>
      <c r="B75" s="119" t="s">
        <v>163</v>
      </c>
      <c r="C75" s="119" t="s">
        <v>164</v>
      </c>
      <c r="D75" s="119" t="s">
        <v>163</v>
      </c>
      <c r="E75" s="119" t="s">
        <v>164</v>
      </c>
      <c r="F75" s="119" t="s">
        <v>163</v>
      </c>
      <c r="G75" s="119" t="s">
        <v>164</v>
      </c>
      <c r="H75" s="119" t="s">
        <v>163</v>
      </c>
      <c r="I75" s="119" t="s">
        <v>164</v>
      </c>
      <c r="J75" s="119" t="s">
        <v>163</v>
      </c>
      <c r="K75" s="119" t="s">
        <v>164</v>
      </c>
      <c r="L75" s="119" t="s">
        <v>163</v>
      </c>
      <c r="M75" s="119" t="s">
        <v>164</v>
      </c>
      <c r="N75" s="119" t="s">
        <v>163</v>
      </c>
      <c r="O75" s="407" t="s">
        <v>164</v>
      </c>
      <c r="P75" s="119" t="s">
        <v>163</v>
      </c>
      <c r="Q75" s="119" t="s">
        <v>164</v>
      </c>
    </row>
    <row r="76" spans="1:28" x14ac:dyDescent="0.25">
      <c r="A76" s="91" t="s">
        <v>76</v>
      </c>
      <c r="B76" s="92">
        <v>276</v>
      </c>
      <c r="C76" s="92">
        <v>75232.301425099999</v>
      </c>
      <c r="D76" s="93">
        <v>165</v>
      </c>
      <c r="E76" s="94">
        <v>59072.769000000008</v>
      </c>
      <c r="F76" s="93">
        <v>73</v>
      </c>
      <c r="G76" s="94">
        <v>6750.8224250999992</v>
      </c>
      <c r="H76" s="93">
        <v>74</v>
      </c>
      <c r="I76" s="94">
        <v>11050.822425099999</v>
      </c>
      <c r="J76" s="93">
        <v>164</v>
      </c>
      <c r="K76" s="94">
        <v>54772.769000000008</v>
      </c>
      <c r="L76" s="93">
        <v>28</v>
      </c>
      <c r="M76" s="94">
        <v>616.35800000000006</v>
      </c>
      <c r="N76" s="93">
        <v>210</v>
      </c>
      <c r="O76" s="95">
        <v>65206.850840699997</v>
      </c>
      <c r="P76" s="92">
        <v>34</v>
      </c>
      <c r="Q76" s="94">
        <v>9212</v>
      </c>
      <c r="S76" s="96"/>
      <c r="T76" s="96"/>
      <c r="U76" s="96"/>
      <c r="V76" s="96"/>
      <c r="W76" s="96"/>
      <c r="X76" s="97"/>
      <c r="Z76" s="97"/>
      <c r="AB76" s="97"/>
    </row>
    <row r="77" spans="1:28" x14ac:dyDescent="0.25">
      <c r="A77" s="91" t="s">
        <v>77</v>
      </c>
      <c r="B77" s="983">
        <f>SUM(B78:B89)</f>
        <v>277</v>
      </c>
      <c r="C77" s="983">
        <f t="shared" ref="C77:Q77" si="30">SUM(C78:C89)</f>
        <v>75317.812239099992</v>
      </c>
      <c r="D77" s="983">
        <f t="shared" si="30"/>
        <v>196</v>
      </c>
      <c r="E77" s="983">
        <f t="shared" si="30"/>
        <v>53023.044306999996</v>
      </c>
      <c r="F77" s="983">
        <f t="shared" si="30"/>
        <v>48</v>
      </c>
      <c r="G77" s="983">
        <f t="shared" si="30"/>
        <v>6537.7549321000006</v>
      </c>
      <c r="H77" s="983">
        <f t="shared" si="30"/>
        <v>48</v>
      </c>
      <c r="I77" s="983">
        <f t="shared" si="30"/>
        <v>6537.7549321000006</v>
      </c>
      <c r="J77" s="983">
        <f t="shared" si="30"/>
        <v>196</v>
      </c>
      <c r="K77" s="983">
        <f t="shared" si="30"/>
        <v>53022.504107000001</v>
      </c>
      <c r="L77" s="983">
        <f t="shared" si="30"/>
        <v>10</v>
      </c>
      <c r="M77" s="983">
        <f t="shared" si="30"/>
        <v>496</v>
      </c>
      <c r="N77" s="983">
        <f t="shared" si="30"/>
        <v>234</v>
      </c>
      <c r="O77" s="983">
        <f t="shared" si="30"/>
        <v>59064.256039099993</v>
      </c>
      <c r="P77" s="983">
        <f t="shared" si="30"/>
        <v>33</v>
      </c>
      <c r="Q77" s="983">
        <f t="shared" si="30"/>
        <v>15757.012999999997</v>
      </c>
      <c r="R77" s="96"/>
      <c r="S77" s="96"/>
      <c r="T77" s="96"/>
      <c r="U77" s="96"/>
      <c r="V77" s="96"/>
      <c r="W77" s="96"/>
      <c r="X77" s="97"/>
      <c r="Z77" s="97"/>
      <c r="AB77" s="97"/>
    </row>
    <row r="78" spans="1:28" x14ac:dyDescent="0.25">
      <c r="A78" s="98">
        <v>45017</v>
      </c>
      <c r="B78" s="99">
        <f>SUM(D78,F78,P78)</f>
        <v>21</v>
      </c>
      <c r="C78" s="99">
        <f>SUM(E78,G78,Q78)</f>
        <v>4016.9500000000003</v>
      </c>
      <c r="D78" s="99">
        <v>10</v>
      </c>
      <c r="E78" s="99">
        <v>1110.4100000000001</v>
      </c>
      <c r="F78" s="100">
        <v>4</v>
      </c>
      <c r="G78" s="99">
        <v>870.89</v>
      </c>
      <c r="H78" s="99">
        <v>4</v>
      </c>
      <c r="I78" s="99">
        <v>870.89</v>
      </c>
      <c r="J78" s="100">
        <v>10</v>
      </c>
      <c r="K78" s="99">
        <v>1110.4100000000001</v>
      </c>
      <c r="L78" s="100">
        <v>1</v>
      </c>
      <c r="M78" s="99">
        <v>4.5999999999999996</v>
      </c>
      <c r="N78" s="100">
        <v>13</v>
      </c>
      <c r="O78" s="99">
        <v>1976.7</v>
      </c>
      <c r="P78" s="562">
        <v>7</v>
      </c>
      <c r="Q78" s="562">
        <v>2035.65</v>
      </c>
      <c r="S78" s="96"/>
      <c r="T78" s="96"/>
      <c r="U78" s="96"/>
      <c r="V78" s="96"/>
      <c r="W78" s="96"/>
      <c r="X78" s="97"/>
      <c r="Z78" s="97"/>
      <c r="AB78" s="97"/>
    </row>
    <row r="79" spans="1:28" x14ac:dyDescent="0.25">
      <c r="A79" s="98">
        <v>45047</v>
      </c>
      <c r="B79" s="99">
        <f t="shared" ref="B79:C81" si="31">SUM(D79,F79,P79)</f>
        <v>14</v>
      </c>
      <c r="C79" s="99">
        <f t="shared" si="31"/>
        <v>7273.5599999999995</v>
      </c>
      <c r="D79" s="99">
        <v>8</v>
      </c>
      <c r="E79" s="99">
        <v>4483.63</v>
      </c>
      <c r="F79" s="99">
        <v>6</v>
      </c>
      <c r="G79" s="99">
        <v>2789.93</v>
      </c>
      <c r="H79" s="99">
        <v>6</v>
      </c>
      <c r="I79" s="99">
        <v>2789.93</v>
      </c>
      <c r="J79" s="100">
        <v>8</v>
      </c>
      <c r="K79" s="99">
        <v>4483.63</v>
      </c>
      <c r="L79" s="100">
        <v>2</v>
      </c>
      <c r="M79" s="99">
        <v>99.76</v>
      </c>
      <c r="N79" s="100">
        <v>12</v>
      </c>
      <c r="O79" s="99">
        <v>7173.7970000000005</v>
      </c>
      <c r="P79" s="562">
        <v>0</v>
      </c>
      <c r="Q79" s="562">
        <v>0</v>
      </c>
      <c r="S79" s="96"/>
      <c r="T79" s="96"/>
      <c r="U79" s="96"/>
      <c r="V79" s="96"/>
      <c r="W79" s="96"/>
      <c r="X79" s="97"/>
      <c r="Z79" s="97"/>
      <c r="AB79" s="97"/>
    </row>
    <row r="80" spans="1:28" x14ac:dyDescent="0.25">
      <c r="A80" s="98">
        <v>45078</v>
      </c>
      <c r="B80" s="99">
        <f t="shared" si="31"/>
        <v>27</v>
      </c>
      <c r="C80" s="99">
        <f t="shared" si="31"/>
        <v>2023.8602000000001</v>
      </c>
      <c r="D80" s="99">
        <v>18</v>
      </c>
      <c r="E80" s="99">
        <v>1286.5802000000001</v>
      </c>
      <c r="F80" s="99">
        <v>7</v>
      </c>
      <c r="G80" s="99">
        <v>197.89</v>
      </c>
      <c r="H80" s="99">
        <v>7</v>
      </c>
      <c r="I80" s="99">
        <v>197.89</v>
      </c>
      <c r="J80" s="100">
        <v>18</v>
      </c>
      <c r="K80" s="99">
        <v>1286.58</v>
      </c>
      <c r="L80" s="100">
        <v>2</v>
      </c>
      <c r="M80" s="99">
        <v>47.83</v>
      </c>
      <c r="N80" s="100">
        <v>23</v>
      </c>
      <c r="O80" s="99">
        <v>1436.6399999999999</v>
      </c>
      <c r="P80" s="562">
        <v>2</v>
      </c>
      <c r="Q80" s="562">
        <v>539.39</v>
      </c>
      <c r="S80" s="96"/>
      <c r="T80" s="96"/>
      <c r="U80" s="96"/>
      <c r="V80" s="96"/>
      <c r="W80" s="96"/>
      <c r="X80" s="97"/>
      <c r="Z80" s="97"/>
      <c r="AB80" s="97"/>
    </row>
    <row r="81" spans="1:28" x14ac:dyDescent="0.25">
      <c r="A81" s="98">
        <v>45108</v>
      </c>
      <c r="B81" s="99">
        <f t="shared" si="31"/>
        <v>32</v>
      </c>
      <c r="C81" s="99">
        <f t="shared" ref="C81:C86" si="32">SUM(E81,G81,Q81)</f>
        <v>8052.4113552999997</v>
      </c>
      <c r="D81" s="99">
        <v>21</v>
      </c>
      <c r="E81" s="99">
        <v>3609.97</v>
      </c>
      <c r="F81" s="99">
        <v>7</v>
      </c>
      <c r="G81" s="99">
        <v>776.9913552999999</v>
      </c>
      <c r="H81" s="99">
        <v>7</v>
      </c>
      <c r="I81" s="99">
        <v>776.9913552999999</v>
      </c>
      <c r="J81" s="100">
        <v>21</v>
      </c>
      <c r="K81" s="99">
        <v>3609.97</v>
      </c>
      <c r="L81" s="100">
        <v>1</v>
      </c>
      <c r="M81" s="99">
        <v>44.42</v>
      </c>
      <c r="N81" s="100">
        <v>27</v>
      </c>
      <c r="O81" s="99">
        <f>E81+G81-M81</f>
        <v>4342.5413552999999</v>
      </c>
      <c r="P81" s="562">
        <v>4</v>
      </c>
      <c r="Q81" s="562">
        <v>3665.45</v>
      </c>
      <c r="S81" s="96"/>
      <c r="T81" s="96"/>
      <c r="U81" s="96"/>
      <c r="V81" s="96"/>
      <c r="W81" s="96"/>
      <c r="X81" s="97"/>
      <c r="Z81" s="97"/>
      <c r="AB81" s="97"/>
    </row>
    <row r="82" spans="1:28" x14ac:dyDescent="0.25">
      <c r="A82" s="542">
        <v>45139</v>
      </c>
      <c r="B82" s="99">
        <f>SUM(D82,F82,P82)</f>
        <v>33</v>
      </c>
      <c r="C82" s="99">
        <f t="shared" si="32"/>
        <v>8414.5735767999995</v>
      </c>
      <c r="D82" s="99">
        <v>21</v>
      </c>
      <c r="E82" s="99">
        <v>5124.3100000000004</v>
      </c>
      <c r="F82" s="99">
        <v>10</v>
      </c>
      <c r="G82" s="99">
        <v>1342.3635767999999</v>
      </c>
      <c r="H82" s="99">
        <v>10</v>
      </c>
      <c r="I82" s="99">
        <v>1342.3635767999999</v>
      </c>
      <c r="J82" s="99">
        <v>21</v>
      </c>
      <c r="K82" s="99">
        <v>5124.3100000000004</v>
      </c>
      <c r="L82" s="99">
        <v>2</v>
      </c>
      <c r="M82" s="99">
        <v>58.88</v>
      </c>
      <c r="N82" s="99">
        <v>29</v>
      </c>
      <c r="O82" s="99">
        <v>6407.7935767999998</v>
      </c>
      <c r="P82" s="99">
        <v>2</v>
      </c>
      <c r="Q82" s="562">
        <v>1947.9</v>
      </c>
      <c r="S82" s="96"/>
      <c r="T82" s="96"/>
      <c r="U82" s="96"/>
      <c r="V82" s="96"/>
      <c r="W82" s="96"/>
      <c r="X82" s="97"/>
      <c r="Z82" s="97"/>
      <c r="AB82" s="97"/>
    </row>
    <row r="83" spans="1:28" x14ac:dyDescent="0.25">
      <c r="A83" s="542">
        <v>45170</v>
      </c>
      <c r="B83" s="99">
        <f>SUM(D83,F83,P83)</f>
        <v>41</v>
      </c>
      <c r="C83" s="99">
        <f t="shared" si="32"/>
        <v>11882.829999999998</v>
      </c>
      <c r="D83" s="99">
        <v>31</v>
      </c>
      <c r="E83" s="99">
        <v>9284.989999999998</v>
      </c>
      <c r="F83" s="99">
        <v>4</v>
      </c>
      <c r="G83" s="99">
        <v>279.92</v>
      </c>
      <c r="H83" s="99">
        <v>4</v>
      </c>
      <c r="I83" s="99">
        <v>279.92</v>
      </c>
      <c r="J83" s="99">
        <v>31</v>
      </c>
      <c r="K83" s="99">
        <v>9284.4499999999989</v>
      </c>
      <c r="L83" s="99">
        <v>1</v>
      </c>
      <c r="M83" s="99">
        <v>230</v>
      </c>
      <c r="N83" s="99">
        <v>34</v>
      </c>
      <c r="O83" s="99">
        <v>9334.369999999999</v>
      </c>
      <c r="P83" s="99">
        <v>6</v>
      </c>
      <c r="Q83" s="554">
        <v>2317.92</v>
      </c>
      <c r="S83" s="96"/>
      <c r="T83" s="96"/>
      <c r="U83" s="96"/>
      <c r="V83" s="96"/>
      <c r="W83" s="96"/>
      <c r="X83" s="97"/>
      <c r="Z83" s="97"/>
      <c r="AB83" s="97"/>
    </row>
    <row r="84" spans="1:28" x14ac:dyDescent="0.25">
      <c r="A84" s="542">
        <v>45200</v>
      </c>
      <c r="B84" s="99">
        <f>SUM(D84,F84,P84)</f>
        <v>39</v>
      </c>
      <c r="C84" s="99">
        <f t="shared" si="32"/>
        <v>8260.0499999999956</v>
      </c>
      <c r="D84" s="99">
        <v>30</v>
      </c>
      <c r="E84" s="99">
        <v>5158.3199999999961</v>
      </c>
      <c r="F84" s="99">
        <v>4</v>
      </c>
      <c r="G84" s="99">
        <v>129.6</v>
      </c>
      <c r="H84" s="99">
        <v>4</v>
      </c>
      <c r="I84" s="99">
        <v>129.6</v>
      </c>
      <c r="J84" s="99">
        <v>30</v>
      </c>
      <c r="K84" s="99">
        <v>5158.3199999999961</v>
      </c>
      <c r="L84" s="99">
        <v>0</v>
      </c>
      <c r="M84" s="99">
        <v>0</v>
      </c>
      <c r="N84" s="99">
        <v>34</v>
      </c>
      <c r="O84" s="99">
        <v>5287.9199999999964</v>
      </c>
      <c r="P84" s="99">
        <v>5</v>
      </c>
      <c r="Q84" s="99">
        <v>2972.13</v>
      </c>
      <c r="S84" s="96"/>
      <c r="T84" s="96"/>
      <c r="U84" s="96"/>
      <c r="V84" s="96"/>
      <c r="W84" s="96"/>
      <c r="X84" s="97"/>
      <c r="Z84" s="97"/>
      <c r="AB84" s="97"/>
    </row>
    <row r="85" spans="1:28" x14ac:dyDescent="0.25">
      <c r="A85" s="412">
        <v>45231</v>
      </c>
      <c r="B85" s="99">
        <f>SUM(D85,F85,P85)</f>
        <v>31</v>
      </c>
      <c r="C85" s="99">
        <f t="shared" si="32"/>
        <v>13807.684107000003</v>
      </c>
      <c r="D85" s="99">
        <v>26</v>
      </c>
      <c r="E85" s="99">
        <v>13431.054107000004</v>
      </c>
      <c r="F85" s="99">
        <v>4</v>
      </c>
      <c r="G85" s="99">
        <v>112.17</v>
      </c>
      <c r="H85" s="99">
        <v>4</v>
      </c>
      <c r="I85" s="99">
        <v>112.17</v>
      </c>
      <c r="J85" s="99">
        <v>26</v>
      </c>
      <c r="K85" s="99">
        <v>13431.054107000004</v>
      </c>
      <c r="L85" s="99">
        <v>0</v>
      </c>
      <c r="M85" s="99">
        <v>0</v>
      </c>
      <c r="N85" s="99">
        <v>30</v>
      </c>
      <c r="O85" s="99">
        <v>13543.224107000004</v>
      </c>
      <c r="P85" s="99">
        <v>1</v>
      </c>
      <c r="Q85" s="754">
        <v>264.45999999999998</v>
      </c>
      <c r="S85" s="96"/>
      <c r="T85" s="96"/>
      <c r="U85" s="96"/>
      <c r="V85" s="96"/>
      <c r="W85" s="96"/>
      <c r="X85" s="97"/>
      <c r="Z85" s="97"/>
      <c r="AB85" s="97"/>
    </row>
    <row r="86" spans="1:28" x14ac:dyDescent="0.25">
      <c r="A86" s="412">
        <v>45261</v>
      </c>
      <c r="B86" s="99">
        <f>SUM(D86,F86,P86)</f>
        <v>39</v>
      </c>
      <c r="C86" s="99">
        <f t="shared" si="32"/>
        <v>11585.892999999998</v>
      </c>
      <c r="D86" s="99">
        <v>31</v>
      </c>
      <c r="E86" s="99">
        <v>9533.7799999999988</v>
      </c>
      <c r="F86" s="99">
        <v>2</v>
      </c>
      <c r="G86" s="99">
        <v>38</v>
      </c>
      <c r="H86" s="954">
        <v>2</v>
      </c>
      <c r="I86" s="955">
        <v>38</v>
      </c>
      <c r="J86" s="954">
        <v>31</v>
      </c>
      <c r="K86" s="99">
        <v>9533.7799999999988</v>
      </c>
      <c r="L86" s="954">
        <v>1</v>
      </c>
      <c r="M86" s="99">
        <v>10.51</v>
      </c>
      <c r="N86" s="99">
        <v>32</v>
      </c>
      <c r="O86" s="99">
        <v>9561.2699999999986</v>
      </c>
      <c r="P86" s="917">
        <v>6</v>
      </c>
      <c r="Q86" s="404">
        <v>2014.1130000000001</v>
      </c>
      <c r="S86" s="96"/>
      <c r="T86" s="96"/>
      <c r="U86" s="96"/>
      <c r="V86" s="96"/>
      <c r="W86" s="96"/>
      <c r="X86" s="97"/>
      <c r="Z86" s="97"/>
      <c r="AB86" s="97"/>
    </row>
    <row r="87" spans="1:28" x14ac:dyDescent="0.25">
      <c r="A87" s="412">
        <v>45292</v>
      </c>
      <c r="B87" s="917"/>
      <c r="C87" s="917"/>
      <c r="D87" s="917"/>
      <c r="E87" s="917"/>
      <c r="F87" s="917"/>
      <c r="G87" s="917"/>
      <c r="H87" s="917"/>
      <c r="I87" s="917"/>
      <c r="J87" s="917"/>
      <c r="K87" s="917"/>
      <c r="L87" s="917"/>
      <c r="M87" s="917"/>
      <c r="N87" s="917"/>
      <c r="O87" s="917"/>
      <c r="P87" s="917"/>
      <c r="Q87" s="917"/>
      <c r="S87" s="96"/>
      <c r="T87" s="96"/>
      <c r="U87" s="96"/>
      <c r="V87" s="96"/>
      <c r="W87" s="96"/>
      <c r="X87" s="97"/>
      <c r="Z87" s="97"/>
      <c r="AB87" s="97"/>
    </row>
    <row r="88" spans="1:28" x14ac:dyDescent="0.25">
      <c r="A88" s="412">
        <v>45323</v>
      </c>
      <c r="B88" s="917"/>
      <c r="C88" s="917"/>
      <c r="D88" s="917"/>
      <c r="E88" s="917"/>
      <c r="F88" s="917"/>
      <c r="G88" s="917"/>
      <c r="H88" s="917"/>
      <c r="I88" s="917"/>
      <c r="J88" s="917"/>
      <c r="K88" s="917"/>
      <c r="L88" s="917"/>
      <c r="M88" s="917"/>
      <c r="N88" s="917"/>
      <c r="O88" s="917"/>
      <c r="P88" s="917"/>
      <c r="Q88" s="917"/>
      <c r="S88" s="96"/>
      <c r="T88" s="96"/>
      <c r="U88" s="96"/>
      <c r="V88" s="96"/>
      <c r="W88" s="96"/>
      <c r="X88" s="97"/>
      <c r="Z88" s="97"/>
      <c r="AB88" s="97"/>
    </row>
    <row r="89" spans="1:28" x14ac:dyDescent="0.25">
      <c r="A89" s="412">
        <v>45352</v>
      </c>
      <c r="B89" s="99"/>
      <c r="C89" s="99"/>
      <c r="D89" s="99"/>
      <c r="E89" s="99"/>
      <c r="F89" s="99"/>
      <c r="G89" s="99"/>
      <c r="H89" s="99"/>
      <c r="I89" s="99"/>
      <c r="J89" s="99"/>
      <c r="K89" s="99"/>
      <c r="L89" s="99"/>
      <c r="M89" s="99"/>
      <c r="N89" s="99"/>
      <c r="O89" s="99"/>
      <c r="P89" s="99"/>
      <c r="Q89" s="754"/>
      <c r="S89" s="96"/>
      <c r="T89" s="96"/>
      <c r="U89" s="96"/>
      <c r="V89" s="96"/>
      <c r="W89" s="96"/>
      <c r="X89" s="97"/>
      <c r="Z89" s="97"/>
      <c r="AB89" s="97"/>
    </row>
    <row r="90" spans="1:28" x14ac:dyDescent="0.25">
      <c r="A90" s="1330" t="s">
        <v>165</v>
      </c>
      <c r="B90" s="1331"/>
      <c r="C90" s="1331"/>
      <c r="D90" s="1331"/>
      <c r="E90" s="1331"/>
      <c r="F90" s="1331"/>
      <c r="G90" s="1331"/>
      <c r="H90" s="1331"/>
      <c r="I90" s="1331"/>
      <c r="J90" s="1331"/>
      <c r="K90" s="1331"/>
      <c r="L90" s="1331"/>
      <c r="M90" s="1331"/>
      <c r="N90" s="1331"/>
      <c r="O90" s="1331"/>
      <c r="P90" s="1331"/>
      <c r="Q90" s="1331"/>
      <c r="S90" s="96"/>
      <c r="T90" s="96"/>
      <c r="U90" s="96"/>
      <c r="V90" s="96"/>
      <c r="W90" s="96"/>
      <c r="X90" s="97"/>
      <c r="Z90" s="97"/>
      <c r="AB90" s="97"/>
    </row>
    <row r="91" spans="1:28" x14ac:dyDescent="0.25">
      <c r="A91" s="544" t="s">
        <v>1242</v>
      </c>
      <c r="B91" s="101"/>
      <c r="C91" s="101"/>
      <c r="D91" s="102"/>
      <c r="E91" s="102"/>
      <c r="F91" s="102"/>
      <c r="G91" s="102"/>
      <c r="H91" s="102"/>
      <c r="I91" s="102"/>
      <c r="J91" s="552"/>
      <c r="K91" s="552"/>
      <c r="L91" s="102"/>
      <c r="M91" s="102"/>
      <c r="N91" s="401"/>
      <c r="O91" s="102"/>
      <c r="P91" s="102"/>
      <c r="Q91" s="102"/>
      <c r="S91" s="96"/>
      <c r="T91" s="96"/>
      <c r="U91" s="96"/>
      <c r="V91" s="96"/>
      <c r="W91" s="96"/>
      <c r="X91" s="97"/>
      <c r="Z91" s="97"/>
      <c r="AB91" s="97"/>
    </row>
    <row r="92" spans="1:28" x14ac:dyDescent="0.25">
      <c r="A92" s="101" t="s">
        <v>166</v>
      </c>
      <c r="B92" s="101"/>
      <c r="C92" s="101"/>
      <c r="D92" s="101"/>
      <c r="E92" s="101"/>
      <c r="F92" s="101"/>
      <c r="G92" s="602"/>
      <c r="H92" s="104"/>
      <c r="I92" s="553"/>
      <c r="J92" s="101"/>
      <c r="K92" s="105"/>
      <c r="L92" s="398"/>
      <c r="M92" s="398"/>
      <c r="N92" s="402"/>
      <c r="O92" s="105"/>
      <c r="T92" s="96"/>
      <c r="U92" s="96"/>
      <c r="V92" s="96"/>
      <c r="W92" s="96"/>
      <c r="X92" s="97"/>
      <c r="Z92" s="97"/>
      <c r="AB92" s="97"/>
    </row>
    <row r="93" spans="1:28" x14ac:dyDescent="0.25">
      <c r="A93" s="1343" t="s">
        <v>167</v>
      </c>
      <c r="B93" s="1343"/>
      <c r="C93" s="1343"/>
      <c r="D93" s="1343"/>
      <c r="E93" s="105"/>
      <c r="F93" s="96"/>
      <c r="G93" s="105"/>
      <c r="H93" s="105"/>
      <c r="I93" s="105"/>
      <c r="J93" s="105"/>
      <c r="K93" s="105"/>
      <c r="L93" s="101"/>
      <c r="M93" s="102"/>
      <c r="N93" s="101"/>
      <c r="O93" s="102"/>
      <c r="T93" s="96"/>
      <c r="U93" s="96"/>
      <c r="V93" s="96"/>
      <c r="W93" s="96"/>
      <c r="X93" s="97"/>
      <c r="Z93" s="97"/>
      <c r="AB93" s="97"/>
    </row>
    <row r="94" spans="1:28" x14ac:dyDescent="0.25">
      <c r="A94" s="1332" t="s">
        <v>1316</v>
      </c>
      <c r="B94" s="1332"/>
      <c r="C94" s="106"/>
      <c r="D94" s="106"/>
      <c r="E94" s="106"/>
      <c r="G94" s="106"/>
      <c r="H94" s="106"/>
      <c r="I94" s="106"/>
      <c r="J94" s="106"/>
      <c r="K94" s="106"/>
      <c r="L94" s="106"/>
      <c r="M94" s="106"/>
      <c r="N94" s="106"/>
      <c r="O94" s="380"/>
      <c r="T94" s="96"/>
      <c r="U94" s="96"/>
      <c r="V94" s="96"/>
      <c r="W94" s="96"/>
      <c r="X94" s="97"/>
      <c r="Z94" s="97"/>
      <c r="AB94" s="97"/>
    </row>
    <row r="95" spans="1:28" x14ac:dyDescent="0.25">
      <c r="A95" s="106" t="s">
        <v>138</v>
      </c>
      <c r="B95" s="106"/>
      <c r="C95" s="106"/>
      <c r="D95" s="106"/>
      <c r="E95" s="106"/>
      <c r="G95" s="106"/>
      <c r="H95" s="106"/>
      <c r="I95" s="106"/>
      <c r="M95" s="106"/>
      <c r="N95" s="106"/>
      <c r="O95" s="106"/>
      <c r="T95" s="96"/>
      <c r="U95" s="96"/>
      <c r="V95" s="96"/>
      <c r="W95" s="96"/>
      <c r="X95" s="97"/>
      <c r="Z95" s="97"/>
      <c r="AB95" s="97"/>
    </row>
    <row r="96" spans="1:28" ht="15.75" x14ac:dyDescent="0.25">
      <c r="A96" s="107"/>
      <c r="B96" s="108"/>
      <c r="C96" s="108"/>
      <c r="D96" s="109"/>
      <c r="E96" s="110"/>
      <c r="G96" s="110"/>
      <c r="H96" s="110"/>
      <c r="I96" s="110"/>
      <c r="J96" s="109"/>
      <c r="K96" s="110"/>
      <c r="L96" s="111"/>
      <c r="M96" s="108"/>
      <c r="N96" s="110"/>
      <c r="O96" s="110"/>
      <c r="T96" s="96"/>
      <c r="U96" s="96"/>
      <c r="V96" s="96"/>
      <c r="W96" s="96"/>
      <c r="X96" s="97"/>
      <c r="Z96" s="97"/>
      <c r="AB96" s="97"/>
    </row>
    <row r="97" spans="1:19" x14ac:dyDescent="0.25">
      <c r="A97" s="112"/>
      <c r="B97" s="113"/>
      <c r="C97" s="113"/>
      <c r="D97" s="376"/>
      <c r="E97" s="376"/>
      <c r="G97" s="115"/>
      <c r="H97" s="115"/>
      <c r="I97" s="115"/>
      <c r="J97" s="114"/>
      <c r="K97" s="115"/>
      <c r="L97" s="115"/>
      <c r="M97" s="115"/>
      <c r="N97" s="115"/>
      <c r="O97" s="115"/>
    </row>
    <row r="98" spans="1:19" x14ac:dyDescent="0.25">
      <c r="A98" s="112"/>
      <c r="B98" s="113"/>
      <c r="C98" s="113"/>
      <c r="D98" s="113"/>
      <c r="E98" s="113"/>
      <c r="G98" s="113"/>
      <c r="H98" s="113"/>
      <c r="I98" s="113"/>
      <c r="J98" s="113"/>
      <c r="K98" s="113"/>
      <c r="L98" s="113"/>
      <c r="M98" s="113"/>
      <c r="N98" s="113"/>
      <c r="O98" s="113"/>
    </row>
    <row r="99" spans="1:19" x14ac:dyDescent="0.25">
      <c r="A99" s="112"/>
      <c r="B99" s="113"/>
      <c r="C99" s="113"/>
      <c r="D99" s="113"/>
      <c r="E99" s="113"/>
      <c r="G99" s="113"/>
      <c r="H99" s="113"/>
      <c r="I99" s="113"/>
      <c r="J99" s="113"/>
      <c r="K99" s="113"/>
      <c r="L99" s="113"/>
      <c r="M99" s="113"/>
      <c r="N99" s="113"/>
      <c r="O99" s="113"/>
      <c r="P99" s="116"/>
      <c r="Q99" s="117"/>
    </row>
    <row r="103" spans="1:19" x14ac:dyDescent="0.25">
      <c r="R103" s="96"/>
      <c r="S103" s="96"/>
    </row>
    <row r="106" spans="1:19" x14ac:dyDescent="0.25">
      <c r="B106" s="96"/>
      <c r="C106" s="96"/>
      <c r="D106" s="96"/>
      <c r="E106" s="96"/>
      <c r="F106" s="96"/>
      <c r="G106" s="96"/>
      <c r="H106" s="96"/>
      <c r="I106" s="96"/>
      <c r="J106" s="96"/>
      <c r="K106" s="96"/>
      <c r="L106" s="96"/>
      <c r="M106" s="96"/>
      <c r="N106" s="96"/>
      <c r="O106" s="96"/>
      <c r="P106" s="96"/>
      <c r="Q106" s="96"/>
    </row>
    <row r="107" spans="1:19" x14ac:dyDescent="0.25">
      <c r="B107" s="96"/>
      <c r="C107" s="96"/>
      <c r="D107" s="96"/>
      <c r="E107" s="96"/>
      <c r="F107" s="96"/>
      <c r="G107" s="96"/>
      <c r="H107" s="96"/>
      <c r="I107" s="96"/>
      <c r="J107" s="96"/>
      <c r="K107" s="96"/>
      <c r="L107" s="96"/>
      <c r="M107" s="96"/>
      <c r="N107" s="96"/>
      <c r="O107" s="96"/>
      <c r="P107" s="96"/>
      <c r="Q107" s="96"/>
    </row>
    <row r="113" spans="14:16" x14ac:dyDescent="0.25">
      <c r="N113" s="103"/>
      <c r="O113" s="103"/>
      <c r="P113" s="118"/>
    </row>
  </sheetData>
  <mergeCells count="34">
    <mergeCell ref="A5:I5"/>
    <mergeCell ref="A46:I46"/>
    <mergeCell ref="A51:I51"/>
    <mergeCell ref="A61:C61"/>
    <mergeCell ref="A62:I62"/>
    <mergeCell ref="A1:I1"/>
    <mergeCell ref="A2:A4"/>
    <mergeCell ref="B2:E2"/>
    <mergeCell ref="F2:I2"/>
    <mergeCell ref="B3:C3"/>
    <mergeCell ref="D3:E3"/>
    <mergeCell ref="F3:G3"/>
    <mergeCell ref="H3:I3"/>
    <mergeCell ref="D72:G72"/>
    <mergeCell ref="H72:K72"/>
    <mergeCell ref="L72:Q72"/>
    <mergeCell ref="D73:E74"/>
    <mergeCell ref="A65:I65"/>
    <mergeCell ref="A63:I63"/>
    <mergeCell ref="A64:I64"/>
    <mergeCell ref="A66:I66"/>
    <mergeCell ref="A90:Q90"/>
    <mergeCell ref="A94:B94"/>
    <mergeCell ref="F73:G74"/>
    <mergeCell ref="H73:I74"/>
    <mergeCell ref="J73:K74"/>
    <mergeCell ref="L73:O73"/>
    <mergeCell ref="P73:Q74"/>
    <mergeCell ref="L74:M74"/>
    <mergeCell ref="N74:O74"/>
    <mergeCell ref="A93:D93"/>
    <mergeCell ref="A71:P71"/>
    <mergeCell ref="A72:A75"/>
    <mergeCell ref="B72:C74"/>
  </mergeCells>
  <conditionalFormatting sqref="J5:K5">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paperSize="9" scale="55"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opLeftCell="A4" workbookViewId="0">
      <selection activeCell="A18" sqref="A18:G18"/>
    </sheetView>
  </sheetViews>
  <sheetFormatPr defaultColWidth="9.140625" defaultRowHeight="15" x14ac:dyDescent="0.25"/>
  <cols>
    <col min="1" max="1" width="14.42578125" style="577" bestFit="1" customWidth="1"/>
    <col min="2" max="3" width="14.85546875" style="577" bestFit="1" customWidth="1"/>
    <col min="4" max="4" width="13.7109375" style="577" bestFit="1" customWidth="1"/>
    <col min="5" max="6" width="14.85546875" style="577" bestFit="1" customWidth="1"/>
    <col min="7" max="7" width="13.7109375" style="577" bestFit="1" customWidth="1"/>
    <col min="8" max="9" width="12.85546875" style="577" bestFit="1" customWidth="1"/>
    <col min="10" max="10" width="16.140625" style="577" bestFit="1" customWidth="1"/>
    <col min="11" max="11" width="4.5703125" style="577" bestFit="1" customWidth="1"/>
    <col min="12" max="16384" width="9.140625" style="577"/>
  </cols>
  <sheetData>
    <row r="1" spans="1:18" ht="15" customHeight="1" x14ac:dyDescent="0.25">
      <c r="A1" s="1566" t="s">
        <v>1166</v>
      </c>
      <c r="B1" s="1567"/>
      <c r="C1" s="1567"/>
      <c r="D1" s="1567"/>
      <c r="E1" s="1567"/>
      <c r="F1" s="1567"/>
      <c r="G1" s="1567"/>
      <c r="H1" s="1567"/>
      <c r="I1" s="1567"/>
      <c r="J1" s="635"/>
    </row>
    <row r="2" spans="1:18" s="582" customFormat="1" x14ac:dyDescent="0.25">
      <c r="A2" s="1568" t="s">
        <v>122</v>
      </c>
      <c r="B2" s="1569" t="s">
        <v>698</v>
      </c>
      <c r="C2" s="1569"/>
      <c r="D2" s="1569"/>
      <c r="E2" s="1569" t="s">
        <v>160</v>
      </c>
      <c r="F2" s="1569"/>
      <c r="G2" s="1569"/>
      <c r="H2" s="1569" t="s">
        <v>101</v>
      </c>
      <c r="I2" s="1569"/>
      <c r="J2" s="1569"/>
      <c r="K2" s="577"/>
      <c r="L2" s="577"/>
      <c r="M2" s="577"/>
      <c r="N2" s="577"/>
      <c r="O2" s="577"/>
      <c r="P2" s="577"/>
      <c r="Q2" s="577"/>
      <c r="R2" s="577"/>
    </row>
    <row r="3" spans="1:18" s="582" customFormat="1" ht="45" x14ac:dyDescent="0.25">
      <c r="A3" s="1568"/>
      <c r="B3" s="738" t="s">
        <v>1167</v>
      </c>
      <c r="C3" s="738" t="s">
        <v>1168</v>
      </c>
      <c r="D3" s="738" t="s">
        <v>1169</v>
      </c>
      <c r="E3" s="738" t="s">
        <v>1167</v>
      </c>
      <c r="F3" s="738" t="s">
        <v>1168</v>
      </c>
      <c r="G3" s="738" t="s">
        <v>1169</v>
      </c>
      <c r="H3" s="738" t="s">
        <v>1167</v>
      </c>
      <c r="I3" s="738" t="s">
        <v>1168</v>
      </c>
      <c r="J3" s="738" t="s">
        <v>1169</v>
      </c>
      <c r="K3" s="577"/>
      <c r="L3" s="577"/>
      <c r="M3" s="577"/>
      <c r="N3" s="577"/>
      <c r="O3" s="577"/>
      <c r="P3" s="577"/>
      <c r="Q3" s="577"/>
      <c r="R3" s="577"/>
    </row>
    <row r="4" spans="1:18" s="583" customFormat="1" x14ac:dyDescent="0.25">
      <c r="A4" s="737" t="s">
        <v>76</v>
      </c>
      <c r="B4" s="636">
        <v>1248991.0899999999</v>
      </c>
      <c r="C4" s="636">
        <v>1066936.5499999998</v>
      </c>
      <c r="D4" s="636">
        <v>182054.54</v>
      </c>
      <c r="E4" s="636">
        <v>1582997.0100000002</v>
      </c>
      <c r="F4" s="636">
        <v>1640885.9999999998</v>
      </c>
      <c r="G4" s="636">
        <v>-57888.990000000005</v>
      </c>
      <c r="H4" s="636">
        <v>2831988.0999999996</v>
      </c>
      <c r="I4" s="636">
        <v>2707822.5499999993</v>
      </c>
      <c r="J4" s="636">
        <v>124165.55000000002</v>
      </c>
      <c r="K4" s="577"/>
      <c r="L4" s="577"/>
      <c r="M4" s="577"/>
      <c r="N4" s="577"/>
      <c r="O4" s="577"/>
      <c r="P4" s="577"/>
      <c r="Q4" s="577"/>
      <c r="R4" s="577"/>
    </row>
    <row r="5" spans="1:18" s="583" customFormat="1" x14ac:dyDescent="0.25">
      <c r="A5" s="737" t="s">
        <v>1170</v>
      </c>
      <c r="B5" s="636">
        <f>SUM(B6:B17)</f>
        <v>1073027.8299999998</v>
      </c>
      <c r="C5" s="636">
        <f t="shared" ref="C5:I5" si="0">SUM(C6:C17)</f>
        <v>953835.10999999987</v>
      </c>
      <c r="D5" s="636">
        <f t="shared" si="0"/>
        <v>119192.72</v>
      </c>
      <c r="E5" s="636">
        <f t="shared" si="0"/>
        <v>1319022.3</v>
      </c>
      <c r="F5" s="636">
        <f t="shared" si="0"/>
        <v>1394981.99</v>
      </c>
      <c r="G5" s="636">
        <f t="shared" si="0"/>
        <v>-75959.69</v>
      </c>
      <c r="H5" s="636">
        <f t="shared" si="0"/>
        <v>2392050.13</v>
      </c>
      <c r="I5" s="636">
        <f t="shared" si="0"/>
        <v>2348817.0999999996</v>
      </c>
      <c r="J5" s="636">
        <f>SUM(J6:J17)</f>
        <v>43233.03</v>
      </c>
      <c r="K5" s="584"/>
      <c r="L5" s="584"/>
      <c r="M5" s="584"/>
      <c r="N5" s="584"/>
      <c r="O5" s="584"/>
      <c r="P5" s="584"/>
      <c r="Q5" s="584"/>
      <c r="R5" s="584"/>
    </row>
    <row r="6" spans="1:18" s="582" customFormat="1" x14ac:dyDescent="0.25">
      <c r="A6" s="412" t="s">
        <v>131</v>
      </c>
      <c r="B6" s="637">
        <v>80247.92</v>
      </c>
      <c r="C6" s="638">
        <v>84780.51</v>
      </c>
      <c r="D6" s="637">
        <v>-4532.59</v>
      </c>
      <c r="E6" s="639">
        <v>121660.18</v>
      </c>
      <c r="F6" s="637">
        <v>112359.5</v>
      </c>
      <c r="G6" s="637">
        <v>9300.68</v>
      </c>
      <c r="H6" s="637">
        <f t="shared" ref="H6:J12" si="1">B6+E6</f>
        <v>201908.09999999998</v>
      </c>
      <c r="I6" s="637">
        <f t="shared" si="1"/>
        <v>197140.01</v>
      </c>
      <c r="J6" s="637">
        <f t="shared" si="1"/>
        <v>4768.09</v>
      </c>
      <c r="K6" s="577"/>
      <c r="L6" s="577"/>
      <c r="M6" s="577"/>
      <c r="N6" s="577"/>
      <c r="O6" s="577"/>
      <c r="P6" s="577"/>
      <c r="Q6" s="577"/>
      <c r="R6" s="577"/>
    </row>
    <row r="7" spans="1:18" s="582" customFormat="1" x14ac:dyDescent="0.25">
      <c r="A7" s="412" t="s">
        <v>132</v>
      </c>
      <c r="B7" s="637">
        <v>100303.37</v>
      </c>
      <c r="C7" s="638">
        <v>97856.86</v>
      </c>
      <c r="D7" s="637">
        <v>2446.5100000000002</v>
      </c>
      <c r="E7" s="639">
        <v>155537.95000000001</v>
      </c>
      <c r="F7" s="637">
        <v>160344.10999999999</v>
      </c>
      <c r="G7" s="637">
        <v>-4806.16</v>
      </c>
      <c r="H7" s="637">
        <f t="shared" si="1"/>
        <v>255841.32</v>
      </c>
      <c r="I7" s="637">
        <f t="shared" si="1"/>
        <v>258200.96999999997</v>
      </c>
      <c r="J7" s="637">
        <f t="shared" si="1"/>
        <v>-2359.6499999999996</v>
      </c>
      <c r="K7" s="577"/>
      <c r="L7" s="577"/>
      <c r="M7" s="577"/>
      <c r="N7" s="577"/>
      <c r="O7" s="577"/>
      <c r="P7" s="577"/>
      <c r="Q7" s="577"/>
      <c r="R7" s="577"/>
    </row>
    <row r="8" spans="1:18" s="582" customFormat="1" x14ac:dyDescent="0.25">
      <c r="A8" s="412" t="s">
        <v>235</v>
      </c>
      <c r="B8" s="640">
        <v>109374.51</v>
      </c>
      <c r="C8" s="641">
        <v>103710.48</v>
      </c>
      <c r="D8" s="640">
        <v>5664.03</v>
      </c>
      <c r="E8" s="642">
        <v>164816.95999999999</v>
      </c>
      <c r="F8" s="640">
        <v>156191.88</v>
      </c>
      <c r="G8" s="640">
        <v>8625.08</v>
      </c>
      <c r="H8" s="640">
        <f t="shared" si="1"/>
        <v>274191.46999999997</v>
      </c>
      <c r="I8" s="640">
        <f t="shared" si="1"/>
        <v>259902.36</v>
      </c>
      <c r="J8" s="640">
        <f t="shared" si="1"/>
        <v>14289.11</v>
      </c>
      <c r="K8" s="577"/>
      <c r="L8" s="577"/>
      <c r="M8" s="577"/>
      <c r="N8" s="577"/>
      <c r="O8" s="577"/>
      <c r="P8" s="577"/>
      <c r="Q8" s="577"/>
      <c r="R8" s="577"/>
    </row>
    <row r="9" spans="1:18" s="582" customFormat="1" x14ac:dyDescent="0.25">
      <c r="A9" s="412" t="s">
        <v>236</v>
      </c>
      <c r="B9" s="643">
        <v>95495.32</v>
      </c>
      <c r="C9" s="643">
        <v>87787.86</v>
      </c>
      <c r="D9" s="643">
        <v>7707.46</v>
      </c>
      <c r="E9" s="643">
        <v>81903.47</v>
      </c>
      <c r="F9" s="644">
        <v>78832.25</v>
      </c>
      <c r="G9" s="644">
        <v>3071.22</v>
      </c>
      <c r="H9" s="637">
        <f t="shared" si="1"/>
        <v>177398.79</v>
      </c>
      <c r="I9" s="637">
        <f t="shared" si="1"/>
        <v>166620.10999999999</v>
      </c>
      <c r="J9" s="637">
        <f t="shared" si="1"/>
        <v>10778.68</v>
      </c>
      <c r="K9" s="577"/>
      <c r="L9" s="577"/>
      <c r="M9" s="577"/>
      <c r="N9" s="577"/>
      <c r="O9" s="577"/>
      <c r="P9" s="577"/>
      <c r="Q9" s="577"/>
      <c r="R9" s="577"/>
    </row>
    <row r="10" spans="1:18" s="582" customFormat="1" x14ac:dyDescent="0.25">
      <c r="A10" s="412" t="s">
        <v>1229</v>
      </c>
      <c r="B10" s="643">
        <v>136454.48000000001</v>
      </c>
      <c r="C10" s="643">
        <v>110953.63</v>
      </c>
      <c r="D10" s="643">
        <v>25500.85</v>
      </c>
      <c r="E10" s="643">
        <v>157708.51</v>
      </c>
      <c r="F10" s="644">
        <v>192190.55</v>
      </c>
      <c r="G10" s="644">
        <v>-34482.04</v>
      </c>
      <c r="H10" s="637">
        <f t="shared" si="1"/>
        <v>294162.99</v>
      </c>
      <c r="I10" s="637">
        <f t="shared" si="1"/>
        <v>303144.18</v>
      </c>
      <c r="J10" s="637">
        <f t="shared" si="1"/>
        <v>-8981.1900000000023</v>
      </c>
      <c r="K10" s="577"/>
      <c r="L10" s="577"/>
      <c r="M10" s="577"/>
      <c r="N10" s="577"/>
      <c r="O10" s="577"/>
      <c r="P10" s="577"/>
      <c r="Q10" s="577"/>
      <c r="R10" s="577"/>
    </row>
    <row r="11" spans="1:18" s="582" customFormat="1" x14ac:dyDescent="0.25">
      <c r="A11" s="412" t="s">
        <v>1244</v>
      </c>
      <c r="B11" s="643">
        <v>145156.1</v>
      </c>
      <c r="C11" s="643">
        <v>124313.47</v>
      </c>
      <c r="D11" s="643">
        <v>20842.63</v>
      </c>
      <c r="E11" s="643">
        <v>153253.64000000001</v>
      </c>
      <c r="F11" s="644">
        <v>162030.96</v>
      </c>
      <c r="G11" s="644">
        <v>-8777.32</v>
      </c>
      <c r="H11" s="637">
        <f t="shared" si="1"/>
        <v>298409.74</v>
      </c>
      <c r="I11" s="637">
        <f t="shared" si="1"/>
        <v>286344.43</v>
      </c>
      <c r="J11" s="637">
        <f t="shared" si="1"/>
        <v>12065.310000000001</v>
      </c>
      <c r="K11" s="577"/>
      <c r="L11" s="577"/>
      <c r="M11" s="577"/>
      <c r="N11" s="577"/>
      <c r="O11" s="577"/>
      <c r="P11" s="577"/>
      <c r="Q11" s="577"/>
      <c r="R11" s="577"/>
    </row>
    <row r="12" spans="1:18" s="582" customFormat="1" ht="15" customHeight="1" x14ac:dyDescent="0.25">
      <c r="A12" s="412" t="s">
        <v>1251</v>
      </c>
      <c r="B12" s="643">
        <v>109154.74</v>
      </c>
      <c r="C12" s="643">
        <v>89242.61</v>
      </c>
      <c r="D12" s="643">
        <v>19912.13</v>
      </c>
      <c r="E12" s="643">
        <v>137325.71</v>
      </c>
      <c r="F12" s="644">
        <v>144823.78</v>
      </c>
      <c r="G12" s="644">
        <v>-7498.07</v>
      </c>
      <c r="H12" s="637">
        <f t="shared" si="1"/>
        <v>246480.45</v>
      </c>
      <c r="I12" s="637">
        <f t="shared" si="1"/>
        <v>234066.39</v>
      </c>
      <c r="J12" s="637">
        <f t="shared" si="1"/>
        <v>12414.060000000001</v>
      </c>
      <c r="K12" s="577"/>
      <c r="L12" s="577"/>
      <c r="M12" s="577"/>
      <c r="N12" s="577"/>
      <c r="O12" s="577"/>
      <c r="P12" s="577"/>
      <c r="Q12" s="577"/>
      <c r="R12" s="577"/>
    </row>
    <row r="13" spans="1:18" s="582" customFormat="1" ht="15" customHeight="1" x14ac:dyDescent="0.25">
      <c r="A13" s="412" t="s">
        <v>1300</v>
      </c>
      <c r="B13" s="643">
        <v>112154.12</v>
      </c>
      <c r="C13" s="643">
        <v>94130.11</v>
      </c>
      <c r="D13" s="643">
        <v>18024.009999999998</v>
      </c>
      <c r="E13" s="643">
        <v>168157.53</v>
      </c>
      <c r="F13" s="644">
        <v>195441.04</v>
      </c>
      <c r="G13" s="644">
        <v>-27283.51</v>
      </c>
      <c r="H13" s="637">
        <f t="shared" ref="H13:H14" si="2">B13+E13</f>
        <v>280311.65000000002</v>
      </c>
      <c r="I13" s="637">
        <f t="shared" ref="I13:I14" si="3">C13+F13</f>
        <v>289571.15000000002</v>
      </c>
      <c r="J13" s="637">
        <f t="shared" ref="J13:J14" si="4">D13+G13</f>
        <v>-9259.5</v>
      </c>
      <c r="K13" s="577"/>
      <c r="L13" s="577"/>
      <c r="M13" s="577"/>
      <c r="N13" s="577"/>
      <c r="O13" s="577"/>
      <c r="P13" s="577"/>
      <c r="Q13" s="577"/>
      <c r="R13" s="577"/>
    </row>
    <row r="14" spans="1:18" s="582" customFormat="1" ht="15" customHeight="1" x14ac:dyDescent="0.25">
      <c r="A14" s="412">
        <v>45261</v>
      </c>
      <c r="B14" s="1267">
        <v>184687.27</v>
      </c>
      <c r="C14" s="1267">
        <v>161059.57999999999</v>
      </c>
      <c r="D14" s="1267">
        <v>23627.69</v>
      </c>
      <c r="E14" s="1267">
        <v>178658.35</v>
      </c>
      <c r="F14" s="1268">
        <v>192767.92</v>
      </c>
      <c r="G14" s="1268">
        <v>-14109.57</v>
      </c>
      <c r="H14" s="1269">
        <f t="shared" si="2"/>
        <v>363345.62</v>
      </c>
      <c r="I14" s="1269">
        <f t="shared" si="3"/>
        <v>353827.5</v>
      </c>
      <c r="J14" s="1269">
        <f t="shared" si="4"/>
        <v>9518.119999999999</v>
      </c>
      <c r="K14" s="577"/>
      <c r="L14" s="577"/>
      <c r="M14" s="577"/>
      <c r="N14" s="577"/>
      <c r="O14" s="577"/>
      <c r="P14" s="577"/>
      <c r="Q14" s="577"/>
      <c r="R14" s="577"/>
    </row>
    <row r="15" spans="1:18" s="582" customFormat="1" ht="15" customHeight="1" x14ac:dyDescent="0.25">
      <c r="A15" s="412">
        <v>45292</v>
      </c>
      <c r="B15" s="928"/>
      <c r="C15" s="928"/>
      <c r="D15" s="928"/>
      <c r="E15" s="928"/>
      <c r="F15" s="929"/>
      <c r="G15" s="929"/>
      <c r="H15" s="930"/>
      <c r="I15" s="930"/>
      <c r="J15" s="930"/>
      <c r="K15" s="577"/>
      <c r="L15" s="577"/>
      <c r="M15" s="577"/>
      <c r="N15" s="577"/>
      <c r="O15" s="577"/>
      <c r="P15" s="577"/>
      <c r="Q15" s="577"/>
      <c r="R15" s="577"/>
    </row>
    <row r="16" spans="1:18" s="582" customFormat="1" ht="15" customHeight="1" x14ac:dyDescent="0.25">
      <c r="A16" s="412">
        <v>45323</v>
      </c>
      <c r="B16" s="928"/>
      <c r="C16" s="928"/>
      <c r="D16" s="928"/>
      <c r="E16" s="928"/>
      <c r="F16" s="929"/>
      <c r="G16" s="929"/>
      <c r="H16" s="930"/>
      <c r="I16" s="930"/>
      <c r="J16" s="930"/>
      <c r="K16" s="577"/>
      <c r="L16" s="577"/>
      <c r="M16" s="577"/>
      <c r="N16" s="577"/>
      <c r="O16" s="577"/>
      <c r="P16" s="577"/>
      <c r="Q16" s="577"/>
      <c r="R16" s="577"/>
    </row>
    <row r="17" spans="1:18" s="582" customFormat="1" ht="15" customHeight="1" x14ac:dyDescent="0.25">
      <c r="A17" s="412">
        <v>45352</v>
      </c>
      <c r="B17" s="643"/>
      <c r="C17" s="643"/>
      <c r="D17" s="643"/>
      <c r="E17" s="643"/>
      <c r="F17" s="644"/>
      <c r="G17" s="644"/>
      <c r="H17" s="637"/>
      <c r="I17" s="637"/>
      <c r="J17" s="637"/>
      <c r="K17" s="577"/>
      <c r="L17" s="577"/>
      <c r="M17" s="577"/>
      <c r="N17" s="577"/>
      <c r="O17" s="577"/>
      <c r="P17" s="577"/>
      <c r="Q17" s="577"/>
      <c r="R17" s="577"/>
    </row>
    <row r="18" spans="1:18" s="582" customFormat="1" ht="15" customHeight="1" x14ac:dyDescent="0.25">
      <c r="A18" s="1449" t="s">
        <v>1316</v>
      </c>
      <c r="B18" s="1449"/>
      <c r="C18" s="1449"/>
      <c r="D18" s="1449"/>
      <c r="E18" s="1449"/>
      <c r="F18" s="1449"/>
      <c r="G18" s="1449"/>
      <c r="H18" s="980"/>
      <c r="I18" s="980"/>
      <c r="J18" s="980"/>
      <c r="K18" s="577"/>
      <c r="L18" s="577"/>
      <c r="M18" s="577"/>
      <c r="N18" s="577"/>
      <c r="O18" s="577"/>
      <c r="P18" s="577"/>
      <c r="Q18" s="577"/>
      <c r="R18" s="577"/>
    </row>
    <row r="19" spans="1:18" x14ac:dyDescent="0.25">
      <c r="A19" s="1565" t="s">
        <v>1171</v>
      </c>
      <c r="B19" s="1565"/>
      <c r="C19" s="1565"/>
      <c r="D19" s="1565"/>
      <c r="E19" s="1565"/>
      <c r="F19" s="1565"/>
      <c r="G19" s="1565"/>
      <c r="H19" s="1565"/>
      <c r="I19" s="1565"/>
      <c r="J19" s="1565"/>
    </row>
    <row r="20" spans="1:18" x14ac:dyDescent="0.25">
      <c r="A20" s="736" t="s">
        <v>176</v>
      </c>
      <c r="B20" s="736"/>
      <c r="C20" s="645"/>
      <c r="D20" s="645"/>
      <c r="E20" s="645"/>
      <c r="F20" s="645"/>
      <c r="G20" s="645"/>
      <c r="H20" s="645"/>
      <c r="I20" s="645"/>
      <c r="J20" s="645"/>
    </row>
  </sheetData>
  <mergeCells count="7">
    <mergeCell ref="A19:J19"/>
    <mergeCell ref="A1:I1"/>
    <mergeCell ref="A2:A3"/>
    <mergeCell ref="B2:D2"/>
    <mergeCell ref="E2:G2"/>
    <mergeCell ref="H2:J2"/>
    <mergeCell ref="A18:G18"/>
  </mergeCells>
  <pageMargins left="0.7" right="0.7" top="0.75" bottom="0.75" header="0.3" footer="0.3"/>
  <pageSetup paperSize="9" scale="91"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heetViews>
  <sheetFormatPr defaultColWidth="9.140625" defaultRowHeight="15" x14ac:dyDescent="0.25"/>
  <cols>
    <col min="1" max="1" width="54.85546875" style="892" customWidth="1"/>
    <col min="2" max="2" width="16.28515625" style="892" bestFit="1" customWidth="1"/>
    <col min="3" max="3" width="18.7109375" style="892" bestFit="1" customWidth="1"/>
    <col min="4" max="4" width="15.140625" style="892" bestFit="1" customWidth="1"/>
    <col min="5" max="5" width="15" style="892" bestFit="1" customWidth="1"/>
    <col min="6" max="6" width="18.28515625" style="892" bestFit="1" customWidth="1"/>
    <col min="7" max="7" width="16.28515625" style="892" bestFit="1" customWidth="1"/>
    <col min="8" max="8" width="15" style="892" bestFit="1" customWidth="1"/>
    <col min="9" max="9" width="11.7109375" style="892" bestFit="1" customWidth="1"/>
    <col min="10" max="10" width="15" style="892" bestFit="1" customWidth="1"/>
    <col min="11" max="11" width="17.85546875" style="892" bestFit="1" customWidth="1"/>
    <col min="12" max="12" width="16.28515625" style="892" bestFit="1" customWidth="1"/>
    <col min="13" max="13" width="15" style="892" bestFit="1" customWidth="1"/>
    <col min="14" max="14" width="12.28515625" style="892" bestFit="1" customWidth="1"/>
    <col min="15" max="15" width="15" style="892" bestFit="1" customWidth="1"/>
    <col min="16" max="16" width="16.28515625" style="892" bestFit="1" customWidth="1"/>
    <col min="17" max="16384" width="9.140625" style="892"/>
  </cols>
  <sheetData>
    <row r="1" spans="1:16" x14ac:dyDescent="0.25">
      <c r="A1" s="1270" t="s">
        <v>61</v>
      </c>
      <c r="B1" s="1271"/>
      <c r="C1" s="1271"/>
      <c r="D1" s="1271"/>
      <c r="E1" s="1271"/>
      <c r="F1" s="1271"/>
      <c r="G1" s="1271"/>
      <c r="H1" s="1271"/>
      <c r="I1" s="1271"/>
      <c r="J1" s="1271"/>
      <c r="K1" s="1271"/>
      <c r="L1" s="1271"/>
      <c r="M1" s="1271"/>
      <c r="N1" s="1271"/>
      <c r="O1" s="1271"/>
      <c r="P1" s="1272"/>
    </row>
    <row r="2" spans="1:16" x14ac:dyDescent="0.25">
      <c r="A2" s="1273" t="s">
        <v>122</v>
      </c>
      <c r="B2" s="1573" t="s">
        <v>1386</v>
      </c>
      <c r="C2" s="1573"/>
      <c r="D2" s="1573"/>
      <c r="E2" s="1573"/>
      <c r="F2" s="1573"/>
      <c r="G2" s="1573" t="s">
        <v>1308</v>
      </c>
      <c r="H2" s="1573"/>
      <c r="I2" s="1573"/>
      <c r="J2" s="1573"/>
      <c r="K2" s="1573"/>
      <c r="L2" s="1574">
        <v>44866</v>
      </c>
      <c r="M2" s="1575"/>
      <c r="N2" s="1575"/>
      <c r="O2" s="1575"/>
      <c r="P2" s="1575"/>
    </row>
    <row r="3" spans="1:16" x14ac:dyDescent="0.25">
      <c r="A3" s="1273" t="s">
        <v>697</v>
      </c>
      <c r="B3" s="1274" t="s">
        <v>1172</v>
      </c>
      <c r="C3" s="1274" t="s">
        <v>1173</v>
      </c>
      <c r="D3" s="1274" t="s">
        <v>1174</v>
      </c>
      <c r="E3" s="1274" t="s">
        <v>1175</v>
      </c>
      <c r="F3" s="1274" t="s">
        <v>101</v>
      </c>
      <c r="G3" s="1274" t="s">
        <v>1172</v>
      </c>
      <c r="H3" s="1274" t="s">
        <v>1173</v>
      </c>
      <c r="I3" s="1274" t="s">
        <v>1174</v>
      </c>
      <c r="J3" s="1274" t="s">
        <v>1175</v>
      </c>
      <c r="K3" s="1274" t="s">
        <v>101</v>
      </c>
      <c r="L3" s="1274" t="s">
        <v>1172</v>
      </c>
      <c r="M3" s="1274" t="s">
        <v>1173</v>
      </c>
      <c r="N3" s="1274" t="s">
        <v>1174</v>
      </c>
      <c r="O3" s="1274" t="s">
        <v>1175</v>
      </c>
      <c r="P3" s="1274" t="s">
        <v>101</v>
      </c>
    </row>
    <row r="4" spans="1:16" ht="15.75" x14ac:dyDescent="0.3">
      <c r="A4" s="1275" t="s">
        <v>1177</v>
      </c>
      <c r="B4" s="1276">
        <v>144597</v>
      </c>
      <c r="C4" s="1276">
        <v>5077</v>
      </c>
      <c r="D4" s="1277">
        <v>97</v>
      </c>
      <c r="E4" s="893">
        <v>1536</v>
      </c>
      <c r="F4" s="1278">
        <v>151307</v>
      </c>
      <c r="G4" s="893">
        <v>142422</v>
      </c>
      <c r="H4" s="893">
        <v>4835</v>
      </c>
      <c r="I4" s="1277">
        <v>97</v>
      </c>
      <c r="J4" s="893">
        <v>1550</v>
      </c>
      <c r="K4" s="1278">
        <v>148904</v>
      </c>
      <c r="L4" s="647">
        <v>135747</v>
      </c>
      <c r="M4" s="647">
        <v>6344</v>
      </c>
      <c r="N4" s="647">
        <v>10</v>
      </c>
      <c r="O4" s="647">
        <v>1468</v>
      </c>
      <c r="P4" s="648">
        <v>143569</v>
      </c>
    </row>
    <row r="5" spans="1:16" x14ac:dyDescent="0.25">
      <c r="A5" s="1576" t="s">
        <v>1178</v>
      </c>
      <c r="B5" s="1577"/>
      <c r="C5" s="1577"/>
      <c r="D5" s="1577"/>
      <c r="E5" s="1577"/>
      <c r="F5" s="1577"/>
      <c r="G5" s="1577"/>
      <c r="H5" s="1577"/>
      <c r="I5" s="1577"/>
      <c r="J5" s="1577"/>
      <c r="K5" s="1577"/>
      <c r="L5" s="1577"/>
      <c r="M5" s="1577"/>
      <c r="N5" s="1577"/>
      <c r="O5" s="1577"/>
      <c r="P5" s="1578"/>
    </row>
    <row r="6" spans="1:16" x14ac:dyDescent="0.25">
      <c r="A6" s="646" t="s">
        <v>1179</v>
      </c>
      <c r="B6" s="647">
        <v>304697.25048999989</v>
      </c>
      <c r="C6" s="647">
        <v>30352.011129999995</v>
      </c>
      <c r="D6" s="647">
        <v>0</v>
      </c>
      <c r="E6" s="1570">
        <v>245559.61103</v>
      </c>
      <c r="F6" s="648">
        <f>SUM(B6:D6)</f>
        <v>335049.26161999989</v>
      </c>
      <c r="G6" s="647">
        <v>281127.2413500002</v>
      </c>
      <c r="H6" s="647">
        <v>27955.947090000001</v>
      </c>
      <c r="I6" s="647">
        <v>0</v>
      </c>
      <c r="J6" s="1570">
        <v>248214.7188</v>
      </c>
      <c r="K6" s="648">
        <f>SUM(G6:I6)</f>
        <v>309083.18844000017</v>
      </c>
      <c r="L6" s="647">
        <v>241883.93077000006</v>
      </c>
      <c r="M6" s="647">
        <v>24747.475960000003</v>
      </c>
      <c r="N6" s="647">
        <v>0</v>
      </c>
      <c r="O6" s="1570">
        <v>215418</v>
      </c>
      <c r="P6" s="648">
        <f>SUM(L6:N6)</f>
        <v>266631.40673000005</v>
      </c>
    </row>
    <row r="7" spans="1:16" x14ac:dyDescent="0.25">
      <c r="A7" s="646" t="s">
        <v>1180</v>
      </c>
      <c r="B7" s="647">
        <v>850.79488000000003</v>
      </c>
      <c r="C7" s="647">
        <v>426.94391999999993</v>
      </c>
      <c r="D7" s="647">
        <v>739.34</v>
      </c>
      <c r="E7" s="1571"/>
      <c r="F7" s="648">
        <f t="shared" ref="F7:F16" si="0">SUM(B7:D7)</f>
        <v>2017.0788000000002</v>
      </c>
      <c r="G7" s="647">
        <v>936.03504999999961</v>
      </c>
      <c r="H7" s="647">
        <v>409.34803999999997</v>
      </c>
      <c r="I7" s="647">
        <v>739</v>
      </c>
      <c r="J7" s="1571"/>
      <c r="K7" s="648">
        <f t="shared" ref="K7:K16" si="1">SUM(G7:I7)</f>
        <v>2084.3830899999994</v>
      </c>
      <c r="L7" s="647">
        <v>735.19312999999988</v>
      </c>
      <c r="M7" s="647">
        <v>364.27447000000001</v>
      </c>
      <c r="N7" s="647">
        <v>4.75</v>
      </c>
      <c r="O7" s="1571"/>
      <c r="P7" s="648">
        <f t="shared" ref="P7:P16" si="2">SUM(L7:N7)</f>
        <v>1104.2175999999999</v>
      </c>
    </row>
    <row r="8" spans="1:16" x14ac:dyDescent="0.25">
      <c r="A8" s="646" t="s">
        <v>1181</v>
      </c>
      <c r="B8" s="647">
        <v>2218344.615079999</v>
      </c>
      <c r="C8" s="647">
        <v>153592.98622999998</v>
      </c>
      <c r="D8" s="647">
        <v>0</v>
      </c>
      <c r="E8" s="1571"/>
      <c r="F8" s="648">
        <f t="shared" si="0"/>
        <v>2371937.6013099989</v>
      </c>
      <c r="G8" s="647">
        <v>2204811.97774</v>
      </c>
      <c r="H8" s="647">
        <v>172906.75875000001</v>
      </c>
      <c r="I8" s="647">
        <v>0</v>
      </c>
      <c r="J8" s="1571"/>
      <c r="K8" s="648">
        <f t="shared" si="1"/>
        <v>2377718.73649</v>
      </c>
      <c r="L8" s="647">
        <v>1919251.7473000002</v>
      </c>
      <c r="M8" s="647">
        <v>165269.47252000001</v>
      </c>
      <c r="N8" s="647">
        <v>0</v>
      </c>
      <c r="O8" s="1571"/>
      <c r="P8" s="648">
        <f t="shared" si="2"/>
        <v>2084521.2198200002</v>
      </c>
    </row>
    <row r="9" spans="1:16" x14ac:dyDescent="0.25">
      <c r="A9" s="646" t="s">
        <v>1182</v>
      </c>
      <c r="B9" s="647">
        <v>22229.171999999999</v>
      </c>
      <c r="C9" s="647">
        <v>158.39000000000001</v>
      </c>
      <c r="D9" s="647" t="s">
        <v>290</v>
      </c>
      <c r="E9" s="1571"/>
      <c r="F9" s="648">
        <f t="shared" si="0"/>
        <v>22387.561999999998</v>
      </c>
      <c r="G9" s="647">
        <v>18685.371999999999</v>
      </c>
      <c r="H9" s="647">
        <v>251.37000000000003</v>
      </c>
      <c r="I9" s="647" t="s">
        <v>290</v>
      </c>
      <c r="J9" s="1571"/>
      <c r="K9" s="648">
        <f t="shared" si="1"/>
        <v>18936.741999999998</v>
      </c>
      <c r="L9" s="647">
        <v>26977.71214</v>
      </c>
      <c r="M9" s="647">
        <v>330.37655000000001</v>
      </c>
      <c r="N9" s="647">
        <v>0</v>
      </c>
      <c r="O9" s="1571"/>
      <c r="P9" s="648">
        <f t="shared" si="2"/>
        <v>27308.08869</v>
      </c>
    </row>
    <row r="10" spans="1:16" x14ac:dyDescent="0.25">
      <c r="A10" s="646" t="s">
        <v>1183</v>
      </c>
      <c r="B10" s="647">
        <v>1073.68</v>
      </c>
      <c r="C10" s="647">
        <v>1140</v>
      </c>
      <c r="D10" s="647">
        <v>0</v>
      </c>
      <c r="E10" s="1571"/>
      <c r="F10" s="648">
        <f t="shared" si="0"/>
        <v>2213.6800000000003</v>
      </c>
      <c r="G10" s="647">
        <v>1108.9000000000001</v>
      </c>
      <c r="H10" s="647">
        <v>1187.03</v>
      </c>
      <c r="I10" s="647">
        <v>0</v>
      </c>
      <c r="J10" s="1571"/>
      <c r="K10" s="648">
        <f t="shared" si="1"/>
        <v>2295.9300000000003</v>
      </c>
      <c r="L10" s="647">
        <v>1824.8999999999999</v>
      </c>
      <c r="M10" s="647">
        <v>2039.9099999999999</v>
      </c>
      <c r="N10" s="647">
        <v>0</v>
      </c>
      <c r="O10" s="1571"/>
      <c r="P10" s="648">
        <f t="shared" si="2"/>
        <v>3864.8099999999995</v>
      </c>
    </row>
    <row r="11" spans="1:16" x14ac:dyDescent="0.25">
      <c r="A11" s="646" t="s">
        <v>1184</v>
      </c>
      <c r="B11" s="647">
        <v>127.37</v>
      </c>
      <c r="C11" s="647">
        <v>23.91</v>
      </c>
      <c r="D11" s="647">
        <v>0</v>
      </c>
      <c r="E11" s="1571"/>
      <c r="F11" s="648">
        <f t="shared" si="0"/>
        <v>151.28</v>
      </c>
      <c r="G11" s="647">
        <v>146.42000000000002</v>
      </c>
      <c r="H11" s="647">
        <v>23.62</v>
      </c>
      <c r="I11" s="647">
        <v>0</v>
      </c>
      <c r="J11" s="1571"/>
      <c r="K11" s="648">
        <f t="shared" si="1"/>
        <v>170.04000000000002</v>
      </c>
      <c r="L11" s="647">
        <v>175.62</v>
      </c>
      <c r="M11" s="647">
        <v>2.68</v>
      </c>
      <c r="N11" s="647">
        <v>0</v>
      </c>
      <c r="O11" s="1571"/>
      <c r="P11" s="648">
        <f t="shared" si="2"/>
        <v>178.3</v>
      </c>
    </row>
    <row r="12" spans="1:16" x14ac:dyDescent="0.25">
      <c r="A12" s="646" t="s">
        <v>1185</v>
      </c>
      <c r="B12" s="647">
        <v>190.0386</v>
      </c>
      <c r="C12" s="647">
        <v>0</v>
      </c>
      <c r="D12" s="647">
        <v>0</v>
      </c>
      <c r="E12" s="1571"/>
      <c r="F12" s="648">
        <f t="shared" si="0"/>
        <v>190.0386</v>
      </c>
      <c r="G12" s="647">
        <v>183.62281999999996</v>
      </c>
      <c r="H12" s="647">
        <v>0</v>
      </c>
      <c r="I12" s="647">
        <v>0</v>
      </c>
      <c r="J12" s="1571"/>
      <c r="K12" s="648">
        <f t="shared" si="1"/>
        <v>183.62281999999996</v>
      </c>
      <c r="L12" s="647">
        <v>326.05714999999998</v>
      </c>
      <c r="M12" s="647">
        <v>0</v>
      </c>
      <c r="N12" s="647">
        <v>0</v>
      </c>
      <c r="O12" s="1571"/>
      <c r="P12" s="648">
        <f t="shared" si="2"/>
        <v>326.05714999999998</v>
      </c>
    </row>
    <row r="13" spans="1:16" x14ac:dyDescent="0.25">
      <c r="A13" s="646" t="s">
        <v>1186</v>
      </c>
      <c r="B13" s="647">
        <v>-0.1</v>
      </c>
      <c r="C13" s="647">
        <v>0</v>
      </c>
      <c r="D13" s="647">
        <v>0</v>
      </c>
      <c r="E13" s="1571"/>
      <c r="F13" s="648">
        <f t="shared" si="0"/>
        <v>-0.1</v>
      </c>
      <c r="G13" s="647">
        <v>-0.32</v>
      </c>
      <c r="H13" s="647">
        <v>0</v>
      </c>
      <c r="I13" s="647">
        <v>0</v>
      </c>
      <c r="J13" s="1571"/>
      <c r="K13" s="648">
        <f t="shared" si="1"/>
        <v>-0.32</v>
      </c>
      <c r="L13" s="647">
        <v>0</v>
      </c>
      <c r="M13" s="647">
        <v>0</v>
      </c>
      <c r="N13" s="647">
        <v>0</v>
      </c>
      <c r="O13" s="1571"/>
      <c r="P13" s="648">
        <f t="shared" si="2"/>
        <v>0</v>
      </c>
    </row>
    <row r="14" spans="1:16" x14ac:dyDescent="0.25">
      <c r="A14" s="646" t="s">
        <v>1187</v>
      </c>
      <c r="B14" s="647">
        <v>4</v>
      </c>
      <c r="C14" s="647">
        <v>0</v>
      </c>
      <c r="D14" s="647">
        <v>0</v>
      </c>
      <c r="E14" s="1571"/>
      <c r="F14" s="648">
        <f t="shared" si="0"/>
        <v>4</v>
      </c>
      <c r="G14" s="647">
        <v>3</v>
      </c>
      <c r="H14" s="647">
        <v>0</v>
      </c>
      <c r="I14" s="647">
        <v>0</v>
      </c>
      <c r="J14" s="1571"/>
      <c r="K14" s="648">
        <f t="shared" si="1"/>
        <v>3</v>
      </c>
      <c r="L14" s="647">
        <v>-5.0999999999999996</v>
      </c>
      <c r="M14" s="647">
        <v>0</v>
      </c>
      <c r="N14" s="647">
        <v>0</v>
      </c>
      <c r="O14" s="1571"/>
      <c r="P14" s="648">
        <f t="shared" si="2"/>
        <v>-5.0999999999999996</v>
      </c>
    </row>
    <row r="15" spans="1:16" x14ac:dyDescent="0.25">
      <c r="A15" s="646" t="s">
        <v>85</v>
      </c>
      <c r="B15" s="647">
        <v>33609.026159999979</v>
      </c>
      <c r="C15" s="647">
        <v>43437.252329999981</v>
      </c>
      <c r="D15" s="647">
        <v>1.71</v>
      </c>
      <c r="E15" s="1571"/>
      <c r="F15" s="648">
        <f t="shared" si="0"/>
        <v>77047.988489999974</v>
      </c>
      <c r="G15" s="647">
        <v>32337.914799999977</v>
      </c>
      <c r="H15" s="647">
        <v>36358.85729</v>
      </c>
      <c r="I15" s="647">
        <v>1.71</v>
      </c>
      <c r="J15" s="1571"/>
      <c r="K15" s="648">
        <f t="shared" si="1"/>
        <v>68698.48208999999</v>
      </c>
      <c r="L15" s="647">
        <v>27548.846780000011</v>
      </c>
      <c r="M15" s="647">
        <v>30557.284499999998</v>
      </c>
      <c r="N15" s="647">
        <v>33.01</v>
      </c>
      <c r="O15" s="1571"/>
      <c r="P15" s="648">
        <f t="shared" si="2"/>
        <v>58139.141280000011</v>
      </c>
    </row>
    <row r="16" spans="1:16" x14ac:dyDescent="0.25">
      <c r="A16" s="646" t="s">
        <v>358</v>
      </c>
      <c r="B16" s="647">
        <v>13574.515030000011</v>
      </c>
      <c r="C16" s="647">
        <v>26619.058140000005</v>
      </c>
      <c r="D16" s="647">
        <v>1</v>
      </c>
      <c r="E16" s="1571"/>
      <c r="F16" s="648">
        <f t="shared" si="0"/>
        <v>40194.573170000018</v>
      </c>
      <c r="G16" s="647">
        <v>10008.234809999998</v>
      </c>
      <c r="H16" s="647">
        <v>5564.1994699999996</v>
      </c>
      <c r="I16" s="647">
        <v>1</v>
      </c>
      <c r="J16" s="1571"/>
      <c r="K16" s="648">
        <f t="shared" si="1"/>
        <v>15573.434279999998</v>
      </c>
      <c r="L16" s="647">
        <v>10041.092609999998</v>
      </c>
      <c r="M16" s="647">
        <v>5635.7798400000011</v>
      </c>
      <c r="N16" s="647">
        <v>0</v>
      </c>
      <c r="O16" s="1571"/>
      <c r="P16" s="648">
        <f t="shared" si="2"/>
        <v>15676.872449999999</v>
      </c>
    </row>
    <row r="17" spans="1:16" x14ac:dyDescent="0.25">
      <c r="A17" s="646" t="s">
        <v>1176</v>
      </c>
      <c r="B17" s="647">
        <v>0</v>
      </c>
      <c r="C17" s="647">
        <v>0</v>
      </c>
      <c r="D17" s="647">
        <v>0</v>
      </c>
      <c r="E17" s="1572"/>
      <c r="F17" s="648">
        <f>E6</f>
        <v>245559.61103</v>
      </c>
      <c r="G17" s="647">
        <v>0</v>
      </c>
      <c r="H17" s="647">
        <v>0</v>
      </c>
      <c r="I17" s="647">
        <v>0</v>
      </c>
      <c r="J17" s="1572"/>
      <c r="K17" s="648">
        <f>J6</f>
        <v>248214.7188</v>
      </c>
      <c r="L17" s="647">
        <v>0</v>
      </c>
      <c r="M17" s="647">
        <v>0</v>
      </c>
      <c r="N17" s="647">
        <v>0</v>
      </c>
      <c r="O17" s="1572"/>
      <c r="P17" s="648">
        <f>O6</f>
        <v>215418</v>
      </c>
    </row>
    <row r="18" spans="1:16" x14ac:dyDescent="0.25">
      <c r="A18" s="649" t="s">
        <v>101</v>
      </c>
      <c r="B18" s="648">
        <f>SUM(B6:B16)</f>
        <v>2594700.3622399988</v>
      </c>
      <c r="C18" s="648">
        <f>SUM(C6:C16)</f>
        <v>255750.55174999998</v>
      </c>
      <c r="D18" s="648">
        <f>SUM(D6:D16)</f>
        <v>742.05000000000007</v>
      </c>
      <c r="E18" s="648">
        <f>E6</f>
        <v>245559.61103</v>
      </c>
      <c r="F18" s="648">
        <f>SUM(F6:F17)</f>
        <v>3096752.5750199985</v>
      </c>
      <c r="G18" s="648">
        <f>SUM(G6:G16)</f>
        <v>2549348.3985700002</v>
      </c>
      <c r="H18" s="648">
        <f t="shared" ref="H18:I18" si="3">SUM(H6:H16)</f>
        <v>244657.13063999999</v>
      </c>
      <c r="I18" s="648">
        <f t="shared" si="3"/>
        <v>741.71</v>
      </c>
      <c r="J18" s="648">
        <f>J6</f>
        <v>248214.7188</v>
      </c>
      <c r="K18" s="648">
        <f>SUM(K6:K17)</f>
        <v>3042961.9580100011</v>
      </c>
      <c r="L18" s="648">
        <f>SUM(L6:L16)</f>
        <v>2228759.99988</v>
      </c>
      <c r="M18" s="648">
        <f t="shared" ref="M18:N18" si="4">SUM(M6:M16)</f>
        <v>228947.25384000002</v>
      </c>
      <c r="N18" s="648">
        <f t="shared" si="4"/>
        <v>37.76</v>
      </c>
      <c r="O18" s="648">
        <f>O6</f>
        <v>215418</v>
      </c>
      <c r="P18" s="648">
        <f>SUM(P6:P17)</f>
        <v>2673163.0137200002</v>
      </c>
    </row>
    <row r="19" spans="1:16" ht="15.75" x14ac:dyDescent="0.25">
      <c r="A19" s="650" t="s">
        <v>86</v>
      </c>
      <c r="B19" s="650"/>
      <c r="C19" s="650"/>
      <c r="D19" s="650"/>
      <c r="E19" s="650"/>
      <c r="F19" s="650"/>
      <c r="G19" s="650"/>
      <c r="H19" s="650"/>
      <c r="I19" s="650"/>
      <c r="J19" s="651"/>
      <c r="K19" s="651"/>
      <c r="L19" s="652"/>
      <c r="M19" s="652"/>
      <c r="N19" s="652"/>
      <c r="O19" s="652"/>
      <c r="P19" s="652"/>
    </row>
    <row r="20" spans="1:16" x14ac:dyDescent="0.25">
      <c r="A20" s="653" t="s">
        <v>1188</v>
      </c>
      <c r="B20" s="653"/>
      <c r="C20" s="653"/>
      <c r="D20" s="653"/>
      <c r="E20" s="653"/>
      <c r="F20" s="654"/>
      <c r="G20" s="655"/>
      <c r="H20" s="653"/>
      <c r="I20" s="653"/>
      <c r="J20" s="653"/>
      <c r="K20" s="653"/>
      <c r="L20" s="656"/>
      <c r="M20" s="657"/>
      <c r="N20" s="657"/>
      <c r="O20" s="657"/>
      <c r="P20" s="657"/>
    </row>
    <row r="21" spans="1:16" x14ac:dyDescent="0.25">
      <c r="A21" s="658" t="s">
        <v>1387</v>
      </c>
      <c r="B21" s="658"/>
      <c r="C21" s="658"/>
      <c r="D21" s="658"/>
      <c r="E21" s="658"/>
      <c r="F21" s="658"/>
      <c r="G21" s="658"/>
      <c r="H21" s="658"/>
      <c r="I21" s="658"/>
      <c r="J21" s="658"/>
      <c r="K21" s="658"/>
      <c r="L21" s="659"/>
      <c r="M21" s="659"/>
      <c r="N21" s="659"/>
      <c r="O21" s="659"/>
      <c r="P21" s="659"/>
    </row>
    <row r="22" spans="1:16" x14ac:dyDescent="0.25">
      <c r="A22" s="660" t="s">
        <v>1388</v>
      </c>
      <c r="B22" s="660"/>
      <c r="C22" s="660"/>
      <c r="D22" s="660"/>
      <c r="E22" s="660"/>
      <c r="F22" s="660"/>
      <c r="G22" s="660"/>
      <c r="H22" s="660"/>
      <c r="I22" s="660"/>
      <c r="J22" s="660"/>
      <c r="K22" s="660"/>
      <c r="L22" s="657"/>
      <c r="M22" s="657"/>
      <c r="N22" s="657"/>
      <c r="O22" s="657"/>
      <c r="P22" s="657"/>
    </row>
    <row r="23" spans="1:16" x14ac:dyDescent="0.25">
      <c r="A23" s="660" t="s">
        <v>1389</v>
      </c>
      <c r="B23" s="660"/>
      <c r="C23" s="660"/>
      <c r="D23" s="660"/>
      <c r="E23" s="660"/>
      <c r="F23" s="660"/>
      <c r="G23" s="660"/>
      <c r="H23" s="660"/>
      <c r="I23" s="660"/>
      <c r="J23" s="660"/>
      <c r="K23" s="660"/>
      <c r="L23" s="657"/>
      <c r="M23" s="657"/>
      <c r="N23" s="657"/>
      <c r="O23" s="657"/>
      <c r="P23" s="657"/>
    </row>
    <row r="24" spans="1:16" x14ac:dyDescent="0.25">
      <c r="A24" s="653"/>
      <c r="B24" s="653"/>
      <c r="C24" s="653"/>
      <c r="D24" s="653"/>
      <c r="E24" s="653"/>
      <c r="F24" s="653"/>
      <c r="G24" s="653"/>
      <c r="H24" s="653"/>
      <c r="I24" s="653"/>
      <c r="J24" s="653"/>
      <c r="K24" s="653"/>
      <c r="L24" s="657"/>
      <c r="M24" s="657"/>
      <c r="N24" s="657"/>
      <c r="O24" s="657"/>
      <c r="P24" s="657"/>
    </row>
    <row r="27" spans="1:16" x14ac:dyDescent="0.25">
      <c r="C27" s="1279"/>
    </row>
  </sheetData>
  <mergeCells count="7">
    <mergeCell ref="E6:E17"/>
    <mergeCell ref="J6:J17"/>
    <mergeCell ref="O6:O17"/>
    <mergeCell ref="B2:F2"/>
    <mergeCell ref="G2:K2"/>
    <mergeCell ref="L2:P2"/>
    <mergeCell ref="A5:P5"/>
  </mergeCells>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heetViews>
  <sheetFormatPr defaultColWidth="9.140625" defaultRowHeight="15" x14ac:dyDescent="0.25"/>
  <cols>
    <col min="1" max="1" width="54.140625" style="200" customWidth="1"/>
    <col min="2" max="2" width="9.140625" style="200" bestFit="1" customWidth="1"/>
    <col min="3" max="5" width="10.28515625" style="200" bestFit="1" customWidth="1"/>
    <col min="6" max="6" width="14.42578125" style="200" customWidth="1"/>
    <col min="7" max="7" width="17.5703125" style="200" bestFit="1" customWidth="1"/>
    <col min="8" max="10" width="8.85546875" style="200" bestFit="1" customWidth="1"/>
    <col min="11" max="11" width="14.7109375" style="200" bestFit="1" customWidth="1"/>
    <col min="12" max="12" width="17.5703125" style="200" bestFit="1" customWidth="1"/>
    <col min="13" max="16384" width="9.140625" style="200"/>
  </cols>
  <sheetData>
    <row r="1" spans="1:12" ht="15.75" customHeight="1" x14ac:dyDescent="0.25">
      <c r="A1" s="965" t="s">
        <v>667</v>
      </c>
    </row>
    <row r="2" spans="1:12" s="201" customFormat="1" ht="18.75" customHeight="1" x14ac:dyDescent="0.25">
      <c r="A2" s="1501" t="s">
        <v>668</v>
      </c>
      <c r="B2" s="1501" t="s">
        <v>669</v>
      </c>
      <c r="C2" s="1488" t="s">
        <v>670</v>
      </c>
      <c r="D2" s="1489"/>
      <c r="E2" s="1489"/>
      <c r="F2" s="1489"/>
      <c r="G2" s="1489"/>
      <c r="H2" s="1498" t="s">
        <v>671</v>
      </c>
      <c r="I2" s="1498"/>
      <c r="J2" s="1498"/>
      <c r="K2" s="1498"/>
      <c r="L2" s="1498"/>
    </row>
    <row r="3" spans="1:12" s="201" customFormat="1" ht="63.75" customHeight="1" x14ac:dyDescent="0.25">
      <c r="A3" s="1412"/>
      <c r="B3" s="1412"/>
      <c r="C3" s="539">
        <v>45261</v>
      </c>
      <c r="D3" s="539">
        <v>45231</v>
      </c>
      <c r="E3" s="539">
        <v>44896</v>
      </c>
      <c r="F3" s="1023" t="s">
        <v>1304</v>
      </c>
      <c r="G3" s="1092" t="s">
        <v>1305</v>
      </c>
      <c r="H3" s="539">
        <v>45261</v>
      </c>
      <c r="I3" s="539">
        <v>45231</v>
      </c>
      <c r="J3" s="539">
        <v>44896</v>
      </c>
      <c r="K3" s="1092" t="s">
        <v>1304</v>
      </c>
      <c r="L3" s="540" t="s">
        <v>1305</v>
      </c>
    </row>
    <row r="4" spans="1:12" s="201" customFormat="1" ht="18" customHeight="1" x14ac:dyDescent="0.25">
      <c r="A4" s="1093" t="s">
        <v>672</v>
      </c>
      <c r="B4" s="1094" t="s">
        <v>673</v>
      </c>
      <c r="C4" s="1055">
        <v>5888</v>
      </c>
      <c r="D4" s="1055">
        <v>5930</v>
      </c>
      <c r="E4" s="1055">
        <v>5862</v>
      </c>
      <c r="F4" s="1095">
        <f t="shared" ref="F4:F17" si="0">IFERROR((C4/E4-1)*100,"-")</f>
        <v>0.44353462981916447</v>
      </c>
      <c r="G4" s="1095">
        <f t="shared" ref="G4:G17" si="1">IFERROR((C4/D4-1)*100,"-")</f>
        <v>-0.70826306913996939</v>
      </c>
      <c r="H4" s="1055">
        <v>6245</v>
      </c>
      <c r="I4" s="1055">
        <v>6219</v>
      </c>
      <c r="J4" s="1055">
        <v>6006</v>
      </c>
      <c r="K4" s="1095">
        <f t="shared" ref="K4:K17" si="2">IFERROR((H4/J4-1)*100,"-")</f>
        <v>3.9793539793539834</v>
      </c>
      <c r="L4" s="849">
        <f t="shared" ref="L4:L17" si="3">IFERROR((H4/I4-1)*100,"-")</f>
        <v>0.41807364528059221</v>
      </c>
    </row>
    <row r="5" spans="1:12" s="201" customFormat="1" ht="18" customHeight="1" x14ac:dyDescent="0.25">
      <c r="A5" s="1093" t="s">
        <v>674</v>
      </c>
      <c r="B5" s="1094" t="s">
        <v>673</v>
      </c>
      <c r="C5" s="1055">
        <v>284</v>
      </c>
      <c r="D5" s="1055">
        <v>284</v>
      </c>
      <c r="E5" s="1055">
        <v>282</v>
      </c>
      <c r="F5" s="1095">
        <f t="shared" si="0"/>
        <v>0.70921985815601829</v>
      </c>
      <c r="G5" s="1095">
        <f t="shared" si="1"/>
        <v>0</v>
      </c>
      <c r="H5" s="1055">
        <v>583</v>
      </c>
      <c r="I5" s="1055">
        <v>585</v>
      </c>
      <c r="J5" s="1055">
        <v>585</v>
      </c>
      <c r="K5" s="1095">
        <f t="shared" si="2"/>
        <v>-0.34188034188034067</v>
      </c>
      <c r="L5" s="1095">
        <f t="shared" si="3"/>
        <v>-0.34188034188034067</v>
      </c>
    </row>
    <row r="6" spans="1:12" s="201" customFormat="1" ht="18" customHeight="1" x14ac:dyDescent="0.25">
      <c r="A6" s="1093" t="s">
        <v>1241</v>
      </c>
      <c r="B6" s="1094" t="s">
        <v>673</v>
      </c>
      <c r="C6" s="1055">
        <v>4</v>
      </c>
      <c r="D6" s="1055">
        <v>4</v>
      </c>
      <c r="E6" s="1055">
        <v>4</v>
      </c>
      <c r="F6" s="1095">
        <f t="shared" si="0"/>
        <v>0</v>
      </c>
      <c r="G6" s="1095">
        <f t="shared" si="1"/>
        <v>0</v>
      </c>
      <c r="H6" s="1055">
        <v>3</v>
      </c>
      <c r="I6" s="1055">
        <v>3</v>
      </c>
      <c r="J6" s="1055">
        <v>3</v>
      </c>
      <c r="K6" s="1095">
        <f t="shared" si="2"/>
        <v>0</v>
      </c>
      <c r="L6" s="1095">
        <f t="shared" si="3"/>
        <v>0</v>
      </c>
    </row>
    <row r="7" spans="1:12" s="201" customFormat="1" ht="18" customHeight="1" x14ac:dyDescent="0.25">
      <c r="A7" s="1093" t="s">
        <v>675</v>
      </c>
      <c r="B7" s="1094" t="s">
        <v>676</v>
      </c>
      <c r="C7" s="1055">
        <v>345.83613000000003</v>
      </c>
      <c r="D7" s="1055">
        <v>341.53958999999998</v>
      </c>
      <c r="E7" s="1055">
        <v>303.75130000000001</v>
      </c>
      <c r="F7" s="1095">
        <f t="shared" si="0"/>
        <v>13.855028768601162</v>
      </c>
      <c r="G7" s="1095">
        <f t="shared" si="1"/>
        <v>1.2579917894730785</v>
      </c>
      <c r="H7" s="1055">
        <v>1047.2114200000001</v>
      </c>
      <c r="I7" s="1055">
        <v>1009.7287</v>
      </c>
      <c r="J7" s="1055">
        <v>778.94768999999997</v>
      </c>
      <c r="K7" s="1095">
        <f t="shared" si="2"/>
        <v>34.439248417310296</v>
      </c>
      <c r="L7" s="1095">
        <f t="shared" si="3"/>
        <v>3.7121575330086198</v>
      </c>
    </row>
    <row r="8" spans="1:12" s="201" customFormat="1" ht="18" customHeight="1" x14ac:dyDescent="0.25">
      <c r="A8" s="1093" t="s">
        <v>677</v>
      </c>
      <c r="B8" s="1094" t="s">
        <v>678</v>
      </c>
      <c r="C8" s="1055">
        <v>71373.013553900004</v>
      </c>
      <c r="D8" s="1055">
        <v>71246.10860159999</v>
      </c>
      <c r="E8" s="1055">
        <v>65711.178028199996</v>
      </c>
      <c r="F8" s="1095">
        <f t="shared" si="0"/>
        <v>8.6162441392699129</v>
      </c>
      <c r="G8" s="1095">
        <f t="shared" si="1"/>
        <v>0.17812194208339793</v>
      </c>
      <c r="H8" s="1055">
        <v>32933.528960099997</v>
      </c>
      <c r="I8" s="1055">
        <v>32761.5780428</v>
      </c>
      <c r="J8" s="1055">
        <v>30304.592511899998</v>
      </c>
      <c r="K8" s="1095">
        <f t="shared" si="2"/>
        <v>8.6750430554961788</v>
      </c>
      <c r="L8" s="1095">
        <f t="shared" si="3"/>
        <v>0.52485541775599831</v>
      </c>
    </row>
    <row r="9" spans="1:12" s="201" customFormat="1" ht="18" customHeight="1" x14ac:dyDescent="0.25">
      <c r="A9" s="1093" t="s">
        <v>679</v>
      </c>
      <c r="B9" s="1094" t="s">
        <v>680</v>
      </c>
      <c r="C9" s="1096">
        <v>31105672.897760712</v>
      </c>
      <c r="D9" s="1096">
        <v>28660454.256310593</v>
      </c>
      <c r="E9" s="1096">
        <v>24477444.257191833</v>
      </c>
      <c r="F9" s="1095">
        <f t="shared" si="0"/>
        <v>27.078924461737497</v>
      </c>
      <c r="G9" s="1095">
        <f t="shared" si="1"/>
        <v>8.531681387819301</v>
      </c>
      <c r="H9" s="1055">
        <v>5121423.6572000002</v>
      </c>
      <c r="I9" s="1055">
        <v>4731350.4660999998</v>
      </c>
      <c r="J9" s="1055">
        <v>3581449.8061000002</v>
      </c>
      <c r="K9" s="1095">
        <f t="shared" si="2"/>
        <v>42.998616048648366</v>
      </c>
      <c r="L9" s="1095">
        <f t="shared" si="3"/>
        <v>8.2444366337870001</v>
      </c>
    </row>
    <row r="10" spans="1:12" s="201" customFormat="1" ht="18" customHeight="1" x14ac:dyDescent="0.25">
      <c r="A10" s="1093" t="s">
        <v>681</v>
      </c>
      <c r="B10" s="1094" t="s">
        <v>678</v>
      </c>
      <c r="C10" s="1055">
        <v>80275.695285290189</v>
      </c>
      <c r="D10" s="1055">
        <v>78971.663494192486</v>
      </c>
      <c r="E10" s="1055">
        <v>70334.403934064292</v>
      </c>
      <c r="F10" s="1095">
        <f t="shared" si="0"/>
        <v>14.134322316210234</v>
      </c>
      <c r="G10" s="1095">
        <f t="shared" si="1"/>
        <v>1.6512654456032783</v>
      </c>
      <c r="H10" s="1055">
        <v>37880.824789999999</v>
      </c>
      <c r="I10" s="1055">
        <v>37565.870430000003</v>
      </c>
      <c r="J10" s="1055">
        <v>34592.427268622989</v>
      </c>
      <c r="K10" s="1095">
        <f t="shared" si="2"/>
        <v>9.5061196366516434</v>
      </c>
      <c r="L10" s="1095">
        <f t="shared" si="3"/>
        <v>0.83840559634278389</v>
      </c>
    </row>
    <row r="11" spans="1:12" s="201" customFormat="1" ht="18" customHeight="1" x14ac:dyDescent="0.25">
      <c r="A11" s="1093" t="s">
        <v>682</v>
      </c>
      <c r="B11" s="1094" t="s">
        <v>680</v>
      </c>
      <c r="C11" s="1096">
        <v>35236036.97373385</v>
      </c>
      <c r="D11" s="1096">
        <v>32724331.772355612</v>
      </c>
      <c r="E11" s="1096">
        <v>28506988.71479997</v>
      </c>
      <c r="F11" s="1095">
        <f t="shared" si="0"/>
        <v>23.604907295733966</v>
      </c>
      <c r="G11" s="1095">
        <f t="shared" si="1"/>
        <v>7.6753445077220483</v>
      </c>
      <c r="H11" s="1055">
        <v>5498205.102</v>
      </c>
      <c r="I11" s="1055">
        <v>5089169.6349999998</v>
      </c>
      <c r="J11" s="1055">
        <v>3876859.5096</v>
      </c>
      <c r="K11" s="1095">
        <f t="shared" si="2"/>
        <v>41.821107739013328</v>
      </c>
      <c r="L11" s="1095">
        <f t="shared" si="3"/>
        <v>8.0373714443888957</v>
      </c>
    </row>
    <row r="12" spans="1:12" s="201" customFormat="1" ht="18" customHeight="1" x14ac:dyDescent="0.25">
      <c r="A12" s="1093" t="s">
        <v>683</v>
      </c>
      <c r="B12" s="1094" t="s">
        <v>678</v>
      </c>
      <c r="C12" s="1055">
        <v>2820.3706225000001</v>
      </c>
      <c r="D12" s="1055">
        <v>1946.3559127999999</v>
      </c>
      <c r="E12" s="1055">
        <v>1744.1313617000001</v>
      </c>
      <c r="F12" s="1095">
        <f t="shared" si="0"/>
        <v>61.706318940965119</v>
      </c>
      <c r="G12" s="1095">
        <f t="shared" si="1"/>
        <v>44.905184296054834</v>
      </c>
      <c r="H12" s="1055">
        <v>4606.0385900000001</v>
      </c>
      <c r="I12" s="1055">
        <v>3390.9780310000001</v>
      </c>
      <c r="J12" s="1055">
        <v>3275.0655299999999</v>
      </c>
      <c r="K12" s="1095">
        <f t="shared" si="2"/>
        <v>40.639585614642648</v>
      </c>
      <c r="L12" s="1095">
        <f t="shared" si="3"/>
        <v>35.832156619477672</v>
      </c>
    </row>
    <row r="13" spans="1:12" s="201" customFormat="1" ht="18" customHeight="1" x14ac:dyDescent="0.25">
      <c r="A13" s="1093" t="s">
        <v>1306</v>
      </c>
      <c r="B13" s="1094" t="s">
        <v>678</v>
      </c>
      <c r="C13" s="1055">
        <v>141.01853112500001</v>
      </c>
      <c r="D13" s="1055">
        <v>97.31779564</v>
      </c>
      <c r="E13" s="1055">
        <v>79.278698259000009</v>
      </c>
      <c r="F13" s="1095">
        <f t="shared" si="0"/>
        <v>77.876950835265603</v>
      </c>
      <c r="G13" s="1095">
        <f t="shared" si="1"/>
        <v>44.905184296054834</v>
      </c>
      <c r="H13" s="1055">
        <v>230.3019295</v>
      </c>
      <c r="I13" s="1055">
        <v>169.54890155000001</v>
      </c>
      <c r="J13" s="1055">
        <v>181.94808499999999</v>
      </c>
      <c r="K13" s="1095">
        <f t="shared" si="2"/>
        <v>26.575627053178398</v>
      </c>
      <c r="L13" s="1095">
        <f t="shared" si="3"/>
        <v>35.832156619477651</v>
      </c>
    </row>
    <row r="14" spans="1:12" s="201" customFormat="1" ht="18" customHeight="1" x14ac:dyDescent="0.25">
      <c r="A14" s="1093" t="s">
        <v>684</v>
      </c>
      <c r="B14" s="1094" t="s">
        <v>680</v>
      </c>
      <c r="C14" s="1055">
        <v>900576.61407535081</v>
      </c>
      <c r="D14" s="1055">
        <v>477501.66939442634</v>
      </c>
      <c r="E14" s="1055">
        <v>422959.15810339799</v>
      </c>
      <c r="F14" s="1095">
        <f t="shared" si="0"/>
        <v>112.92283115789465</v>
      </c>
      <c r="G14" s="1095">
        <f t="shared" si="1"/>
        <v>88.601772893793964</v>
      </c>
      <c r="H14" s="1055">
        <v>487110.45888599998</v>
      </c>
      <c r="I14" s="1055">
        <v>298631.95501400001</v>
      </c>
      <c r="J14" s="1055">
        <v>236768.28479100001</v>
      </c>
      <c r="K14" s="1095">
        <f t="shared" si="2"/>
        <v>105.7329845996823</v>
      </c>
      <c r="L14" s="1095">
        <f t="shared" si="3"/>
        <v>63.113977157321969</v>
      </c>
    </row>
    <row r="15" spans="1:12" s="201" customFormat="1" ht="18" customHeight="1" x14ac:dyDescent="0.25">
      <c r="A15" s="1093" t="s">
        <v>1307</v>
      </c>
      <c r="B15" s="1094" t="s">
        <v>680</v>
      </c>
      <c r="C15" s="1055">
        <v>45028.83070376754</v>
      </c>
      <c r="D15" s="1055">
        <v>23875.083469721321</v>
      </c>
      <c r="E15" s="1055">
        <v>19225.416277426997</v>
      </c>
      <c r="F15" s="1095">
        <f t="shared" si="0"/>
        <v>134.21511427368637</v>
      </c>
      <c r="G15" s="1095">
        <f t="shared" si="1"/>
        <v>88.601772893793921</v>
      </c>
      <c r="H15" s="1055">
        <v>24355.522944299999</v>
      </c>
      <c r="I15" s="1055">
        <v>14931.597750700001</v>
      </c>
      <c r="J15" s="1055">
        <v>13153.793599500001</v>
      </c>
      <c r="K15" s="1095">
        <f t="shared" si="2"/>
        <v>85.159686139714069</v>
      </c>
      <c r="L15" s="1095">
        <f t="shared" si="3"/>
        <v>63.113977157321969</v>
      </c>
    </row>
    <row r="16" spans="1:12" s="201" customFormat="1" ht="18" customHeight="1" x14ac:dyDescent="0.25">
      <c r="A16" s="1093" t="s">
        <v>685</v>
      </c>
      <c r="B16" s="1094" t="s">
        <v>673</v>
      </c>
      <c r="C16" s="1055">
        <v>0</v>
      </c>
      <c r="D16" s="1055">
        <v>0</v>
      </c>
      <c r="E16" s="1055">
        <v>1</v>
      </c>
      <c r="F16" s="1095">
        <f t="shared" si="0"/>
        <v>-100</v>
      </c>
      <c r="G16" s="1095" t="str">
        <f t="shared" si="1"/>
        <v>-</v>
      </c>
      <c r="H16" s="1097">
        <v>449</v>
      </c>
      <c r="I16" s="1055">
        <v>4</v>
      </c>
      <c r="J16" s="1055">
        <v>0</v>
      </c>
      <c r="K16" s="1095" t="str">
        <f t="shared" si="2"/>
        <v>-</v>
      </c>
      <c r="L16" s="1095" t="s">
        <v>290</v>
      </c>
    </row>
    <row r="17" spans="1:12" s="201" customFormat="1" ht="18" customHeight="1" x14ac:dyDescent="0.25">
      <c r="A17" s="1093" t="s">
        <v>686</v>
      </c>
      <c r="B17" s="1094" t="s">
        <v>687</v>
      </c>
      <c r="C17" s="1055">
        <v>84.909700000000001</v>
      </c>
      <c r="D17" s="1055">
        <v>84.835099999999997</v>
      </c>
      <c r="E17" s="1055">
        <v>86.117000000000004</v>
      </c>
      <c r="F17" s="1095">
        <f t="shared" si="0"/>
        <v>-1.4019299325336521</v>
      </c>
      <c r="G17" s="1095">
        <f t="shared" si="1"/>
        <v>8.7935300365060698E-2</v>
      </c>
      <c r="H17" s="1055">
        <v>13.8712283302199</v>
      </c>
      <c r="I17" s="1055">
        <v>13.898792055228</v>
      </c>
      <c r="J17" s="1055">
        <v>12.687296617559801</v>
      </c>
      <c r="K17" s="1095">
        <f t="shared" si="2"/>
        <v>9.3316310664754543</v>
      </c>
      <c r="L17" s="1095">
        <f t="shared" si="3"/>
        <v>-0.19831741419379378</v>
      </c>
    </row>
    <row r="18" spans="1:12" s="201" customFormat="1" ht="18" customHeight="1" x14ac:dyDescent="0.25">
      <c r="A18" s="1098"/>
      <c r="B18" s="1099"/>
      <c r="C18" s="1100"/>
      <c r="D18" s="1100"/>
      <c r="E18" s="1100"/>
      <c r="F18" s="1101"/>
      <c r="G18" s="1101"/>
      <c r="H18" s="275"/>
      <c r="I18" s="275"/>
      <c r="J18" s="275"/>
      <c r="K18" s="334"/>
      <c r="L18" s="334"/>
    </row>
    <row r="19" spans="1:12" s="349" customFormat="1" ht="36.75" customHeight="1" x14ac:dyDescent="0.25">
      <c r="A19" s="1580" t="s">
        <v>688</v>
      </c>
      <c r="B19" s="1580"/>
      <c r="C19" s="1580"/>
      <c r="D19" s="1580"/>
      <c r="E19" s="1580"/>
      <c r="F19" s="1580"/>
      <c r="G19" s="1580"/>
      <c r="H19" s="1580"/>
      <c r="I19" s="1580"/>
      <c r="J19" s="1580"/>
      <c r="K19" s="1580"/>
      <c r="L19" s="1580"/>
    </row>
    <row r="20" spans="1:12" s="349" customFormat="1" ht="13.5" customHeight="1" x14ac:dyDescent="0.25">
      <c r="A20" s="1579" t="s">
        <v>1254</v>
      </c>
      <c r="B20" s="1579"/>
      <c r="C20" s="1579"/>
      <c r="D20" s="1579"/>
      <c r="E20" s="1579"/>
      <c r="F20" s="1579"/>
      <c r="G20" s="1579"/>
      <c r="H20" s="1579"/>
      <c r="I20" s="1579"/>
      <c r="J20" s="1579"/>
      <c r="K20" s="1579"/>
      <c r="L20" s="1579"/>
    </row>
    <row r="21" spans="1:12" s="349" customFormat="1" x14ac:dyDescent="0.25">
      <c r="A21" s="1448" t="s">
        <v>689</v>
      </c>
      <c r="B21" s="1448"/>
      <c r="C21" s="1448"/>
      <c r="D21" s="1448"/>
      <c r="E21" s="1448"/>
      <c r="F21" s="1448"/>
      <c r="G21" s="1448"/>
      <c r="H21" s="1448"/>
      <c r="I21" s="1448"/>
      <c r="J21" s="1448"/>
      <c r="K21" s="1448"/>
      <c r="L21" s="1448"/>
    </row>
    <row r="23" spans="1:12" x14ac:dyDescent="0.25">
      <c r="K23" s="1102"/>
    </row>
  </sheetData>
  <mergeCells count="7">
    <mergeCell ref="A21:L21"/>
    <mergeCell ref="A20:L20"/>
    <mergeCell ref="A2:A3"/>
    <mergeCell ref="B2:B3"/>
    <mergeCell ref="C2:G2"/>
    <mergeCell ref="H2:L2"/>
    <mergeCell ref="A19:L19"/>
  </mergeCells>
  <printOptions horizontalCentered="1"/>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13" zoomScaleNormal="100" workbookViewId="0"/>
  </sheetViews>
  <sheetFormatPr defaultColWidth="9.140625" defaultRowHeight="15" x14ac:dyDescent="0.25"/>
  <cols>
    <col min="1" max="1" width="14.5703125" style="200" bestFit="1" customWidth="1"/>
    <col min="2" max="2" width="16.85546875" style="200" customWidth="1"/>
    <col min="3" max="5" width="14.5703125" style="200" bestFit="1" customWidth="1"/>
    <col min="6" max="6" width="14.140625" style="200" bestFit="1" customWidth="1"/>
    <col min="7" max="7" width="17.42578125" style="200" customWidth="1"/>
    <col min="8" max="9" width="14.5703125" style="200" bestFit="1" customWidth="1"/>
    <col min="10" max="10" width="14.140625" style="200" customWidth="1"/>
    <col min="11" max="11" width="19.5703125" style="200" bestFit="1" customWidth="1"/>
    <col min="12" max="12" width="4.5703125" style="200" bestFit="1" customWidth="1"/>
    <col min="13" max="16384" width="9.140625" style="200"/>
  </cols>
  <sheetData>
    <row r="1" spans="1:11" ht="16.5" customHeight="1" x14ac:dyDescent="0.25">
      <c r="A1" s="815" t="s">
        <v>63</v>
      </c>
      <c r="B1" s="815"/>
      <c r="C1" s="815"/>
      <c r="D1" s="815"/>
      <c r="E1" s="815"/>
      <c r="F1" s="815"/>
      <c r="G1" s="815"/>
      <c r="H1" s="815"/>
      <c r="I1" s="815"/>
      <c r="J1" s="815"/>
      <c r="K1" s="815"/>
    </row>
    <row r="2" spans="1:11" s="201" customFormat="1" ht="18" customHeight="1" x14ac:dyDescent="0.25">
      <c r="A2" s="1483" t="s">
        <v>169</v>
      </c>
      <c r="B2" s="1488" t="s">
        <v>83</v>
      </c>
      <c r="C2" s="1489"/>
      <c r="D2" s="1489"/>
      <c r="E2" s="1489"/>
      <c r="F2" s="1490"/>
      <c r="G2" s="1488" t="s">
        <v>84</v>
      </c>
      <c r="H2" s="1489"/>
      <c r="I2" s="1489"/>
      <c r="J2" s="1489"/>
      <c r="K2" s="1490"/>
    </row>
    <row r="3" spans="1:11" s="201" customFormat="1" ht="67.5" customHeight="1" x14ac:dyDescent="0.25">
      <c r="A3" s="1432"/>
      <c r="B3" s="1023" t="s">
        <v>690</v>
      </c>
      <c r="C3" s="1023" t="s">
        <v>691</v>
      </c>
      <c r="D3" s="1061" t="s">
        <v>692</v>
      </c>
      <c r="E3" s="1061" t="s">
        <v>693</v>
      </c>
      <c r="F3" s="1023" t="s">
        <v>694</v>
      </c>
      <c r="G3" s="1023" t="s">
        <v>690</v>
      </c>
      <c r="H3" s="1023" t="s">
        <v>691</v>
      </c>
      <c r="I3" s="1061" t="s">
        <v>692</v>
      </c>
      <c r="J3" s="1061" t="s">
        <v>693</v>
      </c>
      <c r="K3" s="1023" t="s">
        <v>695</v>
      </c>
    </row>
    <row r="4" spans="1:11" s="201" customFormat="1" ht="30" customHeight="1" x14ac:dyDescent="0.25">
      <c r="A4" s="1032" t="s">
        <v>76</v>
      </c>
      <c r="B4" s="1030">
        <v>40987</v>
      </c>
      <c r="C4" s="1030">
        <v>283</v>
      </c>
      <c r="D4" s="1030">
        <v>59401</v>
      </c>
      <c r="E4" s="1026">
        <v>3224331.49</v>
      </c>
      <c r="F4" s="1103">
        <v>30218889.594000001</v>
      </c>
      <c r="G4" s="1030">
        <v>20323</v>
      </c>
      <c r="H4" s="1030">
        <v>588</v>
      </c>
      <c r="I4" s="1030">
        <v>18676</v>
      </c>
      <c r="J4" s="1026">
        <v>612850.53859999997</v>
      </c>
      <c r="K4" s="1026">
        <v>3971126.9040000001</v>
      </c>
    </row>
    <row r="5" spans="1:11" s="201" customFormat="1" ht="18" customHeight="1" x14ac:dyDescent="0.25">
      <c r="A5" s="1032" t="s">
        <v>77</v>
      </c>
      <c r="B5" s="1033">
        <f t="shared" ref="B5:F5" si="0">INDEX(B6:B17,COUNTA(B6:B17))</f>
        <v>43957</v>
      </c>
      <c r="C5" s="1033">
        <f t="shared" si="0"/>
        <v>284</v>
      </c>
      <c r="D5" s="1033">
        <f t="shared" si="0"/>
        <v>61298</v>
      </c>
      <c r="E5" s="1033">
        <f t="shared" si="0"/>
        <v>3510012.09</v>
      </c>
      <c r="F5" s="1033">
        <f t="shared" si="0"/>
        <v>39802507.601999998</v>
      </c>
      <c r="G5" s="1033">
        <f>INDEX(G6:G17,COUNTA(G6:G17))</f>
        <v>21909</v>
      </c>
      <c r="H5" s="1033">
        <f t="shared" ref="H5:K5" si="1">INDEX(H6:H17,COUNTA(H6:H17))</f>
        <v>583</v>
      </c>
      <c r="I5" s="1033">
        <f t="shared" si="1"/>
        <v>17400</v>
      </c>
      <c r="J5" s="1033">
        <f t="shared" si="1"/>
        <v>642054.37933573395</v>
      </c>
      <c r="K5" s="1033">
        <f t="shared" si="1"/>
        <v>5779649.1907000002</v>
      </c>
    </row>
    <row r="6" spans="1:11" s="201" customFormat="1" ht="18" customHeight="1" x14ac:dyDescent="0.25">
      <c r="A6" s="412">
        <v>45017</v>
      </c>
      <c r="B6" s="477">
        <v>41234</v>
      </c>
      <c r="C6" s="477">
        <v>283</v>
      </c>
      <c r="D6" s="477">
        <v>59651</v>
      </c>
      <c r="E6" s="477">
        <v>3264065.77</v>
      </c>
      <c r="F6" s="477">
        <v>31351759.860999998</v>
      </c>
      <c r="G6" s="477">
        <v>20418</v>
      </c>
      <c r="H6" s="477">
        <v>588</v>
      </c>
      <c r="I6" s="477">
        <v>17134</v>
      </c>
      <c r="J6" s="481">
        <v>619237.53391013201</v>
      </c>
      <c r="K6" s="481">
        <v>4238439.9096999997</v>
      </c>
    </row>
    <row r="7" spans="1:11" s="201" customFormat="1" ht="18" customHeight="1" x14ac:dyDescent="0.25">
      <c r="A7" s="412">
        <v>45047</v>
      </c>
      <c r="B7" s="477">
        <v>41517</v>
      </c>
      <c r="C7" s="477">
        <v>283</v>
      </c>
      <c r="D7" s="477">
        <v>59668</v>
      </c>
      <c r="E7" s="477">
        <v>3304274.44</v>
      </c>
      <c r="F7" s="477">
        <v>32494958.458999999</v>
      </c>
      <c r="G7" s="477">
        <v>20586</v>
      </c>
      <c r="H7" s="477">
        <v>586</v>
      </c>
      <c r="I7" s="477">
        <v>17131</v>
      </c>
      <c r="J7" s="481">
        <v>619862.78287804697</v>
      </c>
      <c r="K7" s="481">
        <v>4444450.1590999998</v>
      </c>
    </row>
    <row r="8" spans="1:11" s="201" customFormat="1" ht="18" customHeight="1" x14ac:dyDescent="0.25">
      <c r="A8" s="412">
        <v>45078</v>
      </c>
      <c r="B8" s="477">
        <v>41855</v>
      </c>
      <c r="C8" s="477">
        <v>284</v>
      </c>
      <c r="D8" s="477">
        <v>59682</v>
      </c>
      <c r="E8" s="477">
        <v>3328673.12</v>
      </c>
      <c r="F8" s="477">
        <v>33739255.607000001</v>
      </c>
      <c r="G8" s="477">
        <v>20759</v>
      </c>
      <c r="H8" s="477">
        <v>588</v>
      </c>
      <c r="I8" s="477">
        <v>17143</v>
      </c>
      <c r="J8" s="481">
        <v>623171.51865432202</v>
      </c>
      <c r="K8" s="481">
        <v>4529067.7816999992</v>
      </c>
    </row>
    <row r="9" spans="1:11" s="201" customFormat="1" ht="18" customHeight="1" x14ac:dyDescent="0.25">
      <c r="A9" s="412">
        <v>45108</v>
      </c>
      <c r="B9" s="477">
        <v>42097</v>
      </c>
      <c r="C9" s="477">
        <v>284</v>
      </c>
      <c r="D9" s="477">
        <v>59684</v>
      </c>
      <c r="E9" s="477">
        <v>3362414.18</v>
      </c>
      <c r="F9" s="477">
        <v>34576522.625</v>
      </c>
      <c r="G9" s="477">
        <v>20915</v>
      </c>
      <c r="H9" s="477">
        <v>588</v>
      </c>
      <c r="I9" s="477">
        <v>17190</v>
      </c>
      <c r="J9" s="481">
        <v>626296.30232309003</v>
      </c>
      <c r="K9" s="481">
        <v>4748609.5821999991</v>
      </c>
    </row>
    <row r="10" spans="1:11" s="201" customFormat="1" x14ac:dyDescent="0.25">
      <c r="A10" s="412">
        <v>45139</v>
      </c>
      <c r="B10" s="477">
        <v>42355</v>
      </c>
      <c r="C10" s="477">
        <v>282</v>
      </c>
      <c r="D10" s="477">
        <v>60442</v>
      </c>
      <c r="E10" s="477">
        <v>3412513.45</v>
      </c>
      <c r="F10" s="477">
        <v>34859167.706</v>
      </c>
      <c r="G10" s="477">
        <v>21084</v>
      </c>
      <c r="H10" s="477">
        <v>587</v>
      </c>
      <c r="I10" s="477">
        <v>17112</v>
      </c>
      <c r="J10" s="481">
        <v>622620.01006809098</v>
      </c>
      <c r="K10" s="481">
        <v>4817237.363499999</v>
      </c>
    </row>
    <row r="11" spans="1:11" s="201" customFormat="1" x14ac:dyDescent="0.25">
      <c r="A11" s="412">
        <v>45170</v>
      </c>
      <c r="B11" s="477">
        <v>42643</v>
      </c>
      <c r="C11" s="477">
        <v>284</v>
      </c>
      <c r="D11" s="477">
        <v>60435</v>
      </c>
      <c r="E11" s="477">
        <v>3449096.72</v>
      </c>
      <c r="F11" s="477">
        <v>35562253.607999995</v>
      </c>
      <c r="G11" s="477">
        <v>21236</v>
      </c>
      <c r="H11" s="477">
        <v>585</v>
      </c>
      <c r="I11" s="477">
        <v>17445</v>
      </c>
      <c r="J11" s="481">
        <v>627284.41537963797</v>
      </c>
      <c r="K11" s="481">
        <v>5087152.9691999992</v>
      </c>
    </row>
    <row r="12" spans="1:11" s="201" customFormat="1" x14ac:dyDescent="0.25">
      <c r="A12" s="412">
        <v>45200</v>
      </c>
      <c r="B12" s="477">
        <v>42999</v>
      </c>
      <c r="C12" s="477">
        <v>283</v>
      </c>
      <c r="D12" s="477">
        <v>61535</v>
      </c>
      <c r="E12" s="477">
        <v>3492316.48</v>
      </c>
      <c r="F12" s="477">
        <v>34958006.004999995</v>
      </c>
      <c r="G12" s="477">
        <v>21458</v>
      </c>
      <c r="H12" s="477">
        <v>585</v>
      </c>
      <c r="I12" s="477">
        <v>17443</v>
      </c>
      <c r="J12" s="481">
        <v>631488.80623111106</v>
      </c>
      <c r="K12" s="481">
        <v>4996613.0767999999</v>
      </c>
    </row>
    <row r="13" spans="1:11" s="201" customFormat="1" x14ac:dyDescent="0.25">
      <c r="A13" s="412">
        <v>45231</v>
      </c>
      <c r="B13" s="413">
        <v>43376</v>
      </c>
      <c r="C13" s="413">
        <v>284</v>
      </c>
      <c r="D13" s="413">
        <v>61295</v>
      </c>
      <c r="E13" s="413">
        <v>3494951.82</v>
      </c>
      <c r="F13" s="477">
        <v>37122261.241999999</v>
      </c>
      <c r="G13" s="477">
        <v>21640</v>
      </c>
      <c r="H13" s="477">
        <v>585</v>
      </c>
      <c r="I13" s="477">
        <v>17379</v>
      </c>
      <c r="J13" s="481">
        <v>636978.94826257089</v>
      </c>
      <c r="K13" s="481">
        <v>5366738.4394999994</v>
      </c>
    </row>
    <row r="14" spans="1:11" s="201" customFormat="1" ht="18" customHeight="1" x14ac:dyDescent="0.25">
      <c r="A14" s="412">
        <v>45261</v>
      </c>
      <c r="B14" s="413">
        <v>43957</v>
      </c>
      <c r="C14" s="413">
        <v>284</v>
      </c>
      <c r="D14" s="413">
        <v>61298</v>
      </c>
      <c r="E14" s="413">
        <v>3510012.09</v>
      </c>
      <c r="F14" s="477">
        <v>39802507.601999998</v>
      </c>
      <c r="G14" s="477">
        <v>21909</v>
      </c>
      <c r="H14" s="477">
        <v>583</v>
      </c>
      <c r="I14" s="477">
        <v>17400</v>
      </c>
      <c r="J14" s="481">
        <v>642054.37933573395</v>
      </c>
      <c r="K14" s="481">
        <v>5779649.1907000002</v>
      </c>
    </row>
    <row r="15" spans="1:11" s="201" customFormat="1" x14ac:dyDescent="0.25">
      <c r="A15" s="412">
        <v>45292</v>
      </c>
      <c r="B15" s="413"/>
      <c r="C15" s="413"/>
      <c r="D15" s="413"/>
      <c r="E15" s="413"/>
      <c r="F15" s="414"/>
      <c r="G15" s="414"/>
      <c r="H15" s="415"/>
      <c r="I15" s="415"/>
      <c r="J15" s="811"/>
      <c r="K15" s="811"/>
    </row>
    <row r="16" spans="1:11" s="201" customFormat="1" x14ac:dyDescent="0.25">
      <c r="A16" s="412">
        <v>45323</v>
      </c>
      <c r="B16" s="413"/>
      <c r="C16" s="413"/>
      <c r="D16" s="413"/>
      <c r="E16" s="413"/>
      <c r="F16" s="414"/>
      <c r="G16" s="414"/>
      <c r="H16" s="415"/>
      <c r="I16" s="415"/>
      <c r="J16" s="811"/>
      <c r="K16" s="811"/>
    </row>
    <row r="17" spans="1:11" s="201" customFormat="1" x14ac:dyDescent="0.25">
      <c r="A17" s="412">
        <v>45352</v>
      </c>
      <c r="B17" s="413"/>
      <c r="C17" s="413"/>
      <c r="D17" s="413"/>
      <c r="E17" s="413"/>
      <c r="F17" s="414"/>
      <c r="G17" s="414"/>
      <c r="H17" s="415"/>
      <c r="I17" s="415"/>
      <c r="J17" s="811"/>
      <c r="K17" s="811"/>
    </row>
    <row r="18" spans="1:11" s="201" customFormat="1" x14ac:dyDescent="0.25">
      <c r="A18" s="274"/>
      <c r="B18" s="275"/>
      <c r="C18" s="275"/>
      <c r="D18" s="275"/>
      <c r="E18" s="275"/>
      <c r="F18" s="275"/>
      <c r="G18" s="275"/>
      <c r="H18" s="275"/>
      <c r="I18" s="275"/>
      <c r="J18" s="275"/>
      <c r="K18" s="277"/>
    </row>
    <row r="19" spans="1:11" s="201" customFormat="1" x14ac:dyDescent="0.25">
      <c r="A19" s="1580" t="s">
        <v>696</v>
      </c>
      <c r="B19" s="1402"/>
      <c r="C19" s="1402"/>
      <c r="D19" s="1402"/>
      <c r="E19" s="1402"/>
      <c r="F19" s="1402"/>
      <c r="G19" s="1402"/>
      <c r="H19" s="1402"/>
      <c r="I19" s="1402"/>
      <c r="J19" s="1402"/>
      <c r="K19" s="1402"/>
    </row>
    <row r="20" spans="1:11" s="201" customFormat="1" x14ac:dyDescent="0.25">
      <c r="A20" s="1581" t="s">
        <v>1379</v>
      </c>
      <c r="B20" s="1582"/>
      <c r="C20" s="1582"/>
      <c r="D20" s="975"/>
      <c r="E20" s="975"/>
      <c r="F20" s="975"/>
      <c r="G20" s="975"/>
      <c r="H20" s="975"/>
    </row>
    <row r="21" spans="1:11" s="201" customFormat="1" x14ac:dyDescent="0.25">
      <c r="A21" s="1391" t="s">
        <v>689</v>
      </c>
      <c r="B21" s="1391"/>
      <c r="C21" s="1391"/>
      <c r="D21" s="1391"/>
      <c r="E21" s="1391"/>
      <c r="F21" s="1391"/>
      <c r="G21" s="1391"/>
      <c r="H21" s="1391"/>
    </row>
    <row r="22" spans="1:11" s="201" customFormat="1" x14ac:dyDescent="0.25"/>
    <row r="23" spans="1:11" s="201" customFormat="1" x14ac:dyDescent="0.25">
      <c r="A23" s="200"/>
      <c r="B23" s="200"/>
      <c r="C23" s="200"/>
      <c r="D23" s="200"/>
      <c r="E23" s="200"/>
      <c r="F23" s="200"/>
      <c r="G23" s="200"/>
      <c r="H23" s="200"/>
    </row>
  </sheetData>
  <mergeCells count="6">
    <mergeCell ref="A19:K19"/>
    <mergeCell ref="A20:C20"/>
    <mergeCell ref="A21:H2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76"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A4" sqref="A4:J4"/>
    </sheetView>
  </sheetViews>
  <sheetFormatPr defaultColWidth="9.140625" defaultRowHeight="15" x14ac:dyDescent="0.25"/>
  <cols>
    <col min="1" max="1" width="51" style="200" bestFit="1" customWidth="1"/>
    <col min="2" max="2" width="10.140625" style="200" bestFit="1" customWidth="1"/>
    <col min="3" max="4" width="8.85546875" style="200" bestFit="1" customWidth="1"/>
    <col min="5" max="5" width="10.28515625" style="200" bestFit="1" customWidth="1"/>
    <col min="6" max="6" width="14.5703125" style="200" customWidth="1"/>
    <col min="7" max="7" width="8.7109375" style="200" customWidth="1"/>
    <col min="8" max="8" width="8.85546875" style="200" bestFit="1" customWidth="1"/>
    <col min="9" max="9" width="10.28515625" style="200" bestFit="1" customWidth="1"/>
    <col min="10" max="10" width="14.85546875" style="200" customWidth="1"/>
    <col min="11" max="16384" width="9.140625" style="200"/>
  </cols>
  <sheetData>
    <row r="1" spans="1:11" ht="15.75" customHeight="1" x14ac:dyDescent="0.25">
      <c r="A1" s="974" t="s">
        <v>1380</v>
      </c>
    </row>
    <row r="2" spans="1:11" s="201" customFormat="1" ht="18" customHeight="1" x14ac:dyDescent="0.25">
      <c r="A2" s="1483" t="s">
        <v>697</v>
      </c>
      <c r="B2" s="1483" t="s">
        <v>669</v>
      </c>
      <c r="C2" s="1488" t="s">
        <v>160</v>
      </c>
      <c r="D2" s="1490"/>
      <c r="E2" s="1488" t="s">
        <v>698</v>
      </c>
      <c r="F2" s="1490"/>
      <c r="G2" s="1488" t="s">
        <v>358</v>
      </c>
      <c r="H2" s="1490"/>
      <c r="I2" s="1488" t="s">
        <v>101</v>
      </c>
      <c r="J2" s="1490"/>
    </row>
    <row r="3" spans="1:11" s="201" customFormat="1" ht="16.5" customHeight="1" x14ac:dyDescent="0.25">
      <c r="A3" s="1432"/>
      <c r="B3" s="1432"/>
      <c r="C3" s="1062" t="s">
        <v>157</v>
      </c>
      <c r="D3" s="1062" t="s">
        <v>699</v>
      </c>
      <c r="E3" s="1062" t="s">
        <v>157</v>
      </c>
      <c r="F3" s="1062" t="s">
        <v>699</v>
      </c>
      <c r="G3" s="1062" t="s">
        <v>157</v>
      </c>
      <c r="H3" s="1062" t="s">
        <v>699</v>
      </c>
      <c r="I3" s="1062" t="s">
        <v>157</v>
      </c>
      <c r="J3" s="1062" t="s">
        <v>699</v>
      </c>
    </row>
    <row r="4" spans="1:11" s="201" customFormat="1" ht="18" customHeight="1" x14ac:dyDescent="0.25">
      <c r="A4" s="1488" t="s">
        <v>83</v>
      </c>
      <c r="B4" s="1489"/>
      <c r="C4" s="1489"/>
      <c r="D4" s="1489"/>
      <c r="E4" s="1489"/>
      <c r="F4" s="1489"/>
      <c r="G4" s="1489"/>
      <c r="H4" s="1489"/>
      <c r="I4" s="1489"/>
      <c r="J4" s="1490"/>
    </row>
    <row r="5" spans="1:11" s="201" customFormat="1" ht="27" customHeight="1" x14ac:dyDescent="0.25">
      <c r="A5" s="1104" t="s">
        <v>700</v>
      </c>
      <c r="B5" s="1105" t="s">
        <v>701</v>
      </c>
      <c r="C5" s="1055">
        <v>818</v>
      </c>
      <c r="D5" s="1055">
        <v>3247</v>
      </c>
      <c r="E5" s="1055">
        <v>5888</v>
      </c>
      <c r="F5" s="1097">
        <v>33610</v>
      </c>
      <c r="G5" s="1055">
        <v>359</v>
      </c>
      <c r="H5" s="1055">
        <v>6802</v>
      </c>
      <c r="I5" s="1106">
        <f>G5+E5+C5</f>
        <v>7065</v>
      </c>
      <c r="J5" s="1106">
        <f>H5+F5+D5</f>
        <v>43659</v>
      </c>
    </row>
    <row r="6" spans="1:11" s="201" customFormat="1" x14ac:dyDescent="0.25">
      <c r="A6" s="1104" t="s">
        <v>702</v>
      </c>
      <c r="B6" s="1105" t="s">
        <v>701</v>
      </c>
      <c r="C6" s="1055">
        <v>8320</v>
      </c>
      <c r="D6" s="1055">
        <v>14670</v>
      </c>
      <c r="E6" s="1055">
        <v>6107</v>
      </c>
      <c r="F6" s="1097">
        <v>42137</v>
      </c>
      <c r="G6" s="1055">
        <v>2612</v>
      </c>
      <c r="H6" s="1055">
        <v>45955</v>
      </c>
      <c r="I6" s="1106">
        <f t="shared" ref="I6:J10" si="0">G6+E6+C6</f>
        <v>17039</v>
      </c>
      <c r="J6" s="1106">
        <f t="shared" si="0"/>
        <v>102762</v>
      </c>
    </row>
    <row r="7" spans="1:11" s="201" customFormat="1" x14ac:dyDescent="0.25">
      <c r="A7" s="1104" t="s">
        <v>703</v>
      </c>
      <c r="B7" s="1105" t="s">
        <v>704</v>
      </c>
      <c r="C7" s="1038">
        <v>102616.23175000001</v>
      </c>
      <c r="D7" s="1038">
        <v>2481644.0087899999</v>
      </c>
      <c r="E7" s="1038">
        <v>7137301.3553900002</v>
      </c>
      <c r="F7" s="1107">
        <v>17093570.217700001</v>
      </c>
      <c r="G7" s="1038">
        <v>787651.94138901902</v>
      </c>
      <c r="H7" s="1038">
        <v>7493442.5845832536</v>
      </c>
      <c r="I7" s="1106">
        <f t="shared" si="0"/>
        <v>8027569.5285290191</v>
      </c>
      <c r="J7" s="1106">
        <f t="shared" si="0"/>
        <v>27068656.811073255</v>
      </c>
    </row>
    <row r="8" spans="1:11" s="201" customFormat="1" x14ac:dyDescent="0.25">
      <c r="A8" s="1104" t="s">
        <v>705</v>
      </c>
      <c r="B8" s="1105" t="s">
        <v>706</v>
      </c>
      <c r="C8" s="1038">
        <v>3057349.9098883555</v>
      </c>
      <c r="D8" s="1038">
        <v>1370668.3768992263</v>
      </c>
      <c r="E8" s="1096">
        <v>31105672.897760712</v>
      </c>
      <c r="F8" s="1108">
        <v>1584379.9369428514</v>
      </c>
      <c r="G8" s="1038">
        <v>1073014.166084779</v>
      </c>
      <c r="H8" s="1038">
        <v>1611422.3138477756</v>
      </c>
      <c r="I8" s="1106">
        <f t="shared" si="0"/>
        <v>35236036.973733842</v>
      </c>
      <c r="J8" s="1106">
        <f t="shared" si="0"/>
        <v>4566470.6276898533</v>
      </c>
    </row>
    <row r="9" spans="1:11" s="201" customFormat="1" ht="27" customHeight="1" x14ac:dyDescent="0.25">
      <c r="A9" s="1104" t="s">
        <v>707</v>
      </c>
      <c r="B9" s="1105" t="s">
        <v>708</v>
      </c>
      <c r="C9" s="1055">
        <v>876.41003999999998</v>
      </c>
      <c r="D9" s="1055">
        <v>3171.5204899999999</v>
      </c>
      <c r="E9" s="1038">
        <v>282037.06225000002</v>
      </c>
      <c r="F9" s="1109">
        <v>243.50742</v>
      </c>
      <c r="G9" s="1110">
        <v>9363.3641983100006</v>
      </c>
      <c r="H9" s="1110">
        <v>116.74109</v>
      </c>
      <c r="I9" s="1106">
        <f t="shared" si="0"/>
        <v>292276.83648831001</v>
      </c>
      <c r="J9" s="1106">
        <f t="shared" si="0"/>
        <v>3531.7689999999998</v>
      </c>
      <c r="K9" s="340"/>
    </row>
    <row r="10" spans="1:11" s="201" customFormat="1" x14ac:dyDescent="0.25">
      <c r="A10" s="1104" t="s">
        <v>709</v>
      </c>
      <c r="B10" s="1105" t="s">
        <v>710</v>
      </c>
      <c r="C10" s="1055">
        <v>93543.142160899995</v>
      </c>
      <c r="D10" s="1055">
        <v>45313.992999599999</v>
      </c>
      <c r="E10" s="1038">
        <v>900576.61407535081</v>
      </c>
      <c r="F10" s="1097">
        <v>836.48720814000012</v>
      </c>
      <c r="G10" s="1055">
        <v>16849.099446333999</v>
      </c>
      <c r="H10" s="1055">
        <v>212.136111626</v>
      </c>
      <c r="I10" s="1106">
        <f t="shared" si="0"/>
        <v>1010968.8556825847</v>
      </c>
      <c r="J10" s="1106">
        <f t="shared" si="0"/>
        <v>46362.616319365996</v>
      </c>
      <c r="K10" s="340"/>
    </row>
    <row r="11" spans="1:11" s="201" customFormat="1" ht="18" customHeight="1" x14ac:dyDescent="0.25">
      <c r="A11" s="1488" t="s">
        <v>84</v>
      </c>
      <c r="B11" s="1489"/>
      <c r="C11" s="1489"/>
      <c r="D11" s="1489"/>
      <c r="E11" s="1489"/>
      <c r="F11" s="1489"/>
      <c r="G11" s="1489"/>
      <c r="H11" s="1489"/>
      <c r="I11" s="1489"/>
      <c r="J11" s="1490"/>
    </row>
    <row r="12" spans="1:11" s="201" customFormat="1" ht="27" customHeight="1" x14ac:dyDescent="0.25">
      <c r="A12" s="1104" t="s">
        <v>711</v>
      </c>
      <c r="B12" s="1105" t="s">
        <v>701</v>
      </c>
      <c r="C12" s="1055">
        <v>682</v>
      </c>
      <c r="D12" s="1055">
        <v>777</v>
      </c>
      <c r="E12" s="1055">
        <v>6245</v>
      </c>
      <c r="F12" s="1055">
        <v>13686</v>
      </c>
      <c r="G12" s="1055">
        <v>2410</v>
      </c>
      <c r="H12" s="1055">
        <v>1507</v>
      </c>
      <c r="I12" s="1106">
        <f>G12+E12+C12</f>
        <v>9337</v>
      </c>
      <c r="J12" s="1106">
        <f>H12+F12+D12</f>
        <v>15970</v>
      </c>
    </row>
    <row r="13" spans="1:11" s="201" customFormat="1" x14ac:dyDescent="0.25">
      <c r="A13" s="1104" t="s">
        <v>712</v>
      </c>
      <c r="B13" s="1105" t="s">
        <v>701</v>
      </c>
      <c r="C13" s="1055">
        <v>6983</v>
      </c>
      <c r="D13" s="1055">
        <v>7174</v>
      </c>
      <c r="E13" s="1055">
        <v>6425</v>
      </c>
      <c r="F13" s="1055">
        <v>14146</v>
      </c>
      <c r="G13" s="1055">
        <v>20894</v>
      </c>
      <c r="H13" s="1055">
        <v>8399</v>
      </c>
      <c r="I13" s="1106">
        <f t="shared" ref="I13:J17" si="1">G13+E13+C13</f>
        <v>34302</v>
      </c>
      <c r="J13" s="1106">
        <f t="shared" si="1"/>
        <v>29719</v>
      </c>
    </row>
    <row r="14" spans="1:11" s="201" customFormat="1" x14ac:dyDescent="0.25">
      <c r="A14" s="1104" t="s">
        <v>703</v>
      </c>
      <c r="B14" s="1105" t="s">
        <v>713</v>
      </c>
      <c r="C14" s="1055">
        <v>3959.0085199999999</v>
      </c>
      <c r="D14" s="1038">
        <v>189782.63532</v>
      </c>
      <c r="E14" s="1038">
        <v>3293352.8960099998</v>
      </c>
      <c r="F14" s="1038">
        <v>2203708.1583099999</v>
      </c>
      <c r="G14" s="1038">
        <v>490770.57412910002</v>
      </c>
      <c r="H14" s="1038">
        <v>238970.5210682</v>
      </c>
      <c r="I14" s="1106">
        <f t="shared" si="1"/>
        <v>3788082.4786590999</v>
      </c>
      <c r="J14" s="1106">
        <f t="shared" si="1"/>
        <v>2632461.3146981997</v>
      </c>
    </row>
    <row r="15" spans="1:11" s="201" customFormat="1" x14ac:dyDescent="0.25">
      <c r="A15" s="1104" t="s">
        <v>705</v>
      </c>
      <c r="B15" s="1105" t="s">
        <v>714</v>
      </c>
      <c r="C15" s="1055">
        <v>78635.826400000005</v>
      </c>
      <c r="D15" s="1055">
        <v>67312.386599999998</v>
      </c>
      <c r="E15" s="1038">
        <v>5121423.6572000002</v>
      </c>
      <c r="F15" s="1038">
        <v>172720.81940000001</v>
      </c>
      <c r="G15" s="1038">
        <v>298145.61859999999</v>
      </c>
      <c r="H15" s="1055">
        <v>41410.882599999997</v>
      </c>
      <c r="I15" s="1106">
        <f t="shared" si="1"/>
        <v>5498205.1021999996</v>
      </c>
      <c r="J15" s="1106">
        <f t="shared" si="1"/>
        <v>281444.08860000002</v>
      </c>
    </row>
    <row r="16" spans="1:11" s="201" customFormat="1" ht="27" customHeight="1" x14ac:dyDescent="0.25">
      <c r="A16" s="1104" t="s">
        <v>715</v>
      </c>
      <c r="B16" s="1105" t="s">
        <v>713</v>
      </c>
      <c r="C16" s="1055">
        <v>48.584280000000014</v>
      </c>
      <c r="D16" s="1055">
        <v>0</v>
      </c>
      <c r="E16" s="1038">
        <v>460602.36761000013</v>
      </c>
      <c r="F16" s="1055">
        <v>0</v>
      </c>
      <c r="G16" s="1055">
        <v>40877.21989</v>
      </c>
      <c r="H16" s="1055">
        <v>0</v>
      </c>
      <c r="I16" s="1106">
        <f t="shared" si="1"/>
        <v>501528.17178000015</v>
      </c>
      <c r="J16" s="1106">
        <f t="shared" si="1"/>
        <v>0</v>
      </c>
    </row>
    <row r="17" spans="1:10" s="201" customFormat="1" x14ac:dyDescent="0.25">
      <c r="A17" s="1104" t="s">
        <v>709</v>
      </c>
      <c r="B17" s="1105" t="s">
        <v>714</v>
      </c>
      <c r="C17" s="1055">
        <v>314.60786930000006</v>
      </c>
      <c r="D17" s="1055">
        <v>0</v>
      </c>
      <c r="E17" s="1038">
        <v>487107.58546259999</v>
      </c>
      <c r="F17" s="1055">
        <v>0</v>
      </c>
      <c r="G17" s="1055">
        <v>29524.343823199997</v>
      </c>
      <c r="H17" s="1055">
        <v>0</v>
      </c>
      <c r="I17" s="1106">
        <f t="shared" si="1"/>
        <v>516946.53715509997</v>
      </c>
      <c r="J17" s="1106">
        <f t="shared" si="1"/>
        <v>0</v>
      </c>
    </row>
    <row r="18" spans="1:10" s="201" customFormat="1" x14ac:dyDescent="0.25">
      <c r="A18" s="972"/>
      <c r="B18" s="350"/>
      <c r="C18" s="275"/>
      <c r="D18" s="275"/>
      <c r="E18" s="276"/>
      <c r="F18" s="275"/>
      <c r="G18" s="275"/>
      <c r="H18" s="275"/>
      <c r="I18" s="276"/>
      <c r="J18" s="275"/>
    </row>
    <row r="19" spans="1:10" s="201" customFormat="1" ht="33" customHeight="1" x14ac:dyDescent="0.25">
      <c r="A19" s="1445" t="s">
        <v>716</v>
      </c>
      <c r="B19" s="1445"/>
      <c r="C19" s="1445"/>
      <c r="D19" s="1445"/>
      <c r="E19" s="1445"/>
      <c r="F19" s="1445"/>
      <c r="G19" s="1445"/>
      <c r="H19" s="1445"/>
      <c r="I19" s="1445"/>
      <c r="J19" s="1445"/>
    </row>
    <row r="20" spans="1:10" s="201" customFormat="1" ht="13.5" customHeight="1" x14ac:dyDescent="0.25">
      <c r="A20" s="1423" t="s">
        <v>689</v>
      </c>
      <c r="B20" s="1423"/>
      <c r="C20" s="1423"/>
      <c r="D20" s="1423"/>
      <c r="E20" s="1423"/>
      <c r="F20" s="1423"/>
      <c r="G20" s="1423"/>
      <c r="H20" s="1423"/>
      <c r="I20" s="1423"/>
      <c r="J20" s="1423"/>
    </row>
  </sheetData>
  <mergeCells count="10">
    <mergeCell ref="A4:J4"/>
    <mergeCell ref="A11:J11"/>
    <mergeCell ref="A19:J19"/>
    <mergeCell ref="A20:J20"/>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scale="93"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sqref="A1:L1"/>
    </sheetView>
  </sheetViews>
  <sheetFormatPr defaultColWidth="9.140625" defaultRowHeight="12.75" x14ac:dyDescent="0.2"/>
  <cols>
    <col min="1" max="1" width="11" style="352" customWidth="1"/>
    <col min="2" max="2" width="18.42578125" style="352" customWidth="1"/>
    <col min="3" max="12" width="7.28515625" style="352" customWidth="1"/>
    <col min="13" max="16384" width="9.140625" style="352"/>
  </cols>
  <sheetData>
    <row r="1" spans="1:13" ht="15" x14ac:dyDescent="0.2">
      <c r="A1" s="1585" t="s">
        <v>717</v>
      </c>
      <c r="B1" s="1585"/>
      <c r="C1" s="1585"/>
      <c r="D1" s="1585"/>
      <c r="E1" s="1585"/>
      <c r="F1" s="1585"/>
      <c r="G1" s="1585"/>
      <c r="H1" s="1585"/>
      <c r="I1" s="1585"/>
      <c r="J1" s="1585"/>
      <c r="K1" s="1585"/>
      <c r="L1" s="1585"/>
      <c r="M1" s="351"/>
    </row>
    <row r="2" spans="1:13" ht="15" customHeight="1" x14ac:dyDescent="0.2">
      <c r="A2" s="1586" t="s">
        <v>718</v>
      </c>
      <c r="B2" s="1586" t="s">
        <v>719</v>
      </c>
      <c r="C2" s="1588" t="s">
        <v>720</v>
      </c>
      <c r="D2" s="1588"/>
      <c r="E2" s="1588"/>
      <c r="F2" s="1588"/>
      <c r="G2" s="1588"/>
      <c r="H2" s="1588"/>
      <c r="I2" s="1588" t="s">
        <v>721</v>
      </c>
      <c r="J2" s="1588"/>
      <c r="K2" s="1588"/>
      <c r="L2" s="1588"/>
    </row>
    <row r="3" spans="1:13" ht="63.75" x14ac:dyDescent="0.2">
      <c r="A3" s="1587"/>
      <c r="B3" s="1587"/>
      <c r="C3" s="981" t="s">
        <v>722</v>
      </c>
      <c r="D3" s="981" t="s">
        <v>723</v>
      </c>
      <c r="E3" s="981" t="s">
        <v>724</v>
      </c>
      <c r="F3" s="981" t="s">
        <v>725</v>
      </c>
      <c r="G3" s="981" t="s">
        <v>726</v>
      </c>
      <c r="H3" s="981" t="s">
        <v>727</v>
      </c>
      <c r="I3" s="981" t="s">
        <v>722</v>
      </c>
      <c r="J3" s="981" t="s">
        <v>723</v>
      </c>
      <c r="K3" s="981" t="s">
        <v>724</v>
      </c>
      <c r="L3" s="981" t="s">
        <v>725</v>
      </c>
    </row>
    <row r="4" spans="1:13" ht="25.5" x14ac:dyDescent="0.2">
      <c r="A4" s="1589" t="s">
        <v>728</v>
      </c>
      <c r="B4" s="661" t="s">
        <v>729</v>
      </c>
      <c r="C4" s="416">
        <v>20</v>
      </c>
      <c r="D4" s="416">
        <v>1</v>
      </c>
      <c r="E4" s="416">
        <v>0</v>
      </c>
      <c r="F4" s="416">
        <v>0</v>
      </c>
      <c r="G4" s="416">
        <v>0</v>
      </c>
      <c r="H4" s="416">
        <v>0</v>
      </c>
      <c r="I4" s="416">
        <v>6</v>
      </c>
      <c r="J4" s="416">
        <v>0</v>
      </c>
      <c r="K4" s="416">
        <v>0</v>
      </c>
      <c r="L4" s="417">
        <v>0</v>
      </c>
      <c r="M4" s="353"/>
    </row>
    <row r="5" spans="1:13" ht="25.5" x14ac:dyDescent="0.2">
      <c r="A5" s="1589"/>
      <c r="B5" s="661" t="s">
        <v>730</v>
      </c>
      <c r="C5" s="416">
        <v>20</v>
      </c>
      <c r="D5" s="416">
        <v>1</v>
      </c>
      <c r="E5" s="416">
        <v>0</v>
      </c>
      <c r="F5" s="416">
        <v>0</v>
      </c>
      <c r="G5" s="416">
        <v>0</v>
      </c>
      <c r="H5" s="416">
        <v>0</v>
      </c>
      <c r="I5" s="416">
        <v>6</v>
      </c>
      <c r="J5" s="416">
        <v>0</v>
      </c>
      <c r="K5" s="416">
        <v>0</v>
      </c>
      <c r="L5" s="417">
        <v>0</v>
      </c>
      <c r="M5" s="353"/>
    </row>
    <row r="6" spans="1:13" ht="25.5" x14ac:dyDescent="0.2">
      <c r="A6" s="1589"/>
      <c r="B6" s="661" t="s">
        <v>731</v>
      </c>
      <c r="C6" s="416">
        <v>12</v>
      </c>
      <c r="D6" s="416">
        <v>1</v>
      </c>
      <c r="E6" s="416">
        <v>0</v>
      </c>
      <c r="F6" s="416">
        <v>0</v>
      </c>
      <c r="G6" s="416">
        <v>0</v>
      </c>
      <c r="H6" s="416">
        <v>0</v>
      </c>
      <c r="I6" s="416">
        <v>0</v>
      </c>
      <c r="J6" s="416">
        <v>0</v>
      </c>
      <c r="K6" s="416">
        <v>0</v>
      </c>
      <c r="L6" s="417">
        <v>0</v>
      </c>
      <c r="M6" s="353"/>
    </row>
    <row r="7" spans="1:13" ht="25.5" x14ac:dyDescent="0.2">
      <c r="A7" s="1589" t="s">
        <v>732</v>
      </c>
      <c r="B7" s="661" t="s">
        <v>729</v>
      </c>
      <c r="C7" s="418">
        <v>3</v>
      </c>
      <c r="D7" s="418">
        <v>6</v>
      </c>
      <c r="E7" s="418">
        <v>2</v>
      </c>
      <c r="F7" s="418">
        <v>2</v>
      </c>
      <c r="G7" s="418">
        <v>0</v>
      </c>
      <c r="H7" s="418">
        <v>2</v>
      </c>
      <c r="I7" s="418">
        <v>0</v>
      </c>
      <c r="J7" s="418">
        <v>3</v>
      </c>
      <c r="K7" s="418">
        <v>2</v>
      </c>
      <c r="L7" s="418">
        <v>2</v>
      </c>
    </row>
    <row r="8" spans="1:13" ht="25.5" x14ac:dyDescent="0.2">
      <c r="A8" s="1589"/>
      <c r="B8" s="661" t="s">
        <v>730</v>
      </c>
      <c r="C8" s="418">
        <v>3</v>
      </c>
      <c r="D8" s="418">
        <v>5</v>
      </c>
      <c r="E8" s="418">
        <v>2</v>
      </c>
      <c r="F8" s="418">
        <v>2</v>
      </c>
      <c r="G8" s="418">
        <v>0</v>
      </c>
      <c r="H8" s="418">
        <v>2</v>
      </c>
      <c r="I8" s="418">
        <v>0</v>
      </c>
      <c r="J8" s="418">
        <v>2</v>
      </c>
      <c r="K8" s="418">
        <v>2</v>
      </c>
      <c r="L8" s="418">
        <v>2</v>
      </c>
    </row>
    <row r="9" spans="1:13" ht="25.5" x14ac:dyDescent="0.2">
      <c r="A9" s="1589"/>
      <c r="B9" s="661" t="s">
        <v>731</v>
      </c>
      <c r="C9" s="418">
        <v>3</v>
      </c>
      <c r="D9" s="418">
        <v>4</v>
      </c>
      <c r="E9" s="418">
        <v>2</v>
      </c>
      <c r="F9" s="418">
        <v>2</v>
      </c>
      <c r="G9" s="418">
        <v>0</v>
      </c>
      <c r="H9" s="418">
        <v>1</v>
      </c>
      <c r="I9" s="418">
        <v>0</v>
      </c>
      <c r="J9" s="418">
        <v>2</v>
      </c>
      <c r="K9" s="418">
        <v>2</v>
      </c>
      <c r="L9" s="418">
        <v>2</v>
      </c>
    </row>
    <row r="10" spans="1:13" ht="25.5" x14ac:dyDescent="0.2">
      <c r="A10" s="1589" t="s">
        <v>733</v>
      </c>
      <c r="B10" s="661" t="s">
        <v>729</v>
      </c>
      <c r="C10" s="418">
        <v>1</v>
      </c>
      <c r="D10" s="418">
        <v>3</v>
      </c>
      <c r="E10" s="418">
        <v>2</v>
      </c>
      <c r="F10" s="418">
        <v>2</v>
      </c>
      <c r="G10" s="418" t="s">
        <v>290</v>
      </c>
      <c r="H10" s="416" t="s">
        <v>277</v>
      </c>
      <c r="I10" s="418" t="s">
        <v>290</v>
      </c>
      <c r="J10" s="418" t="s">
        <v>290</v>
      </c>
      <c r="K10" s="418">
        <v>2</v>
      </c>
      <c r="L10" s="418">
        <v>2</v>
      </c>
    </row>
    <row r="11" spans="1:13" ht="25.5" x14ac:dyDescent="0.2">
      <c r="A11" s="1589"/>
      <c r="B11" s="661" t="s">
        <v>730</v>
      </c>
      <c r="C11" s="418">
        <v>1</v>
      </c>
      <c r="D11" s="418">
        <v>3</v>
      </c>
      <c r="E11" s="418">
        <v>2</v>
      </c>
      <c r="F11" s="418">
        <v>2</v>
      </c>
      <c r="G11" s="418" t="s">
        <v>290</v>
      </c>
      <c r="H11" s="416" t="s">
        <v>277</v>
      </c>
      <c r="I11" s="418">
        <v>0</v>
      </c>
      <c r="J11" s="418">
        <v>0</v>
      </c>
      <c r="K11" s="418">
        <v>2</v>
      </c>
      <c r="L11" s="418">
        <v>2</v>
      </c>
    </row>
    <row r="12" spans="1:13" ht="25.5" x14ac:dyDescent="0.2">
      <c r="A12" s="1589"/>
      <c r="B12" s="661" t="s">
        <v>731</v>
      </c>
      <c r="C12" s="418">
        <v>0</v>
      </c>
      <c r="D12" s="418">
        <v>0</v>
      </c>
      <c r="E12" s="418">
        <v>0</v>
      </c>
      <c r="F12" s="418">
        <v>1</v>
      </c>
      <c r="G12" s="418" t="s">
        <v>290</v>
      </c>
      <c r="H12" s="416" t="s">
        <v>277</v>
      </c>
      <c r="I12" s="418">
        <v>0</v>
      </c>
      <c r="J12" s="418">
        <v>0</v>
      </c>
      <c r="K12" s="418">
        <v>0</v>
      </c>
      <c r="L12" s="418">
        <v>1</v>
      </c>
    </row>
    <row r="13" spans="1:13" ht="25.5" x14ac:dyDescent="0.2">
      <c r="A13" s="1589" t="s">
        <v>734</v>
      </c>
      <c r="B13" s="661" t="s">
        <v>729</v>
      </c>
      <c r="C13" s="418">
        <v>0</v>
      </c>
      <c r="D13" s="418">
        <v>5</v>
      </c>
      <c r="E13" s="418">
        <v>2</v>
      </c>
      <c r="F13" s="418">
        <v>3</v>
      </c>
      <c r="G13" s="418">
        <v>0</v>
      </c>
      <c r="H13" s="418" t="s">
        <v>277</v>
      </c>
      <c r="I13" s="418">
        <v>0</v>
      </c>
      <c r="J13" s="418">
        <v>2</v>
      </c>
      <c r="K13" s="418">
        <v>2</v>
      </c>
      <c r="L13" s="418">
        <v>2</v>
      </c>
    </row>
    <row r="14" spans="1:13" ht="25.5" x14ac:dyDescent="0.2">
      <c r="A14" s="1589"/>
      <c r="B14" s="661" t="s">
        <v>730</v>
      </c>
      <c r="C14" s="418">
        <v>0</v>
      </c>
      <c r="D14" s="418">
        <v>5</v>
      </c>
      <c r="E14" s="418">
        <v>2</v>
      </c>
      <c r="F14" s="418">
        <v>3</v>
      </c>
      <c r="G14" s="418">
        <v>0</v>
      </c>
      <c r="H14" s="418" t="s">
        <v>277</v>
      </c>
      <c r="I14" s="418">
        <v>0</v>
      </c>
      <c r="J14" s="418">
        <v>2</v>
      </c>
      <c r="K14" s="418">
        <v>2</v>
      </c>
      <c r="L14" s="418">
        <v>2</v>
      </c>
    </row>
    <row r="15" spans="1:13" ht="25.5" x14ac:dyDescent="0.2">
      <c r="A15" s="1589"/>
      <c r="B15" s="661" t="s">
        <v>731</v>
      </c>
      <c r="C15" s="418">
        <v>0</v>
      </c>
      <c r="D15" s="418">
        <v>0</v>
      </c>
      <c r="E15" s="418">
        <v>1</v>
      </c>
      <c r="F15" s="418">
        <v>2</v>
      </c>
      <c r="G15" s="418">
        <v>0</v>
      </c>
      <c r="H15" s="418" t="s">
        <v>277</v>
      </c>
      <c r="I15" s="418">
        <v>0</v>
      </c>
      <c r="J15" s="418">
        <v>0</v>
      </c>
      <c r="K15" s="418">
        <v>1</v>
      </c>
      <c r="L15" s="418">
        <v>2</v>
      </c>
    </row>
    <row r="16" spans="1:13" x14ac:dyDescent="0.2">
      <c r="A16" s="1590" t="s">
        <v>735</v>
      </c>
      <c r="B16" s="1590"/>
      <c r="C16" s="1590"/>
      <c r="D16" s="1590"/>
      <c r="E16" s="1590"/>
      <c r="F16" s="1590"/>
      <c r="G16" s="662"/>
      <c r="H16" s="662"/>
      <c r="I16" s="662"/>
      <c r="J16" s="662"/>
      <c r="K16" s="662"/>
      <c r="L16" s="662"/>
    </row>
    <row r="17" spans="1:23" s="355" customFormat="1" x14ac:dyDescent="0.2">
      <c r="A17" s="1591" t="s">
        <v>736</v>
      </c>
      <c r="B17" s="1591"/>
      <c r="C17" s="1591"/>
      <c r="D17" s="1591"/>
      <c r="E17" s="1591"/>
      <c r="F17" s="354"/>
      <c r="G17" s="663"/>
      <c r="H17" s="663"/>
      <c r="I17" s="663"/>
      <c r="J17" s="663"/>
      <c r="K17" s="663"/>
      <c r="L17" s="663"/>
    </row>
    <row r="18" spans="1:23" s="355" customFormat="1" x14ac:dyDescent="0.2">
      <c r="A18" s="1583" t="s">
        <v>1309</v>
      </c>
      <c r="B18" s="1584"/>
      <c r="C18" s="1584"/>
      <c r="D18" s="1584"/>
      <c r="E18" s="356"/>
      <c r="F18" s="356"/>
      <c r="G18" s="663"/>
      <c r="H18" s="663"/>
      <c r="I18" s="663"/>
      <c r="J18" s="663"/>
      <c r="K18" s="663"/>
      <c r="L18" s="663"/>
    </row>
    <row r="19" spans="1:23" ht="15" customHeight="1" x14ac:dyDescent="0.2">
      <c r="B19" s="357"/>
      <c r="C19" s="357"/>
      <c r="D19" s="357"/>
      <c r="E19" s="357"/>
      <c r="F19" s="357"/>
      <c r="G19" s="357"/>
      <c r="H19" s="357"/>
      <c r="I19" s="357"/>
      <c r="J19" s="357"/>
      <c r="K19" s="357"/>
      <c r="N19" s="353"/>
      <c r="O19" s="353"/>
      <c r="P19" s="353"/>
      <c r="Q19" s="353"/>
      <c r="R19" s="353"/>
      <c r="S19" s="353"/>
      <c r="T19" s="353"/>
      <c r="U19" s="353"/>
      <c r="V19" s="353"/>
      <c r="W19" s="353"/>
    </row>
    <row r="20" spans="1:23" x14ac:dyDescent="0.2">
      <c r="N20" s="353"/>
      <c r="O20" s="353"/>
      <c r="P20" s="353"/>
      <c r="Q20" s="353"/>
      <c r="R20" s="353"/>
      <c r="S20" s="353"/>
      <c r="T20" s="353"/>
      <c r="U20" s="353"/>
      <c r="V20" s="353"/>
      <c r="W20" s="353"/>
    </row>
    <row r="21" spans="1:23" x14ac:dyDescent="0.2">
      <c r="N21" s="353"/>
      <c r="O21" s="353"/>
      <c r="P21" s="353"/>
      <c r="Q21" s="353"/>
      <c r="R21" s="353"/>
      <c r="S21" s="353"/>
      <c r="T21" s="353"/>
      <c r="U21" s="353"/>
      <c r="V21" s="353"/>
      <c r="W21" s="353"/>
    </row>
    <row r="22" spans="1:23" x14ac:dyDescent="0.2">
      <c r="N22" s="353"/>
      <c r="O22" s="353"/>
      <c r="P22" s="353"/>
      <c r="Q22" s="353"/>
      <c r="R22" s="353"/>
      <c r="S22" s="353"/>
      <c r="T22" s="353"/>
      <c r="U22" s="353"/>
      <c r="V22" s="353"/>
      <c r="W22" s="353"/>
    </row>
    <row r="23" spans="1:23" x14ac:dyDescent="0.2">
      <c r="N23" s="353"/>
      <c r="O23" s="353"/>
      <c r="P23" s="353"/>
      <c r="Q23" s="353"/>
      <c r="R23" s="353"/>
      <c r="S23" s="353"/>
      <c r="T23" s="353"/>
      <c r="U23" s="353"/>
      <c r="V23" s="353"/>
      <c r="W23" s="353"/>
    </row>
    <row r="24" spans="1:23" x14ac:dyDescent="0.2">
      <c r="N24" s="353"/>
      <c r="O24" s="353"/>
      <c r="P24" s="353"/>
      <c r="Q24" s="353"/>
      <c r="R24" s="353"/>
      <c r="S24" s="353"/>
      <c r="T24" s="353"/>
      <c r="U24" s="353"/>
      <c r="V24" s="353"/>
      <c r="W24" s="353"/>
    </row>
    <row r="25" spans="1:23" x14ac:dyDescent="0.2">
      <c r="N25" s="353"/>
      <c r="O25" s="353"/>
      <c r="P25" s="353"/>
      <c r="Q25" s="353"/>
      <c r="R25" s="353"/>
      <c r="S25" s="353"/>
      <c r="T25" s="353"/>
      <c r="U25" s="353"/>
      <c r="V25" s="353"/>
      <c r="W25" s="353"/>
    </row>
    <row r="26" spans="1:23" x14ac:dyDescent="0.2">
      <c r="E26" s="352" t="s">
        <v>737</v>
      </c>
      <c r="N26" s="353"/>
      <c r="O26" s="353"/>
      <c r="P26" s="353"/>
      <c r="Q26" s="353"/>
      <c r="R26" s="353"/>
      <c r="S26" s="353"/>
      <c r="T26" s="353"/>
      <c r="U26" s="353"/>
      <c r="V26" s="353"/>
      <c r="W26" s="353"/>
    </row>
    <row r="27" spans="1:23" x14ac:dyDescent="0.2">
      <c r="N27" s="353"/>
      <c r="O27" s="353"/>
      <c r="P27" s="353"/>
      <c r="Q27" s="353"/>
      <c r="R27" s="353"/>
      <c r="S27" s="353"/>
      <c r="T27" s="353"/>
      <c r="U27" s="353"/>
      <c r="V27" s="353"/>
      <c r="W27" s="353"/>
    </row>
    <row r="28" spans="1:23" x14ac:dyDescent="0.2">
      <c r="N28" s="353"/>
      <c r="O28" s="353"/>
      <c r="P28" s="353"/>
      <c r="Q28" s="353"/>
      <c r="R28" s="353"/>
      <c r="S28" s="353"/>
      <c r="T28" s="353"/>
      <c r="U28" s="353"/>
      <c r="V28" s="353"/>
      <c r="W28" s="353"/>
    </row>
    <row r="29" spans="1:23" x14ac:dyDescent="0.2">
      <c r="N29" s="353"/>
      <c r="O29" s="353"/>
      <c r="P29" s="353"/>
      <c r="Q29" s="353"/>
      <c r="R29" s="353"/>
      <c r="S29" s="353"/>
      <c r="T29" s="353"/>
      <c r="U29" s="353"/>
      <c r="V29" s="353"/>
      <c r="W29" s="353"/>
    </row>
    <row r="30" spans="1:23" x14ac:dyDescent="0.2">
      <c r="N30" s="353"/>
      <c r="O30" s="353"/>
      <c r="P30" s="353"/>
      <c r="Q30" s="353"/>
      <c r="R30" s="353"/>
      <c r="S30" s="353"/>
      <c r="T30" s="353"/>
      <c r="U30" s="353"/>
      <c r="V30" s="353"/>
      <c r="W30" s="353"/>
    </row>
    <row r="31" spans="1:23" x14ac:dyDescent="0.2">
      <c r="N31" s="353"/>
      <c r="O31" s="353"/>
      <c r="P31" s="353"/>
      <c r="Q31" s="353"/>
      <c r="R31" s="353"/>
      <c r="S31" s="353"/>
      <c r="T31" s="353"/>
      <c r="U31" s="353"/>
      <c r="V31" s="353"/>
      <c r="W31" s="353"/>
    </row>
    <row r="32" spans="1:23" x14ac:dyDescent="0.2">
      <c r="N32" s="353"/>
      <c r="O32" s="353"/>
      <c r="P32" s="353"/>
      <c r="Q32" s="353"/>
      <c r="R32" s="353"/>
      <c r="S32" s="353"/>
      <c r="T32" s="353"/>
      <c r="U32" s="353"/>
      <c r="V32" s="353"/>
      <c r="W32" s="353"/>
    </row>
  </sheetData>
  <mergeCells count="12">
    <mergeCell ref="A18:D18"/>
    <mergeCell ref="A1:L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88"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A19" sqref="A19"/>
    </sheetView>
  </sheetViews>
  <sheetFormatPr defaultColWidth="9.140625" defaultRowHeight="12.75" x14ac:dyDescent="0.25"/>
  <cols>
    <col min="1" max="1" width="15.7109375" style="359" customWidth="1"/>
    <col min="2" max="2" width="9" style="359" customWidth="1"/>
    <col min="3" max="4" width="10" style="359" customWidth="1"/>
    <col min="5" max="5" width="10.7109375" style="359" customWidth="1"/>
    <col min="6" max="6" width="12.28515625" style="359" customWidth="1"/>
    <col min="7" max="16384" width="9.140625" style="359"/>
  </cols>
  <sheetData>
    <row r="1" spans="1:6" s="358" customFormat="1" ht="15" x14ac:dyDescent="0.25">
      <c r="A1" s="1592" t="s">
        <v>738</v>
      </c>
      <c r="B1" s="1592"/>
      <c r="C1" s="1592"/>
      <c r="D1" s="1592"/>
      <c r="E1" s="1592"/>
      <c r="F1" s="1592"/>
    </row>
    <row r="2" spans="1:6" ht="16.5" customHeight="1" x14ac:dyDescent="0.25">
      <c r="A2" s="1593" t="s">
        <v>739</v>
      </c>
      <c r="B2" s="1595" t="s">
        <v>740</v>
      </c>
      <c r="C2" s="1596"/>
      <c r="D2" s="1596"/>
      <c r="E2" s="1596"/>
      <c r="F2" s="1597"/>
    </row>
    <row r="3" spans="1:6" ht="38.25" x14ac:dyDescent="0.25">
      <c r="A3" s="1594"/>
      <c r="B3" s="664" t="s">
        <v>741</v>
      </c>
      <c r="C3" s="665" t="s">
        <v>742</v>
      </c>
      <c r="D3" s="665" t="s">
        <v>743</v>
      </c>
      <c r="E3" s="665" t="s">
        <v>744</v>
      </c>
      <c r="F3" s="665" t="s">
        <v>745</v>
      </c>
    </row>
    <row r="4" spans="1:6" s="360" customFormat="1" ht="14.25" customHeight="1" x14ac:dyDescent="0.25">
      <c r="A4" s="425" t="s">
        <v>76</v>
      </c>
      <c r="B4" s="419">
        <v>14466.89</v>
      </c>
      <c r="C4" s="419">
        <v>15426.8</v>
      </c>
      <c r="D4" s="419">
        <v>12252.38</v>
      </c>
      <c r="E4" s="419">
        <v>13285.43</v>
      </c>
      <c r="F4" s="419">
        <v>13489.60031007752</v>
      </c>
    </row>
    <row r="5" spans="1:6" s="361" customFormat="1" ht="14.25" customHeight="1" x14ac:dyDescent="0.25">
      <c r="A5" s="425" t="s">
        <v>77</v>
      </c>
      <c r="B5" s="419">
        <f>B6</f>
        <v>13292.54</v>
      </c>
      <c r="C5" s="419">
        <f>MAX(C6:C17)</f>
        <v>13741.67</v>
      </c>
      <c r="D5" s="419">
        <f>MIN(D6:D17)</f>
        <v>12310.21</v>
      </c>
      <c r="E5" s="419">
        <f>INDEX(E6:E17,COUNT(E6:E17))</f>
        <v>12871.51</v>
      </c>
      <c r="F5" s="419">
        <v>12952.854127906985</v>
      </c>
    </row>
    <row r="6" spans="1:6" s="361" customFormat="1" ht="14.25" customHeight="1" x14ac:dyDescent="0.25">
      <c r="A6" s="421">
        <v>45044</v>
      </c>
      <c r="B6" s="420">
        <v>13292.54</v>
      </c>
      <c r="C6" s="420">
        <v>13741.67</v>
      </c>
      <c r="D6" s="420">
        <v>13010.31</v>
      </c>
      <c r="E6" s="420">
        <v>13205.56</v>
      </c>
      <c r="F6" s="420">
        <v>13438.168947368422</v>
      </c>
    </row>
    <row r="7" spans="1:6" s="361" customFormat="1" ht="14.25" customHeight="1" x14ac:dyDescent="0.25">
      <c r="A7" s="421">
        <v>45077</v>
      </c>
      <c r="B7" s="420">
        <v>13218.07</v>
      </c>
      <c r="C7" s="420">
        <v>13323.61</v>
      </c>
      <c r="D7" s="420">
        <v>12564.49</v>
      </c>
      <c r="E7" s="420">
        <v>12653.96</v>
      </c>
      <c r="F7" s="420">
        <v>12960.944782608694</v>
      </c>
    </row>
    <row r="8" spans="1:6" s="361" customFormat="1" ht="14.25" customHeight="1" x14ac:dyDescent="0.25">
      <c r="A8" s="421">
        <v>45107</v>
      </c>
      <c r="B8" s="420">
        <v>12651.41</v>
      </c>
      <c r="C8" s="420">
        <v>12847.57</v>
      </c>
      <c r="D8" s="420">
        <v>12310.21</v>
      </c>
      <c r="E8" s="420">
        <v>12471.02</v>
      </c>
      <c r="F8" s="420">
        <v>12632.864545454546</v>
      </c>
    </row>
    <row r="9" spans="1:6" s="362" customFormat="1" x14ac:dyDescent="0.25">
      <c r="A9" s="421">
        <v>45138</v>
      </c>
      <c r="B9" s="420">
        <v>12464.34</v>
      </c>
      <c r="C9" s="420">
        <v>13192.52</v>
      </c>
      <c r="D9" s="420">
        <v>12426</v>
      </c>
      <c r="E9" s="420">
        <v>13185.64</v>
      </c>
      <c r="F9" s="420">
        <v>12811.00476190476</v>
      </c>
    </row>
    <row r="10" spans="1:6" s="362" customFormat="1" x14ac:dyDescent="0.25">
      <c r="A10" s="421">
        <v>45169</v>
      </c>
      <c r="B10" s="420">
        <v>13183.09</v>
      </c>
      <c r="C10" s="420">
        <v>13185.83</v>
      </c>
      <c r="D10" s="420">
        <v>12664.8</v>
      </c>
      <c r="E10" s="420">
        <v>13068.44</v>
      </c>
      <c r="F10" s="420">
        <v>12912.962272727273</v>
      </c>
    </row>
    <row r="11" spans="1:6" s="363" customFormat="1" x14ac:dyDescent="0.25">
      <c r="A11" s="421">
        <v>45199</v>
      </c>
      <c r="B11" s="420">
        <v>13064.62</v>
      </c>
      <c r="C11" s="420">
        <v>13302.18</v>
      </c>
      <c r="D11" s="420">
        <v>12979.83</v>
      </c>
      <c r="E11" s="420">
        <v>13008.83</v>
      </c>
      <c r="F11" s="420">
        <v>13108.097142857141</v>
      </c>
    </row>
    <row r="12" spans="1:6" s="360" customFormat="1" ht="14.25" customHeight="1" x14ac:dyDescent="0.25">
      <c r="A12" s="421">
        <v>45230</v>
      </c>
      <c r="B12" s="420">
        <v>12982.99</v>
      </c>
      <c r="C12" s="420">
        <v>13262.69</v>
      </c>
      <c r="D12" s="420">
        <v>12495.69</v>
      </c>
      <c r="E12" s="420">
        <v>13022.06</v>
      </c>
      <c r="F12" s="420">
        <v>12927.644761904763</v>
      </c>
    </row>
    <row r="13" spans="1:6" s="360" customFormat="1" ht="14.25" customHeight="1" x14ac:dyDescent="0.25">
      <c r="A13" s="421">
        <v>45260</v>
      </c>
      <c r="B13" s="555">
        <v>13013.21</v>
      </c>
      <c r="C13" s="555">
        <v>13147.03</v>
      </c>
      <c r="D13" s="555">
        <v>12655.94</v>
      </c>
      <c r="E13" s="555">
        <v>13012.52</v>
      </c>
      <c r="F13" s="555">
        <v>12898.873913043477</v>
      </c>
    </row>
    <row r="14" spans="1:6" s="360" customFormat="1" ht="14.25" customHeight="1" x14ac:dyDescent="0.25">
      <c r="A14" s="412">
        <v>45261</v>
      </c>
      <c r="B14" s="1111">
        <v>13019.12</v>
      </c>
      <c r="C14" s="1111">
        <v>13105.38</v>
      </c>
      <c r="D14" s="1111">
        <v>12356.43</v>
      </c>
      <c r="E14" s="1111">
        <v>12871.51</v>
      </c>
      <c r="F14" s="1111">
        <v>12763.177499999998</v>
      </c>
    </row>
    <row r="15" spans="1:6" s="360" customFormat="1" ht="14.25" customHeight="1" x14ac:dyDescent="0.25">
      <c r="A15" s="412">
        <v>45292</v>
      </c>
      <c r="B15" s="420"/>
      <c r="C15" s="420"/>
      <c r="D15" s="420"/>
      <c r="E15" s="420"/>
      <c r="F15" s="420"/>
    </row>
    <row r="16" spans="1:6" s="360" customFormat="1" ht="14.25" customHeight="1" x14ac:dyDescent="0.25">
      <c r="A16" s="412">
        <v>45323</v>
      </c>
      <c r="B16" s="420"/>
      <c r="C16" s="420"/>
      <c r="D16" s="420"/>
      <c r="E16" s="420"/>
      <c r="F16" s="420"/>
    </row>
    <row r="17" spans="1:6" s="360" customFormat="1" ht="14.25" customHeight="1" x14ac:dyDescent="0.25">
      <c r="A17" s="412">
        <v>45352</v>
      </c>
      <c r="B17" s="555"/>
      <c r="C17" s="555"/>
      <c r="D17" s="555"/>
      <c r="E17" s="555"/>
      <c r="F17" s="555"/>
    </row>
    <row r="18" spans="1:6" s="360" customFormat="1" x14ac:dyDescent="0.25">
      <c r="A18" s="666"/>
      <c r="B18" s="667"/>
      <c r="C18" s="667"/>
      <c r="D18" s="668"/>
      <c r="E18" s="669"/>
      <c r="F18" s="669"/>
    </row>
    <row r="19" spans="1:6" x14ac:dyDescent="0.25">
      <c r="A19" s="422" t="s">
        <v>1365</v>
      </c>
      <c r="B19" s="667"/>
      <c r="C19" s="667"/>
      <c r="D19" s="668"/>
      <c r="E19" s="669"/>
      <c r="F19" s="669"/>
    </row>
    <row r="20" spans="1:6" x14ac:dyDescent="0.25">
      <c r="A20" s="670" t="s">
        <v>746</v>
      </c>
      <c r="B20" s="672"/>
      <c r="C20" s="672"/>
      <c r="D20" s="364"/>
      <c r="E20" s="364"/>
      <c r="F20" s="364"/>
    </row>
    <row r="21" spans="1:6" x14ac:dyDescent="0.25">
      <c r="A21" s="671" t="s">
        <v>747</v>
      </c>
    </row>
  </sheetData>
  <mergeCells count="3">
    <mergeCell ref="A1:F1"/>
    <mergeCell ref="A2:A3"/>
    <mergeCell ref="B2:F2"/>
  </mergeCells>
  <printOptions horizontalCentered="1"/>
  <pageMargins left="0.7" right="0.7" top="0.75" bottom="0.75" header="0.3" footer="0.3"/>
  <pageSetup fitToWidth="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0"/>
  <sheetViews>
    <sheetView workbookViewId="0">
      <selection sqref="A1:T1"/>
    </sheetView>
  </sheetViews>
  <sheetFormatPr defaultColWidth="9.140625" defaultRowHeight="12.75" x14ac:dyDescent="0.2"/>
  <cols>
    <col min="1" max="1" width="12.85546875" style="678" customWidth="1"/>
    <col min="2" max="2" width="7.140625" style="678" customWidth="1"/>
    <col min="3" max="4" width="10" style="678" customWidth="1"/>
    <col min="5" max="5" width="11.140625" style="678" customWidth="1"/>
    <col min="6" max="6" width="10.7109375" style="678" customWidth="1"/>
    <col min="7" max="7" width="12.42578125" style="678" customWidth="1"/>
    <col min="8" max="8" width="8.85546875" style="678" customWidth="1"/>
    <col min="9" max="9" width="11.42578125" style="678" customWidth="1"/>
    <col min="10" max="10" width="10.28515625" style="678" customWidth="1"/>
    <col min="11" max="11" width="12.42578125" style="678" bestFit="1" customWidth="1"/>
    <col min="12" max="12" width="8.42578125" style="678" customWidth="1"/>
    <col min="13" max="13" width="10.28515625" style="678" customWidth="1"/>
    <col min="14" max="14" width="8.42578125" style="678" customWidth="1"/>
    <col min="15" max="15" width="9.7109375" style="678" customWidth="1"/>
    <col min="16" max="16" width="9.140625" style="678"/>
    <col min="17" max="17" width="10.7109375" style="678" customWidth="1"/>
    <col min="18" max="16384" width="9.140625" style="678"/>
  </cols>
  <sheetData>
    <row r="1" spans="1:39" s="894" customFormat="1" ht="15" customHeight="1" x14ac:dyDescent="0.25">
      <c r="A1" s="1599" t="s">
        <v>748</v>
      </c>
      <c r="B1" s="1599"/>
      <c r="C1" s="1599"/>
      <c r="D1" s="1599"/>
      <c r="E1" s="1599"/>
      <c r="F1" s="1599"/>
      <c r="G1" s="1599"/>
      <c r="H1" s="1599"/>
      <c r="I1" s="1599"/>
      <c r="J1" s="1599"/>
      <c r="K1" s="1599"/>
      <c r="L1" s="1599"/>
      <c r="M1" s="1599"/>
      <c r="N1" s="1599"/>
      <c r="O1" s="1599"/>
      <c r="P1" s="1599"/>
      <c r="Q1" s="1599"/>
      <c r="R1" s="1599"/>
      <c r="S1" s="1599"/>
      <c r="T1" s="1599"/>
      <c r="V1"/>
      <c r="W1"/>
      <c r="X1"/>
      <c r="Y1"/>
      <c r="Z1"/>
      <c r="AA1"/>
      <c r="AB1"/>
      <c r="AC1"/>
      <c r="AD1"/>
      <c r="AE1"/>
      <c r="AF1"/>
      <c r="AG1"/>
      <c r="AH1"/>
      <c r="AI1"/>
      <c r="AJ1"/>
      <c r="AK1"/>
      <c r="AL1"/>
      <c r="AM1"/>
    </row>
    <row r="2" spans="1:39" s="894" customFormat="1" ht="15.75" x14ac:dyDescent="0.25">
      <c r="A2" s="1600" t="s">
        <v>720</v>
      </c>
      <c r="B2" s="1600"/>
      <c r="C2" s="1600"/>
      <c r="D2" s="1600"/>
      <c r="E2" s="1600"/>
      <c r="F2" s="1600"/>
      <c r="G2" s="1600"/>
      <c r="H2" s="1600"/>
      <c r="I2" s="1600"/>
      <c r="J2" s="1600"/>
      <c r="K2" s="1600"/>
      <c r="L2" s="1600"/>
      <c r="M2" s="1600"/>
      <c r="N2" s="1600"/>
      <c r="O2" s="1600"/>
      <c r="P2" s="1600"/>
      <c r="Q2" s="1600"/>
      <c r="R2" s="1600"/>
      <c r="S2" s="1600"/>
      <c r="T2" s="1600"/>
    </row>
    <row r="3" spans="1:39" s="895" customFormat="1" ht="50.25" customHeight="1" x14ac:dyDescent="0.2">
      <c r="A3" s="1601" t="s">
        <v>739</v>
      </c>
      <c r="B3" s="1602" t="s">
        <v>750</v>
      </c>
      <c r="C3" s="1604" t="s">
        <v>722</v>
      </c>
      <c r="D3" s="1605"/>
      <c r="E3" s="1604" t="s">
        <v>751</v>
      </c>
      <c r="F3" s="1605"/>
      <c r="G3" s="1604" t="s">
        <v>752</v>
      </c>
      <c r="H3" s="1605"/>
      <c r="I3" s="1604" t="s">
        <v>753</v>
      </c>
      <c r="J3" s="1605"/>
      <c r="K3" s="1604" t="s">
        <v>754</v>
      </c>
      <c r="L3" s="1605"/>
      <c r="M3" s="1604" t="s">
        <v>755</v>
      </c>
      <c r="N3" s="1605"/>
      <c r="O3" s="1604" t="s">
        <v>756</v>
      </c>
      <c r="P3" s="1605"/>
      <c r="Q3" s="1604" t="s">
        <v>757</v>
      </c>
      <c r="R3" s="1605"/>
      <c r="S3" s="1603" t="s">
        <v>758</v>
      </c>
      <c r="T3" s="1603"/>
    </row>
    <row r="4" spans="1:39" s="895" customFormat="1" ht="68.25" customHeight="1" x14ac:dyDescent="0.2">
      <c r="A4" s="1594"/>
      <c r="B4" s="1603"/>
      <c r="C4" s="739" t="s">
        <v>759</v>
      </c>
      <c r="D4" s="896" t="s">
        <v>760</v>
      </c>
      <c r="E4" s="739" t="s">
        <v>759</v>
      </c>
      <c r="F4" s="896" t="s">
        <v>761</v>
      </c>
      <c r="G4" s="739" t="s">
        <v>762</v>
      </c>
      <c r="H4" s="896" t="s">
        <v>760</v>
      </c>
      <c r="I4" s="739" t="s">
        <v>762</v>
      </c>
      <c r="J4" s="896" t="s">
        <v>760</v>
      </c>
      <c r="K4" s="739" t="s">
        <v>759</v>
      </c>
      <c r="L4" s="896" t="s">
        <v>763</v>
      </c>
      <c r="M4" s="739" t="s">
        <v>762</v>
      </c>
      <c r="N4" s="896" t="s">
        <v>763</v>
      </c>
      <c r="O4" s="739" t="s">
        <v>759</v>
      </c>
      <c r="P4" s="896" t="s">
        <v>760</v>
      </c>
      <c r="Q4" s="739" t="s">
        <v>759</v>
      </c>
      <c r="R4" s="896" t="s">
        <v>760</v>
      </c>
      <c r="S4" s="739" t="s">
        <v>762</v>
      </c>
      <c r="T4" s="739" t="s">
        <v>764</v>
      </c>
    </row>
    <row r="5" spans="1:39" s="897" customFormat="1" x14ac:dyDescent="0.2">
      <c r="A5" s="425" t="s">
        <v>76</v>
      </c>
      <c r="B5" s="423">
        <v>258</v>
      </c>
      <c r="C5" s="423">
        <v>256727</v>
      </c>
      <c r="D5" s="423">
        <v>21085.199629799998</v>
      </c>
      <c r="E5" s="423">
        <v>86152515</v>
      </c>
      <c r="F5" s="423">
        <v>2819742.9088959</v>
      </c>
      <c r="G5" s="423">
        <v>6619620</v>
      </c>
      <c r="H5" s="423">
        <v>949958.03658750001</v>
      </c>
      <c r="I5" s="423">
        <v>35482482</v>
      </c>
      <c r="J5" s="423">
        <v>2229612.1793669998</v>
      </c>
      <c r="K5" s="423">
        <v>311024</v>
      </c>
      <c r="L5" s="423">
        <v>22677.844400000002</v>
      </c>
      <c r="M5" s="423">
        <v>43</v>
      </c>
      <c r="N5" s="423">
        <v>4.5177249999999995</v>
      </c>
      <c r="O5" s="423">
        <v>28</v>
      </c>
      <c r="P5" s="423">
        <v>3.0077499999999997</v>
      </c>
      <c r="Q5" s="423">
        <v>128822439</v>
      </c>
      <c r="R5" s="423">
        <v>6043083.6943552019</v>
      </c>
      <c r="S5" s="423">
        <v>355290</v>
      </c>
      <c r="T5" s="423">
        <v>21603.39</v>
      </c>
    </row>
    <row r="6" spans="1:39" s="897" customFormat="1" x14ac:dyDescent="0.2">
      <c r="A6" s="425" t="s">
        <v>77</v>
      </c>
      <c r="B6" s="423">
        <f>SUM(B7:B18)</f>
        <v>192</v>
      </c>
      <c r="C6" s="423">
        <f t="shared" ref="C6:D6" si="0">SUM(C7:C18)</f>
        <v>67589</v>
      </c>
      <c r="D6" s="423">
        <f t="shared" si="0"/>
        <v>4064.5429835999994</v>
      </c>
      <c r="E6" s="423">
        <f t="shared" ref="E6" si="1">SUM(E7:E18)</f>
        <v>58732609</v>
      </c>
      <c r="F6" s="423">
        <f t="shared" ref="F6" si="2">SUM(F7:F18)</f>
        <v>2376953.6504436</v>
      </c>
      <c r="G6" s="423">
        <f t="shared" ref="G6" si="3">SUM(G7:G18)</f>
        <v>3904107</v>
      </c>
      <c r="H6" s="423">
        <f t="shared" ref="H6" si="4">SUM(H7:H18)</f>
        <v>385450.58486000006</v>
      </c>
      <c r="I6" s="423">
        <f t="shared" ref="I6" si="5">SUM(I7:I18)</f>
        <v>42225582</v>
      </c>
      <c r="J6" s="423">
        <f t="shared" ref="J6" si="6">SUM(J7:J18)</f>
        <v>1107820.4120979998</v>
      </c>
      <c r="K6" s="423">
        <f t="shared" ref="K6" si="7">SUM(K7:K18)</f>
        <v>88334</v>
      </c>
      <c r="L6" s="423">
        <f t="shared" ref="L6" si="8">SUM(L7:L18)</f>
        <v>7101.9716149999995</v>
      </c>
      <c r="M6" s="423">
        <f t="shared" ref="M6" si="9">SUM(M7:M18)</f>
        <v>0</v>
      </c>
      <c r="N6" s="423">
        <f t="shared" ref="N6" si="10">SUM(N7:N18)</f>
        <v>0</v>
      </c>
      <c r="O6" s="423">
        <f t="shared" ref="O6" si="11">SUM(O7:O18)</f>
        <v>0</v>
      </c>
      <c r="P6" s="423">
        <f t="shared" ref="P6" si="12">SUM(P7:P18)</f>
        <v>0</v>
      </c>
      <c r="Q6" s="423">
        <f t="shared" ref="Q6" si="13">SUM(Q7:Q18)</f>
        <v>105018221</v>
      </c>
      <c r="R6" s="423">
        <f t="shared" ref="R6" si="14">SUM(R7:R18)</f>
        <v>3881391.1620002007</v>
      </c>
      <c r="S6" s="423">
        <f>INDEX(S7:S18,COUNT(S7:S18))</f>
        <v>396088</v>
      </c>
      <c r="T6" s="423">
        <f>INDEX(T7:T18,COUNT(T7:T18))</f>
        <v>23659.881000000001</v>
      </c>
    </row>
    <row r="7" spans="1:39" s="897" customFormat="1" x14ac:dyDescent="0.2">
      <c r="A7" s="421">
        <v>45044</v>
      </c>
      <c r="B7" s="424">
        <v>19</v>
      </c>
      <c r="C7" s="424">
        <v>4718</v>
      </c>
      <c r="D7" s="424">
        <v>584.33131160000005</v>
      </c>
      <c r="E7" s="424">
        <v>6275286</v>
      </c>
      <c r="F7" s="424">
        <v>254906.00314860011</v>
      </c>
      <c r="G7" s="424">
        <v>404446</v>
      </c>
      <c r="H7" s="424">
        <v>42659.647467499992</v>
      </c>
      <c r="I7" s="424">
        <v>3937911</v>
      </c>
      <c r="J7" s="424">
        <v>102089.00297999999</v>
      </c>
      <c r="K7" s="424">
        <v>12368</v>
      </c>
      <c r="L7" s="424">
        <v>1017.2285000000001</v>
      </c>
      <c r="M7" s="424">
        <v>0</v>
      </c>
      <c r="N7" s="424">
        <v>0</v>
      </c>
      <c r="O7" s="424">
        <v>0</v>
      </c>
      <c r="P7" s="424">
        <v>0</v>
      </c>
      <c r="Q7" s="424">
        <v>10634729</v>
      </c>
      <c r="R7" s="424">
        <v>401256.21340770018</v>
      </c>
      <c r="S7" s="424">
        <v>359473</v>
      </c>
      <c r="T7" s="424">
        <v>22789.376540400001</v>
      </c>
    </row>
    <row r="8" spans="1:39" s="897" customFormat="1" x14ac:dyDescent="0.2">
      <c r="A8" s="421">
        <v>45077</v>
      </c>
      <c r="B8" s="424">
        <v>23</v>
      </c>
      <c r="C8" s="424">
        <v>3390</v>
      </c>
      <c r="D8" s="424">
        <v>394.64465760000002</v>
      </c>
      <c r="E8" s="424">
        <v>7352729</v>
      </c>
      <c r="F8" s="424">
        <v>307814.43551390013</v>
      </c>
      <c r="G8" s="424">
        <v>509055</v>
      </c>
      <c r="H8" s="424">
        <v>49929.790315000006</v>
      </c>
      <c r="I8" s="424">
        <v>5643804</v>
      </c>
      <c r="J8" s="424">
        <v>142430.07212449997</v>
      </c>
      <c r="K8" s="424">
        <v>17285</v>
      </c>
      <c r="L8" s="424">
        <v>1416.8011799999999</v>
      </c>
      <c r="M8" s="424">
        <v>0</v>
      </c>
      <c r="N8" s="424">
        <v>0</v>
      </c>
      <c r="O8" s="424">
        <v>0</v>
      </c>
      <c r="P8" s="424">
        <v>0</v>
      </c>
      <c r="Q8" s="424">
        <v>13526263</v>
      </c>
      <c r="R8" s="424">
        <v>501985.74379100004</v>
      </c>
      <c r="S8" s="424">
        <v>343831</v>
      </c>
      <c r="T8" s="424">
        <v>20677.428435000009</v>
      </c>
    </row>
    <row r="9" spans="1:39" s="897" customFormat="1" x14ac:dyDescent="0.2">
      <c r="A9" s="421">
        <v>45107</v>
      </c>
      <c r="B9" s="424">
        <v>22</v>
      </c>
      <c r="C9" s="424">
        <v>7345</v>
      </c>
      <c r="D9" s="424">
        <v>643.72920520000002</v>
      </c>
      <c r="E9" s="424">
        <v>6684898</v>
      </c>
      <c r="F9" s="424">
        <v>264073.47673879983</v>
      </c>
      <c r="G9" s="424">
        <v>516134</v>
      </c>
      <c r="H9" s="424">
        <v>49726.128844999999</v>
      </c>
      <c r="I9" s="424">
        <v>6011459</v>
      </c>
      <c r="J9" s="424">
        <v>151599.04170950002</v>
      </c>
      <c r="K9" s="424">
        <v>14623</v>
      </c>
      <c r="L9" s="424">
        <v>1165.266095</v>
      </c>
      <c r="M9" s="424">
        <v>0</v>
      </c>
      <c r="N9" s="424">
        <v>0</v>
      </c>
      <c r="O9" s="424">
        <v>0</v>
      </c>
      <c r="P9" s="424">
        <v>0</v>
      </c>
      <c r="Q9" s="424">
        <v>13234459</v>
      </c>
      <c r="R9" s="424">
        <v>467207.64259349986</v>
      </c>
      <c r="S9" s="424">
        <v>341207</v>
      </c>
      <c r="T9" s="424">
        <v>18930.741814199995</v>
      </c>
    </row>
    <row r="10" spans="1:39" s="897" customFormat="1" x14ac:dyDescent="0.2">
      <c r="A10" s="421">
        <v>45138</v>
      </c>
      <c r="B10" s="424">
        <v>21</v>
      </c>
      <c r="C10" s="424">
        <v>6216</v>
      </c>
      <c r="D10" s="424">
        <v>363.5665656000001</v>
      </c>
      <c r="E10" s="424">
        <v>5541586</v>
      </c>
      <c r="F10" s="424">
        <v>237146.18724440003</v>
      </c>
      <c r="G10" s="424">
        <v>451072</v>
      </c>
      <c r="H10" s="424">
        <v>43982.143710000004</v>
      </c>
      <c r="I10" s="424">
        <v>3968233</v>
      </c>
      <c r="J10" s="424">
        <v>105068.70110149999</v>
      </c>
      <c r="K10" s="424">
        <v>10198</v>
      </c>
      <c r="L10" s="424">
        <v>816.86188500000003</v>
      </c>
      <c r="M10" s="424">
        <v>0</v>
      </c>
      <c r="N10" s="424">
        <v>0</v>
      </c>
      <c r="O10" s="424">
        <v>0</v>
      </c>
      <c r="P10" s="424">
        <v>0</v>
      </c>
      <c r="Q10" s="424">
        <v>9977305</v>
      </c>
      <c r="R10" s="424">
        <v>387377.46050649998</v>
      </c>
      <c r="S10" s="424">
        <v>368926</v>
      </c>
      <c r="T10" s="424">
        <v>21846.216273099999</v>
      </c>
    </row>
    <row r="11" spans="1:39" s="897" customFormat="1" x14ac:dyDescent="0.2">
      <c r="A11" s="421">
        <v>45169</v>
      </c>
      <c r="B11" s="424">
        <v>22</v>
      </c>
      <c r="C11" s="424">
        <v>12644</v>
      </c>
      <c r="D11" s="424">
        <v>646.96988439999973</v>
      </c>
      <c r="E11" s="424">
        <v>5886284</v>
      </c>
      <c r="F11" s="424">
        <v>232923.99282739998</v>
      </c>
      <c r="G11" s="424">
        <v>480041</v>
      </c>
      <c r="H11" s="424">
        <v>45161.041382499985</v>
      </c>
      <c r="I11" s="424">
        <v>4473203</v>
      </c>
      <c r="J11" s="424">
        <v>118491.28603750002</v>
      </c>
      <c r="K11" s="424">
        <v>8941</v>
      </c>
      <c r="L11" s="424">
        <v>708.32124999999985</v>
      </c>
      <c r="M11" s="424">
        <v>0</v>
      </c>
      <c r="N11" s="424">
        <v>0</v>
      </c>
      <c r="O11" s="424">
        <v>0</v>
      </c>
      <c r="P11" s="424">
        <v>0</v>
      </c>
      <c r="Q11" s="424">
        <v>10861113</v>
      </c>
      <c r="R11" s="424">
        <v>397931.61138179997</v>
      </c>
      <c r="S11" s="424">
        <v>330927</v>
      </c>
      <c r="T11" s="424">
        <v>20415.730546899998</v>
      </c>
    </row>
    <row r="12" spans="1:39" s="897" customFormat="1" x14ac:dyDescent="0.2">
      <c r="A12" s="421">
        <v>45199</v>
      </c>
      <c r="B12" s="424">
        <v>21</v>
      </c>
      <c r="C12" s="424">
        <v>11359</v>
      </c>
      <c r="D12" s="424">
        <v>449.74120439999996</v>
      </c>
      <c r="E12" s="424">
        <v>6242466</v>
      </c>
      <c r="F12" s="424">
        <v>244305.60157490009</v>
      </c>
      <c r="G12" s="424">
        <v>454968</v>
      </c>
      <c r="H12" s="424">
        <v>43944.764030000049</v>
      </c>
      <c r="I12" s="424">
        <v>4657689</v>
      </c>
      <c r="J12" s="424">
        <v>126223.31600599999</v>
      </c>
      <c r="K12" s="424">
        <v>7316</v>
      </c>
      <c r="L12" s="424">
        <v>574.73793500000011</v>
      </c>
      <c r="M12" s="424">
        <v>0</v>
      </c>
      <c r="N12" s="424">
        <v>0</v>
      </c>
      <c r="O12" s="424">
        <v>0</v>
      </c>
      <c r="P12" s="424">
        <v>0</v>
      </c>
      <c r="Q12" s="424">
        <v>11373798</v>
      </c>
      <c r="R12" s="424">
        <v>415498.16075030016</v>
      </c>
      <c r="S12" s="424">
        <v>502737</v>
      </c>
      <c r="T12" s="424">
        <v>24418.827857199998</v>
      </c>
    </row>
    <row r="13" spans="1:39" s="897" customFormat="1" x14ac:dyDescent="0.2">
      <c r="A13" s="421">
        <v>45230</v>
      </c>
      <c r="B13" s="424">
        <v>21</v>
      </c>
      <c r="C13" s="424">
        <v>7693</v>
      </c>
      <c r="D13" s="424">
        <v>305.96199999999999</v>
      </c>
      <c r="E13" s="424">
        <v>7499108</v>
      </c>
      <c r="F13" s="424">
        <v>289465.68610000017</v>
      </c>
      <c r="G13" s="424">
        <v>383926</v>
      </c>
      <c r="H13" s="424">
        <v>41104.307399999991</v>
      </c>
      <c r="I13" s="424">
        <v>4677906</v>
      </c>
      <c r="J13" s="424">
        <v>140556.9811</v>
      </c>
      <c r="K13" s="424">
        <v>7446</v>
      </c>
      <c r="L13" s="424">
        <v>581.64480000000003</v>
      </c>
      <c r="M13" s="424">
        <v>0</v>
      </c>
      <c r="N13" s="424">
        <v>0</v>
      </c>
      <c r="O13" s="424">
        <v>0</v>
      </c>
      <c r="P13" s="424">
        <v>0</v>
      </c>
      <c r="Q13" s="424">
        <v>12576079</v>
      </c>
      <c r="R13" s="424">
        <v>472014.58140000008</v>
      </c>
      <c r="S13" s="424">
        <v>412048</v>
      </c>
      <c r="T13" s="424">
        <v>23238.033232999995</v>
      </c>
    </row>
    <row r="14" spans="1:39" s="897" customFormat="1" x14ac:dyDescent="0.2">
      <c r="A14" s="421">
        <v>45260</v>
      </c>
      <c r="B14" s="424">
        <v>23</v>
      </c>
      <c r="C14" s="424">
        <v>7681</v>
      </c>
      <c r="D14" s="424">
        <v>381.51489999999995</v>
      </c>
      <c r="E14" s="424">
        <v>7202537</v>
      </c>
      <c r="F14" s="424">
        <v>301706.31109999999</v>
      </c>
      <c r="G14" s="424">
        <v>360234</v>
      </c>
      <c r="H14" s="424">
        <v>36343.463599999995</v>
      </c>
      <c r="I14" s="424">
        <v>4406812</v>
      </c>
      <c r="J14" s="424">
        <v>120916.29580000001</v>
      </c>
      <c r="K14" s="424">
        <v>5233</v>
      </c>
      <c r="L14" s="424">
        <v>419.21660000000003</v>
      </c>
      <c r="M14" s="424">
        <v>0</v>
      </c>
      <c r="N14" s="424">
        <v>0</v>
      </c>
      <c r="O14" s="424">
        <v>0</v>
      </c>
      <c r="P14" s="424">
        <v>0</v>
      </c>
      <c r="Q14" s="424">
        <v>11982497</v>
      </c>
      <c r="R14" s="424">
        <v>459766.80200000003</v>
      </c>
      <c r="S14" s="424">
        <v>439561</v>
      </c>
      <c r="T14" s="424">
        <v>25026.719748</v>
      </c>
    </row>
    <row r="15" spans="1:39" s="897" customFormat="1" x14ac:dyDescent="0.2">
      <c r="A15" s="421">
        <v>45261</v>
      </c>
      <c r="B15" s="1113">
        <v>20</v>
      </c>
      <c r="C15" s="1113">
        <v>6543</v>
      </c>
      <c r="D15" s="1113">
        <v>294.08325480000002</v>
      </c>
      <c r="E15" s="1113">
        <v>6047715</v>
      </c>
      <c r="F15" s="1113">
        <v>244611.95619560004</v>
      </c>
      <c r="G15" s="1113">
        <v>344231</v>
      </c>
      <c r="H15" s="1113">
        <v>32599.298110000003</v>
      </c>
      <c r="I15" s="1113">
        <v>4448565</v>
      </c>
      <c r="J15" s="1113">
        <v>100445.71523900001</v>
      </c>
      <c r="K15" s="1113">
        <v>4924</v>
      </c>
      <c r="L15" s="1113">
        <v>401.89337</v>
      </c>
      <c r="M15" s="1113">
        <v>0</v>
      </c>
      <c r="N15" s="1113">
        <v>0</v>
      </c>
      <c r="O15" s="1113">
        <v>0</v>
      </c>
      <c r="P15" s="1113">
        <v>0</v>
      </c>
      <c r="Q15" s="1113">
        <v>10851978</v>
      </c>
      <c r="R15" s="1113">
        <v>378352.94616940006</v>
      </c>
      <c r="S15" s="1113">
        <v>396088</v>
      </c>
      <c r="T15" s="1113">
        <v>23659.881000000001</v>
      </c>
    </row>
    <row r="16" spans="1:39" s="897" customFormat="1" x14ac:dyDescent="0.2">
      <c r="A16" s="421">
        <v>45292</v>
      </c>
      <c r="B16" s="424"/>
      <c r="C16" s="424"/>
      <c r="D16" s="424"/>
      <c r="E16" s="424"/>
      <c r="F16" s="424"/>
      <c r="G16" s="424"/>
      <c r="H16" s="424"/>
      <c r="I16" s="424"/>
      <c r="J16" s="424"/>
      <c r="K16" s="424"/>
      <c r="L16" s="424"/>
      <c r="M16" s="424"/>
      <c r="N16" s="424"/>
      <c r="O16" s="424"/>
      <c r="P16" s="424"/>
      <c r="Q16" s="424"/>
      <c r="R16" s="424"/>
      <c r="S16" s="424"/>
      <c r="T16" s="424"/>
    </row>
    <row r="17" spans="1:21" s="897" customFormat="1" x14ac:dyDescent="0.2">
      <c r="A17" s="421">
        <v>45323</v>
      </c>
      <c r="B17" s="424"/>
      <c r="C17" s="424"/>
      <c r="D17" s="424"/>
      <c r="E17" s="424"/>
      <c r="F17" s="424"/>
      <c r="G17" s="424"/>
      <c r="H17" s="424"/>
      <c r="I17" s="424"/>
      <c r="J17" s="424"/>
      <c r="K17" s="424"/>
      <c r="L17" s="424"/>
      <c r="M17" s="424"/>
      <c r="N17" s="424"/>
      <c r="O17" s="424"/>
      <c r="P17" s="424"/>
      <c r="Q17" s="424"/>
      <c r="R17" s="424"/>
      <c r="S17" s="424"/>
      <c r="T17" s="424"/>
    </row>
    <row r="18" spans="1:21" s="663" customFormat="1" x14ac:dyDescent="0.2">
      <c r="A18" s="421">
        <v>45352</v>
      </c>
      <c r="B18" s="424"/>
      <c r="C18" s="424"/>
      <c r="D18" s="424"/>
      <c r="E18" s="424"/>
      <c r="F18" s="424"/>
      <c r="G18" s="424"/>
      <c r="H18" s="424"/>
      <c r="I18" s="424"/>
      <c r="J18" s="424"/>
      <c r="K18" s="424"/>
      <c r="L18" s="424"/>
      <c r="M18" s="424"/>
      <c r="N18" s="424"/>
      <c r="O18" s="424"/>
      <c r="P18" s="424"/>
      <c r="Q18" s="424"/>
      <c r="R18" s="424"/>
      <c r="S18" s="424"/>
      <c r="T18" s="424"/>
    </row>
    <row r="19" spans="1:21" ht="15.75" x14ac:dyDescent="0.25">
      <c r="A19" s="427"/>
      <c r="B19" s="365"/>
      <c r="C19" s="675"/>
      <c r="D19" s="675"/>
      <c r="E19" s="675"/>
      <c r="F19" s="675"/>
      <c r="G19" s="675"/>
      <c r="H19" s="676"/>
      <c r="I19" s="675"/>
      <c r="J19" s="675"/>
      <c r="K19" s="675"/>
      <c r="L19" s="676"/>
      <c r="M19" s="677"/>
      <c r="N19" s="677"/>
      <c r="O19" s="677"/>
      <c r="P19" s="677"/>
      <c r="Q19" s="677"/>
      <c r="R19" s="677"/>
      <c r="T19" s="679"/>
    </row>
    <row r="20" spans="1:21" ht="24" customHeight="1" x14ac:dyDescent="0.25">
      <c r="A20" s="1598" t="s">
        <v>749</v>
      </c>
      <c r="B20" s="1598"/>
      <c r="C20" s="1598"/>
      <c r="D20" s="1598"/>
      <c r="E20" s="1598"/>
      <c r="F20" s="1598"/>
      <c r="G20" s="1598"/>
      <c r="H20" s="1598"/>
      <c r="I20" s="1598"/>
      <c r="J20" s="1598"/>
      <c r="K20" s="1598"/>
      <c r="L20" s="1598"/>
      <c r="M20" s="1598"/>
      <c r="N20" s="1598"/>
      <c r="O20" s="1598"/>
      <c r="P20" s="1598"/>
      <c r="Q20" s="1598"/>
      <c r="R20" s="1598"/>
    </row>
    <row r="21" spans="1:21" ht="48.75" customHeight="1" x14ac:dyDescent="0.2">
      <c r="A21" s="1606" t="s">
        <v>739</v>
      </c>
      <c r="B21" s="1606" t="s">
        <v>750</v>
      </c>
      <c r="C21" s="1609" t="s">
        <v>765</v>
      </c>
      <c r="D21" s="1610"/>
      <c r="E21" s="1610"/>
      <c r="F21" s="1611"/>
      <c r="G21" s="1609" t="s">
        <v>752</v>
      </c>
      <c r="H21" s="1610"/>
      <c r="I21" s="1610"/>
      <c r="J21" s="1611"/>
      <c r="K21" s="1609" t="s">
        <v>753</v>
      </c>
      <c r="L21" s="1610"/>
      <c r="M21" s="1610"/>
      <c r="N21" s="1611"/>
      <c r="O21" s="1612" t="s">
        <v>766</v>
      </c>
      <c r="P21" s="1612"/>
      <c r="Q21" s="1613" t="s">
        <v>758</v>
      </c>
      <c r="R21" s="1613"/>
    </row>
    <row r="22" spans="1:21" ht="20.25" customHeight="1" x14ac:dyDescent="0.2">
      <c r="A22" s="1607"/>
      <c r="B22" s="1607"/>
      <c r="C22" s="1614" t="s">
        <v>767</v>
      </c>
      <c r="D22" s="1615"/>
      <c r="E22" s="1614" t="s">
        <v>768</v>
      </c>
      <c r="F22" s="1615"/>
      <c r="G22" s="1614" t="s">
        <v>767</v>
      </c>
      <c r="H22" s="1615"/>
      <c r="I22" s="1614" t="s">
        <v>768</v>
      </c>
      <c r="J22" s="1615"/>
      <c r="K22" s="1614" t="s">
        <v>767</v>
      </c>
      <c r="L22" s="1615"/>
      <c r="M22" s="1614" t="s">
        <v>768</v>
      </c>
      <c r="N22" s="1615"/>
      <c r="O22" s="1616" t="s">
        <v>759</v>
      </c>
      <c r="P22" s="1606" t="s">
        <v>769</v>
      </c>
      <c r="Q22" s="1606" t="s">
        <v>759</v>
      </c>
      <c r="R22" s="1606" t="s">
        <v>769</v>
      </c>
    </row>
    <row r="23" spans="1:21" ht="38.25" x14ac:dyDescent="0.2">
      <c r="A23" s="1608"/>
      <c r="B23" s="1608"/>
      <c r="C23" s="739" t="s">
        <v>759</v>
      </c>
      <c r="D23" s="896" t="s">
        <v>760</v>
      </c>
      <c r="E23" s="739" t="s">
        <v>759</v>
      </c>
      <c r="F23" s="896" t="s">
        <v>760</v>
      </c>
      <c r="G23" s="739" t="s">
        <v>759</v>
      </c>
      <c r="H23" s="896" t="s">
        <v>760</v>
      </c>
      <c r="I23" s="739" t="s">
        <v>759</v>
      </c>
      <c r="J23" s="896" t="s">
        <v>760</v>
      </c>
      <c r="K23" s="739" t="s">
        <v>759</v>
      </c>
      <c r="L23" s="896" t="s">
        <v>763</v>
      </c>
      <c r="M23" s="739" t="s">
        <v>759</v>
      </c>
      <c r="N23" s="896" t="s">
        <v>763</v>
      </c>
      <c r="O23" s="1603"/>
      <c r="P23" s="1608"/>
      <c r="Q23" s="1608"/>
      <c r="R23" s="1608"/>
      <c r="U23" s="663"/>
    </row>
    <row r="24" spans="1:21" s="663" customFormat="1" x14ac:dyDescent="0.2">
      <c r="A24" s="425" t="s">
        <v>76</v>
      </c>
      <c r="B24" s="426">
        <v>258</v>
      </c>
      <c r="C24" s="426">
        <v>1297966</v>
      </c>
      <c r="D24" s="426">
        <v>298600.804726</v>
      </c>
      <c r="E24" s="426">
        <v>1012065</v>
      </c>
      <c r="F24" s="426">
        <v>246709.29375499999</v>
      </c>
      <c r="G24" s="426">
        <v>1842</v>
      </c>
      <c r="H24" s="426">
        <v>328.95600999999994</v>
      </c>
      <c r="I24" s="426">
        <v>1468</v>
      </c>
      <c r="J24" s="426">
        <v>258.10328600000003</v>
      </c>
      <c r="K24" s="426">
        <v>64311555</v>
      </c>
      <c r="L24" s="426">
        <v>4458036.9539179998</v>
      </c>
      <c r="M24" s="426">
        <v>57552325</v>
      </c>
      <c r="N24" s="426">
        <v>3733548.5191899994</v>
      </c>
      <c r="O24" s="426">
        <v>124177221</v>
      </c>
      <c r="P24" s="426">
        <v>8737482.6251830012</v>
      </c>
      <c r="Q24" s="426">
        <v>108373</v>
      </c>
      <c r="R24" s="426">
        <v>7901.3302567500004</v>
      </c>
    </row>
    <row r="25" spans="1:21" s="663" customFormat="1" x14ac:dyDescent="0.2">
      <c r="A25" s="425" t="s">
        <v>77</v>
      </c>
      <c r="B25" s="423">
        <f>SUM(B26:B37)</f>
        <v>192</v>
      </c>
      <c r="C25" s="423">
        <f t="shared" ref="C25:P25" si="15">SUM(C26:C37)</f>
        <v>4190348</v>
      </c>
      <c r="D25" s="423">
        <f t="shared" si="15"/>
        <v>824052.85821999994</v>
      </c>
      <c r="E25" s="423">
        <f t="shared" si="15"/>
        <v>3307859</v>
      </c>
      <c r="F25" s="423">
        <f t="shared" si="15"/>
        <v>705507.10657100007</v>
      </c>
      <c r="G25" s="423">
        <f t="shared" si="15"/>
        <v>12604</v>
      </c>
      <c r="H25" s="423">
        <f t="shared" si="15"/>
        <v>2267.8838445000001</v>
      </c>
      <c r="I25" s="423">
        <f t="shared" si="15"/>
        <v>5926</v>
      </c>
      <c r="J25" s="423">
        <f t="shared" si="15"/>
        <v>1050.5181225000001</v>
      </c>
      <c r="K25" s="423">
        <f t="shared" si="15"/>
        <v>132187498</v>
      </c>
      <c r="L25" s="423">
        <f t="shared" si="15"/>
        <v>7488816.460389249</v>
      </c>
      <c r="M25" s="423">
        <f t="shared" si="15"/>
        <v>118609798</v>
      </c>
      <c r="N25" s="423">
        <f t="shared" si="15"/>
        <v>6484894.810991752</v>
      </c>
      <c r="O25" s="423">
        <f t="shared" si="15"/>
        <v>258314033</v>
      </c>
      <c r="P25" s="423">
        <f t="shared" si="15"/>
        <v>15506589.638139</v>
      </c>
      <c r="Q25" s="423">
        <f>INDEX(Q26:Q37,COUNT(Q26:Q37))</f>
        <v>195958</v>
      </c>
      <c r="R25" s="423">
        <f>INDEX(R26:R37,COUNT(R26:R37))</f>
        <v>14291.38</v>
      </c>
    </row>
    <row r="26" spans="1:21" s="663" customFormat="1" x14ac:dyDescent="0.2">
      <c r="A26" s="421">
        <v>45044</v>
      </c>
      <c r="B26" s="424">
        <v>19</v>
      </c>
      <c r="C26" s="424">
        <v>319931</v>
      </c>
      <c r="D26" s="424">
        <v>50095.587567000002</v>
      </c>
      <c r="E26" s="424">
        <v>294133</v>
      </c>
      <c r="F26" s="424">
        <v>52505.520806</v>
      </c>
      <c r="G26" s="424">
        <v>84</v>
      </c>
      <c r="H26" s="424">
        <v>15.778551999999999</v>
      </c>
      <c r="I26" s="424">
        <v>23</v>
      </c>
      <c r="J26" s="424">
        <v>3.8851789999999999</v>
      </c>
      <c r="K26" s="424">
        <v>7878674</v>
      </c>
      <c r="L26" s="424">
        <v>425294.83744300011</v>
      </c>
      <c r="M26" s="424">
        <v>7273144</v>
      </c>
      <c r="N26" s="424">
        <v>386965.96021699999</v>
      </c>
      <c r="O26" s="424">
        <v>15765989</v>
      </c>
      <c r="P26" s="424">
        <v>914881.56976400025</v>
      </c>
      <c r="Q26" s="424">
        <v>102658</v>
      </c>
      <c r="R26" s="424">
        <v>8761.5978720000003</v>
      </c>
    </row>
    <row r="27" spans="1:21" s="663" customFormat="1" x14ac:dyDescent="0.2">
      <c r="A27" s="421">
        <v>45077</v>
      </c>
      <c r="B27" s="424">
        <v>23</v>
      </c>
      <c r="C27" s="424">
        <v>374942</v>
      </c>
      <c r="D27" s="424">
        <v>103270.419859</v>
      </c>
      <c r="E27" s="424">
        <v>304703</v>
      </c>
      <c r="F27" s="424">
        <v>93962.548064999995</v>
      </c>
      <c r="G27" s="424">
        <v>537</v>
      </c>
      <c r="H27" s="424">
        <v>99.021946999999997</v>
      </c>
      <c r="I27" s="424">
        <v>114</v>
      </c>
      <c r="J27" s="424">
        <v>20.336932999999998</v>
      </c>
      <c r="K27" s="424">
        <v>12845852</v>
      </c>
      <c r="L27" s="424">
        <v>676231.67237699998</v>
      </c>
      <c r="M27" s="424">
        <v>10708833</v>
      </c>
      <c r="N27" s="424">
        <v>535259.64428600005</v>
      </c>
      <c r="O27" s="424">
        <v>24234981</v>
      </c>
      <c r="P27" s="424">
        <v>1408843.6434670002</v>
      </c>
      <c r="Q27" s="424">
        <v>158574</v>
      </c>
      <c r="R27" s="424">
        <v>10601.00000025</v>
      </c>
    </row>
    <row r="28" spans="1:21" s="663" customFormat="1" x14ac:dyDescent="0.2">
      <c r="A28" s="421">
        <v>45107</v>
      </c>
      <c r="B28" s="424">
        <v>22</v>
      </c>
      <c r="C28" s="424">
        <v>531012</v>
      </c>
      <c r="D28" s="424">
        <v>91546.508063999994</v>
      </c>
      <c r="E28" s="424">
        <v>360953</v>
      </c>
      <c r="F28" s="424">
        <v>62997.624867000006</v>
      </c>
      <c r="G28" s="424">
        <v>636</v>
      </c>
      <c r="H28" s="424">
        <v>115.98102499999999</v>
      </c>
      <c r="I28" s="424">
        <v>501</v>
      </c>
      <c r="J28" s="424">
        <v>89.563743000000102</v>
      </c>
      <c r="K28" s="424">
        <v>15349568</v>
      </c>
      <c r="L28" s="424">
        <v>798841.22990800091</v>
      </c>
      <c r="M28" s="424">
        <v>13747884</v>
      </c>
      <c r="N28" s="424">
        <v>686068.75778500002</v>
      </c>
      <c r="O28" s="424">
        <v>29990554</v>
      </c>
      <c r="P28" s="424">
        <v>1639659.6653920009</v>
      </c>
      <c r="Q28" s="424">
        <v>142896</v>
      </c>
      <c r="R28" s="424">
        <v>11576.720421500002</v>
      </c>
    </row>
    <row r="29" spans="1:21" s="663" customFormat="1" x14ac:dyDescent="0.2">
      <c r="A29" s="421">
        <v>45138</v>
      </c>
      <c r="B29" s="424">
        <v>21</v>
      </c>
      <c r="C29" s="424">
        <v>402602</v>
      </c>
      <c r="D29" s="424">
        <v>112485.17651600001</v>
      </c>
      <c r="E29" s="424">
        <v>384893</v>
      </c>
      <c r="F29" s="424">
        <v>113271.077936</v>
      </c>
      <c r="G29" s="424">
        <v>929</v>
      </c>
      <c r="H29" s="424">
        <v>166.76815400000001</v>
      </c>
      <c r="I29" s="424">
        <v>482</v>
      </c>
      <c r="J29" s="424">
        <v>83.910801000000006</v>
      </c>
      <c r="K29" s="424">
        <v>12129709</v>
      </c>
      <c r="L29" s="424">
        <v>652793.58219600003</v>
      </c>
      <c r="M29" s="424">
        <v>12114123</v>
      </c>
      <c r="N29" s="424">
        <v>644855.02501800004</v>
      </c>
      <c r="O29" s="424">
        <v>25032738</v>
      </c>
      <c r="P29" s="424">
        <v>1523655.5406210001</v>
      </c>
      <c r="Q29" s="424">
        <v>168338</v>
      </c>
      <c r="R29" s="424">
        <v>10930.7324185</v>
      </c>
    </row>
    <row r="30" spans="1:21" s="663" customFormat="1" x14ac:dyDescent="0.2">
      <c r="A30" s="421">
        <v>45169</v>
      </c>
      <c r="B30" s="424">
        <v>22</v>
      </c>
      <c r="C30" s="424">
        <v>620388</v>
      </c>
      <c r="D30" s="424">
        <v>95008.26</v>
      </c>
      <c r="E30" s="424">
        <v>429397</v>
      </c>
      <c r="F30" s="424">
        <v>68033.3</v>
      </c>
      <c r="G30" s="424">
        <v>1277</v>
      </c>
      <c r="H30" s="424">
        <v>228.71</v>
      </c>
      <c r="I30" s="424">
        <v>722</v>
      </c>
      <c r="J30" s="424">
        <v>128.31</v>
      </c>
      <c r="K30" s="424">
        <v>16392024</v>
      </c>
      <c r="L30" s="424">
        <v>937300.00627899996</v>
      </c>
      <c r="M30" s="424">
        <v>15247461</v>
      </c>
      <c r="N30" s="424">
        <v>855055.74686500104</v>
      </c>
      <c r="O30" s="424">
        <v>32691269</v>
      </c>
      <c r="P30" s="424">
        <v>1955754.333144001</v>
      </c>
      <c r="Q30" s="424">
        <v>157745</v>
      </c>
      <c r="R30" s="424">
        <v>11239.095480250002</v>
      </c>
    </row>
    <row r="31" spans="1:21" s="663" customFormat="1" x14ac:dyDescent="0.2">
      <c r="A31" s="421">
        <v>45199</v>
      </c>
      <c r="B31" s="424">
        <v>21</v>
      </c>
      <c r="C31" s="424">
        <v>402333</v>
      </c>
      <c r="D31" s="424">
        <v>97782.332391000004</v>
      </c>
      <c r="E31" s="424">
        <v>234600</v>
      </c>
      <c r="F31" s="424">
        <v>61408.494773000006</v>
      </c>
      <c r="G31" s="424">
        <v>1874</v>
      </c>
      <c r="H31" s="424">
        <v>342.11680699999999</v>
      </c>
      <c r="I31" s="424">
        <v>1183</v>
      </c>
      <c r="J31" s="424">
        <v>212.43137099999998</v>
      </c>
      <c r="K31" s="424">
        <v>15567551</v>
      </c>
      <c r="L31" s="424">
        <v>967865.26664999896</v>
      </c>
      <c r="M31" s="424">
        <v>14614709</v>
      </c>
      <c r="N31" s="424">
        <v>888868.01731799997</v>
      </c>
      <c r="O31" s="424">
        <v>30822250</v>
      </c>
      <c r="P31" s="424">
        <v>2016478.6593099986</v>
      </c>
      <c r="Q31" s="424">
        <v>171197</v>
      </c>
      <c r="R31" s="424">
        <v>13143.458925249999</v>
      </c>
    </row>
    <row r="32" spans="1:21" s="663" customFormat="1" x14ac:dyDescent="0.2">
      <c r="A32" s="421">
        <v>45230</v>
      </c>
      <c r="B32" s="424">
        <v>21</v>
      </c>
      <c r="C32" s="424">
        <v>499655</v>
      </c>
      <c r="D32" s="424">
        <v>83960.229668749991</v>
      </c>
      <c r="E32" s="424">
        <v>314722</v>
      </c>
      <c r="F32" s="424">
        <v>62837.341405750005</v>
      </c>
      <c r="G32" s="424">
        <v>2967</v>
      </c>
      <c r="H32" s="424">
        <v>529.97334949999993</v>
      </c>
      <c r="I32" s="424">
        <v>1197</v>
      </c>
      <c r="J32" s="424">
        <v>210.83561550000002</v>
      </c>
      <c r="K32" s="424">
        <v>16398219</v>
      </c>
      <c r="L32" s="424">
        <v>1058818.8181179999</v>
      </c>
      <c r="M32" s="424">
        <v>13978434</v>
      </c>
      <c r="N32" s="424">
        <v>856092.85155625001</v>
      </c>
      <c r="O32" s="424">
        <v>31195194</v>
      </c>
      <c r="P32" s="424">
        <v>2062450.0497137499</v>
      </c>
      <c r="Q32" s="424">
        <v>196391</v>
      </c>
      <c r="R32" s="424">
        <v>17644.272185499987</v>
      </c>
    </row>
    <row r="33" spans="1:20" s="663" customFormat="1" x14ac:dyDescent="0.2">
      <c r="A33" s="421">
        <v>45260</v>
      </c>
      <c r="B33" s="424">
        <v>23</v>
      </c>
      <c r="C33" s="424">
        <v>661887</v>
      </c>
      <c r="D33" s="424">
        <v>132659.26</v>
      </c>
      <c r="E33" s="424">
        <v>588390</v>
      </c>
      <c r="F33" s="424">
        <v>122333.36</v>
      </c>
      <c r="G33" s="424">
        <v>1941</v>
      </c>
      <c r="H33" s="424">
        <v>344.19</v>
      </c>
      <c r="I33" s="424">
        <v>965</v>
      </c>
      <c r="J33" s="424">
        <v>168.93</v>
      </c>
      <c r="K33" s="424">
        <v>16012449</v>
      </c>
      <c r="L33" s="424">
        <v>938146.49</v>
      </c>
      <c r="M33" s="424">
        <v>13693240</v>
      </c>
      <c r="N33" s="424">
        <v>762973.11</v>
      </c>
      <c r="O33" s="424">
        <v>30958872</v>
      </c>
      <c r="P33" s="424">
        <v>1956625.3399999999</v>
      </c>
      <c r="Q33" s="424">
        <v>199968</v>
      </c>
      <c r="R33" s="424">
        <v>12409.8971</v>
      </c>
    </row>
    <row r="34" spans="1:20" s="663" customFormat="1" x14ac:dyDescent="0.2">
      <c r="A34" s="1112">
        <v>45261</v>
      </c>
      <c r="B34" s="1113">
        <v>20</v>
      </c>
      <c r="C34" s="1113">
        <v>377598</v>
      </c>
      <c r="D34" s="1113">
        <v>57245.084154250006</v>
      </c>
      <c r="E34" s="1113">
        <v>396068</v>
      </c>
      <c r="F34" s="1113">
        <v>68157.838718250001</v>
      </c>
      <c r="G34" s="1113">
        <v>2359</v>
      </c>
      <c r="H34" s="1113">
        <v>425.34401000000003</v>
      </c>
      <c r="I34" s="1113">
        <v>739</v>
      </c>
      <c r="J34" s="1113">
        <v>132.31448</v>
      </c>
      <c r="K34" s="1113">
        <v>19613452</v>
      </c>
      <c r="L34" s="1113">
        <v>1033524.55741825</v>
      </c>
      <c r="M34" s="1113">
        <v>17231970</v>
      </c>
      <c r="N34" s="1113">
        <v>868755.69794649992</v>
      </c>
      <c r="O34" s="1113">
        <v>37622186</v>
      </c>
      <c r="P34" s="1113">
        <v>2028240.8367272501</v>
      </c>
      <c r="Q34" s="1113">
        <v>195958</v>
      </c>
      <c r="R34" s="1113">
        <v>14291.38</v>
      </c>
    </row>
    <row r="35" spans="1:20" s="663" customFormat="1" x14ac:dyDescent="0.2">
      <c r="A35" s="1112">
        <v>45292</v>
      </c>
      <c r="B35" s="424"/>
      <c r="C35" s="424"/>
      <c r="D35" s="424"/>
      <c r="E35" s="424"/>
      <c r="F35" s="424"/>
      <c r="G35" s="424"/>
      <c r="H35" s="424"/>
      <c r="I35" s="424"/>
      <c r="J35" s="424"/>
      <c r="K35" s="424"/>
      <c r="L35" s="424"/>
      <c r="M35" s="424"/>
      <c r="N35" s="424"/>
      <c r="O35" s="424"/>
      <c r="P35" s="424"/>
      <c r="Q35" s="424"/>
      <c r="R35" s="424"/>
    </row>
    <row r="36" spans="1:20" s="663" customFormat="1" x14ac:dyDescent="0.2">
      <c r="A36" s="1112">
        <v>45323</v>
      </c>
      <c r="B36" s="424"/>
      <c r="C36" s="424"/>
      <c r="D36" s="424"/>
      <c r="E36" s="424"/>
      <c r="F36" s="424"/>
      <c r="G36" s="424"/>
      <c r="H36" s="424"/>
      <c r="I36" s="424"/>
      <c r="J36" s="424"/>
      <c r="K36" s="424"/>
      <c r="L36" s="424"/>
      <c r="M36" s="424"/>
      <c r="N36" s="424"/>
      <c r="O36" s="424"/>
      <c r="P36" s="424"/>
      <c r="Q36" s="424"/>
      <c r="R36" s="424"/>
    </row>
    <row r="37" spans="1:20" x14ac:dyDescent="0.2">
      <c r="A37" s="1112">
        <v>45352</v>
      </c>
      <c r="B37" s="424"/>
      <c r="C37" s="424"/>
      <c r="D37" s="424"/>
      <c r="E37" s="424"/>
      <c r="F37" s="424"/>
      <c r="G37" s="424"/>
      <c r="H37" s="424"/>
      <c r="I37" s="424"/>
      <c r="J37" s="424"/>
      <c r="K37" s="424"/>
      <c r="L37" s="424"/>
      <c r="M37" s="424"/>
      <c r="N37" s="424"/>
      <c r="O37" s="424"/>
      <c r="P37" s="424"/>
      <c r="Q37" s="424"/>
      <c r="R37" s="424"/>
      <c r="S37" s="680"/>
      <c r="T37" s="680"/>
    </row>
    <row r="38" spans="1:20" x14ac:dyDescent="0.2">
      <c r="L38" s="681"/>
      <c r="M38" s="681"/>
      <c r="N38" s="681"/>
      <c r="O38" s="680"/>
      <c r="P38" s="680"/>
      <c r="Q38" s="898"/>
      <c r="R38" s="898"/>
      <c r="S38" s="680"/>
      <c r="T38" s="680"/>
    </row>
    <row r="39" spans="1:20" x14ac:dyDescent="0.2">
      <c r="A39" s="427" t="s">
        <v>1365</v>
      </c>
      <c r="D39" s="682"/>
      <c r="E39" s="681"/>
      <c r="F39" s="681"/>
      <c r="G39" s="681"/>
      <c r="H39" s="681"/>
      <c r="I39" s="681"/>
      <c r="J39" s="681"/>
      <c r="K39" s="681"/>
      <c r="L39" s="683"/>
      <c r="M39" s="683"/>
      <c r="N39" s="683"/>
      <c r="O39" s="680"/>
      <c r="P39" s="680"/>
      <c r="Q39" s="898"/>
      <c r="R39" s="898"/>
    </row>
    <row r="40" spans="1:20" x14ac:dyDescent="0.2">
      <c r="A40" s="684" t="s">
        <v>747</v>
      </c>
    </row>
  </sheetData>
  <mergeCells count="31">
    <mergeCell ref="O21:P21"/>
    <mergeCell ref="Q21:R21"/>
    <mergeCell ref="C22:D22"/>
    <mergeCell ref="E22:F22"/>
    <mergeCell ref="G22:H22"/>
    <mergeCell ref="I22:J22"/>
    <mergeCell ref="K22:L22"/>
    <mergeCell ref="M22:N22"/>
    <mergeCell ref="O22:O23"/>
    <mergeCell ref="P22:P23"/>
    <mergeCell ref="Q22:Q23"/>
    <mergeCell ref="R22:R23"/>
    <mergeCell ref="A21:A23"/>
    <mergeCell ref="B21:B23"/>
    <mergeCell ref="C21:F21"/>
    <mergeCell ref="G21:J21"/>
    <mergeCell ref="K21:N21"/>
    <mergeCell ref="A20:R20"/>
    <mergeCell ref="A1:T1"/>
    <mergeCell ref="A2:T2"/>
    <mergeCell ref="A3:A4"/>
    <mergeCell ref="B3:B4"/>
    <mergeCell ref="C3:D3"/>
    <mergeCell ref="E3:F3"/>
    <mergeCell ref="G3:H3"/>
    <mergeCell ref="I3:J3"/>
    <mergeCell ref="K3:L3"/>
    <mergeCell ref="M3:N3"/>
    <mergeCell ref="O3:P3"/>
    <mergeCell ref="Q3:R3"/>
    <mergeCell ref="S3:T3"/>
  </mergeCells>
  <printOptions horizontalCentered="1"/>
  <pageMargins left="0.7" right="0.7" top="0.75" bottom="0.75" header="0.3" footer="0.3"/>
  <pageSetup scale="60"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election sqref="A1:T1"/>
    </sheetView>
  </sheetViews>
  <sheetFormatPr defaultColWidth="9.140625" defaultRowHeight="12.75" x14ac:dyDescent="0.2"/>
  <cols>
    <col min="1" max="1" width="13.140625" style="663" customWidth="1"/>
    <col min="2" max="2" width="7.140625" style="663" customWidth="1"/>
    <col min="3" max="4" width="10.5703125" style="663" customWidth="1"/>
    <col min="5" max="6" width="8.28515625" style="663" customWidth="1"/>
    <col min="7" max="20" width="8.85546875" style="663" customWidth="1"/>
    <col min="21" max="23" width="10.5703125" style="663" customWidth="1"/>
    <col min="24" max="16384" width="9.140625" style="663"/>
  </cols>
  <sheetData>
    <row r="1" spans="1:20" ht="15.75" x14ac:dyDescent="0.2">
      <c r="A1" s="1621" t="s">
        <v>770</v>
      </c>
      <c r="B1" s="1621"/>
      <c r="C1" s="1621"/>
      <c r="D1" s="1621"/>
      <c r="E1" s="1621"/>
      <c r="F1" s="1621"/>
      <c r="G1" s="1621"/>
      <c r="H1" s="1621"/>
      <c r="I1" s="1621"/>
      <c r="J1" s="1621"/>
      <c r="K1" s="1621"/>
      <c r="L1" s="1621"/>
      <c r="M1" s="1621"/>
      <c r="N1" s="1621"/>
      <c r="O1" s="1621"/>
      <c r="P1" s="1621"/>
      <c r="Q1" s="1621"/>
      <c r="R1" s="1621"/>
      <c r="S1" s="1621"/>
      <c r="T1" s="1621"/>
    </row>
    <row r="2" spans="1:20" ht="16.5" customHeight="1" x14ac:dyDescent="0.25">
      <c r="A2" s="1606" t="s">
        <v>739</v>
      </c>
      <c r="B2" s="1606" t="s">
        <v>750</v>
      </c>
      <c r="C2" s="1622" t="s">
        <v>720</v>
      </c>
      <c r="D2" s="1623"/>
      <c r="E2" s="1623"/>
      <c r="F2" s="1623"/>
      <c r="G2" s="1623"/>
      <c r="H2" s="1623"/>
      <c r="I2" s="1623"/>
      <c r="J2" s="1623"/>
      <c r="K2" s="1623"/>
      <c r="L2" s="1624"/>
      <c r="M2" s="1622" t="s">
        <v>749</v>
      </c>
      <c r="N2" s="1623"/>
      <c r="O2" s="1623"/>
      <c r="P2" s="1623"/>
      <c r="Q2" s="1623"/>
      <c r="R2" s="1623"/>
      <c r="S2" s="1623"/>
      <c r="T2" s="1624"/>
    </row>
    <row r="3" spans="1:20" ht="62.25" customHeight="1" x14ac:dyDescent="0.2">
      <c r="A3" s="1607"/>
      <c r="B3" s="1607"/>
      <c r="C3" s="1625" t="s">
        <v>771</v>
      </c>
      <c r="D3" s="1626"/>
      <c r="E3" s="1625" t="s">
        <v>772</v>
      </c>
      <c r="F3" s="1626"/>
      <c r="G3" s="1625" t="s">
        <v>773</v>
      </c>
      <c r="H3" s="1626"/>
      <c r="I3" s="1617" t="s">
        <v>757</v>
      </c>
      <c r="J3" s="1618"/>
      <c r="K3" s="1619" t="s">
        <v>758</v>
      </c>
      <c r="L3" s="1620"/>
      <c r="M3" s="1617" t="s">
        <v>774</v>
      </c>
      <c r="N3" s="1618"/>
      <c r="O3" s="1617" t="s">
        <v>775</v>
      </c>
      <c r="P3" s="1618"/>
      <c r="Q3" s="1617" t="s">
        <v>766</v>
      </c>
      <c r="R3" s="1618"/>
      <c r="S3" s="1619" t="s">
        <v>758</v>
      </c>
      <c r="T3" s="1620"/>
    </row>
    <row r="4" spans="1:20" s="900" customFormat="1" ht="63.75" customHeight="1" x14ac:dyDescent="0.2">
      <c r="A4" s="1608"/>
      <c r="B4" s="1608"/>
      <c r="C4" s="739" t="s">
        <v>759</v>
      </c>
      <c r="D4" s="896" t="s">
        <v>760</v>
      </c>
      <c r="E4" s="739" t="s">
        <v>759</v>
      </c>
      <c r="F4" s="896" t="s">
        <v>760</v>
      </c>
      <c r="G4" s="739" t="s">
        <v>759</v>
      </c>
      <c r="H4" s="896" t="s">
        <v>760</v>
      </c>
      <c r="I4" s="739" t="s">
        <v>759</v>
      </c>
      <c r="J4" s="896" t="s">
        <v>760</v>
      </c>
      <c r="K4" s="739" t="s">
        <v>759</v>
      </c>
      <c r="L4" s="899" t="s">
        <v>764</v>
      </c>
      <c r="M4" s="739" t="s">
        <v>759</v>
      </c>
      <c r="N4" s="896" t="s">
        <v>760</v>
      </c>
      <c r="O4" s="739" t="s">
        <v>759</v>
      </c>
      <c r="P4" s="896" t="s">
        <v>760</v>
      </c>
      <c r="Q4" s="739" t="s">
        <v>759</v>
      </c>
      <c r="R4" s="896" t="s">
        <v>760</v>
      </c>
      <c r="S4" s="739" t="s">
        <v>759</v>
      </c>
      <c r="T4" s="899" t="s">
        <v>776</v>
      </c>
    </row>
    <row r="5" spans="1:20" s="897" customFormat="1" ht="15.75" customHeight="1" x14ac:dyDescent="0.2">
      <c r="A5" s="425" t="s">
        <v>76</v>
      </c>
      <c r="B5" s="901">
        <v>251</v>
      </c>
      <c r="C5" s="901">
        <v>5205372</v>
      </c>
      <c r="D5" s="901">
        <v>202258.251995</v>
      </c>
      <c r="E5" s="901">
        <v>17288</v>
      </c>
      <c r="F5" s="901">
        <v>1303.6310500000002</v>
      </c>
      <c r="G5" s="901">
        <v>28551</v>
      </c>
      <c r="H5" s="901">
        <v>1369.99099</v>
      </c>
      <c r="I5" s="901">
        <v>5251211</v>
      </c>
      <c r="J5" s="901">
        <v>204932.34280999997</v>
      </c>
      <c r="K5" s="901">
        <v>45940</v>
      </c>
      <c r="L5" s="901">
        <v>1928.5748199999998</v>
      </c>
      <c r="M5" s="901">
        <v>35438</v>
      </c>
      <c r="N5" s="901">
        <v>1045.1057914999999</v>
      </c>
      <c r="O5" s="901">
        <v>33305</v>
      </c>
      <c r="P5" s="901">
        <v>944.35459750000007</v>
      </c>
      <c r="Q5" s="901">
        <v>68743</v>
      </c>
      <c r="R5" s="901">
        <v>1989.4556799999998</v>
      </c>
      <c r="S5" s="423">
        <v>0</v>
      </c>
      <c r="T5" s="423">
        <v>0</v>
      </c>
    </row>
    <row r="6" spans="1:20" s="897" customFormat="1" ht="15.75" customHeight="1" x14ac:dyDescent="0.2">
      <c r="A6" s="425" t="s">
        <v>77</v>
      </c>
      <c r="B6" s="901">
        <f>SUM(B7:B18)</f>
        <v>184</v>
      </c>
      <c r="C6" s="901">
        <f t="shared" ref="C6:R6" si="0">SUM(C7:C18)</f>
        <v>4027486</v>
      </c>
      <c r="D6" s="901">
        <f t="shared" si="0"/>
        <v>170793.15</v>
      </c>
      <c r="E6" s="901">
        <f t="shared" si="0"/>
        <v>0</v>
      </c>
      <c r="F6" s="901">
        <f t="shared" si="0"/>
        <v>0</v>
      </c>
      <c r="G6" s="901">
        <f t="shared" si="0"/>
        <v>19416</v>
      </c>
      <c r="H6" s="901">
        <f t="shared" si="0"/>
        <v>889.49365</v>
      </c>
      <c r="I6" s="901">
        <f t="shared" si="0"/>
        <v>4046902</v>
      </c>
      <c r="J6" s="901">
        <f t="shared" si="0"/>
        <v>171681.64578000002</v>
      </c>
      <c r="K6" s="901">
        <f t="shared" si="0"/>
        <v>485599</v>
      </c>
      <c r="L6" s="901">
        <f t="shared" si="0"/>
        <v>21019.873185</v>
      </c>
      <c r="M6" s="901">
        <f t="shared" si="0"/>
        <v>283</v>
      </c>
      <c r="N6" s="901">
        <f t="shared" si="0"/>
        <v>9.8859999999999992</v>
      </c>
      <c r="O6" s="901">
        <f t="shared" si="0"/>
        <v>0</v>
      </c>
      <c r="P6" s="901">
        <f t="shared" si="0"/>
        <v>0</v>
      </c>
      <c r="Q6" s="901">
        <f t="shared" si="0"/>
        <v>283</v>
      </c>
      <c r="R6" s="901">
        <f t="shared" si="0"/>
        <v>9.8860600000000005</v>
      </c>
      <c r="S6" s="901">
        <f ca="1">INDEX(S7:S18,COUNT(S6:S18))</f>
        <v>0</v>
      </c>
      <c r="T6" s="901">
        <f ca="1">INDEX(T7:T18,COUNT(T6:T18))</f>
        <v>0</v>
      </c>
    </row>
    <row r="7" spans="1:20" s="897" customFormat="1" ht="15.75" customHeight="1" x14ac:dyDescent="0.2">
      <c r="A7" s="421">
        <v>45044</v>
      </c>
      <c r="B7" s="902">
        <v>17</v>
      </c>
      <c r="C7" s="902">
        <v>329283</v>
      </c>
      <c r="D7" s="902">
        <v>13979</v>
      </c>
      <c r="E7" s="902">
        <v>0</v>
      </c>
      <c r="F7" s="902">
        <v>0</v>
      </c>
      <c r="G7" s="902">
        <v>1789</v>
      </c>
      <c r="H7" s="902">
        <v>86.053650000000005</v>
      </c>
      <c r="I7" s="902">
        <v>331072</v>
      </c>
      <c r="J7" s="902">
        <v>14065.05365</v>
      </c>
      <c r="K7" s="902">
        <v>44448</v>
      </c>
      <c r="L7" s="902">
        <v>1902.5776599999999</v>
      </c>
      <c r="M7" s="902">
        <v>0</v>
      </c>
      <c r="N7" s="902">
        <v>0</v>
      </c>
      <c r="O7" s="902">
        <v>0</v>
      </c>
      <c r="P7" s="902">
        <v>0</v>
      </c>
      <c r="Q7" s="902">
        <v>0</v>
      </c>
      <c r="R7" s="902">
        <v>0</v>
      </c>
      <c r="S7" s="902">
        <v>0</v>
      </c>
      <c r="T7" s="902">
        <v>0</v>
      </c>
    </row>
    <row r="8" spans="1:20" s="897" customFormat="1" ht="15.75" customHeight="1" x14ac:dyDescent="0.2">
      <c r="A8" s="421">
        <v>45077</v>
      </c>
      <c r="B8" s="902">
        <v>22</v>
      </c>
      <c r="C8" s="902">
        <v>425984</v>
      </c>
      <c r="D8" s="902">
        <v>17955</v>
      </c>
      <c r="E8" s="902">
        <v>0</v>
      </c>
      <c r="F8" s="902">
        <v>0</v>
      </c>
      <c r="G8" s="902">
        <v>3230</v>
      </c>
      <c r="H8" s="902">
        <v>148.5</v>
      </c>
      <c r="I8" s="902">
        <v>429214</v>
      </c>
      <c r="J8" s="902">
        <v>18103.5</v>
      </c>
      <c r="K8" s="902">
        <v>50205</v>
      </c>
      <c r="L8" s="902">
        <v>2082</v>
      </c>
      <c r="M8" s="902">
        <v>0</v>
      </c>
      <c r="N8" s="902">
        <v>0</v>
      </c>
      <c r="O8" s="902">
        <v>0</v>
      </c>
      <c r="P8" s="902">
        <v>0</v>
      </c>
      <c r="Q8" s="902">
        <v>0</v>
      </c>
      <c r="R8" s="902">
        <v>0</v>
      </c>
      <c r="S8" s="902">
        <v>0</v>
      </c>
      <c r="T8" s="902">
        <v>0</v>
      </c>
    </row>
    <row r="9" spans="1:20" s="897" customFormat="1" ht="15.75" customHeight="1" x14ac:dyDescent="0.2">
      <c r="A9" s="421">
        <v>45107</v>
      </c>
      <c r="B9" s="902">
        <v>21</v>
      </c>
      <c r="C9" s="902">
        <v>416963</v>
      </c>
      <c r="D9" s="902">
        <v>17182.150000000001</v>
      </c>
      <c r="E9" s="902">
        <v>0</v>
      </c>
      <c r="F9" s="902">
        <v>0</v>
      </c>
      <c r="G9" s="902">
        <v>2595</v>
      </c>
      <c r="H9" s="902">
        <v>120.94</v>
      </c>
      <c r="I9" s="902">
        <v>419558</v>
      </c>
      <c r="J9" s="902">
        <v>17303.092130000001</v>
      </c>
      <c r="K9" s="902">
        <v>50119</v>
      </c>
      <c r="L9" s="902">
        <v>2244.2955249999995</v>
      </c>
      <c r="M9" s="902">
        <v>0</v>
      </c>
      <c r="N9" s="902">
        <v>0</v>
      </c>
      <c r="O9" s="902">
        <v>0</v>
      </c>
      <c r="P9" s="902">
        <v>0</v>
      </c>
      <c r="Q9" s="902">
        <v>0</v>
      </c>
      <c r="R9" s="902">
        <v>0</v>
      </c>
      <c r="S9" s="902">
        <v>0</v>
      </c>
      <c r="T9" s="902">
        <v>0</v>
      </c>
    </row>
    <row r="10" spans="1:20" s="897" customFormat="1" ht="15.75" customHeight="1" x14ac:dyDescent="0.2">
      <c r="A10" s="421">
        <v>45138</v>
      </c>
      <c r="B10" s="902">
        <v>21</v>
      </c>
      <c r="C10" s="902">
        <v>576927</v>
      </c>
      <c r="D10" s="902">
        <v>24896</v>
      </c>
      <c r="E10" s="902">
        <v>0</v>
      </c>
      <c r="F10" s="902">
        <v>0</v>
      </c>
      <c r="G10" s="902">
        <v>2826</v>
      </c>
      <c r="H10" s="902">
        <v>127</v>
      </c>
      <c r="I10" s="902">
        <v>579753</v>
      </c>
      <c r="J10" s="902">
        <v>25023</v>
      </c>
      <c r="K10" s="902">
        <v>59544</v>
      </c>
      <c r="L10" s="902">
        <v>2777</v>
      </c>
      <c r="M10" s="902">
        <v>21</v>
      </c>
      <c r="N10" s="902">
        <v>0.85299999999999998</v>
      </c>
      <c r="O10" s="902">
        <v>0</v>
      </c>
      <c r="P10" s="902">
        <v>0</v>
      </c>
      <c r="Q10" s="902">
        <v>21</v>
      </c>
      <c r="R10" s="902">
        <v>0.85314999999999996</v>
      </c>
      <c r="S10" s="902">
        <v>20</v>
      </c>
      <c r="T10" s="902">
        <v>0.79</v>
      </c>
    </row>
    <row r="11" spans="1:20" s="897" customFormat="1" ht="15.75" customHeight="1" x14ac:dyDescent="0.2">
      <c r="A11" s="421">
        <v>45169</v>
      </c>
      <c r="B11" s="902">
        <v>22</v>
      </c>
      <c r="C11" s="902">
        <v>648268</v>
      </c>
      <c r="D11" s="902">
        <v>28725</v>
      </c>
      <c r="E11" s="902">
        <v>0</v>
      </c>
      <c r="F11" s="902">
        <v>0</v>
      </c>
      <c r="G11" s="902">
        <v>2667</v>
      </c>
      <c r="H11" s="902">
        <v>121</v>
      </c>
      <c r="I11" s="902">
        <v>650935</v>
      </c>
      <c r="J11" s="902">
        <v>28846</v>
      </c>
      <c r="K11" s="902">
        <v>57563</v>
      </c>
      <c r="L11" s="902">
        <v>2698</v>
      </c>
      <c r="M11" s="902">
        <v>133</v>
      </c>
      <c r="N11" s="902">
        <v>4.5919999999999996</v>
      </c>
      <c r="O11" s="902">
        <v>0</v>
      </c>
      <c r="P11" s="902">
        <v>0</v>
      </c>
      <c r="Q11" s="902">
        <v>133</v>
      </c>
      <c r="R11" s="902">
        <v>4.5919100000000004</v>
      </c>
      <c r="S11" s="902">
        <v>100</v>
      </c>
      <c r="T11" s="902">
        <v>3.45</v>
      </c>
    </row>
    <row r="12" spans="1:20" s="897" customFormat="1" ht="15.75" customHeight="1" x14ac:dyDescent="0.2">
      <c r="A12" s="421">
        <v>45199</v>
      </c>
      <c r="B12" s="902">
        <v>20</v>
      </c>
      <c r="C12" s="902">
        <v>467569</v>
      </c>
      <c r="D12" s="902">
        <v>20190</v>
      </c>
      <c r="E12" s="902">
        <v>0</v>
      </c>
      <c r="F12" s="902">
        <v>0</v>
      </c>
      <c r="G12" s="902">
        <v>2230</v>
      </c>
      <c r="H12" s="902">
        <v>104</v>
      </c>
      <c r="I12" s="902">
        <v>469799</v>
      </c>
      <c r="J12" s="902">
        <v>20294</v>
      </c>
      <c r="K12" s="902">
        <v>53840</v>
      </c>
      <c r="L12" s="902">
        <v>2360</v>
      </c>
      <c r="M12" s="902">
        <v>128</v>
      </c>
      <c r="N12" s="902">
        <v>4.4059999999999997</v>
      </c>
      <c r="O12" s="902">
        <v>0</v>
      </c>
      <c r="P12" s="902">
        <v>0</v>
      </c>
      <c r="Q12" s="902">
        <v>128</v>
      </c>
      <c r="R12" s="902">
        <v>4.4065000000000003</v>
      </c>
      <c r="S12" s="902">
        <v>24</v>
      </c>
      <c r="T12" s="902">
        <v>0.83</v>
      </c>
    </row>
    <row r="13" spans="1:20" s="897" customFormat="1" x14ac:dyDescent="0.2">
      <c r="A13" s="421">
        <v>45230</v>
      </c>
      <c r="B13" s="902">
        <v>20</v>
      </c>
      <c r="C13" s="902">
        <v>426380</v>
      </c>
      <c r="D13" s="902">
        <v>18324</v>
      </c>
      <c r="E13" s="902">
        <v>0</v>
      </c>
      <c r="F13" s="902">
        <v>0</v>
      </c>
      <c r="G13" s="902">
        <v>1971</v>
      </c>
      <c r="H13" s="902">
        <v>89</v>
      </c>
      <c r="I13" s="902">
        <v>428351</v>
      </c>
      <c r="J13" s="902">
        <v>18413</v>
      </c>
      <c r="K13" s="902">
        <v>56215</v>
      </c>
      <c r="L13" s="902">
        <v>2377</v>
      </c>
      <c r="M13" s="902">
        <v>1</v>
      </c>
      <c r="N13" s="902">
        <v>3.5000000000000003E-2</v>
      </c>
      <c r="O13" s="902">
        <v>0</v>
      </c>
      <c r="P13" s="902">
        <v>0</v>
      </c>
      <c r="Q13" s="902">
        <v>1</v>
      </c>
      <c r="R13" s="902">
        <v>3.4500000000000003E-2</v>
      </c>
      <c r="S13" s="902">
        <v>0</v>
      </c>
      <c r="T13" s="902">
        <v>0</v>
      </c>
    </row>
    <row r="14" spans="1:20" s="897" customFormat="1" x14ac:dyDescent="0.2">
      <c r="A14" s="421">
        <v>45260</v>
      </c>
      <c r="B14" s="902">
        <v>21</v>
      </c>
      <c r="C14" s="902">
        <v>364428</v>
      </c>
      <c r="D14" s="902">
        <v>14940</v>
      </c>
      <c r="E14" s="902">
        <v>0</v>
      </c>
      <c r="F14" s="902">
        <v>0</v>
      </c>
      <c r="G14" s="902">
        <v>1252</v>
      </c>
      <c r="H14" s="902">
        <v>55</v>
      </c>
      <c r="I14" s="902">
        <v>365680</v>
      </c>
      <c r="J14" s="902">
        <v>14995</v>
      </c>
      <c r="K14" s="902">
        <v>58371</v>
      </c>
      <c r="L14" s="902">
        <v>2458</v>
      </c>
      <c r="M14" s="902">
        <v>0</v>
      </c>
      <c r="N14" s="902">
        <v>0</v>
      </c>
      <c r="O14" s="902">
        <v>0</v>
      </c>
      <c r="P14" s="902">
        <v>0</v>
      </c>
      <c r="Q14" s="902">
        <v>0</v>
      </c>
      <c r="R14" s="902">
        <v>0</v>
      </c>
      <c r="S14" s="902">
        <v>0</v>
      </c>
      <c r="T14" s="902">
        <v>0</v>
      </c>
    </row>
    <row r="15" spans="1:20" s="897" customFormat="1" x14ac:dyDescent="0.2">
      <c r="A15" s="421">
        <v>45261</v>
      </c>
      <c r="B15" s="1114">
        <v>20</v>
      </c>
      <c r="C15" s="1114">
        <v>371684</v>
      </c>
      <c r="D15" s="1114">
        <v>14602</v>
      </c>
      <c r="E15" s="1114">
        <v>0</v>
      </c>
      <c r="F15" s="1114">
        <v>0</v>
      </c>
      <c r="G15" s="1114">
        <v>856</v>
      </c>
      <c r="H15" s="1114">
        <v>38</v>
      </c>
      <c r="I15" s="1114">
        <v>372540</v>
      </c>
      <c r="J15" s="1114">
        <v>14639</v>
      </c>
      <c r="K15" s="1114">
        <v>55294</v>
      </c>
      <c r="L15" s="1114">
        <v>2121</v>
      </c>
      <c r="M15" s="1114">
        <v>0</v>
      </c>
      <c r="N15" s="1114">
        <v>0</v>
      </c>
      <c r="O15" s="1114">
        <v>0</v>
      </c>
      <c r="P15" s="1114">
        <v>0</v>
      </c>
      <c r="Q15" s="1114">
        <v>0</v>
      </c>
      <c r="R15" s="1114">
        <v>0</v>
      </c>
      <c r="S15" s="1114">
        <v>0</v>
      </c>
      <c r="T15" s="1114">
        <v>0</v>
      </c>
    </row>
    <row r="16" spans="1:20" s="897" customFormat="1" x14ac:dyDescent="0.2">
      <c r="A16" s="421">
        <v>45292</v>
      </c>
      <c r="B16" s="902"/>
      <c r="C16" s="902"/>
      <c r="D16" s="902"/>
      <c r="E16" s="902"/>
      <c r="F16" s="902"/>
      <c r="G16" s="902"/>
      <c r="H16" s="902"/>
      <c r="I16" s="902"/>
      <c r="J16" s="902"/>
      <c r="K16" s="902"/>
      <c r="L16" s="902"/>
      <c r="M16" s="902"/>
      <c r="N16" s="902"/>
      <c r="O16" s="902"/>
      <c r="P16" s="902"/>
      <c r="Q16" s="902"/>
      <c r="R16" s="902"/>
      <c r="S16" s="902"/>
      <c r="T16" s="902"/>
    </row>
    <row r="17" spans="1:20" s="897" customFormat="1" x14ac:dyDescent="0.2">
      <c r="A17" s="421">
        <v>45323</v>
      </c>
      <c r="B17" s="902"/>
      <c r="C17" s="902"/>
      <c r="D17" s="902"/>
      <c r="E17" s="902"/>
      <c r="F17" s="902"/>
      <c r="G17" s="902"/>
      <c r="H17" s="902"/>
      <c r="I17" s="902"/>
      <c r="J17" s="902"/>
      <c r="K17" s="902"/>
      <c r="L17" s="902"/>
      <c r="M17" s="902"/>
      <c r="N17" s="902"/>
      <c r="O17" s="902"/>
      <c r="P17" s="902"/>
      <c r="Q17" s="902"/>
      <c r="R17" s="902"/>
      <c r="S17" s="902"/>
      <c r="T17" s="902"/>
    </row>
    <row r="18" spans="1:20" s="903" customFormat="1" ht="18.75" customHeight="1" x14ac:dyDescent="0.2">
      <c r="A18" s="421">
        <v>45352</v>
      </c>
      <c r="B18" s="902"/>
      <c r="C18" s="902"/>
      <c r="D18" s="902"/>
      <c r="E18" s="902"/>
      <c r="F18" s="902"/>
      <c r="G18" s="902"/>
      <c r="H18" s="902"/>
      <c r="I18" s="902"/>
      <c r="J18" s="902"/>
      <c r="K18" s="902"/>
      <c r="L18" s="902"/>
      <c r="M18" s="902"/>
      <c r="N18" s="902"/>
      <c r="O18" s="902"/>
      <c r="P18" s="902"/>
      <c r="Q18" s="902"/>
      <c r="R18" s="902"/>
      <c r="S18" s="902"/>
      <c r="T18" s="902"/>
    </row>
    <row r="19" spans="1:20" ht="18.75" customHeight="1" x14ac:dyDescent="0.2">
      <c r="G19" s="366"/>
      <c r="H19" s="366"/>
      <c r="I19" s="366" t="s">
        <v>737</v>
      </c>
      <c r="J19" s="366" t="s">
        <v>737</v>
      </c>
      <c r="K19" s="366"/>
      <c r="L19" s="366"/>
      <c r="M19" s="367"/>
      <c r="N19" s="904"/>
      <c r="O19" s="368"/>
      <c r="P19" s="904"/>
      <c r="Q19" s="367"/>
      <c r="R19" s="904"/>
      <c r="S19" s="367"/>
      <c r="T19" s="904"/>
    </row>
    <row r="20" spans="1:20" ht="18.75" customHeight="1" x14ac:dyDescent="0.2">
      <c r="A20" s="422" t="s">
        <v>1365</v>
      </c>
      <c r="B20" s="685"/>
      <c r="C20" s="905"/>
      <c r="D20" s="905"/>
      <c r="E20" s="366"/>
      <c r="F20" s="366"/>
      <c r="G20" s="366"/>
      <c r="H20" s="366"/>
      <c r="I20" s="366"/>
      <c r="J20" s="366"/>
      <c r="K20" s="366"/>
      <c r="L20" s="366"/>
      <c r="M20" s="367"/>
      <c r="N20" s="904"/>
      <c r="O20" s="368"/>
      <c r="P20" s="904"/>
      <c r="Q20" s="367"/>
      <c r="R20" s="904"/>
      <c r="S20" s="367"/>
      <c r="T20" s="904"/>
    </row>
    <row r="21" spans="1:20" ht="18.75" customHeight="1" x14ac:dyDescent="0.25">
      <c r="A21" s="686" t="s">
        <v>777</v>
      </c>
      <c r="B21" s="687"/>
      <c r="C21" s="687"/>
      <c r="D21" s="687"/>
      <c r="E21" s="687"/>
      <c r="F21" s="687"/>
      <c r="G21" s="687"/>
      <c r="H21" s="687"/>
      <c r="I21" s="687"/>
      <c r="J21" s="687"/>
      <c r="K21" s="687"/>
      <c r="L21" s="687"/>
      <c r="M21" s="687"/>
      <c r="N21" s="687"/>
      <c r="O21" s="50"/>
    </row>
  </sheetData>
  <mergeCells count="14">
    <mergeCell ref="M3:N3"/>
    <mergeCell ref="O3:P3"/>
    <mergeCell ref="Q3:R3"/>
    <mergeCell ref="S3:T3"/>
    <mergeCell ref="A1:T1"/>
    <mergeCell ref="A2:A4"/>
    <mergeCell ref="B2:B4"/>
    <mergeCell ref="C2:L2"/>
    <mergeCell ref="M2:T2"/>
    <mergeCell ref="C3:D3"/>
    <mergeCell ref="E3:F3"/>
    <mergeCell ref="G3:H3"/>
    <mergeCell ref="I3:J3"/>
    <mergeCell ref="K3:L3"/>
  </mergeCells>
  <printOptions horizontalCentered="1"/>
  <pageMargins left="0.7" right="0.7" top="0.75" bottom="0.75" header="0.3" footer="0.3"/>
  <pageSetup scale="67"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workbookViewId="0"/>
  </sheetViews>
  <sheetFormatPr defaultColWidth="8.85546875" defaultRowHeight="15" x14ac:dyDescent="0.25"/>
  <cols>
    <col min="1" max="1" width="13.42578125" customWidth="1"/>
    <col min="3" max="3" width="9.28515625" bestFit="1" customWidth="1"/>
    <col min="4" max="4" width="10.28515625" bestFit="1" customWidth="1"/>
    <col min="5" max="6" width="9.140625" customWidth="1"/>
    <col min="7" max="7" width="11" customWidth="1"/>
    <col min="15" max="15" width="10.85546875" bestFit="1" customWidth="1"/>
    <col min="16" max="16" width="11.28515625" customWidth="1"/>
    <col min="17" max="17" width="9.140625" customWidth="1"/>
  </cols>
  <sheetData>
    <row r="1" spans="1:17" s="6" customFormat="1" x14ac:dyDescent="0.25">
      <c r="A1" s="952" t="s">
        <v>778</v>
      </c>
      <c r="B1" s="953"/>
      <c r="C1" s="953"/>
      <c r="D1" s="953"/>
      <c r="E1" s="953"/>
      <c r="F1" s="953"/>
      <c r="G1" s="953"/>
      <c r="H1" s="953"/>
      <c r="I1" s="953"/>
      <c r="J1" s="953"/>
      <c r="K1" s="953"/>
      <c r="L1" s="953"/>
      <c r="M1" s="953"/>
      <c r="N1" s="953"/>
      <c r="O1" s="953"/>
      <c r="P1" s="953"/>
      <c r="Q1" s="953"/>
    </row>
    <row r="2" spans="1:17" ht="15.75" x14ac:dyDescent="0.25">
      <c r="A2" s="1631" t="s">
        <v>720</v>
      </c>
      <c r="B2" s="1632"/>
      <c r="C2" s="1632"/>
      <c r="D2" s="1632"/>
      <c r="E2" s="1632"/>
      <c r="F2" s="1632"/>
      <c r="G2" s="1632"/>
      <c r="H2" s="1632"/>
      <c r="I2" s="1632"/>
      <c r="J2" s="1632"/>
      <c r="K2" s="1632"/>
      <c r="L2" s="1632"/>
      <c r="M2" s="1632"/>
      <c r="N2" s="1632"/>
    </row>
    <row r="3" spans="1:17" ht="58.5" customHeight="1" x14ac:dyDescent="0.25">
      <c r="A3" s="1633" t="s">
        <v>739</v>
      </c>
      <c r="B3" s="1616" t="s">
        <v>750</v>
      </c>
      <c r="C3" s="1619" t="s">
        <v>779</v>
      </c>
      <c r="D3" s="1620"/>
      <c r="E3" s="1619" t="s">
        <v>780</v>
      </c>
      <c r="F3" s="1620"/>
      <c r="G3" s="1619" t="s">
        <v>781</v>
      </c>
      <c r="H3" s="1620"/>
      <c r="I3" s="1619" t="s">
        <v>782</v>
      </c>
      <c r="J3" s="1620"/>
      <c r="K3" s="1619" t="s">
        <v>101</v>
      </c>
      <c r="L3" s="1620"/>
      <c r="M3" s="1613" t="s">
        <v>758</v>
      </c>
      <c r="N3" s="1613"/>
    </row>
    <row r="4" spans="1:17" ht="60.75" customHeight="1" x14ac:dyDescent="0.25">
      <c r="A4" s="1634"/>
      <c r="B4" s="1603"/>
      <c r="C4" s="739" t="s">
        <v>762</v>
      </c>
      <c r="D4" s="896" t="s">
        <v>760</v>
      </c>
      <c r="E4" s="739" t="s">
        <v>762</v>
      </c>
      <c r="F4" s="896" t="s">
        <v>760</v>
      </c>
      <c r="G4" s="739" t="s">
        <v>762</v>
      </c>
      <c r="H4" s="896" t="s">
        <v>760</v>
      </c>
      <c r="I4" s="739" t="s">
        <v>762</v>
      </c>
      <c r="J4" s="896" t="s">
        <v>760</v>
      </c>
      <c r="K4" s="739" t="s">
        <v>762</v>
      </c>
      <c r="L4" s="896" t="s">
        <v>760</v>
      </c>
      <c r="M4" s="739" t="s">
        <v>759</v>
      </c>
      <c r="N4" s="739" t="s">
        <v>783</v>
      </c>
    </row>
    <row r="5" spans="1:17" x14ac:dyDescent="0.25">
      <c r="A5" s="425" t="s">
        <v>76</v>
      </c>
      <c r="B5" s="426">
        <v>258</v>
      </c>
      <c r="C5" s="426">
        <v>39744</v>
      </c>
      <c r="D5" s="426">
        <v>2823.1296599999991</v>
      </c>
      <c r="E5" s="426">
        <v>2579</v>
      </c>
      <c r="F5" s="426">
        <v>135.93044599999999</v>
      </c>
      <c r="G5" s="426">
        <v>9440</v>
      </c>
      <c r="H5" s="426">
        <v>473.45466999999996</v>
      </c>
      <c r="I5" s="426">
        <v>0</v>
      </c>
      <c r="J5" s="426">
        <v>0</v>
      </c>
      <c r="K5" s="426">
        <v>51763</v>
      </c>
      <c r="L5" s="426">
        <v>3432.514776</v>
      </c>
      <c r="M5" s="426">
        <v>50</v>
      </c>
      <c r="N5" s="426">
        <v>2.7987500000000001</v>
      </c>
    </row>
    <row r="6" spans="1:17" s="558" customFormat="1" x14ac:dyDescent="0.25">
      <c r="A6" s="425" t="s">
        <v>77</v>
      </c>
      <c r="B6" s="423">
        <f>SUM(B7:B18)</f>
        <v>191</v>
      </c>
      <c r="C6" s="423">
        <f t="shared" ref="C6:L6" si="0">SUM(C7:C18)</f>
        <v>75</v>
      </c>
      <c r="D6" s="423">
        <f t="shared" si="0"/>
        <v>3.7293500000000002</v>
      </c>
      <c r="E6" s="423">
        <f t="shared" si="0"/>
        <v>0</v>
      </c>
      <c r="F6" s="423">
        <f t="shared" si="0"/>
        <v>0</v>
      </c>
      <c r="G6" s="423">
        <f t="shared" si="0"/>
        <v>21</v>
      </c>
      <c r="H6" s="423">
        <f t="shared" si="0"/>
        <v>1.0297099999999999</v>
      </c>
      <c r="I6" s="423">
        <f t="shared" si="0"/>
        <v>4</v>
      </c>
      <c r="J6" s="423">
        <f t="shared" si="0"/>
        <v>0.26</v>
      </c>
      <c r="K6" s="423">
        <f t="shared" si="0"/>
        <v>100</v>
      </c>
      <c r="L6" s="423">
        <f t="shared" si="0"/>
        <v>5.0190599999999996</v>
      </c>
      <c r="M6" s="423">
        <f>INDEX(M7:M18,COUNT(M7:M18))</f>
        <v>0</v>
      </c>
      <c r="N6" s="423">
        <f>INDEX(N7:N18,COUNT(N7:N18))</f>
        <v>0</v>
      </c>
    </row>
    <row r="7" spans="1:17" s="558" customFormat="1" x14ac:dyDescent="0.25">
      <c r="A7" s="421">
        <v>45044</v>
      </c>
      <c r="B7" s="424">
        <v>19</v>
      </c>
      <c r="C7" s="424">
        <v>73</v>
      </c>
      <c r="D7" s="424">
        <v>3.64575</v>
      </c>
      <c r="E7" s="424">
        <v>0</v>
      </c>
      <c r="F7" s="424">
        <v>0</v>
      </c>
      <c r="G7" s="424">
        <v>17</v>
      </c>
      <c r="H7" s="424">
        <v>0.83731</v>
      </c>
      <c r="I7" s="424">
        <v>0</v>
      </c>
      <c r="J7" s="424">
        <v>0</v>
      </c>
      <c r="K7" s="424">
        <v>90</v>
      </c>
      <c r="L7" s="424">
        <v>4.48306</v>
      </c>
      <c r="M7" s="424">
        <v>4</v>
      </c>
      <c r="N7" s="424">
        <v>0.1656</v>
      </c>
    </row>
    <row r="8" spans="1:17" s="558" customFormat="1" x14ac:dyDescent="0.25">
      <c r="A8" s="421">
        <v>45077</v>
      </c>
      <c r="B8" s="424">
        <v>23</v>
      </c>
      <c r="C8" s="424">
        <v>2</v>
      </c>
      <c r="D8" s="424">
        <v>8.3599999999999994E-2</v>
      </c>
      <c r="E8" s="424">
        <v>0</v>
      </c>
      <c r="F8" s="424">
        <v>0</v>
      </c>
      <c r="G8" s="424">
        <v>4</v>
      </c>
      <c r="H8" s="424">
        <v>0.19239999999999999</v>
      </c>
      <c r="I8" s="424">
        <v>0</v>
      </c>
      <c r="J8" s="424">
        <v>0</v>
      </c>
      <c r="K8" s="424">
        <v>6</v>
      </c>
      <c r="L8" s="424">
        <v>0.27599999999999997</v>
      </c>
      <c r="M8" s="424">
        <v>0</v>
      </c>
      <c r="N8" s="424">
        <v>0</v>
      </c>
    </row>
    <row r="9" spans="1:17" s="558" customFormat="1" x14ac:dyDescent="0.25">
      <c r="A9" s="421">
        <v>45107</v>
      </c>
      <c r="B9" s="424">
        <v>22</v>
      </c>
      <c r="C9" s="424">
        <v>0</v>
      </c>
      <c r="D9" s="424">
        <v>0</v>
      </c>
      <c r="E9" s="424">
        <v>0</v>
      </c>
      <c r="F9" s="424">
        <v>0</v>
      </c>
      <c r="G9" s="424">
        <v>0</v>
      </c>
      <c r="H9" s="424">
        <v>0</v>
      </c>
      <c r="I9" s="424">
        <v>0</v>
      </c>
      <c r="J9" s="424">
        <v>0</v>
      </c>
      <c r="K9" s="424">
        <v>0</v>
      </c>
      <c r="L9" s="424">
        <v>0</v>
      </c>
      <c r="M9" s="424">
        <v>0</v>
      </c>
      <c r="N9" s="424">
        <v>0</v>
      </c>
    </row>
    <row r="10" spans="1:17" s="558" customFormat="1" x14ac:dyDescent="0.25">
      <c r="A10" s="421">
        <v>45138</v>
      </c>
      <c r="B10" s="424">
        <v>21</v>
      </c>
      <c r="C10" s="424">
        <v>0</v>
      </c>
      <c r="D10" s="424">
        <v>0</v>
      </c>
      <c r="E10" s="424">
        <v>0</v>
      </c>
      <c r="F10" s="424">
        <v>0</v>
      </c>
      <c r="G10" s="424">
        <v>0</v>
      </c>
      <c r="H10" s="424">
        <v>0</v>
      </c>
      <c r="I10" s="424">
        <v>0</v>
      </c>
      <c r="J10" s="424">
        <v>0</v>
      </c>
      <c r="K10" s="424">
        <v>0</v>
      </c>
      <c r="L10" s="424">
        <v>0</v>
      </c>
      <c r="M10" s="424">
        <v>0</v>
      </c>
      <c r="N10" s="424">
        <v>0</v>
      </c>
    </row>
    <row r="11" spans="1:17" s="558" customFormat="1" x14ac:dyDescent="0.25">
      <c r="A11" s="421">
        <v>45169</v>
      </c>
      <c r="B11" s="424">
        <v>22</v>
      </c>
      <c r="C11" s="424">
        <v>0</v>
      </c>
      <c r="D11" s="424">
        <v>0</v>
      </c>
      <c r="E11" s="424">
        <v>0</v>
      </c>
      <c r="F11" s="424">
        <v>0</v>
      </c>
      <c r="G11" s="424">
        <v>0</v>
      </c>
      <c r="H11" s="424">
        <v>0</v>
      </c>
      <c r="I11" s="424">
        <v>0</v>
      </c>
      <c r="J11" s="424">
        <v>0</v>
      </c>
      <c r="K11" s="424">
        <v>0</v>
      </c>
      <c r="L11" s="424">
        <v>0</v>
      </c>
      <c r="M11" s="424">
        <v>0</v>
      </c>
      <c r="N11" s="424">
        <v>0</v>
      </c>
    </row>
    <row r="12" spans="1:17" s="558" customFormat="1" x14ac:dyDescent="0.25">
      <c r="A12" s="421">
        <v>45199</v>
      </c>
      <c r="B12" s="424">
        <v>21</v>
      </c>
      <c r="C12" s="424">
        <v>0</v>
      </c>
      <c r="D12" s="424">
        <v>0</v>
      </c>
      <c r="E12" s="424">
        <v>0</v>
      </c>
      <c r="F12" s="424">
        <v>0</v>
      </c>
      <c r="G12" s="424">
        <v>0</v>
      </c>
      <c r="H12" s="424">
        <v>0</v>
      </c>
      <c r="I12" s="424">
        <v>0</v>
      </c>
      <c r="J12" s="424">
        <v>0</v>
      </c>
      <c r="K12" s="424">
        <v>0</v>
      </c>
      <c r="L12" s="424">
        <v>0</v>
      </c>
      <c r="M12" s="424">
        <v>0</v>
      </c>
      <c r="N12" s="424">
        <v>0</v>
      </c>
    </row>
    <row r="13" spans="1:17" s="558" customFormat="1" x14ac:dyDescent="0.25">
      <c r="A13" s="421">
        <v>45230</v>
      </c>
      <c r="B13" s="424">
        <v>21</v>
      </c>
      <c r="C13" s="424">
        <v>0</v>
      </c>
      <c r="D13" s="424">
        <v>0</v>
      </c>
      <c r="E13" s="424">
        <v>0</v>
      </c>
      <c r="F13" s="424">
        <v>0</v>
      </c>
      <c r="G13" s="424">
        <v>0</v>
      </c>
      <c r="H13" s="424">
        <v>0</v>
      </c>
      <c r="I13" s="424">
        <v>0</v>
      </c>
      <c r="J13" s="424">
        <v>0</v>
      </c>
      <c r="K13" s="424">
        <v>0</v>
      </c>
      <c r="L13" s="424">
        <v>0</v>
      </c>
      <c r="M13" s="424">
        <v>0</v>
      </c>
      <c r="N13" s="424">
        <v>0</v>
      </c>
    </row>
    <row r="14" spans="1:17" s="558" customFormat="1" x14ac:dyDescent="0.25">
      <c r="A14" s="421">
        <v>45260</v>
      </c>
      <c r="B14" s="424">
        <v>22</v>
      </c>
      <c r="C14" s="424">
        <v>0</v>
      </c>
      <c r="D14" s="424">
        <v>0</v>
      </c>
      <c r="E14" s="424">
        <v>0</v>
      </c>
      <c r="F14" s="424">
        <v>0</v>
      </c>
      <c r="G14" s="424">
        <v>0</v>
      </c>
      <c r="H14" s="424">
        <v>0</v>
      </c>
      <c r="I14" s="424">
        <v>0</v>
      </c>
      <c r="J14" s="424">
        <v>0</v>
      </c>
      <c r="K14" s="424">
        <v>0</v>
      </c>
      <c r="L14" s="424">
        <v>0</v>
      </c>
      <c r="M14" s="424">
        <v>0</v>
      </c>
      <c r="N14" s="424">
        <v>0</v>
      </c>
    </row>
    <row r="15" spans="1:17" s="558" customFormat="1" x14ac:dyDescent="0.25">
      <c r="A15" s="1112">
        <v>45261</v>
      </c>
      <c r="B15" s="1113">
        <v>20</v>
      </c>
      <c r="C15" s="1113">
        <v>0</v>
      </c>
      <c r="D15" s="1113">
        <v>0</v>
      </c>
      <c r="E15" s="1113">
        <v>0</v>
      </c>
      <c r="F15" s="1113">
        <v>0</v>
      </c>
      <c r="G15" s="1113">
        <v>0</v>
      </c>
      <c r="H15" s="1113">
        <v>0</v>
      </c>
      <c r="I15" s="1113">
        <v>4</v>
      </c>
      <c r="J15" s="1113">
        <v>0.26</v>
      </c>
      <c r="K15" s="1113">
        <v>4</v>
      </c>
      <c r="L15" s="1113">
        <v>0.26</v>
      </c>
      <c r="M15" s="424">
        <v>0</v>
      </c>
      <c r="N15" s="424">
        <v>0</v>
      </c>
    </row>
    <row r="16" spans="1:17" s="558" customFormat="1" x14ac:dyDescent="0.25">
      <c r="A16" s="1112">
        <v>45292</v>
      </c>
      <c r="B16" s="424"/>
      <c r="C16" s="424"/>
      <c r="D16" s="424"/>
      <c r="E16" s="424"/>
      <c r="F16" s="424"/>
      <c r="G16" s="424"/>
      <c r="H16" s="424"/>
      <c r="I16" s="424"/>
      <c r="J16" s="424"/>
      <c r="K16" s="424"/>
      <c r="L16" s="424"/>
      <c r="M16" s="424"/>
      <c r="N16" s="424"/>
    </row>
    <row r="17" spans="1:25" s="558" customFormat="1" x14ac:dyDescent="0.25">
      <c r="A17" s="1112">
        <v>45323</v>
      </c>
      <c r="B17" s="424"/>
      <c r="C17" s="424"/>
      <c r="D17" s="424"/>
      <c r="E17" s="424"/>
      <c r="F17" s="424"/>
      <c r="G17" s="424"/>
      <c r="H17" s="424"/>
      <c r="I17" s="424"/>
      <c r="J17" s="424"/>
      <c r="K17" s="424"/>
      <c r="L17" s="424"/>
      <c r="M17" s="424"/>
      <c r="N17" s="424"/>
    </row>
    <row r="18" spans="1:25" s="50" customFormat="1" x14ac:dyDescent="0.25">
      <c r="A18" s="1112">
        <v>45352</v>
      </c>
      <c r="B18" s="424"/>
      <c r="C18" s="424"/>
      <c r="D18" s="424"/>
      <c r="E18" s="424"/>
      <c r="F18" s="424"/>
      <c r="G18" s="424"/>
      <c r="H18" s="424"/>
      <c r="I18" s="424"/>
      <c r="J18" s="424"/>
      <c r="K18" s="424"/>
      <c r="L18" s="424"/>
      <c r="M18" s="424"/>
      <c r="N18" s="424"/>
    </row>
    <row r="19" spans="1:25" s="50" customFormat="1" x14ac:dyDescent="0.25">
      <c r="A19" s="369"/>
      <c r="B19" s="369"/>
      <c r="C19" s="369"/>
      <c r="D19" s="369"/>
      <c r="E19" s="369"/>
      <c r="F19" s="369"/>
      <c r="G19" s="369"/>
      <c r="H19" s="369"/>
      <c r="I19" s="369"/>
      <c r="J19" s="369"/>
      <c r="K19" s="369"/>
      <c r="L19" s="369"/>
      <c r="M19" s="369"/>
      <c r="N19" s="369"/>
    </row>
    <row r="20" spans="1:25" ht="15.75" x14ac:dyDescent="0.25">
      <c r="A20" s="1627" t="s">
        <v>749</v>
      </c>
      <c r="B20" s="1627"/>
      <c r="C20" s="1627"/>
      <c r="D20" s="1627"/>
      <c r="E20" s="1627"/>
      <c r="F20" s="1627"/>
      <c r="G20" s="1627"/>
      <c r="H20" s="1627"/>
      <c r="I20" s="1627"/>
      <c r="J20" s="1627"/>
      <c r="K20" s="688"/>
      <c r="L20" s="688"/>
      <c r="M20" s="689"/>
      <c r="N20" s="688"/>
      <c r="O20" s="689"/>
      <c r="Y20" s="683"/>
    </row>
    <row r="21" spans="1:25" ht="51" customHeight="1" x14ac:dyDescent="0.25">
      <c r="A21" s="1606" t="s">
        <v>122</v>
      </c>
      <c r="B21" s="1606" t="s">
        <v>750</v>
      </c>
      <c r="C21" s="1612" t="s">
        <v>784</v>
      </c>
      <c r="D21" s="1612"/>
      <c r="E21" s="1612"/>
      <c r="F21" s="1612"/>
      <c r="G21" s="1628" t="s">
        <v>787</v>
      </c>
      <c r="H21" s="1628"/>
      <c r="I21" s="1628"/>
      <c r="J21" s="1628"/>
      <c r="K21" s="1612" t="s">
        <v>101</v>
      </c>
      <c r="L21" s="1609"/>
      <c r="M21" s="1613" t="s">
        <v>758</v>
      </c>
      <c r="N21" s="1613"/>
      <c r="O21" s="689"/>
      <c r="Y21" s="680"/>
    </row>
    <row r="22" spans="1:25" ht="18.75" customHeight="1" x14ac:dyDescent="0.25">
      <c r="A22" s="1607"/>
      <c r="B22" s="1607"/>
      <c r="C22" s="1630" t="s">
        <v>767</v>
      </c>
      <c r="D22" s="1630"/>
      <c r="E22" s="1614" t="s">
        <v>768</v>
      </c>
      <c r="F22" s="1615"/>
      <c r="G22" s="1630" t="s">
        <v>767</v>
      </c>
      <c r="H22" s="1630"/>
      <c r="I22" s="1630" t="s">
        <v>768</v>
      </c>
      <c r="J22" s="1630"/>
      <c r="K22" s="1616" t="s">
        <v>762</v>
      </c>
      <c r="L22" s="1616" t="s">
        <v>785</v>
      </c>
      <c r="M22" s="1616" t="s">
        <v>762</v>
      </c>
      <c r="N22" s="1629" t="s">
        <v>769</v>
      </c>
      <c r="O22" s="688"/>
      <c r="Y22" s="678" t="s">
        <v>737</v>
      </c>
    </row>
    <row r="23" spans="1:25" ht="57.75" customHeight="1" x14ac:dyDescent="0.25">
      <c r="A23" s="1607"/>
      <c r="B23" s="1608"/>
      <c r="C23" s="739" t="s">
        <v>759</v>
      </c>
      <c r="D23" s="739" t="s">
        <v>760</v>
      </c>
      <c r="E23" s="739" t="s">
        <v>759</v>
      </c>
      <c r="F23" s="739" t="s">
        <v>760</v>
      </c>
      <c r="G23" s="740" t="s">
        <v>1257</v>
      </c>
      <c r="H23" s="690" t="s">
        <v>1258</v>
      </c>
      <c r="I23" s="740" t="s">
        <v>1257</v>
      </c>
      <c r="J23" s="690" t="s">
        <v>1258</v>
      </c>
      <c r="K23" s="1603"/>
      <c r="L23" s="1603"/>
      <c r="M23" s="1603"/>
      <c r="N23" s="1629"/>
      <c r="O23" s="688"/>
    </row>
    <row r="24" spans="1:25" x14ac:dyDescent="0.25">
      <c r="A24" s="425" t="s">
        <v>76</v>
      </c>
      <c r="B24" s="428">
        <v>258</v>
      </c>
      <c r="C24" s="428">
        <v>52703</v>
      </c>
      <c r="D24" s="428">
        <v>2777.8</v>
      </c>
      <c r="E24" s="428">
        <v>42885</v>
      </c>
      <c r="F24" s="428">
        <v>2154.8899999999994</v>
      </c>
      <c r="G24" s="691" t="s">
        <v>290</v>
      </c>
      <c r="H24" s="691" t="s">
        <v>290</v>
      </c>
      <c r="I24" s="691" t="s">
        <v>290</v>
      </c>
      <c r="J24" s="691" t="s">
        <v>290</v>
      </c>
      <c r="K24" s="428">
        <v>95588</v>
      </c>
      <c r="L24" s="428">
        <v>4932.6900000000014</v>
      </c>
      <c r="M24" s="429" t="s">
        <v>290</v>
      </c>
      <c r="N24" s="429" t="s">
        <v>290</v>
      </c>
      <c r="O24" s="688"/>
    </row>
    <row r="25" spans="1:25" s="558" customFormat="1" x14ac:dyDescent="0.25">
      <c r="A25" s="425" t="s">
        <v>77</v>
      </c>
      <c r="B25" s="423">
        <f>SUM(B26:B37)</f>
        <v>191</v>
      </c>
      <c r="C25" s="423">
        <f t="shared" ref="C25" si="1">SUM(C26:C37)</f>
        <v>0</v>
      </c>
      <c r="D25" s="423">
        <f t="shared" ref="D25" si="2">SUM(D26:D37)</f>
        <v>0</v>
      </c>
      <c r="E25" s="423">
        <f t="shared" ref="E25" si="3">SUM(E26:E37)</f>
        <v>0</v>
      </c>
      <c r="F25" s="423">
        <f t="shared" ref="F25" si="4">SUM(F26:F37)</f>
        <v>0</v>
      </c>
      <c r="G25" s="423">
        <f t="shared" ref="G25" si="5">SUM(G26:G37)</f>
        <v>167</v>
      </c>
      <c r="H25" s="423">
        <f t="shared" ref="H25" si="6">SUM(H26:H37)</f>
        <v>12.701640000000001</v>
      </c>
      <c r="I25" s="423">
        <f t="shared" ref="I25" si="7">SUM(I26:I37)</f>
        <v>2</v>
      </c>
      <c r="J25" s="423">
        <f t="shared" ref="J25" si="8">SUM(J26:J37)</f>
        <v>0.14324999999999999</v>
      </c>
      <c r="K25" s="423">
        <f t="shared" ref="K25" si="9">SUM(K26:K37)</f>
        <v>169</v>
      </c>
      <c r="L25" s="423">
        <f t="shared" ref="L25" si="10">SUM(L26:L37)</f>
        <v>12.844889999999999</v>
      </c>
      <c r="M25" s="423">
        <f>INDEX(M26:M37,COUNT(M26:M37))</f>
        <v>0</v>
      </c>
      <c r="N25" s="423">
        <f>INDEX(N26:N37,COUNT(N26:N37))</f>
        <v>0</v>
      </c>
      <c r="O25" s="692"/>
      <c r="P25" s="692"/>
      <c r="Q25" s="692"/>
    </row>
    <row r="26" spans="1:25" s="558" customFormat="1" x14ac:dyDescent="0.25">
      <c r="A26" s="421">
        <v>45044</v>
      </c>
      <c r="B26" s="430">
        <v>19</v>
      </c>
      <c r="C26" s="430">
        <v>0</v>
      </c>
      <c r="D26" s="430">
        <v>0</v>
      </c>
      <c r="E26" s="430">
        <v>0</v>
      </c>
      <c r="F26" s="430">
        <v>0</v>
      </c>
      <c r="G26" s="431">
        <v>0</v>
      </c>
      <c r="H26" s="431">
        <v>0</v>
      </c>
      <c r="I26" s="431">
        <v>0</v>
      </c>
      <c r="J26" s="431">
        <v>0</v>
      </c>
      <c r="K26" s="430">
        <v>0</v>
      </c>
      <c r="L26" s="430">
        <v>0</v>
      </c>
      <c r="M26" s="424">
        <v>0</v>
      </c>
      <c r="N26" s="424">
        <v>0</v>
      </c>
      <c r="O26" s="692"/>
      <c r="P26" s="692"/>
      <c r="Q26" s="692"/>
    </row>
    <row r="27" spans="1:25" s="558" customFormat="1" x14ac:dyDescent="0.25">
      <c r="A27" s="421">
        <v>45077</v>
      </c>
      <c r="B27" s="430">
        <v>23</v>
      </c>
      <c r="C27" s="430">
        <v>0</v>
      </c>
      <c r="D27" s="430">
        <v>0</v>
      </c>
      <c r="E27" s="430">
        <v>0</v>
      </c>
      <c r="F27" s="430">
        <v>0</v>
      </c>
      <c r="G27" s="693">
        <v>0</v>
      </c>
      <c r="H27" s="693">
        <v>0</v>
      </c>
      <c r="I27" s="693">
        <v>0</v>
      </c>
      <c r="J27" s="693">
        <v>0</v>
      </c>
      <c r="K27" s="430">
        <v>0</v>
      </c>
      <c r="L27" s="430">
        <v>0</v>
      </c>
      <c r="M27" s="424">
        <v>0</v>
      </c>
      <c r="N27" s="424">
        <v>0</v>
      </c>
      <c r="O27" s="692"/>
      <c r="P27" s="692"/>
      <c r="Q27" s="692"/>
    </row>
    <row r="28" spans="1:25" s="558" customFormat="1" x14ac:dyDescent="0.25">
      <c r="A28" s="421">
        <v>45107</v>
      </c>
      <c r="B28" s="430">
        <v>22</v>
      </c>
      <c r="C28" s="430">
        <v>0</v>
      </c>
      <c r="D28" s="430">
        <v>0</v>
      </c>
      <c r="E28" s="430">
        <v>0</v>
      </c>
      <c r="F28" s="430">
        <v>0</v>
      </c>
      <c r="G28" s="431">
        <v>0</v>
      </c>
      <c r="H28" s="694">
        <v>0</v>
      </c>
      <c r="I28" s="431">
        <v>0</v>
      </c>
      <c r="J28" s="694">
        <v>0</v>
      </c>
      <c r="K28" s="430">
        <v>0</v>
      </c>
      <c r="L28" s="430">
        <v>0</v>
      </c>
      <c r="M28" s="424">
        <v>0</v>
      </c>
      <c r="N28" s="424">
        <v>0</v>
      </c>
      <c r="O28" s="692"/>
      <c r="P28" s="692"/>
      <c r="Q28" s="692"/>
    </row>
    <row r="29" spans="1:25" s="558" customFormat="1" x14ac:dyDescent="0.25">
      <c r="A29" s="421">
        <v>45138</v>
      </c>
      <c r="B29" s="430">
        <v>21</v>
      </c>
      <c r="C29" s="430">
        <v>0</v>
      </c>
      <c r="D29" s="430">
        <v>0</v>
      </c>
      <c r="E29" s="430">
        <v>0</v>
      </c>
      <c r="F29" s="430">
        <v>0</v>
      </c>
      <c r="G29" s="431">
        <v>0</v>
      </c>
      <c r="H29" s="694">
        <v>0</v>
      </c>
      <c r="I29" s="431">
        <v>0</v>
      </c>
      <c r="J29" s="694">
        <v>0</v>
      </c>
      <c r="K29" s="430">
        <v>0</v>
      </c>
      <c r="L29" s="430">
        <v>0</v>
      </c>
      <c r="M29" s="424">
        <v>0</v>
      </c>
      <c r="N29" s="424">
        <v>0</v>
      </c>
      <c r="O29" s="692"/>
      <c r="P29" s="692"/>
      <c r="Q29" s="692"/>
    </row>
    <row r="30" spans="1:25" s="558" customFormat="1" x14ac:dyDescent="0.25">
      <c r="A30" s="421">
        <v>45169</v>
      </c>
      <c r="B30" s="430">
        <v>22</v>
      </c>
      <c r="C30" s="430">
        <v>0</v>
      </c>
      <c r="D30" s="430">
        <v>0</v>
      </c>
      <c r="E30" s="430">
        <v>0</v>
      </c>
      <c r="F30" s="430">
        <v>0</v>
      </c>
      <c r="G30" s="431">
        <v>0</v>
      </c>
      <c r="H30" s="694">
        <v>0</v>
      </c>
      <c r="I30" s="431">
        <v>0</v>
      </c>
      <c r="J30" s="694">
        <v>0</v>
      </c>
      <c r="K30" s="430">
        <v>0</v>
      </c>
      <c r="L30" s="430">
        <v>0</v>
      </c>
      <c r="M30" s="424">
        <v>0</v>
      </c>
      <c r="N30" s="424">
        <v>0</v>
      </c>
      <c r="O30" s="692"/>
      <c r="P30" s="692"/>
      <c r="Q30" s="692"/>
    </row>
    <row r="31" spans="1:25" s="558" customFormat="1" x14ac:dyDescent="0.25">
      <c r="A31" s="421">
        <v>45199</v>
      </c>
      <c r="B31" s="430">
        <v>21</v>
      </c>
      <c r="C31" s="430">
        <v>0</v>
      </c>
      <c r="D31" s="430">
        <v>0</v>
      </c>
      <c r="E31" s="430">
        <v>0</v>
      </c>
      <c r="F31" s="430">
        <v>0</v>
      </c>
      <c r="G31" s="431">
        <v>0</v>
      </c>
      <c r="H31" s="694">
        <v>0</v>
      </c>
      <c r="I31" s="431">
        <v>0</v>
      </c>
      <c r="J31" s="694">
        <v>0</v>
      </c>
      <c r="K31" s="430">
        <v>0</v>
      </c>
      <c r="L31" s="430">
        <v>0</v>
      </c>
      <c r="M31" s="424">
        <v>0</v>
      </c>
      <c r="N31" s="424">
        <v>0</v>
      </c>
      <c r="O31" s="692"/>
      <c r="P31" s="692"/>
      <c r="Q31" s="692"/>
    </row>
    <row r="32" spans="1:25" s="558" customFormat="1" x14ac:dyDescent="0.25">
      <c r="A32" s="421">
        <v>45230</v>
      </c>
      <c r="B32" s="430">
        <v>21</v>
      </c>
      <c r="C32" s="430">
        <v>0</v>
      </c>
      <c r="D32" s="430">
        <v>0</v>
      </c>
      <c r="E32" s="430">
        <v>0</v>
      </c>
      <c r="F32" s="430">
        <v>0</v>
      </c>
      <c r="G32" s="431">
        <v>127</v>
      </c>
      <c r="H32" s="694">
        <v>9.74</v>
      </c>
      <c r="I32" s="431">
        <v>1</v>
      </c>
      <c r="J32" s="694">
        <v>7.1800000000000003E-2</v>
      </c>
      <c r="K32" s="430">
        <v>128</v>
      </c>
      <c r="L32" s="430">
        <v>9.8117999999999999</v>
      </c>
      <c r="M32" s="424">
        <v>7</v>
      </c>
      <c r="N32" s="424">
        <v>1</v>
      </c>
      <c r="O32" s="692"/>
      <c r="P32" s="692"/>
      <c r="Q32" s="692"/>
    </row>
    <row r="33" spans="1:17" s="50" customFormat="1" x14ac:dyDescent="0.25">
      <c r="A33" s="421">
        <v>45260</v>
      </c>
      <c r="B33" s="430">
        <v>22</v>
      </c>
      <c r="C33" s="430">
        <v>0</v>
      </c>
      <c r="D33" s="430">
        <v>0</v>
      </c>
      <c r="E33" s="906">
        <v>0</v>
      </c>
      <c r="F33" s="906">
        <v>0</v>
      </c>
      <c r="G33" s="431">
        <v>0</v>
      </c>
      <c r="H33" s="694">
        <v>0</v>
      </c>
      <c r="I33" s="431">
        <v>1</v>
      </c>
      <c r="J33" s="694">
        <v>7.145E-2</v>
      </c>
      <c r="K33" s="906">
        <v>1</v>
      </c>
      <c r="L33" s="906">
        <v>7.145E-2</v>
      </c>
      <c r="M33" s="424">
        <v>0</v>
      </c>
      <c r="N33" s="424">
        <v>0</v>
      </c>
      <c r="O33" s="692"/>
      <c r="P33" s="692"/>
      <c r="Q33" s="692"/>
    </row>
    <row r="34" spans="1:17" s="50" customFormat="1" x14ac:dyDescent="0.25">
      <c r="A34" s="1112">
        <v>45261</v>
      </c>
      <c r="B34" s="1115">
        <v>20</v>
      </c>
      <c r="C34" s="1115">
        <v>0</v>
      </c>
      <c r="D34" s="1115">
        <v>0</v>
      </c>
      <c r="E34" s="1116">
        <v>0</v>
      </c>
      <c r="F34" s="1116">
        <v>0</v>
      </c>
      <c r="G34" s="1117">
        <v>40</v>
      </c>
      <c r="H34" s="1118">
        <v>2.9616400000000001</v>
      </c>
      <c r="I34" s="1117">
        <v>0</v>
      </c>
      <c r="J34" s="1118">
        <v>0</v>
      </c>
      <c r="K34" s="1116">
        <v>40</v>
      </c>
      <c r="L34" s="1116">
        <v>2.9616400000000001</v>
      </c>
      <c r="M34" s="424">
        <v>0</v>
      </c>
      <c r="N34" s="424">
        <v>0</v>
      </c>
      <c r="O34" s="692"/>
      <c r="P34" s="692"/>
      <c r="Q34" s="692"/>
    </row>
    <row r="35" spans="1:17" s="50" customFormat="1" x14ac:dyDescent="0.25">
      <c r="A35" s="1112">
        <v>45292</v>
      </c>
      <c r="B35" s="430"/>
      <c r="C35" s="430"/>
      <c r="D35" s="430"/>
      <c r="E35" s="906"/>
      <c r="F35" s="906"/>
      <c r="G35" s="431"/>
      <c r="H35" s="694"/>
      <c r="I35" s="431"/>
      <c r="J35" s="694"/>
      <c r="K35" s="906"/>
      <c r="L35" s="906"/>
      <c r="M35" s="424"/>
      <c r="N35" s="424"/>
      <c r="O35" s="692"/>
      <c r="P35" s="692"/>
      <c r="Q35" s="692"/>
    </row>
    <row r="36" spans="1:17" s="50" customFormat="1" x14ac:dyDescent="0.25">
      <c r="A36" s="1112">
        <v>45323</v>
      </c>
      <c r="B36" s="430"/>
      <c r="C36" s="430"/>
      <c r="D36" s="430"/>
      <c r="E36" s="906"/>
      <c r="F36" s="906"/>
      <c r="G36" s="431"/>
      <c r="H36" s="694"/>
      <c r="I36" s="431"/>
      <c r="J36" s="694"/>
      <c r="K36" s="906"/>
      <c r="L36" s="906"/>
      <c r="M36" s="424"/>
      <c r="N36" s="424"/>
      <c r="O36" s="692"/>
      <c r="P36" s="692"/>
      <c r="Q36" s="692"/>
    </row>
    <row r="37" spans="1:17" s="50" customFormat="1" x14ac:dyDescent="0.25">
      <c r="A37" s="1112">
        <v>45352</v>
      </c>
      <c r="B37" s="430"/>
      <c r="C37" s="430"/>
      <c r="D37" s="430"/>
      <c r="E37" s="906"/>
      <c r="F37" s="906"/>
      <c r="G37" s="431"/>
      <c r="H37" s="694"/>
      <c r="I37" s="431"/>
      <c r="J37" s="694"/>
      <c r="K37" s="906"/>
      <c r="L37" s="906"/>
      <c r="M37" s="424"/>
      <c r="N37" s="424"/>
      <c r="O37" s="692"/>
      <c r="P37" s="692"/>
      <c r="Q37" s="692"/>
    </row>
    <row r="38" spans="1:17" s="50" customFormat="1" x14ac:dyDescent="0.25">
      <c r="A38" s="931"/>
      <c r="B38" s="932"/>
      <c r="C38" s="932"/>
      <c r="D38" s="932"/>
      <c r="E38" s="933"/>
      <c r="F38" s="933"/>
      <c r="G38" s="934"/>
      <c r="H38" s="935"/>
      <c r="I38" s="934"/>
      <c r="J38" s="935"/>
      <c r="K38" s="933"/>
      <c r="L38" s="933"/>
      <c r="M38" s="369"/>
      <c r="N38" s="369"/>
      <c r="O38" s="692"/>
      <c r="P38" s="692"/>
      <c r="Q38" s="692"/>
    </row>
    <row r="39" spans="1:17" x14ac:dyDescent="0.25">
      <c r="G39" s="678"/>
      <c r="H39" s="678"/>
      <c r="I39" s="678"/>
      <c r="J39" s="678"/>
      <c r="K39" s="678"/>
      <c r="L39" s="683"/>
      <c r="M39" s="683"/>
      <c r="N39" s="683"/>
      <c r="O39" s="683"/>
      <c r="P39" s="370"/>
      <c r="Q39" s="371"/>
    </row>
    <row r="40" spans="1:17" x14ac:dyDescent="0.25">
      <c r="A40" s="422" t="s">
        <v>1365</v>
      </c>
      <c r="B40" s="365"/>
      <c r="C40" s="365"/>
      <c r="D40" s="365"/>
      <c r="E40" s="365"/>
      <c r="F40" s="365"/>
      <c r="G40" s="678"/>
      <c r="H40" s="678"/>
      <c r="I40" s="678"/>
      <c r="J40" s="678"/>
      <c r="K40" s="678"/>
      <c r="L40" s="680"/>
      <c r="M40" s="683"/>
      <c r="N40" s="678"/>
      <c r="O40" s="678"/>
      <c r="P40" s="678"/>
      <c r="Q40" s="678"/>
    </row>
    <row r="41" spans="1:17" x14ac:dyDescent="0.25">
      <c r="A41" s="695" t="s">
        <v>314</v>
      </c>
      <c r="B41" s="365"/>
      <c r="C41" s="365"/>
      <c r="D41" s="365"/>
      <c r="E41" s="365"/>
      <c r="F41" s="365"/>
      <c r="G41" s="678"/>
      <c r="H41" s="678"/>
      <c r="I41" s="678"/>
      <c r="J41" s="678"/>
      <c r="K41" s="678"/>
      <c r="L41" s="678"/>
      <c r="M41" s="678"/>
      <c r="N41" s="678"/>
      <c r="O41" s="678"/>
      <c r="P41" s="678"/>
      <c r="Q41" s="678"/>
    </row>
  </sheetData>
  <mergeCells count="24">
    <mergeCell ref="A2:N2"/>
    <mergeCell ref="A3:A4"/>
    <mergeCell ref="B3:B4"/>
    <mergeCell ref="C3:D3"/>
    <mergeCell ref="E3:F3"/>
    <mergeCell ref="G3:H3"/>
    <mergeCell ref="I3:J3"/>
    <mergeCell ref="K3:L3"/>
    <mergeCell ref="M3:N3"/>
    <mergeCell ref="K21:L21"/>
    <mergeCell ref="M21:N21"/>
    <mergeCell ref="A20:J20"/>
    <mergeCell ref="A21:A23"/>
    <mergeCell ref="B21:B23"/>
    <mergeCell ref="C21:F21"/>
    <mergeCell ref="G21:J21"/>
    <mergeCell ref="L22:L23"/>
    <mergeCell ref="M22:M23"/>
    <mergeCell ref="N22:N23"/>
    <mergeCell ref="C22:D22"/>
    <mergeCell ref="E22:F22"/>
    <mergeCell ref="G22:H22"/>
    <mergeCell ref="I22:J22"/>
    <mergeCell ref="K22:K23"/>
  </mergeCells>
  <printOptions horizontalCentered="1"/>
  <pageMargins left="0.7" right="0.7" top="0.75" bottom="0.75" header="0.3" footer="0.3"/>
  <pageSetup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2" workbookViewId="0">
      <selection activeCell="B6" sqref="B6:I6"/>
    </sheetView>
  </sheetViews>
  <sheetFormatPr defaultRowHeight="15" x14ac:dyDescent="0.25"/>
  <sheetData>
    <row r="1" spans="1:13" x14ac:dyDescent="0.25">
      <c r="A1" s="1362" t="s">
        <v>168</v>
      </c>
      <c r="B1" s="1362"/>
      <c r="C1" s="1362"/>
      <c r="D1" s="1362"/>
      <c r="E1" s="1362"/>
      <c r="F1" s="1362"/>
      <c r="G1" s="1362"/>
      <c r="H1" s="1362"/>
      <c r="I1" s="1362"/>
    </row>
    <row r="2" spans="1:13" x14ac:dyDescent="0.25">
      <c r="A2" s="1363" t="s">
        <v>169</v>
      </c>
      <c r="B2" s="1339" t="s">
        <v>170</v>
      </c>
      <c r="C2" s="1339"/>
      <c r="D2" s="1339"/>
      <c r="E2" s="1339"/>
      <c r="F2" s="1339" t="s">
        <v>171</v>
      </c>
      <c r="G2" s="1339"/>
      <c r="H2" s="1364" t="s">
        <v>101</v>
      </c>
      <c r="I2" s="1365"/>
    </row>
    <row r="3" spans="1:13" x14ac:dyDescent="0.25">
      <c r="A3" s="1363"/>
      <c r="B3" s="1339" t="s">
        <v>172</v>
      </c>
      <c r="C3" s="1339"/>
      <c r="D3" s="1339" t="s">
        <v>173</v>
      </c>
      <c r="E3" s="1339"/>
      <c r="F3" s="1339"/>
      <c r="G3" s="1339"/>
      <c r="H3" s="1365"/>
      <c r="I3" s="1365"/>
    </row>
    <row r="4" spans="1:13" ht="45" x14ac:dyDescent="0.25">
      <c r="A4" s="1363"/>
      <c r="B4" s="119" t="s">
        <v>163</v>
      </c>
      <c r="C4" s="119" t="s">
        <v>174</v>
      </c>
      <c r="D4" s="119" t="s">
        <v>163</v>
      </c>
      <c r="E4" s="119" t="s">
        <v>174</v>
      </c>
      <c r="F4" s="119" t="s">
        <v>163</v>
      </c>
      <c r="G4" s="119" t="s">
        <v>174</v>
      </c>
      <c r="H4" s="119" t="s">
        <v>163</v>
      </c>
      <c r="I4" s="119" t="s">
        <v>174</v>
      </c>
    </row>
    <row r="5" spans="1:13" x14ac:dyDescent="0.25">
      <c r="A5" s="91" t="s">
        <v>76</v>
      </c>
      <c r="B5" s="92">
        <v>125</v>
      </c>
      <c r="C5" s="94">
        <v>2333.1033799999996</v>
      </c>
      <c r="D5" s="92">
        <v>0</v>
      </c>
      <c r="E5" s="92">
        <v>0</v>
      </c>
      <c r="F5" s="120">
        <v>0</v>
      </c>
      <c r="G5" s="121">
        <v>0</v>
      </c>
      <c r="H5" s="122">
        <v>125</v>
      </c>
      <c r="I5" s="122">
        <v>2333.1033799999996</v>
      </c>
    </row>
    <row r="6" spans="1:13" x14ac:dyDescent="0.25">
      <c r="A6" s="123" t="s">
        <v>77</v>
      </c>
      <c r="B6" s="984">
        <f>SUM(B7:B18)</f>
        <v>141</v>
      </c>
      <c r="C6" s="984">
        <f t="shared" ref="C6:I6" si="0">SUM(C7:C18)</f>
        <v>4153.6277599999994</v>
      </c>
      <c r="D6" s="983">
        <f t="shared" si="0"/>
        <v>0</v>
      </c>
      <c r="E6" s="983">
        <f t="shared" si="0"/>
        <v>0</v>
      </c>
      <c r="F6" s="983">
        <f t="shared" si="0"/>
        <v>0</v>
      </c>
      <c r="G6" s="983">
        <f t="shared" si="0"/>
        <v>0</v>
      </c>
      <c r="H6" s="984">
        <f>SUM(H7:H18)</f>
        <v>141</v>
      </c>
      <c r="I6" s="984">
        <f t="shared" si="0"/>
        <v>4153.6277599999994</v>
      </c>
    </row>
    <row r="7" spans="1:13" x14ac:dyDescent="0.25">
      <c r="A7" s="124">
        <v>45017</v>
      </c>
      <c r="B7" s="125">
        <v>8</v>
      </c>
      <c r="C7" s="126">
        <v>179.41000000000003</v>
      </c>
      <c r="D7" s="127">
        <v>0</v>
      </c>
      <c r="E7" s="127">
        <v>0</v>
      </c>
      <c r="F7" s="127">
        <v>0</v>
      </c>
      <c r="G7" s="127">
        <v>0</v>
      </c>
      <c r="H7" s="548">
        <f t="shared" ref="H7:I12" si="1">SUM(B7,D7,F7)</f>
        <v>8</v>
      </c>
      <c r="I7" s="548">
        <f t="shared" si="1"/>
        <v>179.41000000000003</v>
      </c>
      <c r="K7" s="381"/>
      <c r="L7" s="561"/>
      <c r="M7" s="381"/>
    </row>
    <row r="8" spans="1:13" x14ac:dyDescent="0.25">
      <c r="A8" s="124">
        <v>45047</v>
      </c>
      <c r="B8" s="125">
        <v>7</v>
      </c>
      <c r="C8" s="126">
        <v>157.26999999999998</v>
      </c>
      <c r="D8" s="127">
        <v>0</v>
      </c>
      <c r="E8" s="127">
        <v>0</v>
      </c>
      <c r="F8" s="127">
        <v>0</v>
      </c>
      <c r="G8" s="127">
        <v>0</v>
      </c>
      <c r="H8" s="548">
        <f t="shared" si="1"/>
        <v>7</v>
      </c>
      <c r="I8" s="548">
        <f t="shared" si="1"/>
        <v>157.26999999999998</v>
      </c>
    </row>
    <row r="9" spans="1:13" x14ac:dyDescent="0.25">
      <c r="A9" s="124">
        <v>45078</v>
      </c>
      <c r="B9" s="125">
        <v>17</v>
      </c>
      <c r="C9" s="126">
        <v>680.09</v>
      </c>
      <c r="D9" s="127">
        <v>0</v>
      </c>
      <c r="E9" s="127">
        <v>0</v>
      </c>
      <c r="F9" s="127">
        <v>0</v>
      </c>
      <c r="G9" s="127">
        <v>0</v>
      </c>
      <c r="H9" s="548">
        <f t="shared" si="1"/>
        <v>17</v>
      </c>
      <c r="I9" s="548">
        <f t="shared" si="1"/>
        <v>680.09</v>
      </c>
    </row>
    <row r="10" spans="1:13" x14ac:dyDescent="0.25">
      <c r="A10" s="124">
        <v>45108</v>
      </c>
      <c r="B10" s="125">
        <v>15</v>
      </c>
      <c r="C10" s="126">
        <v>434.72775999999999</v>
      </c>
      <c r="D10" s="127">
        <v>0</v>
      </c>
      <c r="E10" s="127">
        <v>0</v>
      </c>
      <c r="F10" s="127">
        <v>0</v>
      </c>
      <c r="G10" s="127">
        <v>0</v>
      </c>
      <c r="H10" s="548">
        <f t="shared" si="1"/>
        <v>15</v>
      </c>
      <c r="I10" s="548">
        <f t="shared" si="1"/>
        <v>434.72775999999999</v>
      </c>
    </row>
    <row r="11" spans="1:13" x14ac:dyDescent="0.25">
      <c r="A11" s="124">
        <v>45139</v>
      </c>
      <c r="B11" s="125">
        <v>15</v>
      </c>
      <c r="C11" s="126">
        <v>477.96999999999997</v>
      </c>
      <c r="D11" s="127">
        <v>0</v>
      </c>
      <c r="E11" s="127">
        <v>0</v>
      </c>
      <c r="F11" s="127">
        <v>0</v>
      </c>
      <c r="G11" s="127">
        <v>0</v>
      </c>
      <c r="H11" s="548">
        <f t="shared" si="1"/>
        <v>15</v>
      </c>
      <c r="I11" s="548">
        <f t="shared" si="1"/>
        <v>477.96999999999997</v>
      </c>
    </row>
    <row r="12" spans="1:13" x14ac:dyDescent="0.25">
      <c r="A12" s="124">
        <v>45170</v>
      </c>
      <c r="B12" s="126">
        <v>20</v>
      </c>
      <c r="C12" s="126">
        <v>526.76</v>
      </c>
      <c r="D12" s="127">
        <v>0</v>
      </c>
      <c r="E12" s="127">
        <v>0</v>
      </c>
      <c r="F12" s="127">
        <v>0</v>
      </c>
      <c r="G12" s="127">
        <v>0</v>
      </c>
      <c r="H12" s="548">
        <f t="shared" si="1"/>
        <v>20</v>
      </c>
      <c r="I12" s="548">
        <f t="shared" si="1"/>
        <v>526.76</v>
      </c>
    </row>
    <row r="13" spans="1:13" x14ac:dyDescent="0.25">
      <c r="A13" s="124">
        <v>45200</v>
      </c>
      <c r="B13" s="126">
        <v>24</v>
      </c>
      <c r="C13" s="126">
        <v>680.02</v>
      </c>
      <c r="D13" s="127">
        <v>0</v>
      </c>
      <c r="E13" s="127">
        <v>0</v>
      </c>
      <c r="F13" s="127">
        <v>0</v>
      </c>
      <c r="G13" s="127">
        <v>0</v>
      </c>
      <c r="H13" s="548">
        <f>SUM(B13,D13,F13)</f>
        <v>24</v>
      </c>
      <c r="I13" s="126">
        <f>SUM(C13,E13,G13)</f>
        <v>680.02</v>
      </c>
    </row>
    <row r="14" spans="1:13" x14ac:dyDescent="0.25">
      <c r="A14" s="124">
        <v>45231</v>
      </c>
      <c r="B14" s="126">
        <v>16</v>
      </c>
      <c r="C14" s="126">
        <v>415.37999999999994</v>
      </c>
      <c r="D14" s="127">
        <v>0</v>
      </c>
      <c r="E14" s="127">
        <v>0</v>
      </c>
      <c r="F14" s="127">
        <v>0</v>
      </c>
      <c r="G14" s="127">
        <v>0</v>
      </c>
      <c r="H14" s="548">
        <f>SUM(B14,D14,F14)</f>
        <v>16</v>
      </c>
      <c r="I14" s="126">
        <f>SUM(C14,E14,G14)</f>
        <v>415.37999999999994</v>
      </c>
    </row>
    <row r="15" spans="1:13" x14ac:dyDescent="0.25">
      <c r="A15" s="412">
        <v>45261</v>
      </c>
      <c r="B15" s="956">
        <v>19</v>
      </c>
      <c r="C15" s="918">
        <v>601.99999999999989</v>
      </c>
      <c r="D15" s="127">
        <v>0</v>
      </c>
      <c r="E15" s="127">
        <v>0</v>
      </c>
      <c r="F15" s="127">
        <v>0</v>
      </c>
      <c r="G15" s="127">
        <v>0</v>
      </c>
      <c r="H15" s="956">
        <v>19</v>
      </c>
      <c r="I15" s="918">
        <v>601.99999999999989</v>
      </c>
    </row>
    <row r="16" spans="1:13" x14ac:dyDescent="0.25">
      <c r="A16" s="412">
        <v>45292</v>
      </c>
      <c r="B16" s="918"/>
      <c r="C16" s="918"/>
      <c r="D16" s="919"/>
      <c r="E16" s="919"/>
      <c r="F16" s="919"/>
      <c r="G16" s="919"/>
      <c r="H16" s="920"/>
      <c r="I16" s="918"/>
    </row>
    <row r="17" spans="1:9" x14ac:dyDescent="0.25">
      <c r="A17" s="412">
        <v>45323</v>
      </c>
      <c r="B17" s="918"/>
      <c r="C17" s="918"/>
      <c r="D17" s="919"/>
      <c r="E17" s="919"/>
      <c r="F17" s="919"/>
      <c r="G17" s="919"/>
      <c r="H17" s="920"/>
      <c r="I17" s="918"/>
    </row>
    <row r="18" spans="1:9" x14ac:dyDescent="0.25">
      <c r="A18" s="412">
        <v>45352</v>
      </c>
      <c r="B18" s="126"/>
      <c r="C18" s="126"/>
      <c r="D18" s="127"/>
      <c r="E18" s="127"/>
      <c r="F18" s="127"/>
      <c r="G18" s="127"/>
      <c r="H18" s="548"/>
      <c r="I18" s="126"/>
    </row>
    <row r="19" spans="1:9" x14ac:dyDescent="0.25">
      <c r="A19" s="1361" t="s">
        <v>175</v>
      </c>
      <c r="B19" s="1361"/>
      <c r="C19" s="1361"/>
      <c r="D19" s="1361"/>
      <c r="E19" s="1361"/>
      <c r="F19" s="1361"/>
      <c r="G19" s="1361"/>
      <c r="H19" s="1361"/>
      <c r="I19" s="1361"/>
    </row>
    <row r="20" spans="1:9" ht="15" customHeight="1" x14ac:dyDescent="0.25">
      <c r="A20" s="950" t="s">
        <v>1316</v>
      </c>
      <c r="B20" s="950"/>
      <c r="C20" s="950"/>
      <c r="D20" s="950"/>
      <c r="E20" s="128"/>
      <c r="F20" s="129"/>
      <c r="G20" s="129"/>
      <c r="H20" s="129"/>
      <c r="I20" s="129"/>
    </row>
    <row r="21" spans="1:9" x14ac:dyDescent="0.25">
      <c r="A21" s="1332" t="s">
        <v>176</v>
      </c>
      <c r="B21" s="1332"/>
      <c r="C21" s="106"/>
      <c r="D21" s="106"/>
      <c r="E21" s="106"/>
      <c r="F21" s="102"/>
      <c r="G21" s="102"/>
      <c r="H21" s="102"/>
      <c r="I21" s="102"/>
    </row>
    <row r="22" spans="1:9" x14ac:dyDescent="0.25">
      <c r="A22" s="107"/>
      <c r="B22" s="130"/>
      <c r="C22" s="108"/>
      <c r="D22" s="130"/>
      <c r="E22" s="130"/>
      <c r="F22" s="131"/>
      <c r="G22" s="131"/>
      <c r="H22" s="130"/>
      <c r="I22" s="108"/>
    </row>
    <row r="23" spans="1:9" x14ac:dyDescent="0.25">
      <c r="A23" s="107"/>
      <c r="B23" s="130"/>
      <c r="C23" s="130"/>
      <c r="D23" s="130"/>
      <c r="E23" s="130"/>
      <c r="F23" s="130"/>
      <c r="G23" s="130"/>
      <c r="H23" s="130"/>
      <c r="I23" s="130"/>
    </row>
    <row r="24" spans="1:9" x14ac:dyDescent="0.25">
      <c r="A24" s="107"/>
      <c r="B24" s="130"/>
      <c r="C24" s="132"/>
      <c r="D24" s="133"/>
      <c r="E24" s="133"/>
      <c r="F24" s="133"/>
      <c r="G24" s="133"/>
      <c r="H24" s="130"/>
      <c r="I24" s="132"/>
    </row>
    <row r="25" spans="1:9" x14ac:dyDescent="0.25">
      <c r="A25" s="107"/>
      <c r="B25" s="130"/>
      <c r="C25" s="132"/>
      <c r="D25" s="133"/>
      <c r="E25" s="133"/>
      <c r="F25" s="133"/>
      <c r="G25" s="133"/>
      <c r="H25" s="130"/>
      <c r="I25" s="132"/>
    </row>
    <row r="26" spans="1:9" ht="15.75" x14ac:dyDescent="0.25">
      <c r="A26" s="134"/>
      <c r="B26" s="135"/>
      <c r="C26" s="136"/>
      <c r="D26" s="137"/>
      <c r="E26" s="137"/>
      <c r="F26" s="137"/>
      <c r="G26" s="137"/>
      <c r="H26" s="135"/>
      <c r="I26" s="136"/>
    </row>
    <row r="27" spans="1:9" ht="15.75" x14ac:dyDescent="0.25">
      <c r="A27" s="138"/>
      <c r="B27" s="135"/>
      <c r="C27" s="136"/>
      <c r="D27" s="137"/>
      <c r="E27" s="137"/>
      <c r="F27" s="137"/>
      <c r="G27" s="137"/>
      <c r="H27" s="135"/>
      <c r="I27" s="136"/>
    </row>
    <row r="28" spans="1:9" ht="15.75" x14ac:dyDescent="0.25">
      <c r="A28" s="139"/>
      <c r="B28" s="136"/>
      <c r="C28" s="136"/>
      <c r="D28" s="136"/>
      <c r="E28" s="136"/>
      <c r="F28" s="136"/>
      <c r="G28" s="136"/>
      <c r="H28" s="136"/>
      <c r="I28" s="136"/>
    </row>
    <row r="29" spans="1:9" ht="15.75" x14ac:dyDescent="0.25">
      <c r="A29" s="6"/>
      <c r="B29" s="136"/>
      <c r="C29" s="136"/>
      <c r="D29" s="136"/>
      <c r="E29" s="136"/>
      <c r="F29" s="136"/>
      <c r="G29" s="136"/>
      <c r="H29" s="136"/>
      <c r="I29" s="136"/>
    </row>
  </sheetData>
  <mergeCells count="9">
    <mergeCell ref="A19:I19"/>
    <mergeCell ref="A21:B21"/>
    <mergeCell ref="A1:I1"/>
    <mergeCell ref="A2:A4"/>
    <mergeCell ref="B2:E2"/>
    <mergeCell ref="F2:G3"/>
    <mergeCell ref="H2:I3"/>
    <mergeCell ref="B3:C3"/>
    <mergeCell ref="D3:E3"/>
  </mergeCells>
  <printOptions horizontalCentered="1"/>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91" zoomScaleNormal="91" workbookViewId="0"/>
  </sheetViews>
  <sheetFormatPr defaultColWidth="9.140625" defaultRowHeight="15.75" x14ac:dyDescent="0.25"/>
  <cols>
    <col min="1" max="1" width="12.28515625" style="556" customWidth="1"/>
    <col min="2" max="2" width="8.7109375" style="556" customWidth="1"/>
    <col min="3" max="3" width="15.140625" style="556" customWidth="1"/>
    <col min="4" max="4" width="10.28515625" style="556" customWidth="1"/>
    <col min="5" max="5" width="12.7109375" style="556" customWidth="1"/>
    <col min="6" max="8" width="11.7109375" style="556" customWidth="1"/>
    <col min="9" max="9" width="11.28515625" style="556" customWidth="1"/>
    <col min="10" max="10" width="11.5703125" style="556" customWidth="1"/>
    <col min="11" max="11" width="10.7109375" style="559" customWidth="1"/>
    <col min="12" max="13" width="10.140625" style="559" customWidth="1"/>
    <col min="14" max="14" width="10.7109375" style="556" customWidth="1"/>
    <col min="15" max="15" width="10.85546875" style="556" customWidth="1"/>
    <col min="16" max="16" width="10.28515625" style="556" bestFit="1" customWidth="1"/>
    <col min="17" max="17" width="9.42578125" style="556" bestFit="1" customWidth="1"/>
    <col min="18" max="16384" width="9.140625" style="556"/>
  </cols>
  <sheetData>
    <row r="1" spans="1:14" x14ac:dyDescent="0.25">
      <c r="A1" s="696" t="s">
        <v>786</v>
      </c>
      <c r="B1" s="697"/>
      <c r="C1" s="697"/>
      <c r="D1" s="697"/>
      <c r="E1" s="697"/>
      <c r="F1" s="697"/>
      <c r="G1" s="697"/>
      <c r="H1" s="697"/>
      <c r="I1" s="697"/>
      <c r="J1" s="697"/>
      <c r="K1" s="697"/>
      <c r="L1" s="697"/>
      <c r="M1" s="697"/>
      <c r="N1" s="698"/>
    </row>
    <row r="2" spans="1:14" ht="18.75" x14ac:dyDescent="0.25">
      <c r="A2" s="1635" t="s">
        <v>720</v>
      </c>
      <c r="B2" s="1635"/>
      <c r="C2" s="1635"/>
      <c r="D2" s="1635"/>
      <c r="E2" s="1635"/>
      <c r="F2" s="1635"/>
      <c r="G2" s="1635"/>
      <c r="H2" s="1635"/>
      <c r="I2" s="1635"/>
      <c r="J2" s="1635"/>
      <c r="K2" s="1635"/>
      <c r="L2" s="1635"/>
      <c r="M2" s="1635"/>
      <c r="N2" s="1635"/>
    </row>
    <row r="3" spans="1:14" ht="69" customHeight="1" x14ac:dyDescent="0.25">
      <c r="A3" s="1636" t="s">
        <v>739</v>
      </c>
      <c r="B3" s="1637" t="s">
        <v>750</v>
      </c>
      <c r="C3" s="1639" t="s">
        <v>779</v>
      </c>
      <c r="D3" s="1640"/>
      <c r="E3" s="1639" t="s">
        <v>780</v>
      </c>
      <c r="F3" s="1640"/>
      <c r="G3" s="1639" t="s">
        <v>787</v>
      </c>
      <c r="H3" s="1640"/>
      <c r="I3" s="1639" t="s">
        <v>788</v>
      </c>
      <c r="J3" s="1640"/>
      <c r="K3" s="1639" t="s">
        <v>101</v>
      </c>
      <c r="L3" s="1640"/>
      <c r="M3" s="1636" t="s">
        <v>758</v>
      </c>
      <c r="N3" s="1636"/>
    </row>
    <row r="4" spans="1:14" ht="47.25" x14ac:dyDescent="0.25">
      <c r="A4" s="1636"/>
      <c r="B4" s="1638"/>
      <c r="C4" s="741" t="s">
        <v>759</v>
      </c>
      <c r="D4" s="741" t="s">
        <v>789</v>
      </c>
      <c r="E4" s="741" t="s">
        <v>759</v>
      </c>
      <c r="F4" s="741" t="s">
        <v>789</v>
      </c>
      <c r="G4" s="741" t="s">
        <v>759</v>
      </c>
      <c r="H4" s="741" t="s">
        <v>789</v>
      </c>
      <c r="I4" s="741" t="s">
        <v>759</v>
      </c>
      <c r="J4" s="741" t="s">
        <v>789</v>
      </c>
      <c r="K4" s="741" t="s">
        <v>759</v>
      </c>
      <c r="L4" s="741" t="s">
        <v>789</v>
      </c>
      <c r="M4" s="741" t="s">
        <v>759</v>
      </c>
      <c r="N4" s="741" t="s">
        <v>790</v>
      </c>
    </row>
    <row r="5" spans="1:14" s="907" customFormat="1" ht="15" customHeight="1" x14ac:dyDescent="0.25">
      <c r="A5" s="425" t="s">
        <v>76</v>
      </c>
      <c r="B5" s="432">
        <v>258</v>
      </c>
      <c r="C5" s="432">
        <v>0</v>
      </c>
      <c r="D5" s="432">
        <v>0</v>
      </c>
      <c r="E5" s="432">
        <v>267</v>
      </c>
      <c r="F5" s="432">
        <v>14.088789999999999</v>
      </c>
      <c r="G5" s="432">
        <v>0</v>
      </c>
      <c r="H5" s="432">
        <v>0</v>
      </c>
      <c r="I5" s="432">
        <v>0</v>
      </c>
      <c r="J5" s="432">
        <v>0</v>
      </c>
      <c r="K5" s="432">
        <v>267</v>
      </c>
      <c r="L5" s="432">
        <v>14.088789999999999</v>
      </c>
      <c r="M5" s="433">
        <v>1</v>
      </c>
      <c r="N5" s="433">
        <v>5.9928000000000002E-2</v>
      </c>
    </row>
    <row r="6" spans="1:14" s="908" customFormat="1" x14ac:dyDescent="0.25">
      <c r="A6" s="425" t="s">
        <v>77</v>
      </c>
      <c r="B6" s="433">
        <f>SUM(B7:B18)</f>
        <v>192</v>
      </c>
      <c r="C6" s="433">
        <f t="shared" ref="C6:L6" si="0">SUM(C7:C18)</f>
        <v>0</v>
      </c>
      <c r="D6" s="433">
        <f t="shared" si="0"/>
        <v>0</v>
      </c>
      <c r="E6" s="433">
        <f t="shared" si="0"/>
        <v>87</v>
      </c>
      <c r="F6" s="433">
        <f t="shared" si="0"/>
        <v>7.0356950000000005</v>
      </c>
      <c r="G6" s="433">
        <f t="shared" si="0"/>
        <v>109921</v>
      </c>
      <c r="H6" s="433">
        <f t="shared" si="0"/>
        <v>5352.4818786000014</v>
      </c>
      <c r="I6" s="433">
        <f t="shared" si="0"/>
        <v>0</v>
      </c>
      <c r="J6" s="433">
        <f t="shared" si="0"/>
        <v>0</v>
      </c>
      <c r="K6" s="433">
        <f t="shared" si="0"/>
        <v>110008</v>
      </c>
      <c r="L6" s="433">
        <f t="shared" si="0"/>
        <v>5358.9938900000006</v>
      </c>
      <c r="M6" s="433">
        <f>INDEX(M7:M18,COUNT(M7:M18))</f>
        <v>80</v>
      </c>
      <c r="N6" s="433">
        <f>INDEX(N7:N18,COUNT(N7:N18))</f>
        <v>3.892655</v>
      </c>
    </row>
    <row r="7" spans="1:14" s="908" customFormat="1" x14ac:dyDescent="0.25">
      <c r="A7" s="421">
        <v>45044</v>
      </c>
      <c r="B7" s="434">
        <v>19</v>
      </c>
      <c r="C7" s="434">
        <v>0</v>
      </c>
      <c r="D7" s="434">
        <v>0</v>
      </c>
      <c r="E7" s="434">
        <v>20</v>
      </c>
      <c r="F7" s="434">
        <v>1.2034880000000003</v>
      </c>
      <c r="G7" s="434">
        <v>0</v>
      </c>
      <c r="H7" s="434">
        <v>0</v>
      </c>
      <c r="I7" s="434">
        <v>0</v>
      </c>
      <c r="J7" s="434">
        <v>0</v>
      </c>
      <c r="K7" s="434">
        <v>20</v>
      </c>
      <c r="L7" s="434">
        <v>1.2034880000000003</v>
      </c>
      <c r="M7" s="434">
        <v>1</v>
      </c>
      <c r="N7" s="434">
        <v>6.0336000000000001E-2</v>
      </c>
    </row>
    <row r="8" spans="1:14" s="908" customFormat="1" x14ac:dyDescent="0.25">
      <c r="A8" s="421">
        <v>45077</v>
      </c>
      <c r="B8" s="434">
        <v>23</v>
      </c>
      <c r="C8" s="434">
        <v>0</v>
      </c>
      <c r="D8" s="434">
        <v>0</v>
      </c>
      <c r="E8" s="434">
        <v>26</v>
      </c>
      <c r="F8" s="434">
        <v>1.5666650000000002</v>
      </c>
      <c r="G8" s="434">
        <v>22276</v>
      </c>
      <c r="H8" s="434">
        <v>1015.9231025000003</v>
      </c>
      <c r="I8" s="434">
        <v>0</v>
      </c>
      <c r="J8" s="434">
        <v>0</v>
      </c>
      <c r="K8" s="434">
        <v>22302</v>
      </c>
      <c r="L8" s="434">
        <v>1017.4897675000002</v>
      </c>
      <c r="M8" s="434">
        <v>311</v>
      </c>
      <c r="N8" s="434">
        <v>11.76</v>
      </c>
    </row>
    <row r="9" spans="1:14" s="908" customFormat="1" x14ac:dyDescent="0.25">
      <c r="A9" s="421">
        <v>45107</v>
      </c>
      <c r="B9" s="434">
        <v>22</v>
      </c>
      <c r="C9" s="434">
        <v>0</v>
      </c>
      <c r="D9" s="434">
        <v>0</v>
      </c>
      <c r="E9" s="434">
        <v>24</v>
      </c>
      <c r="F9" s="434">
        <v>1.42</v>
      </c>
      <c r="G9" s="434">
        <v>25701</v>
      </c>
      <c r="H9" s="434">
        <v>1217</v>
      </c>
      <c r="I9" s="434">
        <v>0</v>
      </c>
      <c r="J9" s="434">
        <v>0</v>
      </c>
      <c r="K9" s="434">
        <v>25725</v>
      </c>
      <c r="L9" s="434">
        <v>1218.06</v>
      </c>
      <c r="M9" s="434">
        <v>510</v>
      </c>
      <c r="N9" s="434">
        <v>24.18</v>
      </c>
    </row>
    <row r="10" spans="1:14" s="908" customFormat="1" x14ac:dyDescent="0.25">
      <c r="A10" s="421">
        <v>45138</v>
      </c>
      <c r="B10" s="434">
        <v>21</v>
      </c>
      <c r="C10" s="434">
        <v>0</v>
      </c>
      <c r="D10" s="434">
        <v>0</v>
      </c>
      <c r="E10" s="434">
        <v>1</v>
      </c>
      <c r="F10" s="434">
        <v>5.8314999999999999E-2</v>
      </c>
      <c r="G10" s="434">
        <v>17871</v>
      </c>
      <c r="H10" s="434">
        <v>922.28721000000041</v>
      </c>
      <c r="I10" s="434">
        <v>0</v>
      </c>
      <c r="J10" s="434">
        <v>0</v>
      </c>
      <c r="K10" s="434">
        <v>17872</v>
      </c>
      <c r="L10" s="434">
        <v>922.34552500000041</v>
      </c>
      <c r="M10" s="434">
        <v>84</v>
      </c>
      <c r="N10" s="434">
        <v>3.8268675000000001</v>
      </c>
    </row>
    <row r="11" spans="1:14" s="908" customFormat="1" x14ac:dyDescent="0.25">
      <c r="A11" s="421">
        <v>45169</v>
      </c>
      <c r="B11" s="434">
        <v>22</v>
      </c>
      <c r="C11" s="434">
        <v>0</v>
      </c>
      <c r="D11" s="434">
        <v>0</v>
      </c>
      <c r="E11" s="434">
        <v>0</v>
      </c>
      <c r="F11" s="434">
        <v>0</v>
      </c>
      <c r="G11" s="434">
        <v>23618</v>
      </c>
      <c r="H11" s="434">
        <v>1159.3288950000001</v>
      </c>
      <c r="I11" s="434">
        <v>0</v>
      </c>
      <c r="J11" s="434">
        <v>0</v>
      </c>
      <c r="K11" s="434">
        <v>23618</v>
      </c>
      <c r="L11" s="434">
        <v>1159.3288950000001</v>
      </c>
      <c r="M11" s="434">
        <v>72</v>
      </c>
      <c r="N11" s="434">
        <v>3.0020950000000006</v>
      </c>
    </row>
    <row r="12" spans="1:14" s="908" customFormat="1" x14ac:dyDescent="0.25">
      <c r="A12" s="421">
        <v>45199</v>
      </c>
      <c r="B12" s="434">
        <v>21</v>
      </c>
      <c r="C12" s="434">
        <v>0</v>
      </c>
      <c r="D12" s="434">
        <v>0</v>
      </c>
      <c r="E12" s="434">
        <v>0</v>
      </c>
      <c r="F12" s="434">
        <v>0</v>
      </c>
      <c r="G12" s="434">
        <v>13188</v>
      </c>
      <c r="H12" s="434">
        <v>651.25</v>
      </c>
      <c r="I12" s="434">
        <v>0</v>
      </c>
      <c r="J12" s="434">
        <v>0</v>
      </c>
      <c r="K12" s="434">
        <v>13188</v>
      </c>
      <c r="L12" s="434">
        <v>651.25</v>
      </c>
      <c r="M12" s="434">
        <v>52</v>
      </c>
      <c r="N12" s="434">
        <v>2.77</v>
      </c>
    </row>
    <row r="13" spans="1:14" s="908" customFormat="1" x14ac:dyDescent="0.25">
      <c r="A13" s="421">
        <v>45230</v>
      </c>
      <c r="B13" s="434">
        <v>21</v>
      </c>
      <c r="C13" s="434">
        <v>0</v>
      </c>
      <c r="D13" s="434">
        <v>0</v>
      </c>
      <c r="E13" s="434">
        <v>4</v>
      </c>
      <c r="F13" s="434">
        <v>0.08</v>
      </c>
      <c r="G13" s="434">
        <v>4598</v>
      </c>
      <c r="H13" s="434">
        <v>257.82992609999985</v>
      </c>
      <c r="I13" s="434">
        <v>0</v>
      </c>
      <c r="J13" s="434">
        <v>0</v>
      </c>
      <c r="K13" s="434">
        <v>4602</v>
      </c>
      <c r="L13" s="434">
        <v>257.74624249999988</v>
      </c>
      <c r="M13" s="434">
        <v>35</v>
      </c>
      <c r="N13" s="434">
        <v>2.1902949999999999</v>
      </c>
    </row>
    <row r="14" spans="1:14" s="909" customFormat="1" x14ac:dyDescent="0.25">
      <c r="A14" s="435">
        <v>45260</v>
      </c>
      <c r="B14" s="434">
        <v>23</v>
      </c>
      <c r="C14" s="434">
        <v>0</v>
      </c>
      <c r="D14" s="434">
        <v>0</v>
      </c>
      <c r="E14" s="434">
        <v>3</v>
      </c>
      <c r="F14" s="434">
        <v>0.68795699999999993</v>
      </c>
      <c r="G14" s="434">
        <v>2049</v>
      </c>
      <c r="H14" s="434">
        <v>98.279845000000051</v>
      </c>
      <c r="I14" s="434">
        <v>0</v>
      </c>
      <c r="J14" s="434">
        <v>0</v>
      </c>
      <c r="K14" s="434">
        <v>2052</v>
      </c>
      <c r="L14" s="434">
        <v>98.967802000000049</v>
      </c>
      <c r="M14" s="434">
        <v>91</v>
      </c>
      <c r="N14" s="434">
        <v>4.5146875</v>
      </c>
    </row>
    <row r="15" spans="1:14" s="909" customFormat="1" x14ac:dyDescent="0.25">
      <c r="A15" s="412">
        <v>45261</v>
      </c>
      <c r="B15" s="1119">
        <v>20</v>
      </c>
      <c r="C15" s="1119">
        <v>0</v>
      </c>
      <c r="D15" s="1119">
        <v>0</v>
      </c>
      <c r="E15" s="1119">
        <v>9</v>
      </c>
      <c r="F15" s="1119">
        <v>2.0192700000000001</v>
      </c>
      <c r="G15" s="1119">
        <v>620</v>
      </c>
      <c r="H15" s="1119">
        <v>30.582899999999992</v>
      </c>
      <c r="I15" s="1119">
        <v>0</v>
      </c>
      <c r="J15" s="1119">
        <v>0</v>
      </c>
      <c r="K15" s="1119">
        <v>629</v>
      </c>
      <c r="L15" s="1119">
        <v>32.602169999999994</v>
      </c>
      <c r="M15" s="1119">
        <v>80</v>
      </c>
      <c r="N15" s="1119">
        <v>3.892655</v>
      </c>
    </row>
    <row r="16" spans="1:14" s="909" customFormat="1" x14ac:dyDescent="0.25">
      <c r="A16" s="412">
        <v>45292</v>
      </c>
      <c r="B16" s="434"/>
      <c r="C16" s="434"/>
      <c r="D16" s="434"/>
      <c r="E16" s="434"/>
      <c r="F16" s="434"/>
      <c r="G16" s="434"/>
      <c r="H16" s="434"/>
      <c r="I16" s="434"/>
      <c r="J16" s="434"/>
      <c r="K16" s="434"/>
      <c r="L16" s="434"/>
      <c r="M16" s="434"/>
      <c r="N16" s="434"/>
    </row>
    <row r="17" spans="1:15" s="909" customFormat="1" x14ac:dyDescent="0.25">
      <c r="A17" s="412">
        <v>45323</v>
      </c>
      <c r="B17" s="434"/>
      <c r="C17" s="434"/>
      <c r="D17" s="434"/>
      <c r="E17" s="434"/>
      <c r="F17" s="434"/>
      <c r="G17" s="434"/>
      <c r="H17" s="434"/>
      <c r="I17" s="434"/>
      <c r="J17" s="434"/>
      <c r="K17" s="434"/>
      <c r="L17" s="434"/>
      <c r="M17" s="434"/>
      <c r="N17" s="434"/>
    </row>
    <row r="18" spans="1:15" s="909" customFormat="1" x14ac:dyDescent="0.25">
      <c r="A18" s="412">
        <v>45352</v>
      </c>
      <c r="B18" s="434"/>
      <c r="C18" s="434"/>
      <c r="D18" s="434"/>
      <c r="E18" s="434"/>
      <c r="F18" s="434"/>
      <c r="G18" s="434"/>
      <c r="H18" s="434"/>
      <c r="I18" s="434"/>
      <c r="J18" s="434"/>
      <c r="K18" s="434"/>
      <c r="L18" s="434"/>
      <c r="M18" s="434"/>
      <c r="N18" s="434"/>
    </row>
    <row r="19" spans="1:15" s="559" customFormat="1" x14ac:dyDescent="0.25"/>
    <row r="20" spans="1:15" ht="18.75" x14ac:dyDescent="0.3">
      <c r="A20" s="1641" t="s">
        <v>749</v>
      </c>
      <c r="B20" s="1642"/>
      <c r="C20" s="1642"/>
      <c r="D20" s="1642"/>
      <c r="E20" s="1642"/>
      <c r="F20" s="1642"/>
      <c r="G20" s="1642"/>
      <c r="H20" s="1642"/>
      <c r="I20" s="1642"/>
      <c r="J20" s="1642"/>
      <c r="K20" s="1642"/>
      <c r="L20" s="1642"/>
      <c r="M20" s="1642"/>
      <c r="N20" s="1642"/>
    </row>
    <row r="21" spans="1:15" ht="81" customHeight="1" x14ac:dyDescent="0.25">
      <c r="A21" s="1643" t="s">
        <v>739</v>
      </c>
      <c r="B21" s="1643" t="s">
        <v>750</v>
      </c>
      <c r="C21" s="1646" t="s">
        <v>765</v>
      </c>
      <c r="D21" s="1647"/>
      <c r="E21" s="1647"/>
      <c r="F21" s="1648"/>
      <c r="G21" s="1649" t="s">
        <v>787</v>
      </c>
      <c r="H21" s="1649"/>
      <c r="I21" s="1649"/>
      <c r="J21" s="1649"/>
      <c r="K21" s="1646" t="s">
        <v>101</v>
      </c>
      <c r="L21" s="1648"/>
      <c r="M21" s="1646" t="s">
        <v>758</v>
      </c>
      <c r="N21" s="1648"/>
    </row>
    <row r="22" spans="1:15" ht="21" customHeight="1" x14ac:dyDescent="0.25">
      <c r="A22" s="1644"/>
      <c r="B22" s="1644"/>
      <c r="C22" s="1650" t="s">
        <v>767</v>
      </c>
      <c r="D22" s="1651"/>
      <c r="E22" s="1650" t="s">
        <v>768</v>
      </c>
      <c r="F22" s="1651"/>
      <c r="G22" s="1652" t="s">
        <v>767</v>
      </c>
      <c r="H22" s="1652"/>
      <c r="I22" s="1652" t="s">
        <v>768</v>
      </c>
      <c r="J22" s="1652"/>
      <c r="K22" s="1637" t="s">
        <v>759</v>
      </c>
      <c r="L22" s="1637" t="s">
        <v>791</v>
      </c>
      <c r="M22" s="1643" t="s">
        <v>762</v>
      </c>
      <c r="N22" s="1643" t="s">
        <v>792</v>
      </c>
    </row>
    <row r="23" spans="1:15" ht="69.75" customHeight="1" x14ac:dyDescent="0.25">
      <c r="A23" s="1645"/>
      <c r="B23" s="1645"/>
      <c r="C23" s="741" t="s">
        <v>759</v>
      </c>
      <c r="D23" s="741" t="s">
        <v>789</v>
      </c>
      <c r="E23" s="741" t="s">
        <v>759</v>
      </c>
      <c r="F23" s="741" t="s">
        <v>789</v>
      </c>
      <c r="G23" s="741" t="s">
        <v>1257</v>
      </c>
      <c r="H23" s="741" t="s">
        <v>1259</v>
      </c>
      <c r="I23" s="741" t="s">
        <v>1257</v>
      </c>
      <c r="J23" s="741" t="s">
        <v>1259</v>
      </c>
      <c r="K23" s="1638"/>
      <c r="L23" s="1638"/>
      <c r="M23" s="1645"/>
      <c r="N23" s="1645"/>
      <c r="O23" s="556" t="s">
        <v>737</v>
      </c>
    </row>
    <row r="24" spans="1:15" x14ac:dyDescent="0.25">
      <c r="A24" s="425" t="s">
        <v>76</v>
      </c>
      <c r="B24" s="436">
        <v>258</v>
      </c>
      <c r="C24" s="436">
        <v>190221</v>
      </c>
      <c r="D24" s="436">
        <v>10192.341745000002</v>
      </c>
      <c r="E24" s="436">
        <v>144323</v>
      </c>
      <c r="F24" s="436">
        <v>7548.7102944999997</v>
      </c>
      <c r="G24" s="699">
        <v>0</v>
      </c>
      <c r="H24" s="699">
        <v>0</v>
      </c>
      <c r="I24" s="699">
        <v>0</v>
      </c>
      <c r="J24" s="699">
        <v>0</v>
      </c>
      <c r="K24" s="436">
        <v>334544</v>
      </c>
      <c r="L24" s="436">
        <v>17741.052039500002</v>
      </c>
      <c r="M24" s="436">
        <v>2493</v>
      </c>
      <c r="N24" s="436">
        <v>146.19999999999999</v>
      </c>
    </row>
    <row r="25" spans="1:15" x14ac:dyDescent="0.25">
      <c r="A25" s="425" t="s">
        <v>77</v>
      </c>
      <c r="B25" s="433">
        <f>SUM(B26:B37)</f>
        <v>192</v>
      </c>
      <c r="C25" s="433">
        <f t="shared" ref="C25" si="1">SUM(C26:C37)</f>
        <v>25611</v>
      </c>
      <c r="D25" s="433">
        <f t="shared" ref="D25" si="2">SUM(D26:D37)</f>
        <v>1756.7323100000003</v>
      </c>
      <c r="E25" s="433">
        <f t="shared" ref="E25" si="3">SUM(E26:E37)</f>
        <v>25060</v>
      </c>
      <c r="F25" s="433">
        <f t="shared" ref="F25" si="4">SUM(F26:F37)</f>
        <v>1760.6544389999995</v>
      </c>
      <c r="G25" s="433">
        <f t="shared" ref="G25" si="5">SUM(G26:G37)</f>
        <v>161338</v>
      </c>
      <c r="H25" s="433">
        <f t="shared" ref="H25" si="6">SUM(H26:H37)</f>
        <v>11267.443337500006</v>
      </c>
      <c r="I25" s="433">
        <f t="shared" ref="I25" si="7">SUM(I26:I37)</f>
        <v>47827</v>
      </c>
      <c r="J25" s="433">
        <f t="shared" ref="J25" si="8">SUM(J26:J37)</f>
        <v>2649.2554612500012</v>
      </c>
      <c r="K25" s="433">
        <f t="shared" ref="K25" si="9">SUM(K26:K37)</f>
        <v>259836</v>
      </c>
      <c r="L25" s="433">
        <f t="shared" ref="L25" si="10">SUM(L26:L37)</f>
        <v>17434.085547750004</v>
      </c>
      <c r="M25" s="433">
        <f>INDEX(M26:M37,COUNT(M26:M37))</f>
        <v>503</v>
      </c>
      <c r="N25" s="433">
        <f>INDEX(N26:N37,COUNT(N26:N37))</f>
        <v>33.09525</v>
      </c>
    </row>
    <row r="26" spans="1:15" x14ac:dyDescent="0.25">
      <c r="A26" s="421">
        <v>45044</v>
      </c>
      <c r="B26" s="437">
        <v>19</v>
      </c>
      <c r="C26" s="437">
        <v>11269</v>
      </c>
      <c r="D26" s="437">
        <v>694.83447650000016</v>
      </c>
      <c r="E26" s="437">
        <v>14361</v>
      </c>
      <c r="F26" s="437">
        <v>851.46241399999974</v>
      </c>
      <c r="G26" s="437">
        <v>0</v>
      </c>
      <c r="H26" s="437">
        <v>0</v>
      </c>
      <c r="I26" s="437">
        <v>0</v>
      </c>
      <c r="J26" s="437">
        <v>0</v>
      </c>
      <c r="K26" s="437">
        <v>25630</v>
      </c>
      <c r="L26" s="437">
        <v>1546.2968904999998</v>
      </c>
      <c r="M26" s="437">
        <v>747</v>
      </c>
      <c r="N26" s="437">
        <v>45.113500000000002</v>
      </c>
    </row>
    <row r="27" spans="1:15" x14ac:dyDescent="0.25">
      <c r="A27" s="421">
        <v>45077</v>
      </c>
      <c r="B27" s="437">
        <v>23</v>
      </c>
      <c r="C27" s="437">
        <v>11143</v>
      </c>
      <c r="D27" s="437">
        <v>682.78131599999995</v>
      </c>
      <c r="E27" s="437">
        <v>7623</v>
      </c>
      <c r="F27" s="437">
        <v>457.64991349999991</v>
      </c>
      <c r="G27" s="437">
        <v>0</v>
      </c>
      <c r="H27" s="437">
        <v>0</v>
      </c>
      <c r="I27" s="437">
        <v>0</v>
      </c>
      <c r="J27" s="437">
        <v>0</v>
      </c>
      <c r="K27" s="437">
        <v>18766</v>
      </c>
      <c r="L27" s="437">
        <v>1140.4312295</v>
      </c>
      <c r="M27" s="437">
        <v>637</v>
      </c>
      <c r="N27" s="437">
        <v>38.35</v>
      </c>
    </row>
    <row r="28" spans="1:15" x14ac:dyDescent="0.25">
      <c r="A28" s="421">
        <v>45107</v>
      </c>
      <c r="B28" s="437">
        <v>22</v>
      </c>
      <c r="C28" s="437">
        <v>2165</v>
      </c>
      <c r="D28" s="437">
        <v>132</v>
      </c>
      <c r="E28" s="437">
        <v>1390</v>
      </c>
      <c r="F28" s="437">
        <v>83</v>
      </c>
      <c r="G28" s="437">
        <v>0</v>
      </c>
      <c r="H28" s="437">
        <v>0</v>
      </c>
      <c r="I28" s="437">
        <v>0</v>
      </c>
      <c r="J28" s="437">
        <v>0</v>
      </c>
      <c r="K28" s="437">
        <v>3555</v>
      </c>
      <c r="L28" s="437">
        <v>215</v>
      </c>
      <c r="M28" s="437">
        <v>64</v>
      </c>
      <c r="N28" s="437">
        <v>3.78</v>
      </c>
    </row>
    <row r="29" spans="1:15" x14ac:dyDescent="0.25">
      <c r="A29" s="421">
        <v>45138</v>
      </c>
      <c r="B29" s="437">
        <v>21</v>
      </c>
      <c r="C29" s="437">
        <v>0</v>
      </c>
      <c r="D29" s="437">
        <v>0</v>
      </c>
      <c r="E29" s="437">
        <v>24</v>
      </c>
      <c r="F29" s="437">
        <v>1.4058899999999999</v>
      </c>
      <c r="G29" s="437">
        <v>0</v>
      </c>
      <c r="H29" s="437">
        <v>0</v>
      </c>
      <c r="I29" s="437">
        <v>0</v>
      </c>
      <c r="J29" s="437">
        <v>0</v>
      </c>
      <c r="K29" s="437">
        <v>24</v>
      </c>
      <c r="L29" s="437">
        <v>1.4058899999999999</v>
      </c>
      <c r="M29" s="437">
        <v>0</v>
      </c>
      <c r="N29" s="437">
        <v>0</v>
      </c>
    </row>
    <row r="30" spans="1:15" x14ac:dyDescent="0.25">
      <c r="A30" s="421">
        <v>45169</v>
      </c>
      <c r="B30" s="437">
        <v>22</v>
      </c>
      <c r="C30" s="437">
        <v>0</v>
      </c>
      <c r="D30" s="437">
        <v>0</v>
      </c>
      <c r="E30" s="437">
        <v>0</v>
      </c>
      <c r="F30" s="437">
        <v>0</v>
      </c>
      <c r="G30" s="437">
        <v>0</v>
      </c>
      <c r="H30" s="437">
        <v>0</v>
      </c>
      <c r="I30" s="437">
        <v>0</v>
      </c>
      <c r="J30" s="437">
        <v>0</v>
      </c>
      <c r="K30" s="437">
        <v>0</v>
      </c>
      <c r="L30" s="437">
        <v>0</v>
      </c>
      <c r="M30" s="437">
        <v>0</v>
      </c>
      <c r="N30" s="437">
        <v>0</v>
      </c>
    </row>
    <row r="31" spans="1:15" x14ac:dyDescent="0.25">
      <c r="A31" s="421">
        <v>45199</v>
      </c>
      <c r="B31" s="437">
        <v>21</v>
      </c>
      <c r="C31" s="437">
        <v>0</v>
      </c>
      <c r="D31" s="437">
        <v>0</v>
      </c>
      <c r="E31" s="437">
        <v>0</v>
      </c>
      <c r="F31" s="437">
        <v>0</v>
      </c>
      <c r="G31" s="437">
        <v>0</v>
      </c>
      <c r="H31" s="437">
        <v>0</v>
      </c>
      <c r="I31" s="437">
        <v>0</v>
      </c>
      <c r="J31" s="437">
        <v>0</v>
      </c>
      <c r="K31" s="437">
        <v>0</v>
      </c>
      <c r="L31" s="437">
        <v>0</v>
      </c>
      <c r="M31" s="437">
        <v>0</v>
      </c>
      <c r="N31" s="437">
        <v>0</v>
      </c>
    </row>
    <row r="32" spans="1:15" x14ac:dyDescent="0.25">
      <c r="A32" s="421">
        <v>45230</v>
      </c>
      <c r="B32" s="437">
        <v>21</v>
      </c>
      <c r="C32" s="437">
        <v>0</v>
      </c>
      <c r="D32" s="437">
        <v>0</v>
      </c>
      <c r="E32" s="437">
        <v>0</v>
      </c>
      <c r="F32" s="437">
        <v>0</v>
      </c>
      <c r="G32" s="437">
        <v>7605</v>
      </c>
      <c r="H32" s="437">
        <v>586.54275099999973</v>
      </c>
      <c r="I32" s="437">
        <v>1648</v>
      </c>
      <c r="J32" s="437">
        <v>116.56364000000001</v>
      </c>
      <c r="K32" s="437">
        <v>9253</v>
      </c>
      <c r="L32" s="437">
        <v>703.10639099999969</v>
      </c>
      <c r="M32" s="437">
        <v>220</v>
      </c>
      <c r="N32" s="437">
        <v>16.202000000000002</v>
      </c>
    </row>
    <row r="33" spans="1:16" x14ac:dyDescent="0.25">
      <c r="A33" s="435">
        <v>45260</v>
      </c>
      <c r="B33" s="437">
        <v>23</v>
      </c>
      <c r="C33" s="437">
        <v>0</v>
      </c>
      <c r="D33" s="437">
        <v>0</v>
      </c>
      <c r="E33" s="437">
        <v>0</v>
      </c>
      <c r="F33" s="437">
        <v>0</v>
      </c>
      <c r="G33" s="437">
        <v>10718</v>
      </c>
      <c r="H33" s="437">
        <v>768.03130199999998</v>
      </c>
      <c r="I33" s="437">
        <v>3391</v>
      </c>
      <c r="J33" s="437">
        <v>225.56811974999994</v>
      </c>
      <c r="K33" s="437">
        <v>14109</v>
      </c>
      <c r="L33" s="437">
        <v>993.59942174999992</v>
      </c>
      <c r="M33" s="437">
        <v>235</v>
      </c>
      <c r="N33" s="437">
        <v>15.525</v>
      </c>
    </row>
    <row r="34" spans="1:16" x14ac:dyDescent="0.25">
      <c r="A34" s="412">
        <v>45261</v>
      </c>
      <c r="B34" s="1120">
        <v>20</v>
      </c>
      <c r="C34" s="1120">
        <v>1034</v>
      </c>
      <c r="D34" s="1120">
        <v>247.11651750000001</v>
      </c>
      <c r="E34" s="1120">
        <v>1662</v>
      </c>
      <c r="F34" s="1120">
        <v>367.13622149999992</v>
      </c>
      <c r="G34" s="1120">
        <v>143015</v>
      </c>
      <c r="H34" s="1120">
        <v>9912.869284500006</v>
      </c>
      <c r="I34" s="1120">
        <v>42788</v>
      </c>
      <c r="J34" s="1120">
        <v>2307.1237015000011</v>
      </c>
      <c r="K34" s="1120">
        <v>188499</v>
      </c>
      <c r="L34" s="1120">
        <v>12834.245725000006</v>
      </c>
      <c r="M34" s="1120">
        <v>503</v>
      </c>
      <c r="N34" s="1120">
        <v>33.09525</v>
      </c>
    </row>
    <row r="35" spans="1:16" x14ac:dyDescent="0.25">
      <c r="A35" s="412">
        <v>45292</v>
      </c>
      <c r="B35" s="437"/>
      <c r="C35" s="437"/>
      <c r="D35" s="437"/>
      <c r="E35" s="437"/>
      <c r="F35" s="437"/>
      <c r="G35" s="437"/>
      <c r="H35" s="437"/>
      <c r="I35" s="437"/>
      <c r="J35" s="437"/>
      <c r="K35" s="437"/>
      <c r="L35" s="437"/>
      <c r="M35" s="437"/>
      <c r="N35" s="437"/>
    </row>
    <row r="36" spans="1:16" x14ac:dyDescent="0.25">
      <c r="A36" s="412">
        <v>45323</v>
      </c>
      <c r="B36" s="437"/>
      <c r="C36" s="437"/>
      <c r="D36" s="437"/>
      <c r="E36" s="437"/>
      <c r="F36" s="437"/>
      <c r="G36" s="437"/>
      <c r="H36" s="437"/>
      <c r="I36" s="437"/>
      <c r="J36" s="437"/>
      <c r="K36" s="437"/>
      <c r="L36" s="437"/>
      <c r="M36" s="437"/>
      <c r="N36" s="437"/>
    </row>
    <row r="37" spans="1:16" x14ac:dyDescent="0.25">
      <c r="A37" s="412">
        <v>45352</v>
      </c>
      <c r="B37" s="437"/>
      <c r="C37" s="437"/>
      <c r="D37" s="437"/>
      <c r="E37" s="437"/>
      <c r="F37" s="437"/>
      <c r="G37" s="437"/>
      <c r="H37" s="437"/>
      <c r="I37" s="437"/>
      <c r="J37" s="437"/>
      <c r="K37" s="437"/>
      <c r="L37" s="437"/>
      <c r="M37" s="437"/>
      <c r="N37" s="437"/>
    </row>
    <row r="38" spans="1:16" x14ac:dyDescent="0.25">
      <c r="A38" s="438"/>
      <c r="B38" s="372"/>
      <c r="C38" s="910"/>
      <c r="D38" s="910"/>
      <c r="E38" s="910"/>
      <c r="K38" s="556"/>
      <c r="L38" s="556"/>
      <c r="M38" s="700"/>
      <c r="N38" s="700"/>
    </row>
    <row r="39" spans="1:16" s="559" customFormat="1" x14ac:dyDescent="0.25">
      <c r="A39" s="422" t="s">
        <v>1365</v>
      </c>
      <c r="B39" s="373"/>
      <c r="C39" s="373"/>
      <c r="D39" s="373"/>
      <c r="E39" s="911"/>
      <c r="F39" s="556"/>
      <c r="G39" s="556"/>
      <c r="H39" s="556"/>
      <c r="I39" s="556"/>
      <c r="J39" s="556"/>
      <c r="K39" s="556"/>
      <c r="L39" s="556"/>
      <c r="M39" s="910"/>
      <c r="N39" s="910"/>
      <c r="O39" s="912"/>
      <c r="P39" s="912"/>
    </row>
    <row r="40" spans="1:16" s="559" customFormat="1" x14ac:dyDescent="0.25">
      <c r="A40" s="701" t="s">
        <v>322</v>
      </c>
      <c r="B40" s="373"/>
      <c r="C40" s="373"/>
      <c r="D40" s="373"/>
      <c r="E40" s="911"/>
      <c r="F40" s="556"/>
      <c r="G40" s="556"/>
      <c r="H40" s="556"/>
      <c r="I40" s="556"/>
      <c r="J40" s="556"/>
      <c r="K40" s="556"/>
      <c r="L40" s="556"/>
      <c r="M40" s="910"/>
      <c r="N40" s="910"/>
      <c r="O40" s="912"/>
      <c r="P40" s="912"/>
    </row>
  </sheetData>
  <mergeCells count="24">
    <mergeCell ref="A20:N20"/>
    <mergeCell ref="A21:A23"/>
    <mergeCell ref="B21:B23"/>
    <mergeCell ref="C21:F21"/>
    <mergeCell ref="G21:J21"/>
    <mergeCell ref="K21:L21"/>
    <mergeCell ref="M21:N21"/>
    <mergeCell ref="C22:D22"/>
    <mergeCell ref="E22:F22"/>
    <mergeCell ref="G22:H22"/>
    <mergeCell ref="I22:J22"/>
    <mergeCell ref="K22:K23"/>
    <mergeCell ref="L22:L23"/>
    <mergeCell ref="M22:M23"/>
    <mergeCell ref="N22:N23"/>
    <mergeCell ref="A2:N2"/>
    <mergeCell ref="A3:A4"/>
    <mergeCell ref="B3:B4"/>
    <mergeCell ref="C3:D3"/>
    <mergeCell ref="E3:F3"/>
    <mergeCell ref="G3:H3"/>
    <mergeCell ref="I3:J3"/>
    <mergeCell ref="K3:L3"/>
    <mergeCell ref="M3:N3"/>
  </mergeCells>
  <printOptions horizontalCentered="1"/>
  <pageMargins left="0.7" right="0.7" top="0.75" bottom="0.75" header="0.3" footer="0.3"/>
  <pageSetup scale="7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8"/>
  <sheetViews>
    <sheetView workbookViewId="0">
      <selection sqref="A1:H1"/>
    </sheetView>
  </sheetViews>
  <sheetFormatPr defaultColWidth="9.140625" defaultRowHeight="15" x14ac:dyDescent="0.25"/>
  <cols>
    <col min="1" max="1" width="13.140625" style="50" customWidth="1"/>
    <col min="2" max="4" width="8.7109375" style="50" customWidth="1"/>
    <col min="5" max="5" width="13.28515625" style="50" customWidth="1"/>
    <col min="6" max="7" width="8.7109375" style="50" customWidth="1"/>
    <col min="8" max="8" width="20.7109375" style="557" bestFit="1" customWidth="1"/>
    <col min="9" max="12" width="9.28515625" style="50" bestFit="1" customWidth="1"/>
    <col min="13" max="13" width="9.7109375" style="50" bestFit="1" customWidth="1"/>
    <col min="14" max="14" width="9.28515625" style="50" bestFit="1" customWidth="1"/>
    <col min="15" max="15" width="9.5703125" style="50" bestFit="1" customWidth="1"/>
    <col min="16" max="16384" width="9.140625" style="50"/>
  </cols>
  <sheetData>
    <row r="1" spans="1:8" ht="15.75" x14ac:dyDescent="0.25">
      <c r="A1" s="1654" t="s">
        <v>793</v>
      </c>
      <c r="B1" s="1655"/>
      <c r="C1" s="1655"/>
      <c r="D1" s="1655"/>
      <c r="E1" s="1655"/>
      <c r="F1" s="1655"/>
      <c r="G1" s="1655"/>
      <c r="H1" s="1655"/>
    </row>
    <row r="2" spans="1:8" ht="96.75" customHeight="1" x14ac:dyDescent="0.25">
      <c r="A2" s="702" t="s">
        <v>794</v>
      </c>
      <c r="B2" s="703" t="s">
        <v>795</v>
      </c>
      <c r="C2" s="703" t="s">
        <v>796</v>
      </c>
      <c r="D2" s="703" t="s">
        <v>797</v>
      </c>
      <c r="E2" s="703" t="s">
        <v>798</v>
      </c>
      <c r="F2" s="703" t="s">
        <v>799</v>
      </c>
      <c r="G2" s="703" t="s">
        <v>358</v>
      </c>
      <c r="H2" s="703" t="s">
        <v>800</v>
      </c>
    </row>
    <row r="3" spans="1:8" ht="15.75" x14ac:dyDescent="0.25">
      <c r="A3" s="1121" t="s">
        <v>81</v>
      </c>
      <c r="B3" s="1122"/>
      <c r="C3" s="1122"/>
      <c r="D3" s="1122"/>
      <c r="E3" s="1122"/>
      <c r="F3" s="1122"/>
      <c r="G3" s="1122"/>
      <c r="H3" s="1122"/>
    </row>
    <row r="4" spans="1:8" ht="15.75" x14ac:dyDescent="0.25">
      <c r="A4" s="425" t="s">
        <v>76</v>
      </c>
      <c r="B4" s="441">
        <v>8.3829898678603485E-4</v>
      </c>
      <c r="C4" s="441">
        <v>2.2849183391735801</v>
      </c>
      <c r="D4" s="441">
        <v>48.145099967260585</v>
      </c>
      <c r="E4" s="441">
        <v>0.14453700135097011</v>
      </c>
      <c r="F4" s="442">
        <v>0</v>
      </c>
      <c r="G4" s="441">
        <v>49.424604648609019</v>
      </c>
      <c r="H4" s="441">
        <v>29561132.909999982</v>
      </c>
    </row>
    <row r="5" spans="1:8" ht="15.75" x14ac:dyDescent="0.25">
      <c r="A5" s="425" t="s">
        <v>77</v>
      </c>
      <c r="B5" s="441">
        <v>1.3750350891398754E-5</v>
      </c>
      <c r="C5" s="441">
        <v>1.9234183537909084</v>
      </c>
      <c r="D5" s="441">
        <v>51.037004552566415</v>
      </c>
      <c r="E5" s="441">
        <v>0.13558713104901524</v>
      </c>
      <c r="F5" s="441">
        <v>0.88529337581788026</v>
      </c>
      <c r="G5" s="441">
        <v>46.018572863061593</v>
      </c>
      <c r="H5" s="443">
        <v>33962774.145135894</v>
      </c>
    </row>
    <row r="6" spans="1:8" ht="15.75" x14ac:dyDescent="0.25">
      <c r="A6" s="421">
        <v>45044</v>
      </c>
      <c r="B6" s="439">
        <v>0</v>
      </c>
      <c r="C6" s="439">
        <v>2.2044915411421324</v>
      </c>
      <c r="D6" s="439">
        <v>49.689400681536853</v>
      </c>
      <c r="E6" s="439">
        <v>0.13870938112498707</v>
      </c>
      <c r="F6" s="439">
        <v>1.4312791329684016E-3</v>
      </c>
      <c r="G6" s="439">
        <v>47.965966394194901</v>
      </c>
      <c r="H6" s="440">
        <v>2632275.5749999983</v>
      </c>
    </row>
    <row r="7" spans="1:8" ht="15.75" x14ac:dyDescent="0.25">
      <c r="A7" s="421">
        <v>45077</v>
      </c>
      <c r="B7" s="439">
        <v>0</v>
      </c>
      <c r="C7" s="439">
        <v>2.1613268859969716</v>
      </c>
      <c r="D7" s="439">
        <v>50.409280384640532</v>
      </c>
      <c r="E7" s="439">
        <v>0.10627570827332147</v>
      </c>
      <c r="F7" s="439">
        <v>0.3541230540609952</v>
      </c>
      <c r="G7" s="439">
        <v>46.968995406193805</v>
      </c>
      <c r="H7" s="440">
        <v>3821658.8399999994</v>
      </c>
    </row>
    <row r="8" spans="1:8" ht="15.75" x14ac:dyDescent="0.25">
      <c r="A8" s="421">
        <v>45107</v>
      </c>
      <c r="B8" s="439">
        <v>0</v>
      </c>
      <c r="C8" s="439">
        <v>1.6685248995300974</v>
      </c>
      <c r="D8" s="439">
        <v>50.967385928397832</v>
      </c>
      <c r="E8" s="439">
        <v>0.11495835710618826</v>
      </c>
      <c r="F8" s="439">
        <v>1.490446880405522</v>
      </c>
      <c r="G8" s="439">
        <v>45.758683815900739</v>
      </c>
      <c r="H8" s="440">
        <v>4213734.6147959996</v>
      </c>
    </row>
    <row r="9" spans="1:8" ht="15.75" x14ac:dyDescent="0.25">
      <c r="A9" s="421">
        <v>45138</v>
      </c>
      <c r="B9" s="439">
        <v>2.9565160950172155E-5</v>
      </c>
      <c r="C9" s="439">
        <v>1.9851255215856904</v>
      </c>
      <c r="D9" s="439">
        <v>49.228241242461785</v>
      </c>
      <c r="E9" s="439">
        <v>0.15562184989096955</v>
      </c>
      <c r="F9" s="439">
        <v>1.1964397936684565</v>
      </c>
      <c r="G9" s="439">
        <v>47.434536271183106</v>
      </c>
      <c r="H9" s="440">
        <v>3822066.0012019998</v>
      </c>
    </row>
    <row r="10" spans="1:8" ht="15.75" x14ac:dyDescent="0.25">
      <c r="A10" s="421">
        <v>45169</v>
      </c>
      <c r="B10" s="439">
        <v>3.3989241500101673E-6</v>
      </c>
      <c r="C10" s="439">
        <v>1.5741434229450704</v>
      </c>
      <c r="D10" s="439">
        <v>51.978628567627339</v>
      </c>
      <c r="E10" s="439">
        <v>0.14186578320244</v>
      </c>
      <c r="F10" s="439">
        <v>1.00129416373772</v>
      </c>
      <c r="G10" s="439">
        <v>45.304065831943454</v>
      </c>
      <c r="H10" s="440">
        <v>4707371.8899999987</v>
      </c>
    </row>
    <row r="11" spans="1:8" ht="15.75" x14ac:dyDescent="0.25">
      <c r="A11" s="421">
        <v>45199</v>
      </c>
      <c r="B11" s="439">
        <v>2.5904852168780146E-5</v>
      </c>
      <c r="C11" s="439">
        <v>1.883446611139987</v>
      </c>
      <c r="D11" s="439">
        <v>52.014940051936833</v>
      </c>
      <c r="E11" s="439">
        <v>0.1384238111282656</v>
      </c>
      <c r="F11" s="439">
        <v>1.0865278312973397</v>
      </c>
      <c r="G11" s="439">
        <v>44.87663393929887</v>
      </c>
      <c r="H11" s="440">
        <v>4863953.6391229993</v>
      </c>
    </row>
    <row r="12" spans="1:8" ht="15.75" x14ac:dyDescent="0.25">
      <c r="A12" s="421">
        <v>45230</v>
      </c>
      <c r="B12" s="439">
        <v>2.6435563237668856E-5</v>
      </c>
      <c r="C12" s="439">
        <v>2.0904872521341926</v>
      </c>
      <c r="D12" s="439">
        <v>50.879162002746071</v>
      </c>
      <c r="E12" s="439">
        <v>0.12061935936348026</v>
      </c>
      <c r="F12" s="439">
        <v>0.75960953536763332</v>
      </c>
      <c r="G12" s="439">
        <v>46.150095414825351</v>
      </c>
      <c r="H12" s="440">
        <v>5068929.2576149004</v>
      </c>
    </row>
    <row r="13" spans="1:8" ht="15.75" x14ac:dyDescent="0.25">
      <c r="A13" s="421">
        <v>45260</v>
      </c>
      <c r="B13" s="444">
        <v>1.6139779462204707E-5</v>
      </c>
      <c r="C13" s="439">
        <v>1.9571721475022945</v>
      </c>
      <c r="D13" s="439">
        <v>52.022009055786064</v>
      </c>
      <c r="E13" s="439">
        <v>0.16623186549122695</v>
      </c>
      <c r="F13" s="445">
        <v>0.82929621752949756</v>
      </c>
      <c r="G13" s="439">
        <v>45.024506485945189</v>
      </c>
      <c r="H13" s="439">
        <v>4832784.327399998</v>
      </c>
    </row>
    <row r="14" spans="1:8" ht="15.75" x14ac:dyDescent="0.25">
      <c r="A14" s="421">
        <v>45261</v>
      </c>
      <c r="B14" s="439"/>
      <c r="C14" s="439"/>
      <c r="D14" s="439"/>
      <c r="E14" s="439"/>
      <c r="F14" s="439"/>
      <c r="G14" s="439"/>
      <c r="H14" s="440"/>
    </row>
    <row r="15" spans="1:8" ht="15.75" x14ac:dyDescent="0.25">
      <c r="A15" s="421">
        <v>45292</v>
      </c>
      <c r="B15" s="439"/>
      <c r="C15" s="439"/>
      <c r="D15" s="439"/>
      <c r="E15" s="439"/>
      <c r="F15" s="439"/>
      <c r="G15" s="439"/>
      <c r="H15" s="440"/>
    </row>
    <row r="16" spans="1:8" ht="15.75" x14ac:dyDescent="0.25">
      <c r="A16" s="421">
        <v>45323</v>
      </c>
      <c r="B16" s="439"/>
      <c r="C16" s="439"/>
      <c r="D16" s="439"/>
      <c r="E16" s="439"/>
      <c r="F16" s="439"/>
      <c r="G16" s="439"/>
      <c r="H16" s="440"/>
    </row>
    <row r="17" spans="1:25" s="557" customFormat="1" ht="15.75" x14ac:dyDescent="0.25">
      <c r="A17" s="421">
        <v>45352</v>
      </c>
      <c r="B17" s="444"/>
      <c r="C17" s="439"/>
      <c r="D17" s="439"/>
      <c r="E17" s="439"/>
      <c r="F17" s="445"/>
      <c r="G17" s="439"/>
      <c r="H17" s="439"/>
    </row>
    <row r="18" spans="1:25" ht="15.75" x14ac:dyDescent="0.25">
      <c r="A18" s="1121" t="s">
        <v>82</v>
      </c>
      <c r="B18" s="1122"/>
      <c r="C18" s="1122"/>
      <c r="D18" s="1122"/>
      <c r="E18" s="1122"/>
      <c r="F18" s="1122"/>
      <c r="G18" s="1122"/>
      <c r="H18" s="1122"/>
      <c r="J18" s="558"/>
      <c r="K18" s="558"/>
      <c r="L18" s="558"/>
      <c r="M18" s="558"/>
      <c r="N18" s="558"/>
      <c r="O18" s="558"/>
      <c r="P18" s="558"/>
    </row>
    <row r="19" spans="1:25" s="558" customFormat="1" ht="15.75" x14ac:dyDescent="0.25">
      <c r="A19" s="425" t="s">
        <v>76</v>
      </c>
      <c r="B19" s="447">
        <v>5.3296214472925513E-2</v>
      </c>
      <c r="C19" s="441">
        <v>3.3938874358459192</v>
      </c>
      <c r="D19" s="443">
        <v>39.432815905726258</v>
      </c>
      <c r="E19" s="447">
        <v>7.1397857348703573E-3</v>
      </c>
      <c r="F19" s="447">
        <v>0</v>
      </c>
      <c r="G19" s="443">
        <v>57.113683887648492</v>
      </c>
      <c r="H19" s="443">
        <v>204932.34280999997</v>
      </c>
    </row>
    <row r="20" spans="1:25" s="558" customFormat="1" ht="15.75" x14ac:dyDescent="0.25">
      <c r="A20" s="425" t="s">
        <v>77</v>
      </c>
      <c r="B20" s="447">
        <v>0.440262285581968</v>
      </c>
      <c r="C20" s="447">
        <v>5.3511890187888529</v>
      </c>
      <c r="D20" s="447">
        <v>39.53301111201516</v>
      </c>
      <c r="E20" s="447">
        <v>4.6250634691305047E-2</v>
      </c>
      <c r="F20" s="447">
        <v>7.4244241206025045E-4</v>
      </c>
      <c r="G20" s="447">
        <v>54.628544506510643</v>
      </c>
      <c r="H20" s="443">
        <v>157043.15845000002</v>
      </c>
    </row>
    <row r="21" spans="1:25" s="558" customFormat="1" ht="15.75" x14ac:dyDescent="0.25">
      <c r="A21" s="421">
        <v>45044</v>
      </c>
      <c r="B21" s="446">
        <v>0.32229999999999998</v>
      </c>
      <c r="C21" s="446">
        <v>5.1140999999999996</v>
      </c>
      <c r="D21" s="446">
        <v>36.222700000000003</v>
      </c>
      <c r="E21" s="446">
        <v>0</v>
      </c>
      <c r="F21" s="446">
        <v>0</v>
      </c>
      <c r="G21" s="446">
        <v>58.340899999999998</v>
      </c>
      <c r="H21" s="440">
        <v>14065.316375000002</v>
      </c>
    </row>
    <row r="22" spans="1:25" s="558" customFormat="1" ht="15.75" x14ac:dyDescent="0.25">
      <c r="A22" s="421">
        <v>45077</v>
      </c>
      <c r="B22" s="446">
        <v>0.03</v>
      </c>
      <c r="C22" s="446">
        <v>2.96</v>
      </c>
      <c r="D22" s="446">
        <v>37.08</v>
      </c>
      <c r="E22" s="446">
        <v>0</v>
      </c>
      <c r="F22" s="446">
        <v>0</v>
      </c>
      <c r="G22" s="446">
        <v>59.927999999999997</v>
      </c>
      <c r="H22" s="440">
        <v>18103.47</v>
      </c>
    </row>
    <row r="23" spans="1:25" s="558" customFormat="1" ht="15.75" x14ac:dyDescent="0.25">
      <c r="A23" s="421">
        <v>45107</v>
      </c>
      <c r="B23" s="446">
        <v>2.5000000000000001E-2</v>
      </c>
      <c r="C23" s="446">
        <v>2.9609999999999999</v>
      </c>
      <c r="D23" s="446">
        <v>37.085999999999999</v>
      </c>
      <c r="E23" s="446">
        <v>0</v>
      </c>
      <c r="F23" s="446">
        <v>0</v>
      </c>
      <c r="G23" s="446">
        <v>59.927999999999997</v>
      </c>
      <c r="H23" s="440">
        <v>17303.09</v>
      </c>
    </row>
    <row r="24" spans="1:25" s="558" customFormat="1" ht="15.75" x14ac:dyDescent="0.25">
      <c r="A24" s="421">
        <v>45138</v>
      </c>
      <c r="B24" s="446">
        <v>0.21</v>
      </c>
      <c r="C24" s="446">
        <v>3.75</v>
      </c>
      <c r="D24" s="446">
        <v>37.4</v>
      </c>
      <c r="E24" s="446">
        <v>0</v>
      </c>
      <c r="F24" s="446">
        <v>0</v>
      </c>
      <c r="G24" s="446">
        <v>58.64</v>
      </c>
      <c r="H24" s="440">
        <v>25023</v>
      </c>
    </row>
    <row r="25" spans="1:25" s="558" customFormat="1" ht="15.75" x14ac:dyDescent="0.25">
      <c r="A25" s="421">
        <v>45169</v>
      </c>
      <c r="B25" s="446">
        <v>0.51164664834427998</v>
      </c>
      <c r="C25" s="446">
        <v>6.1273258922579288</v>
      </c>
      <c r="D25" s="446">
        <v>40.971294155322049</v>
      </c>
      <c r="E25" s="446">
        <v>0</v>
      </c>
      <c r="F25" s="446">
        <v>0</v>
      </c>
      <c r="G25" s="446">
        <v>52.387529090871062</v>
      </c>
      <c r="H25" s="440">
        <v>28846.312075000002</v>
      </c>
    </row>
    <row r="26" spans="1:25" s="558" customFormat="1" ht="15.75" x14ac:dyDescent="0.25">
      <c r="A26" s="421">
        <v>45199</v>
      </c>
      <c r="B26" s="446">
        <v>0.59482301262465587</v>
      </c>
      <c r="C26" s="446">
        <v>6.1613324042361706</v>
      </c>
      <c r="D26" s="446">
        <v>43.421814595684403</v>
      </c>
      <c r="E26" s="446">
        <v>0.11254672489401604</v>
      </c>
      <c r="F26" s="446">
        <v>2.0541385041566752E-3</v>
      </c>
      <c r="G26" s="446">
        <v>49.707429124056588</v>
      </c>
      <c r="H26" s="440">
        <v>20294</v>
      </c>
    </row>
    <row r="27" spans="1:25" s="558" customFormat="1" ht="15.75" x14ac:dyDescent="0.25">
      <c r="A27" s="421">
        <v>45230</v>
      </c>
      <c r="B27" s="446">
        <v>1.3297181874574162</v>
      </c>
      <c r="C27" s="446">
        <v>7.5496774980128123</v>
      </c>
      <c r="D27" s="446">
        <v>41.759274168761586</v>
      </c>
      <c r="E27" s="446">
        <v>0.14707719995629615</v>
      </c>
      <c r="F27" s="446">
        <v>1.6556820169621516E-3</v>
      </c>
      <c r="G27" s="446">
        <v>49.212597263794919</v>
      </c>
      <c r="H27" s="440">
        <v>18412.970000000005</v>
      </c>
    </row>
    <row r="28" spans="1:25" s="913" customFormat="1" ht="15.75" x14ac:dyDescent="0.25">
      <c r="A28" s="421">
        <v>45260</v>
      </c>
      <c r="B28" s="444">
        <v>0.47092094128961431</v>
      </c>
      <c r="C28" s="444">
        <v>8.6010710152600378</v>
      </c>
      <c r="D28" s="439">
        <v>41.216483755995974</v>
      </c>
      <c r="E28" s="446">
        <v>0.15146037299669646</v>
      </c>
      <c r="F28" s="445">
        <v>2.9624575098358397E-3</v>
      </c>
      <c r="G28" s="439">
        <v>49.557101456947834</v>
      </c>
      <c r="H28" s="439">
        <v>14995</v>
      </c>
      <c r="I28" s="558"/>
      <c r="J28" s="558"/>
      <c r="K28" s="558"/>
      <c r="L28" s="558"/>
      <c r="M28" s="558"/>
      <c r="N28" s="558"/>
      <c r="O28" s="558"/>
      <c r="P28" s="558"/>
      <c r="Q28" s="558"/>
      <c r="R28" s="558"/>
      <c r="S28" s="558"/>
      <c r="T28" s="558"/>
      <c r="U28" s="558"/>
      <c r="V28" s="558"/>
      <c r="W28" s="558"/>
      <c r="X28" s="558"/>
      <c r="Y28" s="558"/>
    </row>
    <row r="29" spans="1:25" s="913" customFormat="1" ht="15.75" x14ac:dyDescent="0.25">
      <c r="A29" s="421">
        <v>45261</v>
      </c>
      <c r="B29" s="1132">
        <v>0.68306330895359724</v>
      </c>
      <c r="C29" s="1132">
        <v>8.2625922352682011</v>
      </c>
      <c r="D29" s="1133">
        <v>41.477688003183502</v>
      </c>
      <c r="E29" s="1129">
        <v>0.20176585394356619</v>
      </c>
      <c r="F29" s="1131">
        <v>2.4537030681586998E-3</v>
      </c>
      <c r="G29" s="1133">
        <v>49.372436895582965</v>
      </c>
      <c r="H29" s="439"/>
      <c r="I29" s="558"/>
      <c r="J29" s="558"/>
      <c r="K29" s="558"/>
      <c r="L29" s="558"/>
      <c r="M29" s="558"/>
      <c r="N29" s="558"/>
      <c r="O29" s="558"/>
      <c r="P29" s="558"/>
      <c r="Q29" s="558"/>
      <c r="R29" s="558"/>
      <c r="S29" s="558"/>
      <c r="T29" s="558"/>
      <c r="U29" s="558"/>
      <c r="V29" s="558"/>
      <c r="W29" s="558"/>
      <c r="X29" s="558"/>
      <c r="Y29" s="558"/>
    </row>
    <row r="30" spans="1:25" s="913" customFormat="1" ht="15.75" x14ac:dyDescent="0.25">
      <c r="A30" s="421">
        <v>45292</v>
      </c>
      <c r="B30" s="444"/>
      <c r="C30" s="444"/>
      <c r="D30" s="439"/>
      <c r="E30" s="446"/>
      <c r="F30" s="445"/>
      <c r="G30" s="439"/>
      <c r="H30" s="439"/>
      <c r="I30" s="558"/>
      <c r="J30" s="558"/>
      <c r="K30" s="558"/>
      <c r="L30" s="558"/>
      <c r="M30" s="558"/>
      <c r="N30" s="558"/>
      <c r="O30" s="558"/>
      <c r="P30" s="558"/>
      <c r="Q30" s="558"/>
      <c r="R30" s="558"/>
      <c r="S30" s="558"/>
      <c r="T30" s="558"/>
      <c r="U30" s="558"/>
      <c r="V30" s="558"/>
      <c r="W30" s="558"/>
      <c r="X30" s="558"/>
      <c r="Y30" s="558"/>
    </row>
    <row r="31" spans="1:25" s="913" customFormat="1" ht="15.75" x14ac:dyDescent="0.25">
      <c r="A31" s="421">
        <v>45323</v>
      </c>
      <c r="B31" s="444"/>
      <c r="C31" s="444"/>
      <c r="D31" s="439"/>
      <c r="E31" s="446"/>
      <c r="F31" s="445"/>
      <c r="G31" s="439"/>
      <c r="H31" s="439"/>
      <c r="I31" s="558"/>
      <c r="J31" s="558"/>
      <c r="K31" s="558"/>
      <c r="L31" s="558"/>
      <c r="M31" s="558"/>
      <c r="N31" s="558"/>
      <c r="O31" s="558"/>
      <c r="P31" s="558"/>
      <c r="Q31" s="558"/>
      <c r="R31" s="558"/>
      <c r="S31" s="558"/>
      <c r="T31" s="558"/>
      <c r="U31" s="558"/>
      <c r="V31" s="558"/>
      <c r="W31" s="558"/>
      <c r="X31" s="558"/>
      <c r="Y31" s="558"/>
    </row>
    <row r="32" spans="1:25" s="913" customFormat="1" ht="15.75" x14ac:dyDescent="0.25">
      <c r="A32" s="421">
        <v>45352</v>
      </c>
      <c r="B32" s="444"/>
      <c r="C32" s="444"/>
      <c r="D32" s="439"/>
      <c r="E32" s="446"/>
      <c r="F32" s="445"/>
      <c r="G32" s="439"/>
      <c r="H32" s="439"/>
      <c r="I32" s="558"/>
      <c r="J32" s="558"/>
      <c r="K32" s="558"/>
      <c r="L32" s="558"/>
      <c r="M32" s="558"/>
      <c r="N32" s="558"/>
      <c r="O32" s="558"/>
      <c r="P32" s="558"/>
      <c r="Q32" s="558"/>
      <c r="R32" s="558"/>
      <c r="S32" s="558"/>
      <c r="T32" s="558"/>
      <c r="U32" s="558"/>
      <c r="V32" s="558"/>
      <c r="W32" s="558"/>
      <c r="X32" s="558"/>
      <c r="Y32" s="558"/>
    </row>
    <row r="33" spans="1:25" ht="15.75" x14ac:dyDescent="0.25">
      <c r="A33" s="1121" t="s">
        <v>78</v>
      </c>
      <c r="B33" s="1122"/>
      <c r="C33" s="1122"/>
      <c r="D33" s="1122"/>
      <c r="E33" s="1122"/>
      <c r="F33" s="1122"/>
      <c r="G33" s="1122"/>
      <c r="H33" s="1122"/>
      <c r="I33" s="558"/>
      <c r="J33" s="558"/>
      <c r="K33" s="558"/>
      <c r="L33" s="558"/>
      <c r="M33" s="558"/>
      <c r="N33" s="558"/>
      <c r="O33" s="558"/>
      <c r="P33" s="558"/>
      <c r="Q33" s="558"/>
      <c r="R33" s="558"/>
      <c r="S33" s="558"/>
      <c r="T33" s="558"/>
      <c r="U33" s="558"/>
      <c r="V33" s="558"/>
      <c r="W33" s="558"/>
      <c r="X33" s="558"/>
      <c r="Y33" s="558"/>
    </row>
    <row r="34" spans="1:25" s="558" customFormat="1" ht="15.75" x14ac:dyDescent="0.25">
      <c r="A34" s="425" t="s">
        <v>76</v>
      </c>
      <c r="B34" s="447">
        <v>0</v>
      </c>
      <c r="C34" s="443">
        <v>0</v>
      </c>
      <c r="D34" s="443">
        <v>7</v>
      </c>
      <c r="E34" s="447">
        <v>0</v>
      </c>
      <c r="F34" s="447">
        <v>0</v>
      </c>
      <c r="G34" s="443">
        <v>92</v>
      </c>
      <c r="H34" s="443">
        <v>16730</v>
      </c>
    </row>
    <row r="35" spans="1:25" s="558" customFormat="1" ht="15.75" x14ac:dyDescent="0.25">
      <c r="A35" s="425" t="s">
        <v>77</v>
      </c>
      <c r="B35" s="447">
        <v>0</v>
      </c>
      <c r="C35" s="447">
        <v>3.7634048760898402</v>
      </c>
      <c r="D35" s="447">
        <v>0</v>
      </c>
      <c r="E35" s="447">
        <v>0</v>
      </c>
      <c r="F35" s="447">
        <v>0</v>
      </c>
      <c r="G35" s="447">
        <v>96.236595123910206</v>
      </c>
      <c r="H35" s="447">
        <v>29.284120000000001</v>
      </c>
    </row>
    <row r="36" spans="1:25" s="558" customFormat="1" ht="15.75" x14ac:dyDescent="0.25">
      <c r="A36" s="421">
        <v>45044</v>
      </c>
      <c r="B36" s="446">
        <v>0</v>
      </c>
      <c r="C36" s="446">
        <v>12.2916043952122</v>
      </c>
      <c r="D36" s="446">
        <v>0</v>
      </c>
      <c r="E36" s="446">
        <v>0</v>
      </c>
      <c r="F36" s="446">
        <v>0</v>
      </c>
      <c r="G36" s="446">
        <v>87.708395604787796</v>
      </c>
      <c r="H36" s="446">
        <v>8.9661200000000001</v>
      </c>
    </row>
    <row r="37" spans="1:25" s="558" customFormat="1" ht="15.75" x14ac:dyDescent="0.25">
      <c r="A37" s="421">
        <v>45077</v>
      </c>
      <c r="B37" s="446">
        <v>0</v>
      </c>
      <c r="C37" s="446">
        <v>0</v>
      </c>
      <c r="D37" s="446">
        <v>0</v>
      </c>
      <c r="E37" s="446">
        <v>0</v>
      </c>
      <c r="F37" s="446">
        <v>0</v>
      </c>
      <c r="G37" s="446">
        <v>100</v>
      </c>
      <c r="H37" s="446">
        <v>0.55200000000000005</v>
      </c>
    </row>
    <row r="38" spans="1:25" s="558" customFormat="1" ht="15.75" x14ac:dyDescent="0.25">
      <c r="A38" s="421">
        <v>45107</v>
      </c>
      <c r="B38" s="446">
        <v>0</v>
      </c>
      <c r="C38" s="446">
        <v>0</v>
      </c>
      <c r="D38" s="446">
        <v>0</v>
      </c>
      <c r="E38" s="446">
        <v>0</v>
      </c>
      <c r="F38" s="446">
        <v>0</v>
      </c>
      <c r="G38" s="446">
        <v>0</v>
      </c>
      <c r="H38" s="446">
        <v>0</v>
      </c>
    </row>
    <row r="39" spans="1:25" s="558" customFormat="1" ht="15.75" x14ac:dyDescent="0.25">
      <c r="A39" s="421">
        <v>45138</v>
      </c>
      <c r="B39" s="446">
        <v>0</v>
      </c>
      <c r="C39" s="446">
        <v>0</v>
      </c>
      <c r="D39" s="446">
        <v>0</v>
      </c>
      <c r="E39" s="446">
        <v>0</v>
      </c>
      <c r="F39" s="446">
        <v>0</v>
      </c>
      <c r="G39" s="446">
        <v>0</v>
      </c>
      <c r="H39" s="446">
        <v>0</v>
      </c>
    </row>
    <row r="40" spans="1:25" s="558" customFormat="1" ht="15.75" x14ac:dyDescent="0.25">
      <c r="A40" s="421">
        <v>45169</v>
      </c>
      <c r="B40" s="446">
        <v>0</v>
      </c>
      <c r="C40" s="446">
        <v>0</v>
      </c>
      <c r="D40" s="446">
        <v>0</v>
      </c>
      <c r="E40" s="446">
        <v>0</v>
      </c>
      <c r="F40" s="446">
        <v>0</v>
      </c>
      <c r="G40" s="446">
        <v>0</v>
      </c>
      <c r="H40" s="446">
        <v>0</v>
      </c>
    </row>
    <row r="41" spans="1:25" s="558" customFormat="1" ht="15.75" x14ac:dyDescent="0.25">
      <c r="A41" s="421">
        <v>45199</v>
      </c>
      <c r="B41" s="446">
        <v>0</v>
      </c>
      <c r="C41" s="446">
        <v>0</v>
      </c>
      <c r="D41" s="446">
        <v>0</v>
      </c>
      <c r="E41" s="446">
        <v>0</v>
      </c>
      <c r="F41" s="446">
        <v>0</v>
      </c>
      <c r="G41" s="446">
        <v>0</v>
      </c>
      <c r="H41" s="446">
        <v>0</v>
      </c>
    </row>
    <row r="42" spans="1:25" s="558" customFormat="1" ht="15.75" x14ac:dyDescent="0.25">
      <c r="A42" s="421">
        <v>45230</v>
      </c>
      <c r="B42" s="446">
        <v>0</v>
      </c>
      <c r="C42" s="446">
        <v>0</v>
      </c>
      <c r="D42" s="446">
        <v>0</v>
      </c>
      <c r="E42" s="446">
        <v>0</v>
      </c>
      <c r="F42" s="446">
        <v>0</v>
      </c>
      <c r="G42" s="446">
        <v>100</v>
      </c>
      <c r="H42" s="446">
        <v>19.623100000000001</v>
      </c>
    </row>
    <row r="43" spans="1:25" s="913" customFormat="1" ht="15.75" x14ac:dyDescent="0.25">
      <c r="A43" s="421">
        <v>45260</v>
      </c>
      <c r="B43" s="444">
        <v>0</v>
      </c>
      <c r="C43" s="444">
        <v>0</v>
      </c>
      <c r="D43" s="440">
        <v>0</v>
      </c>
      <c r="E43" s="446">
        <v>0</v>
      </c>
      <c r="F43" s="445">
        <v>0</v>
      </c>
      <c r="G43" s="440">
        <v>100</v>
      </c>
      <c r="H43" s="440">
        <v>0.1429</v>
      </c>
      <c r="I43" s="558"/>
      <c r="J43" s="558"/>
      <c r="K43" s="558"/>
      <c r="L43" s="558"/>
      <c r="M43" s="558"/>
      <c r="N43" s="558"/>
      <c r="O43" s="558"/>
      <c r="P43" s="558"/>
      <c r="Q43" s="558"/>
      <c r="R43" s="558"/>
      <c r="S43" s="558"/>
      <c r="T43" s="558"/>
      <c r="U43" s="558"/>
      <c r="V43" s="558"/>
      <c r="W43" s="558"/>
      <c r="X43" s="558"/>
      <c r="Y43" s="558"/>
    </row>
    <row r="44" spans="1:25" s="913" customFormat="1" ht="15.75" x14ac:dyDescent="0.25">
      <c r="A44" s="421">
        <v>45261</v>
      </c>
      <c r="B44" s="1132">
        <v>0</v>
      </c>
      <c r="C44" s="1132">
        <v>0</v>
      </c>
      <c r="D44" s="1130">
        <v>0</v>
      </c>
      <c r="E44" s="1129">
        <v>0</v>
      </c>
      <c r="F44" s="1131">
        <v>0</v>
      </c>
      <c r="G44" s="1130">
        <v>100</v>
      </c>
      <c r="H44" s="440"/>
      <c r="I44" s="558"/>
      <c r="J44" s="558"/>
      <c r="K44" s="558"/>
      <c r="L44" s="558"/>
      <c r="M44" s="558"/>
      <c r="N44" s="558"/>
      <c r="O44" s="558"/>
      <c r="P44" s="558"/>
      <c r="Q44" s="558"/>
      <c r="R44" s="558"/>
      <c r="S44" s="558"/>
      <c r="T44" s="558"/>
      <c r="U44" s="558"/>
      <c r="V44" s="558"/>
      <c r="W44" s="558"/>
      <c r="X44" s="558"/>
      <c r="Y44" s="558"/>
    </row>
    <row r="45" spans="1:25" s="913" customFormat="1" ht="15.75" x14ac:dyDescent="0.25">
      <c r="A45" s="421">
        <v>45292</v>
      </c>
      <c r="B45" s="444"/>
      <c r="C45" s="444"/>
      <c r="D45" s="440"/>
      <c r="E45" s="446"/>
      <c r="F45" s="445"/>
      <c r="G45" s="440"/>
      <c r="H45" s="440"/>
      <c r="I45" s="558"/>
      <c r="J45" s="558"/>
      <c r="K45" s="558"/>
      <c r="L45" s="558"/>
      <c r="M45" s="558"/>
      <c r="N45" s="558"/>
      <c r="O45" s="558"/>
      <c r="P45" s="558"/>
      <c r="Q45" s="558"/>
      <c r="R45" s="558"/>
      <c r="S45" s="558"/>
      <c r="T45" s="558"/>
      <c r="U45" s="558"/>
      <c r="V45" s="558"/>
      <c r="W45" s="558"/>
      <c r="X45" s="558"/>
      <c r="Y45" s="558"/>
    </row>
    <row r="46" spans="1:25" s="913" customFormat="1" ht="15.75" x14ac:dyDescent="0.25">
      <c r="A46" s="421">
        <v>45323</v>
      </c>
      <c r="B46" s="444"/>
      <c r="C46" s="444"/>
      <c r="D46" s="440"/>
      <c r="E46" s="446"/>
      <c r="F46" s="445"/>
      <c r="G46" s="440"/>
      <c r="H46" s="440"/>
      <c r="I46" s="558"/>
      <c r="J46" s="558"/>
      <c r="K46" s="558"/>
      <c r="L46" s="558"/>
      <c r="M46" s="558"/>
      <c r="N46" s="558"/>
      <c r="O46" s="558"/>
      <c r="P46" s="558"/>
      <c r="Q46" s="558"/>
      <c r="R46" s="558"/>
      <c r="S46" s="558"/>
      <c r="T46" s="558"/>
      <c r="U46" s="558"/>
      <c r="V46" s="558"/>
      <c r="W46" s="558"/>
      <c r="X46" s="558"/>
      <c r="Y46" s="558"/>
    </row>
    <row r="47" spans="1:25" s="913" customFormat="1" ht="15.75" x14ac:dyDescent="0.25">
      <c r="A47" s="421">
        <v>45352</v>
      </c>
      <c r="B47" s="444"/>
      <c r="C47" s="444"/>
      <c r="D47" s="440"/>
      <c r="E47" s="446"/>
      <c r="F47" s="445"/>
      <c r="G47" s="440"/>
      <c r="H47" s="440"/>
      <c r="I47" s="558"/>
      <c r="J47" s="558"/>
      <c r="K47" s="558"/>
      <c r="L47" s="558"/>
      <c r="M47" s="558"/>
      <c r="N47" s="558"/>
      <c r="O47" s="558"/>
      <c r="P47" s="558"/>
      <c r="Q47" s="558"/>
      <c r="R47" s="558"/>
      <c r="S47" s="558"/>
      <c r="T47" s="558"/>
      <c r="U47" s="558"/>
      <c r="V47" s="558"/>
      <c r="W47" s="558"/>
      <c r="X47" s="558"/>
      <c r="Y47" s="558"/>
    </row>
    <row r="48" spans="1:25" ht="15.75" x14ac:dyDescent="0.25">
      <c r="A48" s="1121" t="s">
        <v>79</v>
      </c>
      <c r="B48" s="1122"/>
      <c r="C48" s="1122"/>
      <c r="D48" s="1122"/>
      <c r="E48" s="1122"/>
      <c r="F48" s="1122"/>
      <c r="G48" s="1122"/>
      <c r="H48" s="1122"/>
      <c r="I48" s="558"/>
      <c r="J48" s="558"/>
      <c r="K48" s="558"/>
      <c r="L48" s="558"/>
      <c r="M48" s="558"/>
      <c r="N48" s="558"/>
      <c r="O48" s="558"/>
      <c r="P48" s="558"/>
      <c r="Q48" s="558"/>
      <c r="R48" s="558"/>
      <c r="S48" s="558"/>
      <c r="T48" s="558"/>
      <c r="U48" s="558"/>
      <c r="V48" s="558"/>
      <c r="W48" s="558"/>
      <c r="X48" s="558"/>
      <c r="Y48" s="558"/>
    </row>
    <row r="49" spans="1:25" ht="15.75" x14ac:dyDescent="0.25">
      <c r="A49" s="425" t="s">
        <v>76</v>
      </c>
      <c r="B49" s="447">
        <v>0</v>
      </c>
      <c r="C49" s="443">
        <v>5</v>
      </c>
      <c r="D49" s="443">
        <v>83.12</v>
      </c>
      <c r="E49" s="447">
        <v>0</v>
      </c>
      <c r="F49" s="447">
        <v>0</v>
      </c>
      <c r="G49" s="443">
        <v>12</v>
      </c>
      <c r="H49" s="443">
        <v>17753.904977500002</v>
      </c>
      <c r="I49" s="558"/>
      <c r="J49" s="558" t="s">
        <v>737</v>
      </c>
      <c r="K49" s="558"/>
      <c r="L49" s="558"/>
      <c r="M49" s="558"/>
      <c r="N49" s="558"/>
      <c r="O49" s="558"/>
      <c r="P49" s="558"/>
      <c r="Q49" s="558"/>
      <c r="R49" s="558"/>
      <c r="S49" s="558"/>
      <c r="T49" s="558"/>
      <c r="U49" s="558"/>
      <c r="V49" s="558"/>
      <c r="W49" s="558"/>
      <c r="X49" s="558"/>
      <c r="Y49" s="558"/>
    </row>
    <row r="50" spans="1:25" ht="15.75" x14ac:dyDescent="0.25">
      <c r="A50" s="425" t="s">
        <v>77</v>
      </c>
      <c r="B50" s="442" t="s">
        <v>290</v>
      </c>
      <c r="C50" s="442">
        <v>0.12</v>
      </c>
      <c r="D50" s="442">
        <v>86.63</v>
      </c>
      <c r="E50" s="442" t="s">
        <v>290</v>
      </c>
      <c r="F50" s="442">
        <v>0.15</v>
      </c>
      <c r="G50" s="442">
        <v>13.1</v>
      </c>
      <c r="H50" s="443">
        <v>9926.2572237500008</v>
      </c>
      <c r="I50" s="558"/>
      <c r="J50" s="558" t="s">
        <v>737</v>
      </c>
      <c r="K50" s="558"/>
      <c r="L50" s="558"/>
      <c r="M50" s="558"/>
      <c r="N50" s="558"/>
      <c r="O50" s="558"/>
      <c r="P50" s="558"/>
      <c r="Q50" s="558"/>
      <c r="R50" s="558"/>
      <c r="S50" s="558"/>
      <c r="T50" s="558"/>
      <c r="U50" s="558"/>
      <c r="V50" s="558"/>
      <c r="W50" s="558"/>
      <c r="X50" s="558"/>
      <c r="Y50" s="558"/>
    </row>
    <row r="51" spans="1:25" ht="15.75" x14ac:dyDescent="0.25">
      <c r="A51" s="421">
        <v>45044</v>
      </c>
      <c r="B51" s="445" t="s">
        <v>801</v>
      </c>
      <c r="C51" s="445">
        <v>0.68236886379540218</v>
      </c>
      <c r="D51" s="445">
        <v>92.471836090087265</v>
      </c>
      <c r="E51" s="445" t="s">
        <v>801</v>
      </c>
      <c r="F51" s="445" t="s">
        <v>801</v>
      </c>
      <c r="G51" s="445">
        <v>6.8457950461173329</v>
      </c>
      <c r="H51" s="440">
        <v>1547.5003784999999</v>
      </c>
      <c r="J51" s="558"/>
      <c r="K51" s="558"/>
      <c r="L51" s="558"/>
      <c r="M51" s="558"/>
      <c r="N51" s="558"/>
      <c r="O51" s="558"/>
      <c r="P51" s="558"/>
      <c r="Q51" s="558"/>
      <c r="R51" s="558"/>
      <c r="S51" s="558"/>
    </row>
    <row r="52" spans="1:25" ht="15.75" x14ac:dyDescent="0.25">
      <c r="A52" s="421">
        <v>45077</v>
      </c>
      <c r="B52" s="445" t="s">
        <v>801</v>
      </c>
      <c r="C52" s="445">
        <v>0.40557201872390886</v>
      </c>
      <c r="D52" s="445">
        <v>92.467570686045846</v>
      </c>
      <c r="E52" s="445" t="s">
        <v>801</v>
      </c>
      <c r="F52" s="445">
        <v>5.8749717981450275E-2</v>
      </c>
      <c r="G52" s="445">
        <v>7.0681075772488073</v>
      </c>
      <c r="H52" s="440">
        <v>2157.9209970000002</v>
      </c>
      <c r="J52" s="558"/>
      <c r="K52" s="558"/>
      <c r="L52" s="558"/>
      <c r="M52" s="558"/>
      <c r="N52" s="558"/>
      <c r="O52" s="558"/>
      <c r="P52" s="558"/>
      <c r="Q52" s="558"/>
      <c r="R52" s="558"/>
      <c r="S52" s="558"/>
    </row>
    <row r="53" spans="1:25" ht="15.75" x14ac:dyDescent="0.25">
      <c r="A53" s="421">
        <v>45107</v>
      </c>
      <c r="B53" s="445" t="s">
        <v>801</v>
      </c>
      <c r="C53" s="445">
        <v>1.4729588414900125</v>
      </c>
      <c r="D53" s="445">
        <v>86.463536351740416</v>
      </c>
      <c r="E53" s="445" t="s">
        <v>801</v>
      </c>
      <c r="F53" s="445">
        <v>0.7839499607432614</v>
      </c>
      <c r="G53" s="445">
        <v>11.276397173514791</v>
      </c>
      <c r="H53" s="440">
        <v>1433</v>
      </c>
      <c r="J53" s="558"/>
      <c r="K53" s="558"/>
      <c r="L53" s="558"/>
      <c r="M53" s="558"/>
      <c r="N53" s="558"/>
      <c r="O53" s="558"/>
      <c r="P53" s="558"/>
      <c r="Q53" s="558"/>
      <c r="R53" s="558"/>
      <c r="S53" s="558"/>
    </row>
    <row r="54" spans="1:25" ht="15.75" x14ac:dyDescent="0.25">
      <c r="A54" s="421">
        <v>45138</v>
      </c>
      <c r="B54" s="445" t="s">
        <v>290</v>
      </c>
      <c r="C54" s="445">
        <v>1.1000000000000001</v>
      </c>
      <c r="D54" s="445">
        <v>79.66</v>
      </c>
      <c r="E54" s="445" t="s">
        <v>290</v>
      </c>
      <c r="F54" s="445" t="s">
        <v>290</v>
      </c>
      <c r="G54" s="445">
        <v>19.239999999999998</v>
      </c>
      <c r="H54" s="440">
        <v>923.75141500000041</v>
      </c>
      <c r="J54" s="558"/>
      <c r="K54" s="558"/>
      <c r="L54" s="558"/>
      <c r="M54" s="558"/>
      <c r="N54" s="558"/>
      <c r="O54" s="558"/>
      <c r="P54" s="558"/>
      <c r="Q54" s="558"/>
      <c r="R54" s="558"/>
      <c r="S54" s="558"/>
    </row>
    <row r="55" spans="1:25" ht="15.75" x14ac:dyDescent="0.25">
      <c r="A55" s="421">
        <v>45169</v>
      </c>
      <c r="B55" s="445" t="s">
        <v>290</v>
      </c>
      <c r="C55" s="445" t="s">
        <v>290</v>
      </c>
      <c r="D55" s="445">
        <v>76.821025172282376</v>
      </c>
      <c r="E55" s="445" t="s">
        <v>290</v>
      </c>
      <c r="F55" s="445">
        <v>5.8305357145079029E-3</v>
      </c>
      <c r="G55" s="445">
        <v>23.172982560300099</v>
      </c>
      <c r="H55" s="440">
        <v>1159.3288950000001</v>
      </c>
      <c r="J55" s="558"/>
      <c r="K55" s="558"/>
      <c r="L55" s="558"/>
      <c r="M55" s="558"/>
      <c r="N55" s="558"/>
      <c r="O55" s="558"/>
      <c r="P55" s="558"/>
      <c r="Q55" s="558"/>
      <c r="R55" s="558"/>
      <c r="S55" s="558"/>
    </row>
    <row r="56" spans="1:25" ht="15.75" x14ac:dyDescent="0.25">
      <c r="A56" s="421">
        <v>45199</v>
      </c>
      <c r="B56" s="445" t="s">
        <v>290</v>
      </c>
      <c r="C56" s="445" t="s">
        <v>290</v>
      </c>
      <c r="D56" s="445">
        <v>81.099999999999994</v>
      </c>
      <c r="E56" s="445" t="s">
        <v>290</v>
      </c>
      <c r="F56" s="445">
        <v>0.14000000000000001</v>
      </c>
      <c r="G56" s="445">
        <v>18.760000000000002</v>
      </c>
      <c r="H56" s="440">
        <v>651.25</v>
      </c>
      <c r="J56" s="558"/>
      <c r="K56" s="558"/>
      <c r="L56" s="558"/>
      <c r="M56" s="558"/>
      <c r="N56" s="558"/>
      <c r="O56" s="558"/>
      <c r="P56" s="558"/>
      <c r="Q56" s="558"/>
      <c r="R56" s="558"/>
      <c r="S56" s="558"/>
    </row>
    <row r="57" spans="1:25" ht="15.75" x14ac:dyDescent="0.25">
      <c r="A57" s="421">
        <v>45230</v>
      </c>
      <c r="B57" s="445" t="s">
        <v>290</v>
      </c>
      <c r="C57" s="445" t="s">
        <v>290</v>
      </c>
      <c r="D57" s="445">
        <v>86.64</v>
      </c>
      <c r="E57" s="445" t="s">
        <v>290</v>
      </c>
      <c r="F57" s="445" t="s">
        <v>290</v>
      </c>
      <c r="G57" s="445">
        <v>13.36</v>
      </c>
      <c r="H57" s="440">
        <v>960.94</v>
      </c>
      <c r="J57" s="558"/>
      <c r="K57" s="558"/>
      <c r="L57" s="558"/>
      <c r="M57" s="558"/>
      <c r="N57" s="558"/>
      <c r="O57" s="558"/>
      <c r="P57" s="558"/>
      <c r="Q57" s="558"/>
      <c r="R57" s="558"/>
      <c r="S57" s="558"/>
    </row>
    <row r="58" spans="1:25" s="557" customFormat="1" ht="15.75" x14ac:dyDescent="0.25">
      <c r="A58" s="421">
        <v>45260</v>
      </c>
      <c r="B58" s="446" t="s">
        <v>290</v>
      </c>
      <c r="C58" s="446" t="s">
        <v>290</v>
      </c>
      <c r="D58" s="440">
        <v>89.57</v>
      </c>
      <c r="E58" s="446" t="s">
        <v>290</v>
      </c>
      <c r="F58" s="445" t="s">
        <v>290</v>
      </c>
      <c r="G58" s="440">
        <v>10.43</v>
      </c>
      <c r="H58" s="440">
        <v>1092.56722375</v>
      </c>
      <c r="J58" s="558"/>
      <c r="K58" s="558"/>
      <c r="L58" s="558"/>
      <c r="M58" s="558"/>
      <c r="N58" s="558"/>
      <c r="O58" s="558"/>
      <c r="P58" s="558"/>
      <c r="Q58" s="558"/>
      <c r="R58" s="558"/>
      <c r="S58" s="558"/>
    </row>
    <row r="59" spans="1:25" s="557" customFormat="1" ht="15.75" x14ac:dyDescent="0.25">
      <c r="A59" s="421">
        <v>45261</v>
      </c>
      <c r="B59" s="1129" t="s">
        <v>290</v>
      </c>
      <c r="C59" s="1129" t="s">
        <v>290</v>
      </c>
      <c r="D59" s="1130">
        <v>84.73</v>
      </c>
      <c r="E59" s="1129" t="s">
        <v>290</v>
      </c>
      <c r="F59" s="1131" t="s">
        <v>290</v>
      </c>
      <c r="G59" s="1130">
        <v>15.27</v>
      </c>
      <c r="H59" s="440"/>
      <c r="J59" s="558"/>
      <c r="K59" s="558"/>
      <c r="L59" s="558"/>
      <c r="M59" s="558"/>
      <c r="N59" s="558"/>
      <c r="O59" s="558"/>
      <c r="P59" s="558"/>
      <c r="Q59" s="558"/>
      <c r="R59" s="558"/>
      <c r="S59" s="558"/>
    </row>
    <row r="60" spans="1:25" s="557" customFormat="1" ht="15.75" x14ac:dyDescent="0.25">
      <c r="A60" s="421">
        <v>45292</v>
      </c>
      <c r="B60" s="446"/>
      <c r="C60" s="446"/>
      <c r="D60" s="440"/>
      <c r="E60" s="446"/>
      <c r="F60" s="445"/>
      <c r="G60" s="440"/>
      <c r="H60" s="440"/>
      <c r="J60" s="558"/>
      <c r="K60" s="558"/>
      <c r="L60" s="558"/>
      <c r="M60" s="558"/>
      <c r="N60" s="558"/>
      <c r="O60" s="558"/>
      <c r="P60" s="558"/>
      <c r="Q60" s="558"/>
      <c r="R60" s="558"/>
      <c r="S60" s="558"/>
    </row>
    <row r="61" spans="1:25" s="557" customFormat="1" ht="15.75" x14ac:dyDescent="0.25">
      <c r="A61" s="421">
        <v>45323</v>
      </c>
      <c r="B61" s="446"/>
      <c r="C61" s="446"/>
      <c r="D61" s="440"/>
      <c r="E61" s="446"/>
      <c r="F61" s="445"/>
      <c r="G61" s="440"/>
      <c r="H61" s="440"/>
      <c r="J61" s="558"/>
      <c r="K61" s="558"/>
      <c r="L61" s="558"/>
      <c r="M61" s="558"/>
      <c r="N61" s="558"/>
      <c r="O61" s="558"/>
      <c r="P61" s="558"/>
      <c r="Q61" s="558"/>
      <c r="R61" s="558"/>
      <c r="S61" s="558"/>
    </row>
    <row r="62" spans="1:25" s="557" customFormat="1" ht="15.75" x14ac:dyDescent="0.25">
      <c r="A62" s="421">
        <v>45352</v>
      </c>
      <c r="B62" s="1129"/>
      <c r="C62" s="1129"/>
      <c r="D62" s="1130"/>
      <c r="E62" s="1129"/>
      <c r="F62" s="1131"/>
      <c r="G62" s="1130"/>
      <c r="H62" s="1130"/>
      <c r="J62" s="558"/>
      <c r="K62" s="558"/>
      <c r="L62" s="558"/>
      <c r="M62" s="558"/>
      <c r="N62" s="558"/>
      <c r="O62" s="558"/>
      <c r="P62" s="558"/>
      <c r="Q62" s="558"/>
      <c r="R62" s="558"/>
      <c r="S62" s="558"/>
    </row>
    <row r="63" spans="1:25" ht="15.75" x14ac:dyDescent="0.25">
      <c r="A63" s="1123" t="s">
        <v>1365</v>
      </c>
      <c r="B63" s="1123"/>
      <c r="C63" s="1123"/>
      <c r="D63" s="1123"/>
      <c r="E63" s="1123"/>
      <c r="F63" s="1124"/>
      <c r="G63" s="1124"/>
      <c r="H63" s="1124"/>
      <c r="I63" s="42"/>
    </row>
    <row r="64" spans="1:25" ht="55.5" customHeight="1" x14ac:dyDescent="0.25">
      <c r="A64" s="1653" t="s">
        <v>802</v>
      </c>
      <c r="B64" s="1653"/>
      <c r="C64" s="1653"/>
      <c r="D64" s="1653"/>
      <c r="E64" s="1653"/>
      <c r="F64" s="1653"/>
      <c r="G64" s="1653"/>
      <c r="H64" s="1653"/>
      <c r="I64" s="1125"/>
    </row>
    <row r="65" spans="1:9" ht="15.75" customHeight="1" x14ac:dyDescent="0.25">
      <c r="A65" s="1126" t="s">
        <v>803</v>
      </c>
      <c r="B65" s="1127"/>
      <c r="C65" s="1127"/>
      <c r="D65" s="1127"/>
      <c r="E65" s="1127"/>
      <c r="F65" s="1127"/>
      <c r="G65" s="1127"/>
      <c r="H65" s="1127"/>
      <c r="I65" s="1128"/>
    </row>
    <row r="66" spans="1:9" ht="15.75" x14ac:dyDescent="0.25">
      <c r="A66" s="1123" t="s">
        <v>1310</v>
      </c>
      <c r="B66" s="1123"/>
      <c r="C66" s="1123"/>
      <c r="D66" s="1123"/>
      <c r="E66" s="1123"/>
      <c r="F66" s="1123"/>
      <c r="G66" s="1123"/>
      <c r="H66" s="1123"/>
      <c r="I66" s="1125"/>
    </row>
    <row r="67" spans="1:9" ht="15" customHeight="1" x14ac:dyDescent="0.25"/>
    <row r="68" spans="1:9" ht="15" customHeight="1" x14ac:dyDescent="0.25"/>
  </sheetData>
  <mergeCells count="2">
    <mergeCell ref="A64:H64"/>
    <mergeCell ref="A1:H1"/>
  </mergeCells>
  <printOptions horizontalCentered="1"/>
  <pageMargins left="0.45" right="0.45" top="0.75" bottom="0.75" header="0.3" footer="0.3"/>
  <pageSetup paperSize="9"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66"/>
  <sheetViews>
    <sheetView zoomScale="98" zoomScaleNormal="98" workbookViewId="0">
      <selection sqref="A1:O56"/>
    </sheetView>
  </sheetViews>
  <sheetFormatPr defaultColWidth="9.140625" defaultRowHeight="12.75" x14ac:dyDescent="0.2"/>
  <cols>
    <col min="1" max="1" width="14" style="448" customWidth="1"/>
    <col min="2" max="2" width="13.140625" style="448" customWidth="1"/>
    <col min="3" max="3" width="21.28515625" style="448" customWidth="1"/>
    <col min="4" max="4" width="18.5703125" style="460" customWidth="1"/>
    <col min="5" max="5" width="11.28515625" style="448" customWidth="1"/>
    <col min="6" max="7" width="10.5703125" style="448" bestFit="1" customWidth="1"/>
    <col min="8" max="8" width="10.7109375" style="448" bestFit="1" customWidth="1"/>
    <col min="9" max="9" width="9.7109375" style="448" customWidth="1"/>
    <col min="10" max="10" width="9.28515625" style="448" bestFit="1" customWidth="1"/>
    <col min="11" max="11" width="15.140625" style="448" customWidth="1"/>
    <col min="12" max="13" width="8.7109375" style="448" customWidth="1"/>
    <col min="14" max="14" width="9.5703125" style="448" customWidth="1"/>
    <col min="15" max="15" width="12.7109375" style="448" customWidth="1"/>
    <col min="16" max="16384" width="9.140625" style="448"/>
  </cols>
  <sheetData>
    <row r="1" spans="1:15" ht="15" x14ac:dyDescent="0.2">
      <c r="A1" s="1585" t="s">
        <v>804</v>
      </c>
      <c r="B1" s="1585"/>
      <c r="C1" s="1585"/>
      <c r="D1" s="1585"/>
      <c r="E1" s="1585"/>
      <c r="F1" s="1585"/>
      <c r="G1" s="1585"/>
      <c r="H1" s="1585"/>
      <c r="I1" s="1585"/>
      <c r="J1" s="1585"/>
      <c r="K1" s="1585"/>
      <c r="L1" s="1585"/>
      <c r="M1" s="1585"/>
      <c r="N1" s="1585"/>
      <c r="O1" s="1585"/>
    </row>
    <row r="2" spans="1:15" ht="63.75" customHeight="1" x14ac:dyDescent="0.2">
      <c r="A2" s="1662" t="s">
        <v>805</v>
      </c>
      <c r="B2" s="1662" t="s">
        <v>806</v>
      </c>
      <c r="C2" s="1662" t="s">
        <v>807</v>
      </c>
      <c r="D2" s="1663" t="s">
        <v>808</v>
      </c>
      <c r="E2" s="1665" t="s">
        <v>759</v>
      </c>
      <c r="F2" s="1666"/>
      <c r="G2" s="1667"/>
      <c r="H2" s="1662" t="s">
        <v>809</v>
      </c>
      <c r="I2" s="1662"/>
      <c r="J2" s="1662"/>
      <c r="K2" s="1668" t="s">
        <v>810</v>
      </c>
      <c r="L2" s="1662" t="s">
        <v>811</v>
      </c>
      <c r="M2" s="1662"/>
      <c r="N2" s="1662" t="s">
        <v>1381</v>
      </c>
      <c r="O2" s="1662"/>
    </row>
    <row r="3" spans="1:15" ht="79.5" customHeight="1" x14ac:dyDescent="0.2">
      <c r="A3" s="1662"/>
      <c r="B3" s="1662"/>
      <c r="C3" s="1662"/>
      <c r="D3" s="1664"/>
      <c r="E3" s="1134" t="s">
        <v>77</v>
      </c>
      <c r="F3" s="1134">
        <v>45231</v>
      </c>
      <c r="G3" s="1134">
        <v>45261</v>
      </c>
      <c r="H3" s="1134" t="s">
        <v>77</v>
      </c>
      <c r="I3" s="1134">
        <v>45231</v>
      </c>
      <c r="J3" s="1134">
        <v>45261</v>
      </c>
      <c r="K3" s="1603"/>
      <c r="L3" s="1134">
        <v>45231</v>
      </c>
      <c r="M3" s="1134">
        <v>45261</v>
      </c>
      <c r="N3" s="1135" t="s">
        <v>759</v>
      </c>
      <c r="O3" s="1134" t="s">
        <v>812</v>
      </c>
    </row>
    <row r="4" spans="1:15" ht="12.6" customHeight="1" x14ac:dyDescent="0.2">
      <c r="A4" s="1659" t="s">
        <v>813</v>
      </c>
      <c r="B4" s="1659" t="s">
        <v>814</v>
      </c>
      <c r="C4" s="1136" t="s">
        <v>815</v>
      </c>
      <c r="D4" s="1137" t="s">
        <v>816</v>
      </c>
      <c r="E4" s="1138">
        <v>1202021</v>
      </c>
      <c r="F4" s="1138">
        <v>137484</v>
      </c>
      <c r="G4" s="1138">
        <v>114834</v>
      </c>
      <c r="H4" s="1138">
        <v>720940.77888999996</v>
      </c>
      <c r="I4" s="1138">
        <v>83818.990669999999</v>
      </c>
      <c r="J4" s="1138">
        <v>71808.55472</v>
      </c>
      <c r="K4" s="1139" t="s">
        <v>817</v>
      </c>
      <c r="L4" s="1140">
        <v>62640</v>
      </c>
      <c r="M4" s="1140">
        <v>63203</v>
      </c>
      <c r="N4" s="1141">
        <v>17295.8</v>
      </c>
      <c r="O4" s="1141">
        <v>10810.351364499997</v>
      </c>
    </row>
    <row r="5" spans="1:15" ht="12.6" customHeight="1" x14ac:dyDescent="0.2">
      <c r="A5" s="1660"/>
      <c r="B5" s="1660"/>
      <c r="C5" s="1142" t="s">
        <v>818</v>
      </c>
      <c r="D5" s="1137" t="s">
        <v>819</v>
      </c>
      <c r="E5" s="1138">
        <v>2783274</v>
      </c>
      <c r="F5" s="1138">
        <v>286003</v>
      </c>
      <c r="G5" s="1138">
        <v>325243</v>
      </c>
      <c r="H5" s="1138">
        <v>166819.33649300001</v>
      </c>
      <c r="I5" s="1138">
        <v>17435.629625000001</v>
      </c>
      <c r="J5" s="1138">
        <v>20300.583467999993</v>
      </c>
      <c r="K5" s="1139" t="s">
        <v>817</v>
      </c>
      <c r="L5" s="1140">
        <v>62467</v>
      </c>
      <c r="M5" s="1140">
        <v>63191</v>
      </c>
      <c r="N5" s="1141">
        <v>18391.900000000001</v>
      </c>
      <c r="O5" s="1141">
        <v>1146.1929256499996</v>
      </c>
    </row>
    <row r="6" spans="1:15" ht="12.6" customHeight="1" x14ac:dyDescent="0.2">
      <c r="A6" s="1660"/>
      <c r="B6" s="1660"/>
      <c r="C6" s="1142" t="s">
        <v>820</v>
      </c>
      <c r="D6" s="1137" t="s">
        <v>821</v>
      </c>
      <c r="E6" s="1138">
        <v>352334</v>
      </c>
      <c r="F6" s="1138">
        <v>41169</v>
      </c>
      <c r="G6" s="1138">
        <v>49092</v>
      </c>
      <c r="H6" s="1138">
        <v>1708.3913670000002</v>
      </c>
      <c r="I6" s="1138">
        <v>202.93133440000003</v>
      </c>
      <c r="J6" s="1138">
        <v>247.7321326</v>
      </c>
      <c r="K6" s="1139" t="s">
        <v>822</v>
      </c>
      <c r="L6" s="1140">
        <v>50407</v>
      </c>
      <c r="M6" s="1140">
        <v>51055</v>
      </c>
      <c r="N6" s="1141">
        <v>3929.3</v>
      </c>
      <c r="O6" s="1141">
        <v>19.816554099999994</v>
      </c>
    </row>
    <row r="7" spans="1:15" ht="12.6" customHeight="1" x14ac:dyDescent="0.2">
      <c r="A7" s="1660"/>
      <c r="B7" s="1660"/>
      <c r="C7" s="1142" t="s">
        <v>823</v>
      </c>
      <c r="D7" s="1137" t="s">
        <v>824</v>
      </c>
      <c r="E7" s="1138">
        <v>4278176</v>
      </c>
      <c r="F7" s="1138">
        <v>406616</v>
      </c>
      <c r="G7" s="1138">
        <v>426066</v>
      </c>
      <c r="H7" s="1138">
        <v>2557.0462349999998</v>
      </c>
      <c r="I7" s="1138">
        <v>245.37945150000007</v>
      </c>
      <c r="J7" s="1138">
        <v>262.27398349999999</v>
      </c>
      <c r="K7" s="1139" t="s">
        <v>825</v>
      </c>
      <c r="L7" s="1140">
        <v>6141</v>
      </c>
      <c r="M7" s="1140">
        <v>6224</v>
      </c>
      <c r="N7" s="1141">
        <v>51131.15</v>
      </c>
      <c r="O7" s="1141">
        <v>31.449124049999998</v>
      </c>
    </row>
    <row r="8" spans="1:15" ht="12.6" customHeight="1" x14ac:dyDescent="0.2">
      <c r="A8" s="1660"/>
      <c r="B8" s="1660"/>
      <c r="C8" s="1142" t="s">
        <v>826</v>
      </c>
      <c r="D8" s="1137" t="s">
        <v>827</v>
      </c>
      <c r="E8" s="1138">
        <v>3923970</v>
      </c>
      <c r="F8" s="1138">
        <v>554814</v>
      </c>
      <c r="G8" s="1138">
        <v>376931</v>
      </c>
      <c r="H8" s="1138">
        <v>857782.04131700005</v>
      </c>
      <c r="I8" s="1138">
        <v>121190.88481800001</v>
      </c>
      <c r="J8" s="1138">
        <v>84598.110399000012</v>
      </c>
      <c r="K8" s="1139" t="s">
        <v>828</v>
      </c>
      <c r="L8" s="1140">
        <v>77515</v>
      </c>
      <c r="M8" s="1140">
        <v>74430</v>
      </c>
      <c r="N8" s="1141">
        <v>17229.150000000001</v>
      </c>
      <c r="O8" s="1141">
        <v>3858.7453845000005</v>
      </c>
    </row>
    <row r="9" spans="1:15" ht="12.6" customHeight="1" x14ac:dyDescent="0.2">
      <c r="A9" s="1660"/>
      <c r="B9" s="1660"/>
      <c r="C9" s="1142" t="s">
        <v>829</v>
      </c>
      <c r="D9" s="1137" t="s">
        <v>830</v>
      </c>
      <c r="E9" s="1138">
        <v>9910156</v>
      </c>
      <c r="F9" s="1138">
        <v>1255222</v>
      </c>
      <c r="G9" s="1138">
        <v>1062283</v>
      </c>
      <c r="H9" s="1138">
        <v>361854.40379549999</v>
      </c>
      <c r="I9" s="1138">
        <v>45809.075410500009</v>
      </c>
      <c r="J9" s="1138">
        <v>39779.517884999994</v>
      </c>
      <c r="K9" s="1139" t="s">
        <v>828</v>
      </c>
      <c r="L9" s="1140">
        <v>77327</v>
      </c>
      <c r="M9" s="1140">
        <v>74430</v>
      </c>
      <c r="N9" s="1141">
        <v>38724.65</v>
      </c>
      <c r="O9" s="1141">
        <v>1447.8185508000004</v>
      </c>
    </row>
    <row r="10" spans="1:15" ht="12.6" customHeight="1" x14ac:dyDescent="0.2">
      <c r="A10" s="1660"/>
      <c r="B10" s="1660"/>
      <c r="C10" s="1142" t="s">
        <v>831</v>
      </c>
      <c r="D10" s="1137" t="s">
        <v>832</v>
      </c>
      <c r="E10" s="1138">
        <v>36282678</v>
      </c>
      <c r="F10" s="1138">
        <v>4521229</v>
      </c>
      <c r="G10" s="1138">
        <v>3693266</v>
      </c>
      <c r="H10" s="1138">
        <v>265291.65397779999</v>
      </c>
      <c r="I10" s="1138">
        <v>33003.419770299988</v>
      </c>
      <c r="J10" s="1138">
        <v>27615.183607500006</v>
      </c>
      <c r="K10" s="1139" t="s">
        <v>828</v>
      </c>
      <c r="L10" s="1140">
        <v>77310</v>
      </c>
      <c r="M10" s="1140">
        <v>74417</v>
      </c>
      <c r="N10" s="1141">
        <v>126892.8</v>
      </c>
      <c r="O10" s="1141">
        <v>946.85279470000023</v>
      </c>
    </row>
    <row r="11" spans="1:15" ht="25.5" x14ac:dyDescent="0.2">
      <c r="A11" s="1660"/>
      <c r="B11" s="1661"/>
      <c r="C11" s="1143" t="s">
        <v>833</v>
      </c>
      <c r="D11" s="1144"/>
      <c r="E11" s="1145">
        <v>58732609</v>
      </c>
      <c r="F11" s="1145">
        <v>7202537</v>
      </c>
      <c r="G11" s="1145">
        <v>6047715</v>
      </c>
      <c r="H11" s="1145">
        <v>2376953.6520753</v>
      </c>
      <c r="I11" s="1145">
        <v>301706.31107970001</v>
      </c>
      <c r="J11" s="1145">
        <v>244611.95619560001</v>
      </c>
      <c r="K11" s="1146"/>
      <c r="L11" s="1147"/>
      <c r="M11" s="1147"/>
      <c r="N11" s="1148"/>
      <c r="O11" s="1148"/>
    </row>
    <row r="12" spans="1:15" ht="12.6" customHeight="1" x14ac:dyDescent="0.2">
      <c r="A12" s="1660"/>
      <c r="B12" s="1656" t="s">
        <v>834</v>
      </c>
      <c r="C12" s="1136" t="s">
        <v>835</v>
      </c>
      <c r="D12" s="1149" t="s">
        <v>836</v>
      </c>
      <c r="E12" s="1150">
        <v>394149</v>
      </c>
      <c r="F12" s="1138">
        <v>30039</v>
      </c>
      <c r="G12" s="1138">
        <v>46424</v>
      </c>
      <c r="H12" s="1138">
        <v>40179.968025000002</v>
      </c>
      <c r="I12" s="1138">
        <v>3084.6163999999999</v>
      </c>
      <c r="J12" s="1138">
        <v>4711.1642250000004</v>
      </c>
      <c r="K12" s="1139" t="s">
        <v>828</v>
      </c>
      <c r="L12" s="1140">
        <v>201.2</v>
      </c>
      <c r="M12" s="1140">
        <v>211.95</v>
      </c>
      <c r="N12" s="1141">
        <v>4778.45</v>
      </c>
      <c r="O12" s="1141">
        <v>482.85576249999997</v>
      </c>
    </row>
    <row r="13" spans="1:15" ht="12.6" customHeight="1" x14ac:dyDescent="0.2">
      <c r="A13" s="1660"/>
      <c r="B13" s="1657"/>
      <c r="C13" s="1151" t="s">
        <v>837</v>
      </c>
      <c r="D13" s="1149" t="s">
        <v>838</v>
      </c>
      <c r="E13" s="1138">
        <v>360170</v>
      </c>
      <c r="F13" s="1138">
        <v>23527</v>
      </c>
      <c r="G13" s="1138">
        <v>35691</v>
      </c>
      <c r="H13" s="1138">
        <v>7349.7806900000005</v>
      </c>
      <c r="I13" s="1138">
        <v>484.34073000000001</v>
      </c>
      <c r="J13" s="1138">
        <v>726.09676000000002</v>
      </c>
      <c r="K13" s="1139" t="s">
        <v>828</v>
      </c>
      <c r="L13" s="1140">
        <v>201.95</v>
      </c>
      <c r="M13" s="1140">
        <v>212.05</v>
      </c>
      <c r="N13" s="1141">
        <v>2386.4</v>
      </c>
      <c r="O13" s="1141">
        <v>48.168033999999992</v>
      </c>
    </row>
    <row r="14" spans="1:15" ht="12.6" customHeight="1" x14ac:dyDescent="0.2">
      <c r="A14" s="1660"/>
      <c r="B14" s="1657"/>
      <c r="C14" s="1142" t="s">
        <v>839</v>
      </c>
      <c r="D14" s="1149" t="s">
        <v>840</v>
      </c>
      <c r="E14" s="1138">
        <v>1177108</v>
      </c>
      <c r="F14" s="1138">
        <v>109462</v>
      </c>
      <c r="G14" s="1138">
        <v>88597</v>
      </c>
      <c r="H14" s="1138">
        <v>213822.05532499999</v>
      </c>
      <c r="I14" s="1138">
        <v>19481.894075</v>
      </c>
      <c r="J14" s="1138">
        <v>16056.07785</v>
      </c>
      <c r="K14" s="1139" t="s">
        <v>828</v>
      </c>
      <c r="L14" s="1140">
        <v>722</v>
      </c>
      <c r="M14" s="1140">
        <v>730.55</v>
      </c>
      <c r="N14" s="1141">
        <v>5762</v>
      </c>
      <c r="O14" s="1141">
        <v>1043.9664095500002</v>
      </c>
    </row>
    <row r="15" spans="1:15" ht="12.6" customHeight="1" x14ac:dyDescent="0.2">
      <c r="A15" s="1660"/>
      <c r="B15" s="1657"/>
      <c r="C15" s="1142" t="s">
        <v>841</v>
      </c>
      <c r="D15" s="1149" t="s">
        <v>836</v>
      </c>
      <c r="E15" s="1138">
        <v>118004</v>
      </c>
      <c r="F15" s="1138">
        <v>13043</v>
      </c>
      <c r="G15" s="1138">
        <v>9657</v>
      </c>
      <c r="H15" s="1138">
        <v>10898.83575</v>
      </c>
      <c r="I15" s="1138">
        <v>1226.2307249999999</v>
      </c>
      <c r="J15" s="1138">
        <v>885.41342499999996</v>
      </c>
      <c r="K15" s="1139" t="s">
        <v>828</v>
      </c>
      <c r="L15" s="1140">
        <v>185.75</v>
      </c>
      <c r="M15" s="1140">
        <v>182.9</v>
      </c>
      <c r="N15" s="1141">
        <v>777.85</v>
      </c>
      <c r="O15" s="1141">
        <v>71.22882125000001</v>
      </c>
    </row>
    <row r="16" spans="1:15" ht="12.6" customHeight="1" x14ac:dyDescent="0.2">
      <c r="A16" s="1660"/>
      <c r="B16" s="1657"/>
      <c r="C16" s="1151" t="s">
        <v>842</v>
      </c>
      <c r="D16" s="1149" t="s">
        <v>838</v>
      </c>
      <c r="E16" s="1138">
        <v>82972</v>
      </c>
      <c r="F16" s="1138">
        <v>8948</v>
      </c>
      <c r="G16" s="1138">
        <v>9159</v>
      </c>
      <c r="H16" s="1138">
        <v>1534.1119900000001</v>
      </c>
      <c r="I16" s="1138">
        <v>168.44552500000003</v>
      </c>
      <c r="J16" s="1138">
        <v>168.032465</v>
      </c>
      <c r="K16" s="1139" t="s">
        <v>828</v>
      </c>
      <c r="L16" s="1140">
        <v>186.2</v>
      </c>
      <c r="M16" s="1140">
        <v>183.25</v>
      </c>
      <c r="N16" s="1141">
        <v>651.85</v>
      </c>
      <c r="O16" s="1141">
        <v>11.955018749999999</v>
      </c>
    </row>
    <row r="17" spans="1:15" ht="12.6" customHeight="1" x14ac:dyDescent="0.2">
      <c r="A17" s="1660"/>
      <c r="B17" s="1657"/>
      <c r="C17" s="1142" t="s">
        <v>843</v>
      </c>
      <c r="D17" s="1149" t="s">
        <v>844</v>
      </c>
      <c r="E17" s="1138">
        <v>0</v>
      </c>
      <c r="F17" s="1138">
        <v>0</v>
      </c>
      <c r="G17" s="1138">
        <v>0</v>
      </c>
      <c r="H17" s="1138">
        <v>0</v>
      </c>
      <c r="I17" s="1138">
        <v>0</v>
      </c>
      <c r="J17" s="1138">
        <v>0</v>
      </c>
      <c r="K17" s="1139" t="s">
        <v>828</v>
      </c>
      <c r="L17" s="1140">
        <v>1428.5</v>
      </c>
      <c r="M17" s="1140">
        <v>1414.8</v>
      </c>
      <c r="N17" s="1152">
        <v>0</v>
      </c>
      <c r="O17" s="1152">
        <v>0</v>
      </c>
    </row>
    <row r="18" spans="1:15" ht="12.6" customHeight="1" x14ac:dyDescent="0.2">
      <c r="A18" s="1660"/>
      <c r="B18" s="1657"/>
      <c r="C18" s="1142" t="s">
        <v>845</v>
      </c>
      <c r="D18" s="1149" t="s">
        <v>836</v>
      </c>
      <c r="E18" s="1138">
        <v>810648</v>
      </c>
      <c r="F18" s="1138">
        <v>87536</v>
      </c>
      <c r="G18" s="1138">
        <v>73745</v>
      </c>
      <c r="H18" s="1138">
        <v>90306.311575</v>
      </c>
      <c r="I18" s="1138">
        <v>9911.6322749999999</v>
      </c>
      <c r="J18" s="1138">
        <v>8241.7739000000001</v>
      </c>
      <c r="K18" s="1139" t="s">
        <v>828</v>
      </c>
      <c r="L18" s="1140">
        <v>222.9</v>
      </c>
      <c r="M18" s="1140">
        <v>233.3</v>
      </c>
      <c r="N18" s="1141">
        <v>4823.8</v>
      </c>
      <c r="O18" s="1141">
        <v>540.30574250000006</v>
      </c>
    </row>
    <row r="19" spans="1:15" ht="12.6" customHeight="1" x14ac:dyDescent="0.2">
      <c r="A19" s="1660"/>
      <c r="B19" s="1657"/>
      <c r="C19" s="1151" t="s">
        <v>846</v>
      </c>
      <c r="D19" s="1149" t="s">
        <v>838</v>
      </c>
      <c r="E19" s="1138">
        <v>961056</v>
      </c>
      <c r="F19" s="1138">
        <v>87679</v>
      </c>
      <c r="G19" s="1138">
        <v>80958</v>
      </c>
      <c r="H19" s="1138">
        <v>21359.528430000002</v>
      </c>
      <c r="I19" s="1138">
        <v>1986.3035450000002</v>
      </c>
      <c r="J19" s="1138">
        <v>1810.7394850000005</v>
      </c>
      <c r="K19" s="1139" t="s">
        <v>828</v>
      </c>
      <c r="L19" s="1140">
        <v>223.15</v>
      </c>
      <c r="M19" s="1140">
        <v>233.25</v>
      </c>
      <c r="N19" s="1140">
        <v>3628.6</v>
      </c>
      <c r="O19" s="1140">
        <v>80.99859524999998</v>
      </c>
    </row>
    <row r="20" spans="1:15" ht="25.5" x14ac:dyDescent="0.2">
      <c r="A20" s="1660"/>
      <c r="B20" s="1658"/>
      <c r="C20" s="1143" t="s">
        <v>847</v>
      </c>
      <c r="D20" s="1153"/>
      <c r="E20" s="1145">
        <v>3904107</v>
      </c>
      <c r="F20" s="1145">
        <v>360234</v>
      </c>
      <c r="G20" s="1145">
        <v>344231</v>
      </c>
      <c r="H20" s="1145">
        <v>385450.591785</v>
      </c>
      <c r="I20" s="1145">
        <v>36343.463275000002</v>
      </c>
      <c r="J20" s="1145">
        <v>32599.298110000003</v>
      </c>
      <c r="K20" s="1154"/>
      <c r="L20" s="1147"/>
      <c r="M20" s="1147"/>
      <c r="N20" s="1148"/>
      <c r="O20" s="1148"/>
    </row>
    <row r="21" spans="1:15" ht="12.6" customHeight="1" x14ac:dyDescent="0.2">
      <c r="A21" s="1660"/>
      <c r="B21" s="1656" t="s">
        <v>848</v>
      </c>
      <c r="C21" s="1142" t="s">
        <v>849</v>
      </c>
      <c r="D21" s="1137" t="s">
        <v>850</v>
      </c>
      <c r="E21" s="1155" t="s">
        <v>290</v>
      </c>
      <c r="F21" s="1152" t="s">
        <v>290</v>
      </c>
      <c r="G21" s="1152" t="s">
        <v>290</v>
      </c>
      <c r="H21" s="1152" t="s">
        <v>290</v>
      </c>
      <c r="I21" s="1152" t="s">
        <v>290</v>
      </c>
      <c r="J21" s="1152" t="s">
        <v>290</v>
      </c>
      <c r="K21" s="1139" t="s">
        <v>851</v>
      </c>
      <c r="L21" s="1156" t="s">
        <v>277</v>
      </c>
      <c r="M21" s="1156" t="s">
        <v>277</v>
      </c>
      <c r="N21" s="1152">
        <v>0</v>
      </c>
      <c r="O21" s="1152">
        <v>0</v>
      </c>
    </row>
    <row r="22" spans="1:15" ht="12.6" customHeight="1" x14ac:dyDescent="0.2">
      <c r="A22" s="1660"/>
      <c r="B22" s="1657"/>
      <c r="C22" s="1136" t="s">
        <v>852</v>
      </c>
      <c r="D22" s="1157" t="s">
        <v>853</v>
      </c>
      <c r="E22" s="1155">
        <v>7028</v>
      </c>
      <c r="F22" s="1152">
        <v>517</v>
      </c>
      <c r="G22" s="1152">
        <v>310</v>
      </c>
      <c r="H22" s="1152">
        <v>2009.137796</v>
      </c>
      <c r="I22" s="1152">
        <v>142.51829599999996</v>
      </c>
      <c r="J22" s="1152">
        <v>84.27640000000001</v>
      </c>
      <c r="K22" s="1158" t="s">
        <v>854</v>
      </c>
      <c r="L22" s="1140">
        <v>57200</v>
      </c>
      <c r="M22" s="1140">
        <v>56220</v>
      </c>
      <c r="N22" s="1159">
        <v>194.05</v>
      </c>
      <c r="O22" s="1159">
        <v>52.672339200000003</v>
      </c>
    </row>
    <row r="23" spans="1:15" ht="12.6" customHeight="1" x14ac:dyDescent="0.2">
      <c r="A23" s="1660"/>
      <c r="B23" s="1657"/>
      <c r="C23" s="1142" t="s">
        <v>855</v>
      </c>
      <c r="D23" s="1137" t="s">
        <v>856</v>
      </c>
      <c r="E23" s="1160" t="s">
        <v>290</v>
      </c>
      <c r="F23" s="1160" t="s">
        <v>290</v>
      </c>
      <c r="G23" s="1160" t="s">
        <v>290</v>
      </c>
      <c r="H23" s="1160" t="s">
        <v>290</v>
      </c>
      <c r="I23" s="1160" t="s">
        <v>290</v>
      </c>
      <c r="J23" s="1160" t="s">
        <v>290</v>
      </c>
      <c r="K23" s="1139" t="s">
        <v>857</v>
      </c>
      <c r="L23" s="1156" t="s">
        <v>277</v>
      </c>
      <c r="M23" s="1156" t="s">
        <v>277</v>
      </c>
      <c r="N23" s="1141">
        <v>3.2464545454545454E-2</v>
      </c>
      <c r="O23" s="1141">
        <v>3.2464545454545454E-2</v>
      </c>
    </row>
    <row r="24" spans="1:15" ht="12.6" customHeight="1" x14ac:dyDescent="0.2">
      <c r="A24" s="1660"/>
      <c r="B24" s="1657"/>
      <c r="C24" s="1161" t="s">
        <v>858</v>
      </c>
      <c r="D24" s="1137" t="s">
        <v>859</v>
      </c>
      <c r="E24" s="1152">
        <v>60524</v>
      </c>
      <c r="F24" s="1152">
        <v>7151</v>
      </c>
      <c r="G24" s="1152">
        <v>6222</v>
      </c>
      <c r="H24" s="1152">
        <v>2054.2434499999999</v>
      </c>
      <c r="I24" s="1152">
        <v>238.5878352</v>
      </c>
      <c r="J24" s="1152">
        <v>209.46011479999999</v>
      </c>
      <c r="K24" s="1139" t="s">
        <v>828</v>
      </c>
      <c r="L24" s="1140">
        <v>928.5</v>
      </c>
      <c r="M24" s="1140">
        <v>930.2</v>
      </c>
      <c r="N24" s="1141">
        <v>1361.35</v>
      </c>
      <c r="O24" s="1141">
        <v>45.780511799999985</v>
      </c>
    </row>
    <row r="25" spans="1:15" ht="12.6" customHeight="1" x14ac:dyDescent="0.2">
      <c r="A25" s="1660"/>
      <c r="B25" s="1657"/>
      <c r="C25" s="1142" t="s">
        <v>860</v>
      </c>
      <c r="D25" s="1137" t="s">
        <v>861</v>
      </c>
      <c r="E25" s="1152">
        <v>37</v>
      </c>
      <c r="F25" s="1160">
        <v>13</v>
      </c>
      <c r="G25" s="1160">
        <v>11</v>
      </c>
      <c r="H25" s="1152">
        <v>1.16228</v>
      </c>
      <c r="I25" s="1160">
        <v>0.40884000000000004</v>
      </c>
      <c r="J25" s="1160">
        <v>0.34673999999999999</v>
      </c>
      <c r="K25" s="1139" t="s">
        <v>862</v>
      </c>
      <c r="L25" s="1140">
        <v>1577.5</v>
      </c>
      <c r="M25" s="1140">
        <v>1573</v>
      </c>
      <c r="N25" s="1152">
        <v>2.95</v>
      </c>
      <c r="O25" s="1152">
        <v>9.2859499999999998E-2</v>
      </c>
    </row>
    <row r="26" spans="1:15" ht="12.6" customHeight="1" x14ac:dyDescent="0.2">
      <c r="A26" s="1660"/>
      <c r="B26" s="1657"/>
      <c r="C26" s="1142" t="s">
        <v>863</v>
      </c>
      <c r="D26" s="1137" t="s">
        <v>838</v>
      </c>
      <c r="E26" s="1152" t="s">
        <v>290</v>
      </c>
      <c r="F26" s="1160" t="s">
        <v>290</v>
      </c>
      <c r="G26" s="1160" t="s">
        <v>290</v>
      </c>
      <c r="H26" s="1152" t="s">
        <v>290</v>
      </c>
      <c r="I26" s="1160" t="s">
        <v>290</v>
      </c>
      <c r="J26" s="1160" t="s">
        <v>290</v>
      </c>
      <c r="K26" s="1139" t="s">
        <v>864</v>
      </c>
      <c r="L26" s="1156" t="s">
        <v>277</v>
      </c>
      <c r="M26" s="1156" t="s">
        <v>277</v>
      </c>
      <c r="N26" s="1152">
        <v>0</v>
      </c>
      <c r="O26" s="1152">
        <v>0</v>
      </c>
    </row>
    <row r="27" spans="1:15" ht="15" customHeight="1" x14ac:dyDescent="0.2">
      <c r="A27" s="1660"/>
      <c r="B27" s="1658"/>
      <c r="C27" s="1146" t="s">
        <v>865</v>
      </c>
      <c r="D27" s="1153"/>
      <c r="E27" s="1145">
        <v>67589</v>
      </c>
      <c r="F27" s="1145">
        <v>7681</v>
      </c>
      <c r="G27" s="1145">
        <v>6543</v>
      </c>
      <c r="H27" s="1145">
        <v>4064.5435259999999</v>
      </c>
      <c r="I27" s="1145">
        <v>381.51497119999993</v>
      </c>
      <c r="J27" s="1145">
        <v>294.08325480000002</v>
      </c>
      <c r="K27" s="1154"/>
      <c r="L27" s="1147"/>
      <c r="M27" s="1147"/>
      <c r="N27" s="1148"/>
      <c r="O27" s="1148"/>
    </row>
    <row r="28" spans="1:15" ht="12.6" customHeight="1" x14ac:dyDescent="0.2">
      <c r="A28" s="1660"/>
      <c r="B28" s="1656" t="s">
        <v>753</v>
      </c>
      <c r="C28" s="1136" t="s">
        <v>866</v>
      </c>
      <c r="D28" s="1149" t="s">
        <v>867</v>
      </c>
      <c r="E28" s="1138">
        <v>6242860</v>
      </c>
      <c r="F28" s="1138">
        <v>601907</v>
      </c>
      <c r="G28" s="1138">
        <v>569192</v>
      </c>
      <c r="H28" s="1138">
        <v>398099.01607000001</v>
      </c>
      <c r="I28" s="1138">
        <v>39128.700240000013</v>
      </c>
      <c r="J28" s="1138">
        <v>34349.802530000001</v>
      </c>
      <c r="K28" s="1139" t="s">
        <v>868</v>
      </c>
      <c r="L28" s="1140">
        <v>6407</v>
      </c>
      <c r="M28" s="1140">
        <v>6007</v>
      </c>
      <c r="N28" s="1141">
        <v>16270.75</v>
      </c>
      <c r="O28" s="1141">
        <v>979.23078449999969</v>
      </c>
    </row>
    <row r="29" spans="1:15" ht="12.6" customHeight="1" x14ac:dyDescent="0.2">
      <c r="A29" s="1660"/>
      <c r="B29" s="1657"/>
      <c r="C29" s="1136" t="s">
        <v>869</v>
      </c>
      <c r="D29" s="1162" t="s">
        <v>870</v>
      </c>
      <c r="E29" s="1138">
        <v>6484521</v>
      </c>
      <c r="F29" s="1138">
        <v>754046</v>
      </c>
      <c r="G29" s="1138">
        <v>735352</v>
      </c>
      <c r="H29" s="1138">
        <v>41391.311392000003</v>
      </c>
      <c r="I29" s="1138">
        <v>4905.8775129999995</v>
      </c>
      <c r="J29" s="1138">
        <v>4454.8760790000006</v>
      </c>
      <c r="K29" s="1139" t="s">
        <v>868</v>
      </c>
      <c r="L29" s="1140">
        <v>6411</v>
      </c>
      <c r="M29" s="1140">
        <v>6015</v>
      </c>
      <c r="N29" s="1141">
        <v>21470.05</v>
      </c>
      <c r="O29" s="1141">
        <v>129.33776234999996</v>
      </c>
    </row>
    <row r="30" spans="1:15" ht="12.6" customHeight="1" x14ac:dyDescent="0.2">
      <c r="A30" s="1660"/>
      <c r="B30" s="1657"/>
      <c r="C30" s="1142" t="s">
        <v>871</v>
      </c>
      <c r="D30" s="1149" t="s">
        <v>872</v>
      </c>
      <c r="E30" s="1138">
        <v>22947165</v>
      </c>
      <c r="F30" s="1138">
        <v>2192551</v>
      </c>
      <c r="G30" s="1138">
        <v>2175360</v>
      </c>
      <c r="H30" s="1138">
        <v>631094.74060000002</v>
      </c>
      <c r="I30" s="1138">
        <v>71262.518299999996</v>
      </c>
      <c r="J30" s="1138">
        <v>56606.387199999997</v>
      </c>
      <c r="K30" s="1139" t="s">
        <v>873</v>
      </c>
      <c r="L30" s="1140">
        <v>234.9</v>
      </c>
      <c r="M30" s="1140">
        <v>211.9</v>
      </c>
      <c r="N30" s="1141">
        <v>49021.15</v>
      </c>
      <c r="O30" s="1141">
        <v>1273.5165194000006</v>
      </c>
    </row>
    <row r="31" spans="1:15" ht="12.6" customHeight="1" x14ac:dyDescent="0.2">
      <c r="A31" s="1660"/>
      <c r="B31" s="1657"/>
      <c r="C31" s="1136" t="s">
        <v>874</v>
      </c>
      <c r="D31" s="1162" t="s">
        <v>875</v>
      </c>
      <c r="E31" s="1138">
        <v>6551036</v>
      </c>
      <c r="F31" s="1138">
        <v>858308</v>
      </c>
      <c r="G31" s="1138">
        <v>968661</v>
      </c>
      <c r="H31" s="1138">
        <v>37235.344364999997</v>
      </c>
      <c r="I31" s="1138">
        <v>5619.1998350000003</v>
      </c>
      <c r="J31" s="1138">
        <v>5034.6494299999995</v>
      </c>
      <c r="K31" s="1139" t="s">
        <v>873</v>
      </c>
      <c r="L31" s="1140">
        <v>235.2</v>
      </c>
      <c r="M31" s="1140">
        <v>212</v>
      </c>
      <c r="N31" s="1141">
        <v>34333.949999999997</v>
      </c>
      <c r="O31" s="1141">
        <v>178.14410425</v>
      </c>
    </row>
    <row r="32" spans="1:15" ht="15" customHeight="1" x14ac:dyDescent="0.2">
      <c r="A32" s="1660"/>
      <c r="B32" s="1658"/>
      <c r="C32" s="1146" t="s">
        <v>876</v>
      </c>
      <c r="D32" s="1153"/>
      <c r="E32" s="1145">
        <v>42225582</v>
      </c>
      <c r="F32" s="1145">
        <v>4406812</v>
      </c>
      <c r="G32" s="1145">
        <v>4448565</v>
      </c>
      <c r="H32" s="1145">
        <v>1107820.412427</v>
      </c>
      <c r="I32" s="1145">
        <v>120916.29588800002</v>
      </c>
      <c r="J32" s="1145">
        <v>100445.715239</v>
      </c>
      <c r="K32" s="1154"/>
      <c r="L32" s="1147"/>
      <c r="M32" s="1147"/>
      <c r="N32" s="1148"/>
      <c r="O32" s="1148"/>
    </row>
    <row r="33" spans="1:15" ht="25.5" x14ac:dyDescent="0.2">
      <c r="A33" s="1660"/>
      <c r="B33" s="1656" t="s">
        <v>877</v>
      </c>
      <c r="C33" s="1161" t="s">
        <v>878</v>
      </c>
      <c r="D33" s="1163">
        <v>50</v>
      </c>
      <c r="E33" s="1150">
        <v>88334</v>
      </c>
      <c r="F33" s="1138">
        <v>5233</v>
      </c>
      <c r="G33" s="1138">
        <v>4924</v>
      </c>
      <c r="H33" s="1138">
        <v>7101.9714999999997</v>
      </c>
      <c r="I33" s="1138">
        <v>419.21663000000001</v>
      </c>
      <c r="J33" s="1138">
        <v>401.89337</v>
      </c>
      <c r="K33" s="1139" t="s">
        <v>879</v>
      </c>
      <c r="L33" s="1140">
        <v>16464</v>
      </c>
      <c r="M33" s="1140">
        <v>16406</v>
      </c>
      <c r="N33" s="1141">
        <v>239</v>
      </c>
      <c r="O33" s="1141">
        <v>19.45882275</v>
      </c>
    </row>
    <row r="34" spans="1:15" ht="25.5" x14ac:dyDescent="0.2">
      <c r="A34" s="1660"/>
      <c r="B34" s="1657"/>
      <c r="C34" s="1161" t="s">
        <v>755</v>
      </c>
      <c r="D34" s="1163">
        <v>125</v>
      </c>
      <c r="E34" s="1138">
        <v>0</v>
      </c>
      <c r="F34" s="1138">
        <v>0</v>
      </c>
      <c r="G34" s="1138"/>
      <c r="H34" s="1138">
        <v>0</v>
      </c>
      <c r="I34" s="1138">
        <v>0</v>
      </c>
      <c r="J34" s="1138">
        <v>0</v>
      </c>
      <c r="K34" s="1139" t="s">
        <v>879</v>
      </c>
      <c r="L34" s="1164" t="s">
        <v>277</v>
      </c>
      <c r="M34" s="1164" t="s">
        <v>277</v>
      </c>
      <c r="N34" s="1159">
        <v>0</v>
      </c>
      <c r="O34" s="1159">
        <v>0</v>
      </c>
    </row>
    <row r="35" spans="1:15" ht="25.5" customHeight="1" x14ac:dyDescent="0.2">
      <c r="A35" s="1660"/>
      <c r="B35" s="1657"/>
      <c r="C35" s="1161" t="s">
        <v>756</v>
      </c>
      <c r="D35" s="1163">
        <v>50</v>
      </c>
      <c r="E35" s="1138">
        <v>0</v>
      </c>
      <c r="F35" s="1138">
        <v>0</v>
      </c>
      <c r="G35" s="1138"/>
      <c r="H35" s="1138">
        <v>0</v>
      </c>
      <c r="I35" s="1138">
        <v>0</v>
      </c>
      <c r="J35" s="1138">
        <v>0</v>
      </c>
      <c r="K35" s="1139" t="s">
        <v>879</v>
      </c>
      <c r="L35" s="1140">
        <v>15622</v>
      </c>
      <c r="M35" s="1140">
        <v>15972</v>
      </c>
      <c r="N35" s="1159">
        <v>0</v>
      </c>
      <c r="O35" s="1159">
        <v>0</v>
      </c>
    </row>
    <row r="36" spans="1:15" ht="29.25" customHeight="1" x14ac:dyDescent="0.2">
      <c r="A36" s="1660"/>
      <c r="B36" s="1658"/>
      <c r="C36" s="1143" t="s">
        <v>880</v>
      </c>
      <c r="D36" s="1154"/>
      <c r="E36" s="1145">
        <v>88334</v>
      </c>
      <c r="F36" s="1145">
        <v>5233</v>
      </c>
      <c r="G36" s="1145">
        <v>4924</v>
      </c>
      <c r="H36" s="1145">
        <v>7101.9714999999997</v>
      </c>
      <c r="I36" s="1145">
        <v>419.21663000000001</v>
      </c>
      <c r="J36" s="1145">
        <v>401.89337</v>
      </c>
      <c r="K36" s="1154"/>
      <c r="L36" s="1147"/>
      <c r="M36" s="1147"/>
      <c r="N36" s="1148"/>
      <c r="O36" s="1148"/>
    </row>
    <row r="37" spans="1:15" ht="50.25" customHeight="1" x14ac:dyDescent="0.2">
      <c r="A37" s="1661"/>
      <c r="B37" s="1165" t="s">
        <v>881</v>
      </c>
      <c r="C37" s="1166" t="s">
        <v>881</v>
      </c>
      <c r="D37" s="1167"/>
      <c r="E37" s="1168">
        <v>105018221</v>
      </c>
      <c r="F37" s="1168">
        <v>11982497</v>
      </c>
      <c r="G37" s="1168">
        <v>10851978</v>
      </c>
      <c r="H37" s="1168">
        <v>3881391.1713132998</v>
      </c>
      <c r="I37" s="1168">
        <v>459766.80184390006</v>
      </c>
      <c r="J37" s="1168">
        <v>378352.94616940001</v>
      </c>
      <c r="K37" s="1169"/>
      <c r="L37" s="1170"/>
      <c r="M37" s="1170"/>
      <c r="N37" s="1171"/>
      <c r="O37" s="1171"/>
    </row>
    <row r="38" spans="1:15" ht="12.6" customHeight="1" x14ac:dyDescent="0.2">
      <c r="A38" s="1656" t="s">
        <v>882</v>
      </c>
      <c r="B38" s="1659" t="s">
        <v>751</v>
      </c>
      <c r="C38" s="1142" t="s">
        <v>815</v>
      </c>
      <c r="D38" s="1137" t="s">
        <v>816</v>
      </c>
      <c r="E38" s="1172">
        <v>1478989</v>
      </c>
      <c r="F38" s="1173">
        <v>217839</v>
      </c>
      <c r="G38" s="1173">
        <v>111129</v>
      </c>
      <c r="H38" s="1173">
        <v>890219.878195</v>
      </c>
      <c r="I38" s="1173">
        <v>132701.37494500002</v>
      </c>
      <c r="J38" s="1173">
        <v>69640.112450000001</v>
      </c>
      <c r="K38" s="1139" t="s">
        <v>817</v>
      </c>
      <c r="L38" s="1174" t="s">
        <v>277</v>
      </c>
      <c r="M38" s="1174" t="s">
        <v>277</v>
      </c>
      <c r="N38" s="1141">
        <v>4408.8999999999996</v>
      </c>
      <c r="O38" s="1141">
        <v>2737.9884855000005</v>
      </c>
    </row>
    <row r="39" spans="1:15" ht="12.6" customHeight="1" x14ac:dyDescent="0.2">
      <c r="A39" s="1657"/>
      <c r="B39" s="1660"/>
      <c r="C39" s="1142" t="s">
        <v>818</v>
      </c>
      <c r="D39" s="1137" t="s">
        <v>819</v>
      </c>
      <c r="E39" s="1173">
        <v>1926240</v>
      </c>
      <c r="F39" s="1173">
        <v>210258</v>
      </c>
      <c r="G39" s="1173">
        <v>411103</v>
      </c>
      <c r="H39" s="1173">
        <v>116386.06510199999</v>
      </c>
      <c r="I39" s="1173">
        <v>12781.506740499999</v>
      </c>
      <c r="J39" s="1173">
        <v>25620.120261499997</v>
      </c>
      <c r="K39" s="1139" t="s">
        <v>817</v>
      </c>
      <c r="L39" s="1174" t="s">
        <v>277</v>
      </c>
      <c r="M39" s="1174" t="s">
        <v>277</v>
      </c>
      <c r="N39" s="1141">
        <v>10390.950000000001</v>
      </c>
      <c r="O39" s="1141">
        <v>646.37591209999994</v>
      </c>
    </row>
    <row r="40" spans="1:15" ht="12.6" customHeight="1" x14ac:dyDescent="0.2">
      <c r="A40" s="1657"/>
      <c r="B40" s="1660"/>
      <c r="C40" s="1142" t="s">
        <v>883</v>
      </c>
      <c r="D40" s="1137" t="s">
        <v>827</v>
      </c>
      <c r="E40" s="1173">
        <v>2024409</v>
      </c>
      <c r="F40" s="1173">
        <v>434437</v>
      </c>
      <c r="G40" s="1173">
        <v>107115</v>
      </c>
      <c r="H40" s="1173">
        <v>446579.94999400002</v>
      </c>
      <c r="I40" s="1173">
        <v>95323.390647500011</v>
      </c>
      <c r="J40" s="1173">
        <v>24625.427646499997</v>
      </c>
      <c r="K40" s="1139" t="s">
        <v>884</v>
      </c>
      <c r="L40" s="1174" t="s">
        <v>277</v>
      </c>
      <c r="M40" s="1174" t="s">
        <v>277</v>
      </c>
      <c r="N40" s="1141">
        <v>5228.25</v>
      </c>
      <c r="O40" s="1141">
        <v>1204.5721375500002</v>
      </c>
    </row>
    <row r="41" spans="1:15" ht="12.6" customHeight="1" x14ac:dyDescent="0.2">
      <c r="A41" s="1657"/>
      <c r="B41" s="1660"/>
      <c r="C41" s="1142" t="s">
        <v>829</v>
      </c>
      <c r="D41" s="1137" t="s">
        <v>830</v>
      </c>
      <c r="E41" s="1173">
        <v>2068569</v>
      </c>
      <c r="F41" s="1173">
        <v>387743</v>
      </c>
      <c r="G41" s="1173">
        <v>144319</v>
      </c>
      <c r="H41" s="1173">
        <v>76374.077797999998</v>
      </c>
      <c r="I41" s="1173">
        <v>14186.351645250013</v>
      </c>
      <c r="J41" s="1173">
        <v>5517.2629527500003</v>
      </c>
      <c r="K41" s="1139" t="s">
        <v>884</v>
      </c>
      <c r="L41" s="1174" t="s">
        <v>277</v>
      </c>
      <c r="M41" s="1174" t="s">
        <v>277</v>
      </c>
      <c r="N41" s="1141">
        <v>8695.2000000000007</v>
      </c>
      <c r="O41" s="1141">
        <v>330.69500345</v>
      </c>
    </row>
    <row r="42" spans="1:15" ht="27.75" customHeight="1" x14ac:dyDescent="0.2">
      <c r="A42" s="1657"/>
      <c r="B42" s="1661"/>
      <c r="C42" s="1143" t="s">
        <v>833</v>
      </c>
      <c r="D42" s="1153"/>
      <c r="E42" s="1145">
        <v>7498207</v>
      </c>
      <c r="F42" s="1145">
        <v>1250277</v>
      </c>
      <c r="G42" s="1145">
        <v>773666</v>
      </c>
      <c r="H42" s="1145">
        <v>1529559.9710890001</v>
      </c>
      <c r="I42" s="1145">
        <v>254992.62397825005</v>
      </c>
      <c r="J42" s="1145">
        <v>125402.92331074999</v>
      </c>
      <c r="K42" s="1154"/>
      <c r="L42" s="1147"/>
      <c r="M42" s="1147"/>
      <c r="N42" s="1148"/>
      <c r="O42" s="1148"/>
    </row>
    <row r="43" spans="1:15" ht="12.6" customHeight="1" x14ac:dyDescent="0.2">
      <c r="A43" s="1657"/>
      <c r="B43" s="1656" t="s">
        <v>834</v>
      </c>
      <c r="C43" s="1175" t="s">
        <v>839</v>
      </c>
      <c r="D43" s="1149" t="s">
        <v>840</v>
      </c>
      <c r="E43" s="1138">
        <v>17813</v>
      </c>
      <c r="F43" s="1138">
        <v>2801</v>
      </c>
      <c r="G43" s="1138">
        <v>2995</v>
      </c>
      <c r="H43" s="1138">
        <v>3237.8073924999999</v>
      </c>
      <c r="I43" s="1138">
        <v>501.16566249999988</v>
      </c>
      <c r="J43" s="1138">
        <v>545.98542999999984</v>
      </c>
      <c r="K43" s="1139" t="s">
        <v>884</v>
      </c>
      <c r="L43" s="1174" t="s">
        <v>277</v>
      </c>
      <c r="M43" s="1174" t="s">
        <v>277</v>
      </c>
      <c r="N43" s="1141">
        <v>147.05000000000001</v>
      </c>
      <c r="O43" s="1141">
        <v>26.769893249999981</v>
      </c>
    </row>
    <row r="44" spans="1:15" ht="12.6" customHeight="1" x14ac:dyDescent="0.2">
      <c r="A44" s="1657"/>
      <c r="B44" s="1657"/>
      <c r="C44" s="1142" t="s">
        <v>843</v>
      </c>
      <c r="D44" s="1149" t="s">
        <v>844</v>
      </c>
      <c r="E44" s="1160">
        <v>0</v>
      </c>
      <c r="F44" s="1160">
        <v>0</v>
      </c>
      <c r="G44" s="1160">
        <v>0</v>
      </c>
      <c r="H44" s="1160">
        <v>0</v>
      </c>
      <c r="I44" s="1160">
        <v>0</v>
      </c>
      <c r="J44" s="1160">
        <v>0</v>
      </c>
      <c r="K44" s="1139" t="s">
        <v>884</v>
      </c>
      <c r="L44" s="1174" t="s">
        <v>277</v>
      </c>
      <c r="M44" s="1174" t="s">
        <v>277</v>
      </c>
      <c r="N44" s="1159">
        <v>0</v>
      </c>
      <c r="O44" s="1159">
        <v>0</v>
      </c>
    </row>
    <row r="45" spans="1:15" ht="12.6" customHeight="1" x14ac:dyDescent="0.2">
      <c r="A45" s="1657"/>
      <c r="B45" s="1657"/>
      <c r="C45" s="1175" t="s">
        <v>845</v>
      </c>
      <c r="D45" s="1149" t="s">
        <v>836</v>
      </c>
      <c r="E45" s="1138">
        <v>717</v>
      </c>
      <c r="F45" s="1138">
        <v>105</v>
      </c>
      <c r="G45" s="1138">
        <v>103</v>
      </c>
      <c r="H45" s="1138">
        <v>80.598559999999992</v>
      </c>
      <c r="I45" s="1138">
        <v>11.958195</v>
      </c>
      <c r="J45" s="1138">
        <v>11.673164999999999</v>
      </c>
      <c r="K45" s="1139" t="s">
        <v>884</v>
      </c>
      <c r="L45" s="1174" t="s">
        <v>277</v>
      </c>
      <c r="M45" s="1174" t="s">
        <v>277</v>
      </c>
      <c r="N45" s="1141">
        <v>12.05</v>
      </c>
      <c r="O45" s="1141">
        <v>1.3679947500000003</v>
      </c>
    </row>
    <row r="46" spans="1:15" ht="27" customHeight="1" x14ac:dyDescent="0.2">
      <c r="A46" s="1657"/>
      <c r="B46" s="1658"/>
      <c r="C46" s="1143" t="s">
        <v>885</v>
      </c>
      <c r="D46" s="1153"/>
      <c r="E46" s="1145">
        <v>18530</v>
      </c>
      <c r="F46" s="1145">
        <v>2906</v>
      </c>
      <c r="G46" s="1145">
        <v>3098</v>
      </c>
      <c r="H46" s="1145">
        <v>3318.4059524999998</v>
      </c>
      <c r="I46" s="1145">
        <v>513.12385749999987</v>
      </c>
      <c r="J46" s="1145">
        <v>557.65859499999988</v>
      </c>
      <c r="K46" s="1154"/>
      <c r="L46" s="1147"/>
      <c r="M46" s="1147"/>
      <c r="N46" s="1148"/>
      <c r="O46" s="1148"/>
    </row>
    <row r="47" spans="1:15" ht="12.6" customHeight="1" x14ac:dyDescent="0.2">
      <c r="A47" s="1657"/>
      <c r="B47" s="1656" t="s">
        <v>753</v>
      </c>
      <c r="C47" s="1175" t="s">
        <v>866</v>
      </c>
      <c r="D47" s="1149" t="s">
        <v>867</v>
      </c>
      <c r="E47" s="1173">
        <v>181131464</v>
      </c>
      <c r="F47" s="1173">
        <v>21176509</v>
      </c>
      <c r="G47" s="1173">
        <v>26321608</v>
      </c>
      <c r="H47" s="1173">
        <v>11957573.632492999</v>
      </c>
      <c r="I47" s="1173">
        <v>1414887.8823510024</v>
      </c>
      <c r="J47" s="1173">
        <v>1616303.7639419995</v>
      </c>
      <c r="K47" s="1139" t="s">
        <v>868</v>
      </c>
      <c r="L47" s="1174" t="s">
        <v>277</v>
      </c>
      <c r="M47" s="1174" t="s">
        <v>277</v>
      </c>
      <c r="N47" s="1176">
        <v>95986.3</v>
      </c>
      <c r="O47" s="1176">
        <v>6080.472391350002</v>
      </c>
    </row>
    <row r="48" spans="1:15" ht="12.6" customHeight="1" x14ac:dyDescent="0.2">
      <c r="A48" s="1657"/>
      <c r="B48" s="1657"/>
      <c r="C48" s="1142" t="s">
        <v>871</v>
      </c>
      <c r="D48" s="1149" t="s">
        <v>872</v>
      </c>
      <c r="E48" s="1173">
        <v>69665832</v>
      </c>
      <c r="F48" s="1173">
        <v>8529180</v>
      </c>
      <c r="G48" s="1173">
        <v>10523814</v>
      </c>
      <c r="H48" s="1173">
        <v>2016137.63595</v>
      </c>
      <c r="I48" s="1173">
        <v>286231.71293749998</v>
      </c>
      <c r="J48" s="1173">
        <v>285976.49201250001</v>
      </c>
      <c r="K48" s="1139" t="s">
        <v>873</v>
      </c>
      <c r="L48" s="1174" t="s">
        <v>277</v>
      </c>
      <c r="M48" s="1174" t="s">
        <v>277</v>
      </c>
      <c r="N48" s="1176">
        <v>122408.85</v>
      </c>
      <c r="O48" s="1176">
        <v>3624.6266746000051</v>
      </c>
    </row>
    <row r="49" spans="1:702" s="450" customFormat="1" ht="25.5" x14ac:dyDescent="0.2">
      <c r="A49" s="1657"/>
      <c r="B49" s="1658"/>
      <c r="C49" s="1143" t="s">
        <v>886</v>
      </c>
      <c r="D49" s="1153"/>
      <c r="E49" s="1145">
        <v>250797296</v>
      </c>
      <c r="F49" s="1145">
        <v>29705689</v>
      </c>
      <c r="G49" s="1145">
        <v>36845422</v>
      </c>
      <c r="H49" s="1145">
        <v>13973711.268443</v>
      </c>
      <c r="I49" s="1145">
        <v>1701119.5952885025</v>
      </c>
      <c r="J49" s="1145">
        <v>1902280.2559544996</v>
      </c>
      <c r="K49" s="1154"/>
      <c r="L49" s="1177"/>
      <c r="M49" s="1177"/>
      <c r="N49" s="1177"/>
      <c r="O49" s="1177"/>
      <c r="P49" s="448"/>
      <c r="Q49" s="448"/>
      <c r="R49" s="448"/>
      <c r="S49" s="448"/>
    </row>
    <row r="50" spans="1:702" ht="53.25" customHeight="1" x14ac:dyDescent="0.2">
      <c r="A50" s="1658"/>
      <c r="B50" s="1166" t="s">
        <v>887</v>
      </c>
      <c r="C50" s="1166" t="s">
        <v>887</v>
      </c>
      <c r="D50" s="1178"/>
      <c r="E50" s="1168">
        <v>258314033</v>
      </c>
      <c r="F50" s="1168">
        <v>30958872</v>
      </c>
      <c r="G50" s="1168">
        <v>37622186</v>
      </c>
      <c r="H50" s="1168">
        <v>15506589.6454845</v>
      </c>
      <c r="I50" s="1168">
        <v>1956625.3431242525</v>
      </c>
      <c r="J50" s="1168">
        <v>2028240.8378602497</v>
      </c>
      <c r="K50" s="1169"/>
      <c r="L50" s="1179"/>
      <c r="M50" s="1179"/>
      <c r="N50" s="1179"/>
      <c r="O50" s="1179"/>
    </row>
    <row r="51" spans="1:702" s="454" customFormat="1" x14ac:dyDescent="0.2">
      <c r="A51" s="451" t="s">
        <v>1365</v>
      </c>
      <c r="B51" s="451"/>
      <c r="C51" s="452"/>
      <c r="D51" s="453"/>
      <c r="E51" s="452"/>
      <c r="F51" s="452"/>
      <c r="G51" s="452"/>
      <c r="H51" s="452"/>
      <c r="I51" s="452"/>
      <c r="J51" s="452"/>
      <c r="K51" s="452"/>
      <c r="L51" s="452"/>
      <c r="M51" s="452"/>
      <c r="N51" s="452"/>
      <c r="O51" s="452"/>
      <c r="P51" s="448"/>
      <c r="Q51" s="448"/>
      <c r="R51" s="448"/>
      <c r="S51" s="448"/>
    </row>
    <row r="52" spans="1:702" s="454" customFormat="1" x14ac:dyDescent="0.2">
      <c r="A52" s="455" t="s">
        <v>589</v>
      </c>
      <c r="B52" s="456"/>
      <c r="C52" s="456"/>
      <c r="D52" s="457"/>
      <c r="E52" s="456"/>
      <c r="F52" s="456"/>
      <c r="G52" s="456"/>
      <c r="H52" s="456"/>
      <c r="I52" s="456"/>
      <c r="J52" s="456"/>
      <c r="K52" s="456"/>
      <c r="L52" s="456"/>
      <c r="M52" s="456"/>
      <c r="N52" s="456"/>
      <c r="O52" s="456"/>
      <c r="P52" s="448"/>
      <c r="Q52" s="448"/>
      <c r="R52" s="448"/>
      <c r="S52" s="448"/>
    </row>
    <row r="53" spans="1:702" s="454" customFormat="1" x14ac:dyDescent="0.2">
      <c r="A53" s="456" t="s">
        <v>888</v>
      </c>
      <c r="B53" s="456"/>
      <c r="C53" s="456"/>
      <c r="D53" s="457"/>
      <c r="E53" s="456"/>
      <c r="F53" s="456"/>
      <c r="G53" s="456"/>
      <c r="H53" s="456"/>
      <c r="I53" s="456"/>
      <c r="J53" s="374"/>
      <c r="K53" s="456"/>
      <c r="L53" s="456"/>
      <c r="M53" s="456"/>
      <c r="N53" s="456"/>
      <c r="O53" s="456"/>
      <c r="P53" s="448"/>
      <c r="Q53" s="448"/>
      <c r="R53" s="448"/>
      <c r="S53" s="448"/>
    </row>
    <row r="54" spans="1:702" s="454" customFormat="1" x14ac:dyDescent="0.2">
      <c r="A54" s="456" t="s">
        <v>889</v>
      </c>
      <c r="B54" s="456"/>
      <c r="C54" s="456"/>
      <c r="D54" s="457"/>
      <c r="E54" s="456"/>
      <c r="F54" s="456"/>
      <c r="G54" s="456"/>
      <c r="H54" s="456"/>
      <c r="I54" s="456"/>
      <c r="J54" s="456"/>
      <c r="K54" s="456"/>
      <c r="L54" s="456"/>
      <c r="M54" s="456"/>
      <c r="N54" s="456"/>
      <c r="O54" s="456"/>
      <c r="P54" s="448"/>
      <c r="Q54" s="448"/>
      <c r="R54" s="448"/>
      <c r="S54" s="448"/>
    </row>
    <row r="55" spans="1:702" s="454" customFormat="1" x14ac:dyDescent="0.2">
      <c r="A55" s="456" t="s">
        <v>890</v>
      </c>
      <c r="B55" s="456"/>
      <c r="C55" s="456"/>
      <c r="D55" s="457"/>
      <c r="E55" s="456"/>
      <c r="F55" s="456"/>
      <c r="G55" s="456"/>
      <c r="H55" s="456"/>
      <c r="I55" s="456"/>
      <c r="J55" s="456"/>
      <c r="K55" s="456"/>
      <c r="L55" s="456"/>
      <c r="M55" s="456"/>
      <c r="N55" s="456"/>
      <c r="O55" s="456"/>
      <c r="P55" s="449"/>
      <c r="Q55" s="449"/>
    </row>
    <row r="56" spans="1:702" s="454" customFormat="1" x14ac:dyDescent="0.2">
      <c r="A56" s="458" t="s">
        <v>891</v>
      </c>
      <c r="B56" s="458"/>
      <c r="D56" s="459"/>
      <c r="P56" s="449"/>
      <c r="Q56" s="449"/>
    </row>
    <row r="57" spans="1:702" s="461" customFormat="1" x14ac:dyDescent="0.2">
      <c r="A57" s="448"/>
      <c r="B57" s="448"/>
      <c r="C57" s="448"/>
      <c r="D57" s="460"/>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c r="CH57" s="448"/>
      <c r="CI57" s="448"/>
      <c r="CJ57" s="448"/>
      <c r="CK57" s="448"/>
      <c r="CL57" s="448"/>
      <c r="CM57" s="448"/>
      <c r="CN57" s="448"/>
      <c r="CO57" s="448"/>
      <c r="CP57" s="448"/>
      <c r="CQ57" s="448"/>
      <c r="CR57" s="448"/>
      <c r="CS57" s="448"/>
      <c r="CT57" s="448"/>
      <c r="CU57" s="448"/>
      <c r="CV57" s="448"/>
      <c r="CW57" s="448"/>
      <c r="CX57" s="448"/>
      <c r="CY57" s="448"/>
      <c r="CZ57" s="448"/>
      <c r="DA57" s="448"/>
      <c r="DB57" s="448"/>
      <c r="DC57" s="448"/>
      <c r="DD57" s="448"/>
      <c r="DE57" s="448"/>
      <c r="DF57" s="448"/>
      <c r="DG57" s="448"/>
      <c r="DH57" s="448"/>
      <c r="DI57" s="448"/>
      <c r="DJ57" s="448"/>
      <c r="DK57" s="448"/>
      <c r="DL57" s="448"/>
      <c r="DM57" s="448"/>
      <c r="DN57" s="448"/>
      <c r="DO57" s="448"/>
      <c r="DP57" s="448"/>
      <c r="DQ57" s="448"/>
      <c r="DR57" s="448"/>
      <c r="DS57" s="448"/>
      <c r="DT57" s="448"/>
      <c r="DU57" s="448"/>
      <c r="DV57" s="448"/>
      <c r="DW57" s="448"/>
      <c r="DX57" s="448"/>
      <c r="DY57" s="448"/>
      <c r="DZ57" s="448"/>
      <c r="EA57" s="448"/>
      <c r="EB57" s="448"/>
      <c r="EC57" s="448"/>
      <c r="ED57" s="448"/>
      <c r="EE57" s="448"/>
      <c r="EF57" s="448"/>
      <c r="EG57" s="448"/>
      <c r="EH57" s="448"/>
      <c r="EI57" s="448"/>
      <c r="EJ57" s="448"/>
      <c r="EK57" s="448"/>
      <c r="EL57" s="448"/>
      <c r="EM57" s="448"/>
      <c r="EN57" s="448"/>
      <c r="EO57" s="448"/>
      <c r="EP57" s="448"/>
      <c r="EQ57" s="448"/>
      <c r="ER57" s="448"/>
      <c r="ES57" s="448"/>
      <c r="ET57" s="448"/>
      <c r="EU57" s="448"/>
      <c r="EV57" s="448"/>
      <c r="EW57" s="448"/>
      <c r="EX57" s="448"/>
      <c r="EY57" s="448"/>
      <c r="EZ57" s="448"/>
      <c r="FA57" s="448"/>
      <c r="FB57" s="448"/>
      <c r="FC57" s="448"/>
      <c r="FD57" s="448"/>
      <c r="FE57" s="448"/>
      <c r="FF57" s="448"/>
      <c r="FG57" s="448"/>
      <c r="FH57" s="448"/>
      <c r="FI57" s="448"/>
      <c r="FJ57" s="448"/>
      <c r="FK57" s="448"/>
      <c r="FL57" s="448"/>
      <c r="FM57" s="448"/>
      <c r="FN57" s="448"/>
      <c r="FO57" s="448"/>
      <c r="FP57" s="448"/>
      <c r="FQ57" s="448"/>
      <c r="FR57" s="448"/>
      <c r="FS57" s="448"/>
      <c r="FT57" s="448"/>
      <c r="FU57" s="448"/>
      <c r="FV57" s="448"/>
      <c r="FW57" s="448"/>
      <c r="FX57" s="448"/>
      <c r="FY57" s="448"/>
      <c r="FZ57" s="448"/>
      <c r="GA57" s="448"/>
      <c r="GB57" s="448"/>
      <c r="GC57" s="448"/>
      <c r="GD57" s="448"/>
      <c r="GE57" s="448"/>
      <c r="GF57" s="448"/>
      <c r="GG57" s="448"/>
      <c r="GH57" s="448"/>
      <c r="GI57" s="448"/>
      <c r="GJ57" s="448"/>
      <c r="GK57" s="448"/>
      <c r="GL57" s="448"/>
      <c r="GM57" s="448"/>
      <c r="GN57" s="448"/>
      <c r="GO57" s="448"/>
      <c r="GP57" s="448"/>
      <c r="GQ57" s="448"/>
      <c r="GR57" s="448"/>
      <c r="GS57" s="448"/>
      <c r="GT57" s="448"/>
      <c r="GU57" s="448"/>
      <c r="GV57" s="448"/>
      <c r="GW57" s="448"/>
      <c r="GX57" s="448"/>
      <c r="GY57" s="448"/>
      <c r="GZ57" s="448"/>
      <c r="HA57" s="448"/>
      <c r="HB57" s="448"/>
      <c r="HC57" s="448"/>
      <c r="HD57" s="448"/>
      <c r="HE57" s="448"/>
      <c r="HF57" s="448"/>
      <c r="HG57" s="448"/>
      <c r="HH57" s="448"/>
      <c r="HI57" s="448"/>
      <c r="HJ57" s="448"/>
      <c r="HK57" s="448"/>
      <c r="HL57" s="448"/>
      <c r="HM57" s="448"/>
      <c r="HN57" s="448"/>
      <c r="HO57" s="448"/>
      <c r="HP57" s="448"/>
      <c r="HQ57" s="448"/>
      <c r="HR57" s="448"/>
      <c r="HS57" s="448"/>
      <c r="HT57" s="448"/>
      <c r="HU57" s="448"/>
      <c r="HV57" s="448"/>
      <c r="HW57" s="448"/>
      <c r="HX57" s="448"/>
      <c r="HY57" s="448"/>
      <c r="HZ57" s="448"/>
      <c r="IA57" s="448"/>
      <c r="IB57" s="448"/>
      <c r="IC57" s="448"/>
      <c r="ID57" s="448"/>
      <c r="IE57" s="448"/>
      <c r="IF57" s="448"/>
      <c r="IG57" s="448"/>
      <c r="IH57" s="448"/>
      <c r="II57" s="448"/>
      <c r="IJ57" s="448"/>
      <c r="IK57" s="448"/>
      <c r="IL57" s="448"/>
      <c r="IM57" s="448"/>
      <c r="IN57" s="448"/>
      <c r="IO57" s="448"/>
      <c r="IP57" s="448"/>
      <c r="IQ57" s="448"/>
      <c r="IR57" s="448"/>
      <c r="IS57" s="448"/>
      <c r="IT57" s="448"/>
      <c r="IU57" s="448"/>
      <c r="IV57" s="448"/>
      <c r="IW57" s="448"/>
      <c r="IX57" s="448"/>
      <c r="IY57" s="448"/>
      <c r="IZ57" s="448"/>
      <c r="JA57" s="448"/>
      <c r="JB57" s="448"/>
      <c r="JC57" s="448"/>
      <c r="JD57" s="448"/>
      <c r="JE57" s="448"/>
      <c r="JF57" s="448"/>
      <c r="JG57" s="448"/>
      <c r="JH57" s="448"/>
      <c r="JI57" s="448"/>
      <c r="JJ57" s="448"/>
      <c r="JK57" s="448"/>
      <c r="JL57" s="448"/>
      <c r="JM57" s="448"/>
      <c r="JN57" s="448"/>
      <c r="JO57" s="448"/>
      <c r="JP57" s="448"/>
      <c r="JQ57" s="448"/>
      <c r="JR57" s="448"/>
      <c r="JS57" s="448"/>
      <c r="JT57" s="448"/>
      <c r="JU57" s="448"/>
      <c r="JV57" s="448"/>
      <c r="JW57" s="448"/>
      <c r="JX57" s="448"/>
      <c r="JY57" s="448"/>
      <c r="JZ57" s="448"/>
      <c r="KA57" s="448"/>
      <c r="KB57" s="448"/>
      <c r="KC57" s="448"/>
      <c r="KD57" s="448"/>
      <c r="KE57" s="448"/>
      <c r="KF57" s="448"/>
      <c r="KG57" s="448"/>
      <c r="KH57" s="448"/>
      <c r="KI57" s="448"/>
      <c r="KJ57" s="448"/>
      <c r="KK57" s="448"/>
      <c r="KL57" s="448"/>
      <c r="KM57" s="448"/>
      <c r="KN57" s="448"/>
      <c r="KO57" s="448"/>
      <c r="KP57" s="448"/>
      <c r="KQ57" s="448"/>
      <c r="KR57" s="448"/>
      <c r="KS57" s="448"/>
      <c r="KT57" s="448"/>
      <c r="KU57" s="448"/>
      <c r="KV57" s="448"/>
      <c r="KW57" s="448"/>
      <c r="KX57" s="448"/>
      <c r="KY57" s="448"/>
      <c r="KZ57" s="448"/>
      <c r="LA57" s="448"/>
      <c r="LB57" s="448"/>
      <c r="LC57" s="448"/>
      <c r="LD57" s="448"/>
      <c r="LE57" s="448"/>
      <c r="LF57" s="448"/>
      <c r="LG57" s="448"/>
      <c r="LH57" s="448"/>
      <c r="LI57" s="448"/>
      <c r="LJ57" s="448"/>
      <c r="LK57" s="448"/>
      <c r="LL57" s="448"/>
      <c r="LM57" s="448"/>
      <c r="LN57" s="448"/>
      <c r="LO57" s="448"/>
      <c r="LP57" s="448"/>
      <c r="LQ57" s="448"/>
      <c r="LR57" s="448"/>
      <c r="LS57" s="448"/>
      <c r="LT57" s="448"/>
      <c r="LU57" s="448"/>
      <c r="LV57" s="448"/>
      <c r="LW57" s="448"/>
      <c r="LX57" s="448"/>
      <c r="LY57" s="448"/>
      <c r="LZ57" s="448"/>
      <c r="MA57" s="448"/>
      <c r="MB57" s="448"/>
      <c r="MC57" s="448"/>
      <c r="MD57" s="448"/>
      <c r="ME57" s="448"/>
      <c r="MF57" s="448"/>
      <c r="MG57" s="448"/>
      <c r="MH57" s="448"/>
      <c r="MI57" s="448"/>
      <c r="MJ57" s="448"/>
      <c r="MK57" s="448"/>
      <c r="ML57" s="448"/>
      <c r="MM57" s="448"/>
      <c r="MN57" s="448"/>
      <c r="MO57" s="448"/>
      <c r="MP57" s="448"/>
      <c r="MQ57" s="448"/>
      <c r="MR57" s="448"/>
      <c r="MS57" s="448"/>
      <c r="MT57" s="448"/>
      <c r="MU57" s="448"/>
      <c r="MV57" s="448"/>
      <c r="MW57" s="448"/>
      <c r="MX57" s="448"/>
      <c r="MY57" s="448"/>
      <c r="MZ57" s="448"/>
      <c r="NA57" s="448"/>
      <c r="NB57" s="448"/>
      <c r="NC57" s="448"/>
      <c r="ND57" s="448"/>
      <c r="NE57" s="448"/>
      <c r="NF57" s="448"/>
      <c r="NG57" s="448"/>
      <c r="NH57" s="448"/>
      <c r="NI57" s="448"/>
      <c r="NJ57" s="448"/>
      <c r="NK57" s="448"/>
      <c r="NL57" s="448"/>
      <c r="NM57" s="448"/>
      <c r="NN57" s="448"/>
      <c r="NO57" s="448"/>
      <c r="NP57" s="448"/>
      <c r="NQ57" s="448"/>
      <c r="NR57" s="448"/>
      <c r="NS57" s="448"/>
      <c r="NT57" s="448"/>
      <c r="NU57" s="448"/>
      <c r="NV57" s="448"/>
      <c r="NW57" s="448"/>
      <c r="NX57" s="448"/>
      <c r="NY57" s="448"/>
      <c r="NZ57" s="448"/>
      <c r="OA57" s="448"/>
      <c r="OB57" s="448"/>
      <c r="OC57" s="448"/>
      <c r="OD57" s="448"/>
      <c r="OE57" s="448"/>
      <c r="OF57" s="448"/>
      <c r="OG57" s="448"/>
      <c r="OH57" s="448"/>
      <c r="OI57" s="448"/>
      <c r="OJ57" s="448"/>
      <c r="OK57" s="448"/>
      <c r="OL57" s="448"/>
      <c r="OM57" s="448"/>
      <c r="ON57" s="448"/>
      <c r="OO57" s="448"/>
      <c r="OP57" s="448"/>
      <c r="OQ57" s="448"/>
      <c r="OR57" s="448"/>
      <c r="OS57" s="448"/>
      <c r="OT57" s="448"/>
      <c r="OU57" s="448"/>
      <c r="OV57" s="448"/>
      <c r="OW57" s="448"/>
      <c r="OX57" s="448"/>
      <c r="OY57" s="448"/>
      <c r="OZ57" s="448"/>
      <c r="PA57" s="448"/>
      <c r="PB57" s="448"/>
      <c r="PC57" s="448"/>
      <c r="PD57" s="448"/>
      <c r="PE57" s="448"/>
      <c r="PF57" s="448"/>
      <c r="PG57" s="448"/>
      <c r="PH57" s="448"/>
      <c r="PI57" s="448"/>
      <c r="PJ57" s="448"/>
      <c r="PK57" s="448"/>
      <c r="PL57" s="448"/>
      <c r="PM57" s="448"/>
      <c r="PN57" s="448"/>
      <c r="PO57" s="448"/>
      <c r="PP57" s="448"/>
      <c r="PQ57" s="448"/>
      <c r="PR57" s="448"/>
      <c r="PS57" s="448"/>
      <c r="PT57" s="448"/>
      <c r="PU57" s="448"/>
      <c r="PV57" s="448"/>
      <c r="PW57" s="448"/>
      <c r="PX57" s="448"/>
      <c r="PY57" s="448"/>
      <c r="PZ57" s="448"/>
      <c r="QA57" s="448"/>
      <c r="QB57" s="448"/>
      <c r="QC57" s="448"/>
      <c r="QD57" s="448"/>
      <c r="QE57" s="448"/>
      <c r="QF57" s="448"/>
      <c r="QG57" s="448"/>
      <c r="QH57" s="448"/>
      <c r="QI57" s="448"/>
      <c r="QJ57" s="448"/>
      <c r="QK57" s="448"/>
      <c r="QL57" s="448"/>
      <c r="QM57" s="448"/>
      <c r="QN57" s="448"/>
      <c r="QO57" s="448"/>
      <c r="QP57" s="448"/>
      <c r="QQ57" s="448"/>
      <c r="QR57" s="448"/>
      <c r="QS57" s="448"/>
      <c r="QT57" s="448"/>
      <c r="QU57" s="448"/>
      <c r="QV57" s="448"/>
      <c r="QW57" s="448"/>
      <c r="QX57" s="448"/>
      <c r="QY57" s="448"/>
      <c r="QZ57" s="448"/>
      <c r="RA57" s="448"/>
      <c r="RB57" s="448"/>
      <c r="RC57" s="448"/>
      <c r="RD57" s="448"/>
      <c r="RE57" s="448"/>
      <c r="RF57" s="448"/>
      <c r="RG57" s="448"/>
      <c r="RH57" s="448"/>
      <c r="RI57" s="448"/>
      <c r="RJ57" s="448"/>
      <c r="RK57" s="448"/>
      <c r="RL57" s="448"/>
      <c r="RM57" s="448"/>
      <c r="RN57" s="448"/>
      <c r="RO57" s="448"/>
      <c r="RP57" s="448"/>
      <c r="RQ57" s="448"/>
      <c r="RR57" s="448"/>
      <c r="RS57" s="448"/>
      <c r="RT57" s="448"/>
      <c r="RU57" s="448"/>
      <c r="RV57" s="448"/>
      <c r="RW57" s="448"/>
      <c r="RX57" s="448"/>
      <c r="RY57" s="448"/>
      <c r="RZ57" s="448"/>
      <c r="SA57" s="448"/>
      <c r="SB57" s="448"/>
      <c r="SC57" s="448"/>
      <c r="SD57" s="448"/>
      <c r="SE57" s="448"/>
      <c r="SF57" s="448"/>
      <c r="SG57" s="448"/>
      <c r="SH57" s="448"/>
      <c r="SI57" s="448"/>
      <c r="SJ57" s="448"/>
      <c r="SK57" s="448"/>
      <c r="SL57" s="448"/>
      <c r="SM57" s="448"/>
      <c r="SN57" s="448"/>
      <c r="SO57" s="448"/>
      <c r="SP57" s="448"/>
      <c r="SQ57" s="448"/>
      <c r="SR57" s="448"/>
      <c r="SS57" s="448"/>
      <c r="ST57" s="448"/>
      <c r="SU57" s="448"/>
      <c r="SV57" s="448"/>
      <c r="SW57" s="448"/>
      <c r="SX57" s="448"/>
      <c r="SY57" s="448"/>
      <c r="SZ57" s="448"/>
      <c r="TA57" s="448"/>
      <c r="TB57" s="448"/>
      <c r="TC57" s="448"/>
      <c r="TD57" s="448"/>
      <c r="TE57" s="448"/>
      <c r="TF57" s="448"/>
      <c r="TG57" s="448"/>
      <c r="TH57" s="448"/>
      <c r="TI57" s="448"/>
      <c r="TJ57" s="448"/>
      <c r="TK57" s="448"/>
      <c r="TL57" s="448"/>
      <c r="TM57" s="448"/>
      <c r="TN57" s="448"/>
      <c r="TO57" s="448"/>
      <c r="TP57" s="448"/>
      <c r="TQ57" s="448"/>
      <c r="TR57" s="448"/>
      <c r="TS57" s="448"/>
      <c r="TT57" s="448"/>
      <c r="TU57" s="448"/>
      <c r="TV57" s="448"/>
      <c r="TW57" s="448"/>
      <c r="TX57" s="448"/>
      <c r="TY57" s="448"/>
      <c r="TZ57" s="448"/>
      <c r="UA57" s="448"/>
      <c r="UB57" s="448"/>
      <c r="UC57" s="448"/>
      <c r="UD57" s="448"/>
      <c r="UE57" s="448"/>
      <c r="UF57" s="448"/>
      <c r="UG57" s="448"/>
      <c r="UH57" s="448"/>
      <c r="UI57" s="448"/>
      <c r="UJ57" s="448"/>
      <c r="UK57" s="448"/>
      <c r="UL57" s="448"/>
      <c r="UM57" s="448"/>
      <c r="UN57" s="448"/>
      <c r="UO57" s="448"/>
      <c r="UP57" s="448"/>
      <c r="UQ57" s="448"/>
      <c r="UR57" s="448"/>
      <c r="US57" s="448"/>
      <c r="UT57" s="448"/>
      <c r="UU57" s="448"/>
      <c r="UV57" s="448"/>
      <c r="UW57" s="448"/>
      <c r="UX57" s="448"/>
      <c r="UY57" s="448"/>
      <c r="UZ57" s="448"/>
      <c r="VA57" s="448"/>
      <c r="VB57" s="448"/>
      <c r="VC57" s="448"/>
      <c r="VD57" s="448"/>
      <c r="VE57" s="448"/>
      <c r="VF57" s="448"/>
      <c r="VG57" s="448"/>
      <c r="VH57" s="448"/>
      <c r="VI57" s="448"/>
      <c r="VJ57" s="448"/>
      <c r="VK57" s="448"/>
      <c r="VL57" s="448"/>
      <c r="VM57" s="448"/>
      <c r="VN57" s="448"/>
      <c r="VO57" s="448"/>
      <c r="VP57" s="448"/>
      <c r="VQ57" s="448"/>
      <c r="VR57" s="448"/>
      <c r="VS57" s="448"/>
      <c r="VT57" s="448"/>
      <c r="VU57" s="448"/>
      <c r="VV57" s="448"/>
      <c r="VW57" s="448"/>
      <c r="VX57" s="448"/>
      <c r="VY57" s="448"/>
      <c r="VZ57" s="448"/>
      <c r="WA57" s="448"/>
      <c r="WB57" s="448"/>
      <c r="WC57" s="448"/>
      <c r="WD57" s="448"/>
      <c r="WE57" s="448"/>
      <c r="WF57" s="448"/>
      <c r="WG57" s="448"/>
      <c r="WH57" s="448"/>
      <c r="WI57" s="448"/>
      <c r="WJ57" s="448"/>
      <c r="WK57" s="448"/>
      <c r="WL57" s="448"/>
      <c r="WM57" s="448"/>
      <c r="WN57" s="448"/>
      <c r="WO57" s="448"/>
      <c r="WP57" s="448"/>
      <c r="WQ57" s="448"/>
      <c r="WR57" s="448"/>
      <c r="WS57" s="448"/>
      <c r="WT57" s="448"/>
      <c r="WU57" s="448"/>
      <c r="WV57" s="448"/>
      <c r="WW57" s="448"/>
      <c r="WX57" s="448"/>
      <c r="WY57" s="448"/>
      <c r="WZ57" s="448"/>
      <c r="XA57" s="448"/>
      <c r="XB57" s="448"/>
      <c r="XC57" s="448"/>
      <c r="XD57" s="448"/>
      <c r="XE57" s="448"/>
      <c r="XF57" s="448"/>
      <c r="XG57" s="448"/>
      <c r="XH57" s="448"/>
      <c r="XI57" s="448"/>
      <c r="XJ57" s="448"/>
      <c r="XK57" s="448"/>
      <c r="XL57" s="448"/>
      <c r="XM57" s="448"/>
      <c r="XN57" s="448"/>
      <c r="XO57" s="448"/>
      <c r="XP57" s="448"/>
      <c r="XQ57" s="448"/>
      <c r="XR57" s="448"/>
      <c r="XS57" s="448"/>
      <c r="XT57" s="448"/>
      <c r="XU57" s="448"/>
      <c r="XV57" s="448"/>
      <c r="XW57" s="448"/>
      <c r="XX57" s="448"/>
      <c r="XY57" s="448"/>
      <c r="XZ57" s="448"/>
      <c r="YA57" s="448"/>
      <c r="YB57" s="448"/>
      <c r="YC57" s="448"/>
      <c r="YD57" s="448"/>
      <c r="YE57" s="448"/>
      <c r="YF57" s="448"/>
      <c r="YG57" s="448"/>
      <c r="YH57" s="448"/>
      <c r="YI57" s="448"/>
      <c r="YJ57" s="448"/>
      <c r="YK57" s="448"/>
      <c r="YL57" s="448"/>
      <c r="YM57" s="448"/>
      <c r="YN57" s="448"/>
      <c r="YO57" s="448"/>
      <c r="YP57" s="448"/>
      <c r="YQ57" s="448"/>
      <c r="YR57" s="448"/>
      <c r="YS57" s="448"/>
      <c r="YT57" s="448"/>
      <c r="YU57" s="448"/>
      <c r="YV57" s="448"/>
      <c r="YW57" s="448"/>
      <c r="YX57" s="448"/>
      <c r="YY57" s="448"/>
      <c r="YZ57" s="448"/>
      <c r="ZA57" s="448"/>
      <c r="ZB57" s="448"/>
      <c r="ZC57" s="448"/>
      <c r="ZD57" s="448"/>
      <c r="ZE57" s="448"/>
      <c r="ZF57" s="448"/>
      <c r="ZG57" s="448"/>
      <c r="ZH57" s="448"/>
      <c r="ZI57" s="448"/>
      <c r="ZJ57" s="448"/>
      <c r="ZK57" s="448"/>
      <c r="ZL57" s="448"/>
      <c r="ZM57" s="448"/>
      <c r="ZN57" s="448"/>
      <c r="ZO57" s="448"/>
      <c r="ZP57" s="448"/>
      <c r="ZQ57" s="448"/>
      <c r="ZR57" s="448"/>
      <c r="ZS57" s="448"/>
      <c r="ZT57" s="448"/>
      <c r="ZU57" s="448"/>
      <c r="ZV57" s="448"/>
      <c r="ZW57" s="448"/>
      <c r="ZX57" s="448"/>
      <c r="ZY57" s="448"/>
      <c r="ZZ57" s="448"/>
    </row>
    <row r="58" spans="1:702" s="461" customFormat="1" x14ac:dyDescent="0.2">
      <c r="A58" s="448"/>
      <c r="B58" s="448"/>
      <c r="C58" s="448"/>
      <c r="D58" s="460"/>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8"/>
      <c r="CO58" s="448"/>
      <c r="CP58" s="448"/>
      <c r="CQ58" s="448"/>
      <c r="CR58" s="448"/>
      <c r="CS58" s="448"/>
      <c r="CT58" s="448"/>
      <c r="CU58" s="448"/>
      <c r="CV58" s="448"/>
      <c r="CW58" s="448"/>
      <c r="CX58" s="448"/>
      <c r="CY58" s="448"/>
      <c r="CZ58" s="448"/>
      <c r="DA58" s="448"/>
      <c r="DB58" s="448"/>
      <c r="DC58" s="448"/>
      <c r="DD58" s="448"/>
      <c r="DE58" s="448"/>
      <c r="DF58" s="448"/>
      <c r="DG58" s="448"/>
      <c r="DH58" s="448"/>
      <c r="DI58" s="448"/>
      <c r="DJ58" s="448"/>
      <c r="DK58" s="448"/>
      <c r="DL58" s="448"/>
      <c r="DM58" s="448"/>
      <c r="DN58" s="448"/>
      <c r="DO58" s="448"/>
      <c r="DP58" s="448"/>
      <c r="DQ58" s="448"/>
      <c r="DR58" s="448"/>
      <c r="DS58" s="448"/>
      <c r="DT58" s="448"/>
      <c r="DU58" s="448"/>
      <c r="DV58" s="448"/>
      <c r="DW58" s="448"/>
      <c r="DX58" s="448"/>
      <c r="DY58" s="448"/>
      <c r="DZ58" s="448"/>
      <c r="EA58" s="448"/>
      <c r="EB58" s="448"/>
      <c r="EC58" s="448"/>
      <c r="ED58" s="448"/>
      <c r="EE58" s="448"/>
      <c r="EF58" s="448"/>
      <c r="EG58" s="448"/>
      <c r="EH58" s="448"/>
      <c r="EI58" s="448"/>
      <c r="EJ58" s="448"/>
      <c r="EK58" s="448"/>
      <c r="EL58" s="448"/>
      <c r="EM58" s="448"/>
      <c r="EN58" s="448"/>
      <c r="EO58" s="448"/>
      <c r="EP58" s="448"/>
      <c r="EQ58" s="448"/>
      <c r="ER58" s="448"/>
      <c r="ES58" s="448"/>
      <c r="ET58" s="448"/>
      <c r="EU58" s="448"/>
      <c r="EV58" s="448"/>
      <c r="EW58" s="448"/>
      <c r="EX58" s="448"/>
      <c r="EY58" s="448"/>
      <c r="EZ58" s="448"/>
      <c r="FA58" s="448"/>
      <c r="FB58" s="448"/>
      <c r="FC58" s="448"/>
      <c r="FD58" s="448"/>
      <c r="FE58" s="448"/>
      <c r="FF58" s="448"/>
      <c r="FG58" s="448"/>
      <c r="FH58" s="448"/>
      <c r="FI58" s="448"/>
      <c r="FJ58" s="448"/>
      <c r="FK58" s="448"/>
      <c r="FL58" s="448"/>
      <c r="FM58" s="448"/>
      <c r="FN58" s="448"/>
      <c r="FO58" s="448"/>
      <c r="FP58" s="448"/>
      <c r="FQ58" s="448"/>
      <c r="FR58" s="448"/>
      <c r="FS58" s="448"/>
      <c r="FT58" s="448"/>
      <c r="FU58" s="448"/>
      <c r="FV58" s="448"/>
      <c r="FW58" s="448"/>
      <c r="FX58" s="448"/>
      <c r="FY58" s="448"/>
      <c r="FZ58" s="448"/>
      <c r="GA58" s="448"/>
      <c r="GB58" s="448"/>
      <c r="GC58" s="448"/>
      <c r="GD58" s="448"/>
      <c r="GE58" s="448"/>
      <c r="GF58" s="448"/>
      <c r="GG58" s="448"/>
      <c r="GH58" s="448"/>
      <c r="GI58" s="448"/>
      <c r="GJ58" s="448"/>
      <c r="GK58" s="448"/>
      <c r="GL58" s="448"/>
      <c r="GM58" s="448"/>
      <c r="GN58" s="448"/>
      <c r="GO58" s="448"/>
      <c r="GP58" s="448"/>
      <c r="GQ58" s="448"/>
      <c r="GR58" s="448"/>
      <c r="GS58" s="448"/>
      <c r="GT58" s="448"/>
      <c r="GU58" s="448"/>
      <c r="GV58" s="448"/>
      <c r="GW58" s="448"/>
      <c r="GX58" s="448"/>
      <c r="GY58" s="448"/>
      <c r="GZ58" s="448"/>
      <c r="HA58" s="448"/>
      <c r="HB58" s="448"/>
      <c r="HC58" s="448"/>
      <c r="HD58" s="448"/>
      <c r="HE58" s="448"/>
      <c r="HF58" s="448"/>
      <c r="HG58" s="448"/>
      <c r="HH58" s="448"/>
      <c r="HI58" s="448"/>
      <c r="HJ58" s="448"/>
      <c r="HK58" s="448"/>
      <c r="HL58" s="448"/>
      <c r="HM58" s="448"/>
      <c r="HN58" s="448"/>
      <c r="HO58" s="448"/>
      <c r="HP58" s="448"/>
      <c r="HQ58" s="448"/>
      <c r="HR58" s="448"/>
      <c r="HS58" s="448"/>
      <c r="HT58" s="448"/>
      <c r="HU58" s="448"/>
      <c r="HV58" s="448"/>
      <c r="HW58" s="448"/>
      <c r="HX58" s="448"/>
      <c r="HY58" s="448"/>
      <c r="HZ58" s="448"/>
      <c r="IA58" s="448"/>
      <c r="IB58" s="448"/>
      <c r="IC58" s="448"/>
      <c r="ID58" s="448"/>
      <c r="IE58" s="448"/>
      <c r="IF58" s="448"/>
      <c r="IG58" s="448"/>
      <c r="IH58" s="448"/>
      <c r="II58" s="448"/>
      <c r="IJ58" s="448"/>
      <c r="IK58" s="448"/>
      <c r="IL58" s="448"/>
      <c r="IM58" s="448"/>
      <c r="IN58" s="448"/>
      <c r="IO58" s="448"/>
      <c r="IP58" s="448"/>
      <c r="IQ58" s="448"/>
      <c r="IR58" s="448"/>
      <c r="IS58" s="448"/>
      <c r="IT58" s="448"/>
      <c r="IU58" s="448"/>
      <c r="IV58" s="448"/>
      <c r="IW58" s="448"/>
      <c r="IX58" s="448"/>
      <c r="IY58" s="448"/>
      <c r="IZ58" s="448"/>
      <c r="JA58" s="448"/>
      <c r="JB58" s="448"/>
      <c r="JC58" s="448"/>
      <c r="JD58" s="448"/>
      <c r="JE58" s="448"/>
      <c r="JF58" s="448"/>
      <c r="JG58" s="448"/>
      <c r="JH58" s="448"/>
      <c r="JI58" s="448"/>
      <c r="JJ58" s="448"/>
      <c r="JK58" s="448"/>
      <c r="JL58" s="448"/>
      <c r="JM58" s="448"/>
      <c r="JN58" s="448"/>
      <c r="JO58" s="448"/>
      <c r="JP58" s="448"/>
      <c r="JQ58" s="448"/>
      <c r="JR58" s="448"/>
      <c r="JS58" s="448"/>
      <c r="JT58" s="448"/>
      <c r="JU58" s="448"/>
      <c r="JV58" s="448"/>
      <c r="JW58" s="448"/>
      <c r="JX58" s="448"/>
      <c r="JY58" s="448"/>
      <c r="JZ58" s="448"/>
      <c r="KA58" s="448"/>
      <c r="KB58" s="448"/>
      <c r="KC58" s="448"/>
      <c r="KD58" s="448"/>
      <c r="KE58" s="448"/>
      <c r="KF58" s="448"/>
      <c r="KG58" s="448"/>
      <c r="KH58" s="448"/>
      <c r="KI58" s="448"/>
      <c r="KJ58" s="448"/>
      <c r="KK58" s="448"/>
      <c r="KL58" s="448"/>
      <c r="KM58" s="448"/>
      <c r="KN58" s="448"/>
      <c r="KO58" s="448"/>
      <c r="KP58" s="448"/>
      <c r="KQ58" s="448"/>
      <c r="KR58" s="448"/>
      <c r="KS58" s="448"/>
      <c r="KT58" s="448"/>
      <c r="KU58" s="448"/>
      <c r="KV58" s="448"/>
      <c r="KW58" s="448"/>
      <c r="KX58" s="448"/>
      <c r="KY58" s="448"/>
      <c r="KZ58" s="448"/>
      <c r="LA58" s="448"/>
      <c r="LB58" s="448"/>
      <c r="LC58" s="448"/>
      <c r="LD58" s="448"/>
      <c r="LE58" s="448"/>
      <c r="LF58" s="448"/>
      <c r="LG58" s="448"/>
      <c r="LH58" s="448"/>
      <c r="LI58" s="448"/>
      <c r="LJ58" s="448"/>
      <c r="LK58" s="448"/>
      <c r="LL58" s="448"/>
      <c r="LM58" s="448"/>
      <c r="LN58" s="448"/>
      <c r="LO58" s="448"/>
      <c r="LP58" s="448"/>
      <c r="LQ58" s="448"/>
      <c r="LR58" s="448"/>
      <c r="LS58" s="448"/>
      <c r="LT58" s="448"/>
      <c r="LU58" s="448"/>
      <c r="LV58" s="448"/>
      <c r="LW58" s="448"/>
      <c r="LX58" s="448"/>
      <c r="LY58" s="448"/>
      <c r="LZ58" s="448"/>
      <c r="MA58" s="448"/>
      <c r="MB58" s="448"/>
      <c r="MC58" s="448"/>
      <c r="MD58" s="448"/>
      <c r="ME58" s="448"/>
      <c r="MF58" s="448"/>
      <c r="MG58" s="448"/>
      <c r="MH58" s="448"/>
      <c r="MI58" s="448"/>
      <c r="MJ58" s="448"/>
      <c r="MK58" s="448"/>
      <c r="ML58" s="448"/>
      <c r="MM58" s="448"/>
      <c r="MN58" s="448"/>
      <c r="MO58" s="448"/>
      <c r="MP58" s="448"/>
      <c r="MQ58" s="448"/>
      <c r="MR58" s="448"/>
      <c r="MS58" s="448"/>
      <c r="MT58" s="448"/>
      <c r="MU58" s="448"/>
      <c r="MV58" s="448"/>
      <c r="MW58" s="448"/>
      <c r="MX58" s="448"/>
      <c r="MY58" s="448"/>
      <c r="MZ58" s="448"/>
      <c r="NA58" s="448"/>
      <c r="NB58" s="448"/>
      <c r="NC58" s="448"/>
      <c r="ND58" s="448"/>
      <c r="NE58" s="448"/>
      <c r="NF58" s="448"/>
      <c r="NG58" s="448"/>
      <c r="NH58" s="448"/>
      <c r="NI58" s="448"/>
      <c r="NJ58" s="448"/>
      <c r="NK58" s="448"/>
      <c r="NL58" s="448"/>
      <c r="NM58" s="448"/>
      <c r="NN58" s="448"/>
      <c r="NO58" s="448"/>
      <c r="NP58" s="448"/>
      <c r="NQ58" s="448"/>
      <c r="NR58" s="448"/>
      <c r="NS58" s="448"/>
      <c r="NT58" s="448"/>
      <c r="NU58" s="448"/>
      <c r="NV58" s="448"/>
      <c r="NW58" s="448"/>
      <c r="NX58" s="448"/>
      <c r="NY58" s="448"/>
      <c r="NZ58" s="448"/>
      <c r="OA58" s="448"/>
      <c r="OB58" s="448"/>
      <c r="OC58" s="448"/>
      <c r="OD58" s="448"/>
      <c r="OE58" s="448"/>
      <c r="OF58" s="448"/>
      <c r="OG58" s="448"/>
      <c r="OH58" s="448"/>
      <c r="OI58" s="448"/>
      <c r="OJ58" s="448"/>
      <c r="OK58" s="448"/>
      <c r="OL58" s="448"/>
      <c r="OM58" s="448"/>
      <c r="ON58" s="448"/>
      <c r="OO58" s="448"/>
      <c r="OP58" s="448"/>
      <c r="OQ58" s="448"/>
      <c r="OR58" s="448"/>
      <c r="OS58" s="448"/>
      <c r="OT58" s="448"/>
      <c r="OU58" s="448"/>
      <c r="OV58" s="448"/>
      <c r="OW58" s="448"/>
      <c r="OX58" s="448"/>
      <c r="OY58" s="448"/>
      <c r="OZ58" s="448"/>
      <c r="PA58" s="448"/>
      <c r="PB58" s="448"/>
      <c r="PC58" s="448"/>
      <c r="PD58" s="448"/>
      <c r="PE58" s="448"/>
      <c r="PF58" s="448"/>
      <c r="PG58" s="448"/>
      <c r="PH58" s="448"/>
      <c r="PI58" s="448"/>
      <c r="PJ58" s="448"/>
      <c r="PK58" s="448"/>
      <c r="PL58" s="448"/>
      <c r="PM58" s="448"/>
      <c r="PN58" s="448"/>
      <c r="PO58" s="448"/>
      <c r="PP58" s="448"/>
      <c r="PQ58" s="448"/>
      <c r="PR58" s="448"/>
      <c r="PS58" s="448"/>
      <c r="PT58" s="448"/>
      <c r="PU58" s="448"/>
      <c r="PV58" s="448"/>
      <c r="PW58" s="448"/>
      <c r="PX58" s="448"/>
      <c r="PY58" s="448"/>
      <c r="PZ58" s="448"/>
      <c r="QA58" s="448"/>
      <c r="QB58" s="448"/>
      <c r="QC58" s="448"/>
      <c r="QD58" s="448"/>
      <c r="QE58" s="448"/>
      <c r="QF58" s="448"/>
      <c r="QG58" s="448"/>
      <c r="QH58" s="448"/>
      <c r="QI58" s="448"/>
      <c r="QJ58" s="448"/>
      <c r="QK58" s="448"/>
      <c r="QL58" s="448"/>
      <c r="QM58" s="448"/>
      <c r="QN58" s="448"/>
      <c r="QO58" s="448"/>
      <c r="QP58" s="448"/>
      <c r="QQ58" s="448"/>
      <c r="QR58" s="448"/>
      <c r="QS58" s="448"/>
      <c r="QT58" s="448"/>
      <c r="QU58" s="448"/>
      <c r="QV58" s="448"/>
      <c r="QW58" s="448"/>
      <c r="QX58" s="448"/>
      <c r="QY58" s="448"/>
      <c r="QZ58" s="448"/>
      <c r="RA58" s="448"/>
      <c r="RB58" s="448"/>
      <c r="RC58" s="448"/>
      <c r="RD58" s="448"/>
      <c r="RE58" s="448"/>
      <c r="RF58" s="448"/>
      <c r="RG58" s="448"/>
      <c r="RH58" s="448"/>
      <c r="RI58" s="448"/>
      <c r="RJ58" s="448"/>
      <c r="RK58" s="448"/>
      <c r="RL58" s="448"/>
      <c r="RM58" s="448"/>
      <c r="RN58" s="448"/>
      <c r="RO58" s="448"/>
      <c r="RP58" s="448"/>
      <c r="RQ58" s="448"/>
      <c r="RR58" s="448"/>
      <c r="RS58" s="448"/>
      <c r="RT58" s="448"/>
      <c r="RU58" s="448"/>
      <c r="RV58" s="448"/>
      <c r="RW58" s="448"/>
      <c r="RX58" s="448"/>
      <c r="RY58" s="448"/>
      <c r="RZ58" s="448"/>
      <c r="SA58" s="448"/>
      <c r="SB58" s="448"/>
      <c r="SC58" s="448"/>
      <c r="SD58" s="448"/>
      <c r="SE58" s="448"/>
      <c r="SF58" s="448"/>
      <c r="SG58" s="448"/>
      <c r="SH58" s="448"/>
      <c r="SI58" s="448"/>
      <c r="SJ58" s="448"/>
      <c r="SK58" s="448"/>
      <c r="SL58" s="448"/>
      <c r="SM58" s="448"/>
      <c r="SN58" s="448"/>
      <c r="SO58" s="448"/>
      <c r="SP58" s="448"/>
      <c r="SQ58" s="448"/>
      <c r="SR58" s="448"/>
      <c r="SS58" s="448"/>
      <c r="ST58" s="448"/>
      <c r="SU58" s="448"/>
      <c r="SV58" s="448"/>
      <c r="SW58" s="448"/>
      <c r="SX58" s="448"/>
      <c r="SY58" s="448"/>
      <c r="SZ58" s="448"/>
      <c r="TA58" s="448"/>
      <c r="TB58" s="448"/>
      <c r="TC58" s="448"/>
      <c r="TD58" s="448"/>
      <c r="TE58" s="448"/>
      <c r="TF58" s="448"/>
      <c r="TG58" s="448"/>
      <c r="TH58" s="448"/>
      <c r="TI58" s="448"/>
      <c r="TJ58" s="448"/>
      <c r="TK58" s="448"/>
      <c r="TL58" s="448"/>
      <c r="TM58" s="448"/>
      <c r="TN58" s="448"/>
      <c r="TO58" s="448"/>
      <c r="TP58" s="448"/>
      <c r="TQ58" s="448"/>
      <c r="TR58" s="448"/>
      <c r="TS58" s="448"/>
      <c r="TT58" s="448"/>
      <c r="TU58" s="448"/>
      <c r="TV58" s="448"/>
      <c r="TW58" s="448"/>
      <c r="TX58" s="448"/>
      <c r="TY58" s="448"/>
      <c r="TZ58" s="448"/>
      <c r="UA58" s="448"/>
      <c r="UB58" s="448"/>
      <c r="UC58" s="448"/>
      <c r="UD58" s="448"/>
      <c r="UE58" s="448"/>
      <c r="UF58" s="448"/>
      <c r="UG58" s="448"/>
      <c r="UH58" s="448"/>
      <c r="UI58" s="448"/>
      <c r="UJ58" s="448"/>
      <c r="UK58" s="448"/>
      <c r="UL58" s="448"/>
      <c r="UM58" s="448"/>
      <c r="UN58" s="448"/>
      <c r="UO58" s="448"/>
      <c r="UP58" s="448"/>
      <c r="UQ58" s="448"/>
      <c r="UR58" s="448"/>
      <c r="US58" s="448"/>
      <c r="UT58" s="448"/>
      <c r="UU58" s="448"/>
      <c r="UV58" s="448"/>
      <c r="UW58" s="448"/>
      <c r="UX58" s="448"/>
      <c r="UY58" s="448"/>
      <c r="UZ58" s="448"/>
      <c r="VA58" s="448"/>
      <c r="VB58" s="448"/>
      <c r="VC58" s="448"/>
      <c r="VD58" s="448"/>
      <c r="VE58" s="448"/>
      <c r="VF58" s="448"/>
      <c r="VG58" s="448"/>
      <c r="VH58" s="448"/>
      <c r="VI58" s="448"/>
      <c r="VJ58" s="448"/>
      <c r="VK58" s="448"/>
      <c r="VL58" s="448"/>
      <c r="VM58" s="448"/>
      <c r="VN58" s="448"/>
      <c r="VO58" s="448"/>
      <c r="VP58" s="448"/>
      <c r="VQ58" s="448"/>
      <c r="VR58" s="448"/>
      <c r="VS58" s="448"/>
      <c r="VT58" s="448"/>
      <c r="VU58" s="448"/>
      <c r="VV58" s="448"/>
      <c r="VW58" s="448"/>
      <c r="VX58" s="448"/>
      <c r="VY58" s="448"/>
      <c r="VZ58" s="448"/>
      <c r="WA58" s="448"/>
      <c r="WB58" s="448"/>
      <c r="WC58" s="448"/>
      <c r="WD58" s="448"/>
      <c r="WE58" s="448"/>
      <c r="WF58" s="448"/>
      <c r="WG58" s="448"/>
      <c r="WH58" s="448"/>
      <c r="WI58" s="448"/>
      <c r="WJ58" s="448"/>
      <c r="WK58" s="448"/>
      <c r="WL58" s="448"/>
      <c r="WM58" s="448"/>
      <c r="WN58" s="448"/>
      <c r="WO58" s="448"/>
      <c r="WP58" s="448"/>
      <c r="WQ58" s="448"/>
      <c r="WR58" s="448"/>
      <c r="WS58" s="448"/>
      <c r="WT58" s="448"/>
      <c r="WU58" s="448"/>
      <c r="WV58" s="448"/>
      <c r="WW58" s="448"/>
      <c r="WX58" s="448"/>
      <c r="WY58" s="448"/>
      <c r="WZ58" s="448"/>
      <c r="XA58" s="448"/>
      <c r="XB58" s="448"/>
      <c r="XC58" s="448"/>
      <c r="XD58" s="448"/>
      <c r="XE58" s="448"/>
      <c r="XF58" s="448"/>
      <c r="XG58" s="448"/>
      <c r="XH58" s="448"/>
      <c r="XI58" s="448"/>
      <c r="XJ58" s="448"/>
      <c r="XK58" s="448"/>
      <c r="XL58" s="448"/>
      <c r="XM58" s="448"/>
      <c r="XN58" s="448"/>
      <c r="XO58" s="448"/>
      <c r="XP58" s="448"/>
      <c r="XQ58" s="448"/>
      <c r="XR58" s="448"/>
      <c r="XS58" s="448"/>
      <c r="XT58" s="448"/>
      <c r="XU58" s="448"/>
      <c r="XV58" s="448"/>
      <c r="XW58" s="448"/>
      <c r="XX58" s="448"/>
      <c r="XY58" s="448"/>
      <c r="XZ58" s="448"/>
      <c r="YA58" s="448"/>
      <c r="YB58" s="448"/>
      <c r="YC58" s="448"/>
      <c r="YD58" s="448"/>
      <c r="YE58" s="448"/>
      <c r="YF58" s="448"/>
      <c r="YG58" s="448"/>
      <c r="YH58" s="448"/>
      <c r="YI58" s="448"/>
      <c r="YJ58" s="448"/>
      <c r="YK58" s="448"/>
      <c r="YL58" s="448"/>
      <c r="YM58" s="448"/>
      <c r="YN58" s="448"/>
      <c r="YO58" s="448"/>
      <c r="YP58" s="448"/>
      <c r="YQ58" s="448"/>
      <c r="YR58" s="448"/>
      <c r="YS58" s="448"/>
      <c r="YT58" s="448"/>
      <c r="YU58" s="448"/>
      <c r="YV58" s="448"/>
      <c r="YW58" s="448"/>
      <c r="YX58" s="448"/>
      <c r="YY58" s="448"/>
      <c r="YZ58" s="448"/>
      <c r="ZA58" s="448"/>
      <c r="ZB58" s="448"/>
      <c r="ZC58" s="448"/>
      <c r="ZD58" s="448"/>
      <c r="ZE58" s="448"/>
      <c r="ZF58" s="448"/>
      <c r="ZG58" s="448"/>
      <c r="ZH58" s="448"/>
      <c r="ZI58" s="448"/>
      <c r="ZJ58" s="448"/>
      <c r="ZK58" s="448"/>
      <c r="ZL58" s="448"/>
      <c r="ZM58" s="448"/>
      <c r="ZN58" s="448"/>
      <c r="ZO58" s="448"/>
      <c r="ZP58" s="448"/>
      <c r="ZQ58" s="448"/>
      <c r="ZR58" s="448"/>
      <c r="ZS58" s="448"/>
      <c r="ZT58" s="448"/>
      <c r="ZU58" s="448"/>
      <c r="ZV58" s="448"/>
      <c r="ZW58" s="448"/>
      <c r="ZX58" s="448"/>
      <c r="ZY58" s="448"/>
      <c r="ZZ58" s="448"/>
    </row>
    <row r="59" spans="1:702" s="461" customFormat="1" x14ac:dyDescent="0.2">
      <c r="A59" s="448"/>
      <c r="B59" s="448"/>
      <c r="C59" s="448"/>
      <c r="D59" s="460"/>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8"/>
      <c r="AY59" s="448"/>
      <c r="AZ59" s="448"/>
      <c r="BA59" s="448"/>
      <c r="BB59" s="448"/>
      <c r="BC59" s="448"/>
      <c r="BD59" s="448"/>
      <c r="BE59" s="448"/>
      <c r="BF59" s="448"/>
      <c r="BG59" s="448"/>
      <c r="BH59" s="448"/>
      <c r="BI59" s="448"/>
      <c r="BJ59" s="448"/>
      <c r="BK59" s="448"/>
      <c r="BL59" s="448"/>
      <c r="BM59" s="448"/>
      <c r="BN59" s="448"/>
      <c r="BO59" s="448"/>
      <c r="BP59" s="448"/>
      <c r="BQ59" s="448"/>
      <c r="BR59" s="448"/>
      <c r="BS59" s="448"/>
      <c r="BT59" s="448"/>
      <c r="BU59" s="448"/>
      <c r="BV59" s="448"/>
      <c r="BW59" s="448"/>
      <c r="BX59" s="448"/>
      <c r="BY59" s="448"/>
      <c r="BZ59" s="448"/>
      <c r="CA59" s="448"/>
      <c r="CB59" s="448"/>
      <c r="CC59" s="448"/>
      <c r="CD59" s="448"/>
      <c r="CE59" s="448"/>
      <c r="CF59" s="448"/>
      <c r="CG59" s="448"/>
      <c r="CH59" s="448"/>
      <c r="CI59" s="448"/>
      <c r="CJ59" s="448"/>
      <c r="CK59" s="448"/>
      <c r="CL59" s="448"/>
      <c r="CM59" s="448"/>
      <c r="CN59" s="448"/>
      <c r="CO59" s="448"/>
      <c r="CP59" s="448"/>
      <c r="CQ59" s="448"/>
      <c r="CR59" s="448"/>
      <c r="CS59" s="448"/>
      <c r="CT59" s="448"/>
      <c r="CU59" s="448"/>
      <c r="CV59" s="448"/>
      <c r="CW59" s="448"/>
      <c r="CX59" s="448"/>
      <c r="CY59" s="448"/>
      <c r="CZ59" s="448"/>
      <c r="DA59" s="448"/>
      <c r="DB59" s="448"/>
      <c r="DC59" s="448"/>
      <c r="DD59" s="448"/>
      <c r="DE59" s="448"/>
      <c r="DF59" s="448"/>
      <c r="DG59" s="448"/>
      <c r="DH59" s="448"/>
      <c r="DI59" s="448"/>
      <c r="DJ59" s="448"/>
      <c r="DK59" s="448"/>
      <c r="DL59" s="448"/>
      <c r="DM59" s="448"/>
      <c r="DN59" s="448"/>
      <c r="DO59" s="448"/>
      <c r="DP59" s="448"/>
      <c r="DQ59" s="448"/>
      <c r="DR59" s="448"/>
      <c r="DS59" s="448"/>
      <c r="DT59" s="448"/>
      <c r="DU59" s="448"/>
      <c r="DV59" s="448"/>
      <c r="DW59" s="448"/>
      <c r="DX59" s="448"/>
      <c r="DY59" s="448"/>
      <c r="DZ59" s="448"/>
      <c r="EA59" s="448"/>
      <c r="EB59" s="448"/>
      <c r="EC59" s="448"/>
      <c r="ED59" s="448"/>
      <c r="EE59" s="448"/>
      <c r="EF59" s="448"/>
      <c r="EG59" s="448"/>
      <c r="EH59" s="448"/>
      <c r="EI59" s="448"/>
      <c r="EJ59" s="448"/>
      <c r="EK59" s="448"/>
      <c r="EL59" s="448"/>
      <c r="EM59" s="448"/>
      <c r="EN59" s="448"/>
      <c r="EO59" s="448"/>
      <c r="EP59" s="448"/>
      <c r="EQ59" s="448"/>
      <c r="ER59" s="448"/>
      <c r="ES59" s="448"/>
      <c r="ET59" s="448"/>
      <c r="EU59" s="448"/>
      <c r="EV59" s="448"/>
      <c r="EW59" s="448"/>
      <c r="EX59" s="448"/>
      <c r="EY59" s="448"/>
      <c r="EZ59" s="448"/>
      <c r="FA59" s="448"/>
      <c r="FB59" s="448"/>
      <c r="FC59" s="448"/>
      <c r="FD59" s="448"/>
      <c r="FE59" s="448"/>
      <c r="FF59" s="448"/>
      <c r="FG59" s="448"/>
      <c r="FH59" s="448"/>
      <c r="FI59" s="448"/>
      <c r="FJ59" s="448"/>
      <c r="FK59" s="448"/>
      <c r="FL59" s="448"/>
      <c r="FM59" s="448"/>
      <c r="FN59" s="448"/>
      <c r="FO59" s="448"/>
      <c r="FP59" s="448"/>
      <c r="FQ59" s="448"/>
      <c r="FR59" s="448"/>
      <c r="FS59" s="448"/>
      <c r="FT59" s="448"/>
      <c r="FU59" s="448"/>
      <c r="FV59" s="448"/>
      <c r="FW59" s="448"/>
      <c r="FX59" s="448"/>
      <c r="FY59" s="448"/>
      <c r="FZ59" s="448"/>
      <c r="GA59" s="448"/>
      <c r="GB59" s="448"/>
      <c r="GC59" s="448"/>
      <c r="GD59" s="448"/>
      <c r="GE59" s="448"/>
      <c r="GF59" s="448"/>
      <c r="GG59" s="448"/>
      <c r="GH59" s="448"/>
      <c r="GI59" s="448"/>
      <c r="GJ59" s="448"/>
      <c r="GK59" s="448"/>
      <c r="GL59" s="448"/>
      <c r="GM59" s="448"/>
      <c r="GN59" s="448"/>
      <c r="GO59" s="448"/>
      <c r="GP59" s="448"/>
      <c r="GQ59" s="448"/>
      <c r="GR59" s="448"/>
      <c r="GS59" s="448"/>
      <c r="GT59" s="448"/>
      <c r="GU59" s="448"/>
      <c r="GV59" s="448"/>
      <c r="GW59" s="448"/>
      <c r="GX59" s="448"/>
      <c r="GY59" s="448"/>
      <c r="GZ59" s="448"/>
      <c r="HA59" s="448"/>
      <c r="HB59" s="448"/>
      <c r="HC59" s="448"/>
      <c r="HD59" s="448"/>
      <c r="HE59" s="448"/>
      <c r="HF59" s="448"/>
      <c r="HG59" s="448"/>
      <c r="HH59" s="448"/>
      <c r="HI59" s="448"/>
      <c r="HJ59" s="448"/>
      <c r="HK59" s="448"/>
      <c r="HL59" s="448"/>
      <c r="HM59" s="448"/>
      <c r="HN59" s="448"/>
      <c r="HO59" s="448"/>
      <c r="HP59" s="448"/>
      <c r="HQ59" s="448"/>
      <c r="HR59" s="448"/>
      <c r="HS59" s="448"/>
      <c r="HT59" s="448"/>
      <c r="HU59" s="448"/>
      <c r="HV59" s="448"/>
      <c r="HW59" s="448"/>
      <c r="HX59" s="448"/>
      <c r="HY59" s="448"/>
      <c r="HZ59" s="448"/>
      <c r="IA59" s="448"/>
      <c r="IB59" s="448"/>
      <c r="IC59" s="448"/>
      <c r="ID59" s="448"/>
      <c r="IE59" s="448"/>
      <c r="IF59" s="448"/>
      <c r="IG59" s="448"/>
      <c r="IH59" s="448"/>
      <c r="II59" s="448"/>
      <c r="IJ59" s="448"/>
      <c r="IK59" s="448"/>
      <c r="IL59" s="448"/>
      <c r="IM59" s="448"/>
      <c r="IN59" s="448"/>
      <c r="IO59" s="448"/>
      <c r="IP59" s="448"/>
      <c r="IQ59" s="448"/>
      <c r="IR59" s="448"/>
      <c r="IS59" s="448"/>
      <c r="IT59" s="448"/>
      <c r="IU59" s="448"/>
      <c r="IV59" s="448"/>
      <c r="IW59" s="448"/>
      <c r="IX59" s="448"/>
      <c r="IY59" s="448"/>
      <c r="IZ59" s="448"/>
      <c r="JA59" s="448"/>
      <c r="JB59" s="448"/>
      <c r="JC59" s="448"/>
      <c r="JD59" s="448"/>
      <c r="JE59" s="448"/>
      <c r="JF59" s="448"/>
      <c r="JG59" s="448"/>
      <c r="JH59" s="448"/>
      <c r="JI59" s="448"/>
      <c r="JJ59" s="448"/>
      <c r="JK59" s="448"/>
      <c r="JL59" s="448"/>
      <c r="JM59" s="448"/>
      <c r="JN59" s="448"/>
      <c r="JO59" s="448"/>
      <c r="JP59" s="448"/>
      <c r="JQ59" s="448"/>
      <c r="JR59" s="448"/>
      <c r="JS59" s="448"/>
      <c r="JT59" s="448"/>
      <c r="JU59" s="448"/>
      <c r="JV59" s="448"/>
      <c r="JW59" s="448"/>
      <c r="JX59" s="448"/>
      <c r="JY59" s="448"/>
      <c r="JZ59" s="448"/>
      <c r="KA59" s="448"/>
      <c r="KB59" s="448"/>
      <c r="KC59" s="448"/>
      <c r="KD59" s="448"/>
      <c r="KE59" s="448"/>
      <c r="KF59" s="448"/>
      <c r="KG59" s="448"/>
      <c r="KH59" s="448"/>
      <c r="KI59" s="448"/>
      <c r="KJ59" s="448"/>
      <c r="KK59" s="448"/>
      <c r="KL59" s="448"/>
      <c r="KM59" s="448"/>
      <c r="KN59" s="448"/>
      <c r="KO59" s="448"/>
      <c r="KP59" s="448"/>
      <c r="KQ59" s="448"/>
      <c r="KR59" s="448"/>
      <c r="KS59" s="448"/>
      <c r="KT59" s="448"/>
      <c r="KU59" s="448"/>
      <c r="KV59" s="448"/>
      <c r="KW59" s="448"/>
      <c r="KX59" s="448"/>
      <c r="KY59" s="448"/>
      <c r="KZ59" s="448"/>
      <c r="LA59" s="448"/>
      <c r="LB59" s="448"/>
      <c r="LC59" s="448"/>
      <c r="LD59" s="448"/>
      <c r="LE59" s="448"/>
      <c r="LF59" s="448"/>
      <c r="LG59" s="448"/>
      <c r="LH59" s="448"/>
      <c r="LI59" s="448"/>
      <c r="LJ59" s="448"/>
      <c r="LK59" s="448"/>
      <c r="LL59" s="448"/>
      <c r="LM59" s="448"/>
      <c r="LN59" s="448"/>
      <c r="LO59" s="448"/>
      <c r="LP59" s="448"/>
      <c r="LQ59" s="448"/>
      <c r="LR59" s="448"/>
      <c r="LS59" s="448"/>
      <c r="LT59" s="448"/>
      <c r="LU59" s="448"/>
      <c r="LV59" s="448"/>
      <c r="LW59" s="448"/>
      <c r="LX59" s="448"/>
      <c r="LY59" s="448"/>
      <c r="LZ59" s="448"/>
      <c r="MA59" s="448"/>
      <c r="MB59" s="448"/>
      <c r="MC59" s="448"/>
      <c r="MD59" s="448"/>
      <c r="ME59" s="448"/>
      <c r="MF59" s="448"/>
      <c r="MG59" s="448"/>
      <c r="MH59" s="448"/>
      <c r="MI59" s="448"/>
      <c r="MJ59" s="448"/>
      <c r="MK59" s="448"/>
      <c r="ML59" s="448"/>
      <c r="MM59" s="448"/>
      <c r="MN59" s="448"/>
      <c r="MO59" s="448"/>
      <c r="MP59" s="448"/>
      <c r="MQ59" s="448"/>
      <c r="MR59" s="448"/>
      <c r="MS59" s="448"/>
      <c r="MT59" s="448"/>
      <c r="MU59" s="448"/>
      <c r="MV59" s="448"/>
      <c r="MW59" s="448"/>
      <c r="MX59" s="448"/>
      <c r="MY59" s="448"/>
      <c r="MZ59" s="448"/>
      <c r="NA59" s="448"/>
      <c r="NB59" s="448"/>
      <c r="NC59" s="448"/>
      <c r="ND59" s="448"/>
      <c r="NE59" s="448"/>
      <c r="NF59" s="448"/>
      <c r="NG59" s="448"/>
      <c r="NH59" s="448"/>
      <c r="NI59" s="448"/>
      <c r="NJ59" s="448"/>
      <c r="NK59" s="448"/>
      <c r="NL59" s="448"/>
      <c r="NM59" s="448"/>
      <c r="NN59" s="448"/>
      <c r="NO59" s="448"/>
      <c r="NP59" s="448"/>
      <c r="NQ59" s="448"/>
      <c r="NR59" s="448"/>
      <c r="NS59" s="448"/>
      <c r="NT59" s="448"/>
      <c r="NU59" s="448"/>
      <c r="NV59" s="448"/>
      <c r="NW59" s="448"/>
      <c r="NX59" s="448"/>
      <c r="NY59" s="448"/>
      <c r="NZ59" s="448"/>
      <c r="OA59" s="448"/>
      <c r="OB59" s="448"/>
      <c r="OC59" s="448"/>
      <c r="OD59" s="448"/>
      <c r="OE59" s="448"/>
      <c r="OF59" s="448"/>
      <c r="OG59" s="448"/>
      <c r="OH59" s="448"/>
      <c r="OI59" s="448"/>
      <c r="OJ59" s="448"/>
      <c r="OK59" s="448"/>
      <c r="OL59" s="448"/>
      <c r="OM59" s="448"/>
      <c r="ON59" s="448"/>
      <c r="OO59" s="448"/>
      <c r="OP59" s="448"/>
      <c r="OQ59" s="448"/>
      <c r="OR59" s="448"/>
      <c r="OS59" s="448"/>
      <c r="OT59" s="448"/>
      <c r="OU59" s="448"/>
      <c r="OV59" s="448"/>
      <c r="OW59" s="448"/>
      <c r="OX59" s="448"/>
      <c r="OY59" s="448"/>
      <c r="OZ59" s="448"/>
      <c r="PA59" s="448"/>
      <c r="PB59" s="448"/>
      <c r="PC59" s="448"/>
      <c r="PD59" s="448"/>
      <c r="PE59" s="448"/>
      <c r="PF59" s="448"/>
      <c r="PG59" s="448"/>
      <c r="PH59" s="448"/>
      <c r="PI59" s="448"/>
      <c r="PJ59" s="448"/>
      <c r="PK59" s="448"/>
      <c r="PL59" s="448"/>
      <c r="PM59" s="448"/>
      <c r="PN59" s="448"/>
      <c r="PO59" s="448"/>
      <c r="PP59" s="448"/>
      <c r="PQ59" s="448"/>
      <c r="PR59" s="448"/>
      <c r="PS59" s="448"/>
      <c r="PT59" s="448"/>
      <c r="PU59" s="448"/>
      <c r="PV59" s="448"/>
      <c r="PW59" s="448"/>
      <c r="PX59" s="448"/>
      <c r="PY59" s="448"/>
      <c r="PZ59" s="448"/>
      <c r="QA59" s="448"/>
      <c r="QB59" s="448"/>
      <c r="QC59" s="448"/>
      <c r="QD59" s="448"/>
      <c r="QE59" s="448"/>
      <c r="QF59" s="448"/>
      <c r="QG59" s="448"/>
      <c r="QH59" s="448"/>
      <c r="QI59" s="448"/>
      <c r="QJ59" s="448"/>
      <c r="QK59" s="448"/>
      <c r="QL59" s="448"/>
      <c r="QM59" s="448"/>
      <c r="QN59" s="448"/>
      <c r="QO59" s="448"/>
      <c r="QP59" s="448"/>
      <c r="QQ59" s="448"/>
      <c r="QR59" s="448"/>
      <c r="QS59" s="448"/>
      <c r="QT59" s="448"/>
      <c r="QU59" s="448"/>
      <c r="QV59" s="448"/>
      <c r="QW59" s="448"/>
      <c r="QX59" s="448"/>
      <c r="QY59" s="448"/>
      <c r="QZ59" s="448"/>
      <c r="RA59" s="448"/>
      <c r="RB59" s="448"/>
      <c r="RC59" s="448"/>
      <c r="RD59" s="448"/>
      <c r="RE59" s="448"/>
      <c r="RF59" s="448"/>
      <c r="RG59" s="448"/>
      <c r="RH59" s="448"/>
      <c r="RI59" s="448"/>
      <c r="RJ59" s="448"/>
      <c r="RK59" s="448"/>
      <c r="RL59" s="448"/>
      <c r="RM59" s="448"/>
      <c r="RN59" s="448"/>
      <c r="RO59" s="448"/>
      <c r="RP59" s="448"/>
      <c r="RQ59" s="448"/>
      <c r="RR59" s="448"/>
      <c r="RS59" s="448"/>
      <c r="RT59" s="448"/>
      <c r="RU59" s="448"/>
      <c r="RV59" s="448"/>
      <c r="RW59" s="448"/>
      <c r="RX59" s="448"/>
      <c r="RY59" s="448"/>
      <c r="RZ59" s="448"/>
      <c r="SA59" s="448"/>
      <c r="SB59" s="448"/>
      <c r="SC59" s="448"/>
      <c r="SD59" s="448"/>
      <c r="SE59" s="448"/>
      <c r="SF59" s="448"/>
      <c r="SG59" s="448"/>
      <c r="SH59" s="448"/>
      <c r="SI59" s="448"/>
      <c r="SJ59" s="448"/>
      <c r="SK59" s="448"/>
      <c r="SL59" s="448"/>
      <c r="SM59" s="448"/>
      <c r="SN59" s="448"/>
      <c r="SO59" s="448"/>
      <c r="SP59" s="448"/>
      <c r="SQ59" s="448"/>
      <c r="SR59" s="448"/>
      <c r="SS59" s="448"/>
      <c r="ST59" s="448"/>
      <c r="SU59" s="448"/>
      <c r="SV59" s="448"/>
      <c r="SW59" s="448"/>
      <c r="SX59" s="448"/>
      <c r="SY59" s="448"/>
      <c r="SZ59" s="448"/>
      <c r="TA59" s="448"/>
      <c r="TB59" s="448"/>
      <c r="TC59" s="448"/>
      <c r="TD59" s="448"/>
      <c r="TE59" s="448"/>
      <c r="TF59" s="448"/>
      <c r="TG59" s="448"/>
      <c r="TH59" s="448"/>
      <c r="TI59" s="448"/>
      <c r="TJ59" s="448"/>
      <c r="TK59" s="448"/>
      <c r="TL59" s="448"/>
      <c r="TM59" s="448"/>
      <c r="TN59" s="448"/>
      <c r="TO59" s="448"/>
      <c r="TP59" s="448"/>
      <c r="TQ59" s="448"/>
      <c r="TR59" s="448"/>
      <c r="TS59" s="448"/>
      <c r="TT59" s="448"/>
      <c r="TU59" s="448"/>
      <c r="TV59" s="448"/>
      <c r="TW59" s="448"/>
      <c r="TX59" s="448"/>
      <c r="TY59" s="448"/>
      <c r="TZ59" s="448"/>
      <c r="UA59" s="448"/>
      <c r="UB59" s="448"/>
      <c r="UC59" s="448"/>
      <c r="UD59" s="448"/>
      <c r="UE59" s="448"/>
      <c r="UF59" s="448"/>
      <c r="UG59" s="448"/>
      <c r="UH59" s="448"/>
      <c r="UI59" s="448"/>
      <c r="UJ59" s="448"/>
      <c r="UK59" s="448"/>
      <c r="UL59" s="448"/>
      <c r="UM59" s="448"/>
      <c r="UN59" s="448"/>
      <c r="UO59" s="448"/>
      <c r="UP59" s="448"/>
      <c r="UQ59" s="448"/>
      <c r="UR59" s="448"/>
      <c r="US59" s="448"/>
      <c r="UT59" s="448"/>
      <c r="UU59" s="448"/>
      <c r="UV59" s="448"/>
      <c r="UW59" s="448"/>
      <c r="UX59" s="448"/>
      <c r="UY59" s="448"/>
      <c r="UZ59" s="448"/>
      <c r="VA59" s="448"/>
      <c r="VB59" s="448"/>
      <c r="VC59" s="448"/>
      <c r="VD59" s="448"/>
      <c r="VE59" s="448"/>
      <c r="VF59" s="448"/>
      <c r="VG59" s="448"/>
      <c r="VH59" s="448"/>
      <c r="VI59" s="448"/>
      <c r="VJ59" s="448"/>
      <c r="VK59" s="448"/>
      <c r="VL59" s="448"/>
      <c r="VM59" s="448"/>
      <c r="VN59" s="448"/>
      <c r="VO59" s="448"/>
      <c r="VP59" s="448"/>
      <c r="VQ59" s="448"/>
      <c r="VR59" s="448"/>
      <c r="VS59" s="448"/>
      <c r="VT59" s="448"/>
      <c r="VU59" s="448"/>
      <c r="VV59" s="448"/>
      <c r="VW59" s="448"/>
      <c r="VX59" s="448"/>
      <c r="VY59" s="448"/>
      <c r="VZ59" s="448"/>
      <c r="WA59" s="448"/>
      <c r="WB59" s="448"/>
      <c r="WC59" s="448"/>
      <c r="WD59" s="448"/>
      <c r="WE59" s="448"/>
      <c r="WF59" s="448"/>
      <c r="WG59" s="448"/>
      <c r="WH59" s="448"/>
      <c r="WI59" s="448"/>
      <c r="WJ59" s="448"/>
      <c r="WK59" s="448"/>
      <c r="WL59" s="448"/>
      <c r="WM59" s="448"/>
      <c r="WN59" s="448"/>
      <c r="WO59" s="448"/>
      <c r="WP59" s="448"/>
      <c r="WQ59" s="448"/>
      <c r="WR59" s="448"/>
      <c r="WS59" s="448"/>
      <c r="WT59" s="448"/>
      <c r="WU59" s="448"/>
      <c r="WV59" s="448"/>
      <c r="WW59" s="448"/>
      <c r="WX59" s="448"/>
      <c r="WY59" s="448"/>
      <c r="WZ59" s="448"/>
      <c r="XA59" s="448"/>
      <c r="XB59" s="448"/>
      <c r="XC59" s="448"/>
      <c r="XD59" s="448"/>
      <c r="XE59" s="448"/>
      <c r="XF59" s="448"/>
      <c r="XG59" s="448"/>
      <c r="XH59" s="448"/>
      <c r="XI59" s="448"/>
      <c r="XJ59" s="448"/>
      <c r="XK59" s="448"/>
      <c r="XL59" s="448"/>
      <c r="XM59" s="448"/>
      <c r="XN59" s="448"/>
      <c r="XO59" s="448"/>
      <c r="XP59" s="448"/>
      <c r="XQ59" s="448"/>
      <c r="XR59" s="448"/>
      <c r="XS59" s="448"/>
      <c r="XT59" s="448"/>
      <c r="XU59" s="448"/>
      <c r="XV59" s="448"/>
      <c r="XW59" s="448"/>
      <c r="XX59" s="448"/>
      <c r="XY59" s="448"/>
      <c r="XZ59" s="448"/>
      <c r="YA59" s="448"/>
      <c r="YB59" s="448"/>
      <c r="YC59" s="448"/>
      <c r="YD59" s="448"/>
      <c r="YE59" s="448"/>
      <c r="YF59" s="448"/>
      <c r="YG59" s="448"/>
      <c r="YH59" s="448"/>
      <c r="YI59" s="448"/>
      <c r="YJ59" s="448"/>
      <c r="YK59" s="448"/>
      <c r="YL59" s="448"/>
      <c r="YM59" s="448"/>
      <c r="YN59" s="448"/>
      <c r="YO59" s="448"/>
      <c r="YP59" s="448"/>
      <c r="YQ59" s="448"/>
      <c r="YR59" s="448"/>
      <c r="YS59" s="448"/>
      <c r="YT59" s="448"/>
      <c r="YU59" s="448"/>
      <c r="YV59" s="448"/>
      <c r="YW59" s="448"/>
      <c r="YX59" s="448"/>
      <c r="YY59" s="448"/>
      <c r="YZ59" s="448"/>
      <c r="ZA59" s="448"/>
      <c r="ZB59" s="448"/>
      <c r="ZC59" s="448"/>
      <c r="ZD59" s="448"/>
      <c r="ZE59" s="448"/>
      <c r="ZF59" s="448"/>
      <c r="ZG59" s="448"/>
      <c r="ZH59" s="448"/>
      <c r="ZI59" s="448"/>
      <c r="ZJ59" s="448"/>
      <c r="ZK59" s="448"/>
      <c r="ZL59" s="448"/>
      <c r="ZM59" s="448"/>
      <c r="ZN59" s="448"/>
      <c r="ZO59" s="448"/>
      <c r="ZP59" s="448"/>
      <c r="ZQ59" s="448"/>
      <c r="ZR59" s="448"/>
      <c r="ZS59" s="448"/>
      <c r="ZT59" s="448"/>
      <c r="ZU59" s="448"/>
      <c r="ZV59" s="448"/>
      <c r="ZW59" s="448"/>
      <c r="ZX59" s="448"/>
      <c r="ZY59" s="448"/>
      <c r="ZZ59" s="448"/>
    </row>
    <row r="60" spans="1:702" s="461" customFormat="1" x14ac:dyDescent="0.2">
      <c r="A60" s="448"/>
      <c r="B60" s="448"/>
      <c r="C60" s="448"/>
      <c r="D60" s="460"/>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48"/>
      <c r="CD60" s="448"/>
      <c r="CE60" s="448"/>
      <c r="CF60" s="448"/>
      <c r="CG60" s="448"/>
      <c r="CH60" s="448"/>
      <c r="CI60" s="448"/>
      <c r="CJ60" s="448"/>
      <c r="CK60" s="448"/>
      <c r="CL60" s="448"/>
      <c r="CM60" s="448"/>
      <c r="CN60" s="448"/>
      <c r="CO60" s="448"/>
      <c r="CP60" s="448"/>
      <c r="CQ60" s="448"/>
      <c r="CR60" s="448"/>
      <c r="CS60" s="448"/>
      <c r="CT60" s="448"/>
      <c r="CU60" s="448"/>
      <c r="CV60" s="448"/>
      <c r="CW60" s="448"/>
      <c r="CX60" s="448"/>
      <c r="CY60" s="448"/>
      <c r="CZ60" s="448"/>
      <c r="DA60" s="448"/>
      <c r="DB60" s="448"/>
      <c r="DC60" s="448"/>
      <c r="DD60" s="448"/>
      <c r="DE60" s="448"/>
      <c r="DF60" s="448"/>
      <c r="DG60" s="448"/>
      <c r="DH60" s="448"/>
      <c r="DI60" s="448"/>
      <c r="DJ60" s="448"/>
      <c r="DK60" s="448"/>
      <c r="DL60" s="448"/>
      <c r="DM60" s="448"/>
      <c r="DN60" s="448"/>
      <c r="DO60" s="448"/>
      <c r="DP60" s="448"/>
      <c r="DQ60" s="448"/>
      <c r="DR60" s="448"/>
      <c r="DS60" s="448"/>
      <c r="DT60" s="448"/>
      <c r="DU60" s="448"/>
      <c r="DV60" s="448"/>
      <c r="DW60" s="448"/>
      <c r="DX60" s="448"/>
      <c r="DY60" s="448"/>
      <c r="DZ60" s="448"/>
      <c r="EA60" s="448"/>
      <c r="EB60" s="448"/>
      <c r="EC60" s="448"/>
      <c r="ED60" s="448"/>
      <c r="EE60" s="448"/>
      <c r="EF60" s="448"/>
      <c r="EG60" s="448"/>
      <c r="EH60" s="448"/>
      <c r="EI60" s="448"/>
      <c r="EJ60" s="448"/>
      <c r="EK60" s="448"/>
      <c r="EL60" s="448"/>
      <c r="EM60" s="448"/>
      <c r="EN60" s="448"/>
      <c r="EO60" s="448"/>
      <c r="EP60" s="448"/>
      <c r="EQ60" s="448"/>
      <c r="ER60" s="448"/>
      <c r="ES60" s="448"/>
      <c r="ET60" s="448"/>
      <c r="EU60" s="448"/>
      <c r="EV60" s="448"/>
      <c r="EW60" s="448"/>
      <c r="EX60" s="448"/>
      <c r="EY60" s="448"/>
      <c r="EZ60" s="448"/>
      <c r="FA60" s="448"/>
      <c r="FB60" s="448"/>
      <c r="FC60" s="448"/>
      <c r="FD60" s="448"/>
      <c r="FE60" s="448"/>
      <c r="FF60" s="448"/>
      <c r="FG60" s="448"/>
      <c r="FH60" s="448"/>
      <c r="FI60" s="448"/>
      <c r="FJ60" s="448"/>
      <c r="FK60" s="448"/>
      <c r="FL60" s="448"/>
      <c r="FM60" s="448"/>
      <c r="FN60" s="448"/>
      <c r="FO60" s="448"/>
      <c r="FP60" s="448"/>
      <c r="FQ60" s="448"/>
      <c r="FR60" s="448"/>
      <c r="FS60" s="448"/>
      <c r="FT60" s="448"/>
      <c r="FU60" s="448"/>
      <c r="FV60" s="448"/>
      <c r="FW60" s="448"/>
      <c r="FX60" s="448"/>
      <c r="FY60" s="448"/>
      <c r="FZ60" s="448"/>
      <c r="GA60" s="448"/>
      <c r="GB60" s="448"/>
      <c r="GC60" s="448"/>
      <c r="GD60" s="448"/>
      <c r="GE60" s="448"/>
      <c r="GF60" s="448"/>
      <c r="GG60" s="448"/>
      <c r="GH60" s="448"/>
      <c r="GI60" s="448"/>
      <c r="GJ60" s="448"/>
      <c r="GK60" s="448"/>
      <c r="GL60" s="448"/>
      <c r="GM60" s="448"/>
      <c r="GN60" s="448"/>
      <c r="GO60" s="448"/>
      <c r="GP60" s="448"/>
      <c r="GQ60" s="448"/>
      <c r="GR60" s="448"/>
      <c r="GS60" s="448"/>
      <c r="GT60" s="448"/>
      <c r="GU60" s="448"/>
      <c r="GV60" s="448"/>
      <c r="GW60" s="448"/>
      <c r="GX60" s="448"/>
      <c r="GY60" s="448"/>
      <c r="GZ60" s="448"/>
      <c r="HA60" s="448"/>
      <c r="HB60" s="448"/>
      <c r="HC60" s="448"/>
      <c r="HD60" s="448"/>
      <c r="HE60" s="448"/>
      <c r="HF60" s="448"/>
      <c r="HG60" s="448"/>
      <c r="HH60" s="448"/>
      <c r="HI60" s="448"/>
      <c r="HJ60" s="448"/>
      <c r="HK60" s="448"/>
      <c r="HL60" s="448"/>
      <c r="HM60" s="448"/>
      <c r="HN60" s="448"/>
      <c r="HO60" s="448"/>
      <c r="HP60" s="448"/>
      <c r="HQ60" s="448"/>
      <c r="HR60" s="448"/>
      <c r="HS60" s="448"/>
      <c r="HT60" s="448"/>
      <c r="HU60" s="448"/>
      <c r="HV60" s="448"/>
      <c r="HW60" s="448"/>
      <c r="HX60" s="448"/>
      <c r="HY60" s="448"/>
      <c r="HZ60" s="448"/>
      <c r="IA60" s="448"/>
      <c r="IB60" s="448"/>
      <c r="IC60" s="448"/>
      <c r="ID60" s="448"/>
      <c r="IE60" s="448"/>
      <c r="IF60" s="448"/>
      <c r="IG60" s="448"/>
      <c r="IH60" s="448"/>
      <c r="II60" s="448"/>
      <c r="IJ60" s="448"/>
      <c r="IK60" s="448"/>
      <c r="IL60" s="448"/>
      <c r="IM60" s="448"/>
      <c r="IN60" s="448"/>
      <c r="IO60" s="448"/>
      <c r="IP60" s="448"/>
      <c r="IQ60" s="448"/>
      <c r="IR60" s="448"/>
      <c r="IS60" s="448"/>
      <c r="IT60" s="448"/>
      <c r="IU60" s="448"/>
      <c r="IV60" s="448"/>
      <c r="IW60" s="448"/>
      <c r="IX60" s="448"/>
      <c r="IY60" s="448"/>
      <c r="IZ60" s="448"/>
      <c r="JA60" s="448"/>
      <c r="JB60" s="448"/>
      <c r="JC60" s="448"/>
      <c r="JD60" s="448"/>
      <c r="JE60" s="448"/>
      <c r="JF60" s="448"/>
      <c r="JG60" s="448"/>
      <c r="JH60" s="448"/>
      <c r="JI60" s="448"/>
      <c r="JJ60" s="448"/>
      <c r="JK60" s="448"/>
      <c r="JL60" s="448"/>
      <c r="JM60" s="448"/>
      <c r="JN60" s="448"/>
      <c r="JO60" s="448"/>
      <c r="JP60" s="448"/>
      <c r="JQ60" s="448"/>
      <c r="JR60" s="448"/>
      <c r="JS60" s="448"/>
      <c r="JT60" s="448"/>
      <c r="JU60" s="448"/>
      <c r="JV60" s="448"/>
      <c r="JW60" s="448"/>
      <c r="JX60" s="448"/>
      <c r="JY60" s="448"/>
      <c r="JZ60" s="448"/>
      <c r="KA60" s="448"/>
      <c r="KB60" s="448"/>
      <c r="KC60" s="448"/>
      <c r="KD60" s="448"/>
      <c r="KE60" s="448"/>
      <c r="KF60" s="448"/>
      <c r="KG60" s="448"/>
      <c r="KH60" s="448"/>
      <c r="KI60" s="448"/>
      <c r="KJ60" s="448"/>
      <c r="KK60" s="448"/>
      <c r="KL60" s="448"/>
      <c r="KM60" s="448"/>
      <c r="KN60" s="448"/>
      <c r="KO60" s="448"/>
      <c r="KP60" s="448"/>
      <c r="KQ60" s="448"/>
      <c r="KR60" s="448"/>
      <c r="KS60" s="448"/>
      <c r="KT60" s="448"/>
      <c r="KU60" s="448"/>
      <c r="KV60" s="448"/>
      <c r="KW60" s="448"/>
      <c r="KX60" s="448"/>
      <c r="KY60" s="448"/>
      <c r="KZ60" s="448"/>
      <c r="LA60" s="448"/>
      <c r="LB60" s="448"/>
      <c r="LC60" s="448"/>
      <c r="LD60" s="448"/>
      <c r="LE60" s="448"/>
      <c r="LF60" s="448"/>
      <c r="LG60" s="448"/>
      <c r="LH60" s="448"/>
      <c r="LI60" s="448"/>
      <c r="LJ60" s="448"/>
      <c r="LK60" s="448"/>
      <c r="LL60" s="448"/>
      <c r="LM60" s="448"/>
      <c r="LN60" s="448"/>
      <c r="LO60" s="448"/>
      <c r="LP60" s="448"/>
      <c r="LQ60" s="448"/>
      <c r="LR60" s="448"/>
      <c r="LS60" s="448"/>
      <c r="LT60" s="448"/>
      <c r="LU60" s="448"/>
      <c r="LV60" s="448"/>
      <c r="LW60" s="448"/>
      <c r="LX60" s="448"/>
      <c r="LY60" s="448"/>
      <c r="LZ60" s="448"/>
      <c r="MA60" s="448"/>
      <c r="MB60" s="448"/>
      <c r="MC60" s="448"/>
      <c r="MD60" s="448"/>
      <c r="ME60" s="448"/>
      <c r="MF60" s="448"/>
      <c r="MG60" s="448"/>
      <c r="MH60" s="448"/>
      <c r="MI60" s="448"/>
      <c r="MJ60" s="448"/>
      <c r="MK60" s="448"/>
      <c r="ML60" s="448"/>
      <c r="MM60" s="448"/>
      <c r="MN60" s="448"/>
      <c r="MO60" s="448"/>
      <c r="MP60" s="448"/>
      <c r="MQ60" s="448"/>
      <c r="MR60" s="448"/>
      <c r="MS60" s="448"/>
      <c r="MT60" s="448"/>
      <c r="MU60" s="448"/>
      <c r="MV60" s="448"/>
      <c r="MW60" s="448"/>
      <c r="MX60" s="448"/>
      <c r="MY60" s="448"/>
      <c r="MZ60" s="448"/>
      <c r="NA60" s="448"/>
      <c r="NB60" s="448"/>
      <c r="NC60" s="448"/>
      <c r="ND60" s="448"/>
      <c r="NE60" s="448"/>
      <c r="NF60" s="448"/>
      <c r="NG60" s="448"/>
      <c r="NH60" s="448"/>
      <c r="NI60" s="448"/>
      <c r="NJ60" s="448"/>
      <c r="NK60" s="448"/>
      <c r="NL60" s="448"/>
      <c r="NM60" s="448"/>
      <c r="NN60" s="448"/>
      <c r="NO60" s="448"/>
      <c r="NP60" s="448"/>
      <c r="NQ60" s="448"/>
      <c r="NR60" s="448"/>
      <c r="NS60" s="448"/>
      <c r="NT60" s="448"/>
      <c r="NU60" s="448"/>
      <c r="NV60" s="448"/>
      <c r="NW60" s="448"/>
      <c r="NX60" s="448"/>
      <c r="NY60" s="448"/>
      <c r="NZ60" s="448"/>
      <c r="OA60" s="448"/>
      <c r="OB60" s="448"/>
      <c r="OC60" s="448"/>
      <c r="OD60" s="448"/>
      <c r="OE60" s="448"/>
      <c r="OF60" s="448"/>
      <c r="OG60" s="448"/>
      <c r="OH60" s="448"/>
      <c r="OI60" s="448"/>
      <c r="OJ60" s="448"/>
      <c r="OK60" s="448"/>
      <c r="OL60" s="448"/>
      <c r="OM60" s="448"/>
      <c r="ON60" s="448"/>
      <c r="OO60" s="448"/>
      <c r="OP60" s="448"/>
      <c r="OQ60" s="448"/>
      <c r="OR60" s="448"/>
      <c r="OS60" s="448"/>
      <c r="OT60" s="448"/>
      <c r="OU60" s="448"/>
      <c r="OV60" s="448"/>
      <c r="OW60" s="448"/>
      <c r="OX60" s="448"/>
      <c r="OY60" s="448"/>
      <c r="OZ60" s="448"/>
      <c r="PA60" s="448"/>
      <c r="PB60" s="448"/>
      <c r="PC60" s="448"/>
      <c r="PD60" s="448"/>
      <c r="PE60" s="448"/>
      <c r="PF60" s="448"/>
      <c r="PG60" s="448"/>
      <c r="PH60" s="448"/>
      <c r="PI60" s="448"/>
      <c r="PJ60" s="448"/>
      <c r="PK60" s="448"/>
      <c r="PL60" s="448"/>
      <c r="PM60" s="448"/>
      <c r="PN60" s="448"/>
      <c r="PO60" s="448"/>
      <c r="PP60" s="448"/>
      <c r="PQ60" s="448"/>
      <c r="PR60" s="448"/>
      <c r="PS60" s="448"/>
      <c r="PT60" s="448"/>
      <c r="PU60" s="448"/>
      <c r="PV60" s="448"/>
      <c r="PW60" s="448"/>
      <c r="PX60" s="448"/>
      <c r="PY60" s="448"/>
      <c r="PZ60" s="448"/>
      <c r="QA60" s="448"/>
      <c r="QB60" s="448"/>
      <c r="QC60" s="448"/>
      <c r="QD60" s="448"/>
      <c r="QE60" s="448"/>
      <c r="QF60" s="448"/>
      <c r="QG60" s="448"/>
      <c r="QH60" s="448"/>
      <c r="QI60" s="448"/>
      <c r="QJ60" s="448"/>
      <c r="QK60" s="448"/>
      <c r="QL60" s="448"/>
      <c r="QM60" s="448"/>
      <c r="QN60" s="448"/>
      <c r="QO60" s="448"/>
      <c r="QP60" s="448"/>
      <c r="QQ60" s="448"/>
      <c r="QR60" s="448"/>
      <c r="QS60" s="448"/>
      <c r="QT60" s="448"/>
      <c r="QU60" s="448"/>
      <c r="QV60" s="448"/>
      <c r="QW60" s="448"/>
      <c r="QX60" s="448"/>
      <c r="QY60" s="448"/>
      <c r="QZ60" s="448"/>
      <c r="RA60" s="448"/>
      <c r="RB60" s="448"/>
      <c r="RC60" s="448"/>
      <c r="RD60" s="448"/>
      <c r="RE60" s="448"/>
      <c r="RF60" s="448"/>
      <c r="RG60" s="448"/>
      <c r="RH60" s="448"/>
      <c r="RI60" s="448"/>
      <c r="RJ60" s="448"/>
      <c r="RK60" s="448"/>
      <c r="RL60" s="448"/>
      <c r="RM60" s="448"/>
      <c r="RN60" s="448"/>
      <c r="RO60" s="448"/>
      <c r="RP60" s="448"/>
      <c r="RQ60" s="448"/>
      <c r="RR60" s="448"/>
      <c r="RS60" s="448"/>
      <c r="RT60" s="448"/>
      <c r="RU60" s="448"/>
      <c r="RV60" s="448"/>
      <c r="RW60" s="448"/>
      <c r="RX60" s="448"/>
      <c r="RY60" s="448"/>
      <c r="RZ60" s="448"/>
      <c r="SA60" s="448"/>
      <c r="SB60" s="448"/>
      <c r="SC60" s="448"/>
      <c r="SD60" s="448"/>
      <c r="SE60" s="448"/>
      <c r="SF60" s="448"/>
      <c r="SG60" s="448"/>
      <c r="SH60" s="448"/>
      <c r="SI60" s="448"/>
      <c r="SJ60" s="448"/>
      <c r="SK60" s="448"/>
      <c r="SL60" s="448"/>
      <c r="SM60" s="448"/>
      <c r="SN60" s="448"/>
      <c r="SO60" s="448"/>
      <c r="SP60" s="448"/>
      <c r="SQ60" s="448"/>
      <c r="SR60" s="448"/>
      <c r="SS60" s="448"/>
      <c r="ST60" s="448"/>
      <c r="SU60" s="448"/>
      <c r="SV60" s="448"/>
      <c r="SW60" s="448"/>
      <c r="SX60" s="448"/>
      <c r="SY60" s="448"/>
      <c r="SZ60" s="448"/>
      <c r="TA60" s="448"/>
      <c r="TB60" s="448"/>
      <c r="TC60" s="448"/>
      <c r="TD60" s="448"/>
      <c r="TE60" s="448"/>
      <c r="TF60" s="448"/>
      <c r="TG60" s="448"/>
      <c r="TH60" s="448"/>
      <c r="TI60" s="448"/>
      <c r="TJ60" s="448"/>
      <c r="TK60" s="448"/>
      <c r="TL60" s="448"/>
      <c r="TM60" s="448"/>
      <c r="TN60" s="448"/>
      <c r="TO60" s="448"/>
      <c r="TP60" s="448"/>
      <c r="TQ60" s="448"/>
      <c r="TR60" s="448"/>
      <c r="TS60" s="448"/>
      <c r="TT60" s="448"/>
      <c r="TU60" s="448"/>
      <c r="TV60" s="448"/>
      <c r="TW60" s="448"/>
      <c r="TX60" s="448"/>
      <c r="TY60" s="448"/>
      <c r="TZ60" s="448"/>
      <c r="UA60" s="448"/>
      <c r="UB60" s="448"/>
      <c r="UC60" s="448"/>
      <c r="UD60" s="448"/>
      <c r="UE60" s="448"/>
      <c r="UF60" s="448"/>
      <c r="UG60" s="448"/>
      <c r="UH60" s="448"/>
      <c r="UI60" s="448"/>
      <c r="UJ60" s="448"/>
      <c r="UK60" s="448"/>
      <c r="UL60" s="448"/>
      <c r="UM60" s="448"/>
      <c r="UN60" s="448"/>
      <c r="UO60" s="448"/>
      <c r="UP60" s="448"/>
      <c r="UQ60" s="448"/>
      <c r="UR60" s="448"/>
      <c r="US60" s="448"/>
      <c r="UT60" s="448"/>
      <c r="UU60" s="448"/>
      <c r="UV60" s="448"/>
      <c r="UW60" s="448"/>
      <c r="UX60" s="448"/>
      <c r="UY60" s="448"/>
      <c r="UZ60" s="448"/>
      <c r="VA60" s="448"/>
      <c r="VB60" s="448"/>
      <c r="VC60" s="448"/>
      <c r="VD60" s="448"/>
      <c r="VE60" s="448"/>
      <c r="VF60" s="448"/>
      <c r="VG60" s="448"/>
      <c r="VH60" s="448"/>
      <c r="VI60" s="448"/>
      <c r="VJ60" s="448"/>
      <c r="VK60" s="448"/>
      <c r="VL60" s="448"/>
      <c r="VM60" s="448"/>
      <c r="VN60" s="448"/>
      <c r="VO60" s="448"/>
      <c r="VP60" s="448"/>
      <c r="VQ60" s="448"/>
      <c r="VR60" s="448"/>
      <c r="VS60" s="448"/>
      <c r="VT60" s="448"/>
      <c r="VU60" s="448"/>
      <c r="VV60" s="448"/>
      <c r="VW60" s="448"/>
      <c r="VX60" s="448"/>
      <c r="VY60" s="448"/>
      <c r="VZ60" s="448"/>
      <c r="WA60" s="448"/>
      <c r="WB60" s="448"/>
      <c r="WC60" s="448"/>
      <c r="WD60" s="448"/>
      <c r="WE60" s="448"/>
      <c r="WF60" s="448"/>
      <c r="WG60" s="448"/>
      <c r="WH60" s="448"/>
      <c r="WI60" s="448"/>
      <c r="WJ60" s="448"/>
      <c r="WK60" s="448"/>
      <c r="WL60" s="448"/>
      <c r="WM60" s="448"/>
      <c r="WN60" s="448"/>
      <c r="WO60" s="448"/>
      <c r="WP60" s="448"/>
      <c r="WQ60" s="448"/>
      <c r="WR60" s="448"/>
      <c r="WS60" s="448"/>
      <c r="WT60" s="448"/>
      <c r="WU60" s="448"/>
      <c r="WV60" s="448"/>
      <c r="WW60" s="448"/>
      <c r="WX60" s="448"/>
      <c r="WY60" s="448"/>
      <c r="WZ60" s="448"/>
      <c r="XA60" s="448"/>
      <c r="XB60" s="448"/>
      <c r="XC60" s="448"/>
      <c r="XD60" s="448"/>
      <c r="XE60" s="448"/>
      <c r="XF60" s="448"/>
      <c r="XG60" s="448"/>
      <c r="XH60" s="448"/>
      <c r="XI60" s="448"/>
      <c r="XJ60" s="448"/>
      <c r="XK60" s="448"/>
      <c r="XL60" s="448"/>
      <c r="XM60" s="448"/>
      <c r="XN60" s="448"/>
      <c r="XO60" s="448"/>
      <c r="XP60" s="448"/>
      <c r="XQ60" s="448"/>
      <c r="XR60" s="448"/>
      <c r="XS60" s="448"/>
      <c r="XT60" s="448"/>
      <c r="XU60" s="448"/>
      <c r="XV60" s="448"/>
      <c r="XW60" s="448"/>
      <c r="XX60" s="448"/>
      <c r="XY60" s="448"/>
      <c r="XZ60" s="448"/>
      <c r="YA60" s="448"/>
      <c r="YB60" s="448"/>
      <c r="YC60" s="448"/>
      <c r="YD60" s="448"/>
      <c r="YE60" s="448"/>
      <c r="YF60" s="448"/>
      <c r="YG60" s="448"/>
      <c r="YH60" s="448"/>
      <c r="YI60" s="448"/>
      <c r="YJ60" s="448"/>
      <c r="YK60" s="448"/>
      <c r="YL60" s="448"/>
      <c r="YM60" s="448"/>
      <c r="YN60" s="448"/>
      <c r="YO60" s="448"/>
      <c r="YP60" s="448"/>
      <c r="YQ60" s="448"/>
      <c r="YR60" s="448"/>
      <c r="YS60" s="448"/>
      <c r="YT60" s="448"/>
      <c r="YU60" s="448"/>
      <c r="YV60" s="448"/>
      <c r="YW60" s="448"/>
      <c r="YX60" s="448"/>
      <c r="YY60" s="448"/>
      <c r="YZ60" s="448"/>
      <c r="ZA60" s="448"/>
      <c r="ZB60" s="448"/>
      <c r="ZC60" s="448"/>
      <c r="ZD60" s="448"/>
      <c r="ZE60" s="448"/>
      <c r="ZF60" s="448"/>
      <c r="ZG60" s="448"/>
      <c r="ZH60" s="448"/>
      <c r="ZI60" s="448"/>
      <c r="ZJ60" s="448"/>
      <c r="ZK60" s="448"/>
      <c r="ZL60" s="448"/>
      <c r="ZM60" s="448"/>
      <c r="ZN60" s="448"/>
      <c r="ZO60" s="448"/>
      <c r="ZP60" s="448"/>
      <c r="ZQ60" s="448"/>
      <c r="ZR60" s="448"/>
      <c r="ZS60" s="448"/>
      <c r="ZT60" s="448"/>
      <c r="ZU60" s="448"/>
      <c r="ZV60" s="448"/>
      <c r="ZW60" s="448"/>
      <c r="ZX60" s="448"/>
      <c r="ZY60" s="448"/>
      <c r="ZZ60" s="448"/>
    </row>
    <row r="61" spans="1:702" s="461" customFormat="1" x14ac:dyDescent="0.2">
      <c r="A61" s="448"/>
      <c r="B61" s="448"/>
      <c r="C61" s="448"/>
      <c r="D61" s="460"/>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448"/>
      <c r="BT61" s="448"/>
      <c r="BU61" s="448"/>
      <c r="BV61" s="448"/>
      <c r="BW61" s="448"/>
      <c r="BX61" s="448"/>
      <c r="BY61" s="448"/>
      <c r="BZ61" s="448"/>
      <c r="CA61" s="448"/>
      <c r="CB61" s="448"/>
      <c r="CC61" s="448"/>
      <c r="CD61" s="448"/>
      <c r="CE61" s="448"/>
      <c r="CF61" s="448"/>
      <c r="CG61" s="448"/>
      <c r="CH61" s="448"/>
      <c r="CI61" s="448"/>
      <c r="CJ61" s="448"/>
      <c r="CK61" s="448"/>
      <c r="CL61" s="448"/>
      <c r="CM61" s="448"/>
      <c r="CN61" s="448"/>
      <c r="CO61" s="448"/>
      <c r="CP61" s="448"/>
      <c r="CQ61" s="448"/>
      <c r="CR61" s="448"/>
      <c r="CS61" s="448"/>
      <c r="CT61" s="448"/>
      <c r="CU61" s="448"/>
      <c r="CV61" s="448"/>
      <c r="CW61" s="448"/>
      <c r="CX61" s="448"/>
      <c r="CY61" s="448"/>
      <c r="CZ61" s="448"/>
      <c r="DA61" s="448"/>
      <c r="DB61" s="448"/>
      <c r="DC61" s="448"/>
      <c r="DD61" s="448"/>
      <c r="DE61" s="448"/>
      <c r="DF61" s="448"/>
      <c r="DG61" s="448"/>
      <c r="DH61" s="448"/>
      <c r="DI61" s="448"/>
      <c r="DJ61" s="448"/>
      <c r="DK61" s="448"/>
      <c r="DL61" s="448"/>
      <c r="DM61" s="448"/>
      <c r="DN61" s="448"/>
      <c r="DO61" s="448"/>
      <c r="DP61" s="448"/>
      <c r="DQ61" s="448"/>
      <c r="DR61" s="448"/>
      <c r="DS61" s="448"/>
      <c r="DT61" s="448"/>
      <c r="DU61" s="448"/>
      <c r="DV61" s="448"/>
      <c r="DW61" s="448"/>
      <c r="DX61" s="448"/>
      <c r="DY61" s="448"/>
      <c r="DZ61" s="448"/>
      <c r="EA61" s="448"/>
      <c r="EB61" s="448"/>
      <c r="EC61" s="448"/>
      <c r="ED61" s="448"/>
      <c r="EE61" s="448"/>
      <c r="EF61" s="448"/>
      <c r="EG61" s="448"/>
      <c r="EH61" s="448"/>
      <c r="EI61" s="448"/>
      <c r="EJ61" s="448"/>
      <c r="EK61" s="448"/>
      <c r="EL61" s="448"/>
      <c r="EM61" s="448"/>
      <c r="EN61" s="448"/>
      <c r="EO61" s="448"/>
      <c r="EP61" s="448"/>
      <c r="EQ61" s="448"/>
      <c r="ER61" s="448"/>
      <c r="ES61" s="448"/>
      <c r="ET61" s="448"/>
      <c r="EU61" s="448"/>
      <c r="EV61" s="448"/>
      <c r="EW61" s="448"/>
      <c r="EX61" s="448"/>
      <c r="EY61" s="448"/>
      <c r="EZ61" s="448"/>
      <c r="FA61" s="448"/>
      <c r="FB61" s="448"/>
      <c r="FC61" s="448"/>
      <c r="FD61" s="448"/>
      <c r="FE61" s="448"/>
      <c r="FF61" s="448"/>
      <c r="FG61" s="448"/>
      <c r="FH61" s="448"/>
      <c r="FI61" s="448"/>
      <c r="FJ61" s="448"/>
      <c r="FK61" s="448"/>
      <c r="FL61" s="448"/>
      <c r="FM61" s="448"/>
      <c r="FN61" s="448"/>
      <c r="FO61" s="448"/>
      <c r="FP61" s="448"/>
      <c r="FQ61" s="448"/>
      <c r="FR61" s="448"/>
      <c r="FS61" s="448"/>
      <c r="FT61" s="448"/>
      <c r="FU61" s="448"/>
      <c r="FV61" s="448"/>
      <c r="FW61" s="448"/>
      <c r="FX61" s="448"/>
      <c r="FY61" s="448"/>
      <c r="FZ61" s="448"/>
      <c r="GA61" s="448"/>
      <c r="GB61" s="448"/>
      <c r="GC61" s="448"/>
      <c r="GD61" s="448"/>
      <c r="GE61" s="448"/>
      <c r="GF61" s="448"/>
      <c r="GG61" s="448"/>
      <c r="GH61" s="448"/>
      <c r="GI61" s="448"/>
      <c r="GJ61" s="448"/>
      <c r="GK61" s="448"/>
      <c r="GL61" s="448"/>
      <c r="GM61" s="448"/>
      <c r="GN61" s="448"/>
      <c r="GO61" s="448"/>
      <c r="GP61" s="448"/>
      <c r="GQ61" s="448"/>
      <c r="GR61" s="448"/>
      <c r="GS61" s="448"/>
      <c r="GT61" s="448"/>
      <c r="GU61" s="448"/>
      <c r="GV61" s="448"/>
      <c r="GW61" s="448"/>
      <c r="GX61" s="448"/>
      <c r="GY61" s="448"/>
      <c r="GZ61" s="448"/>
      <c r="HA61" s="448"/>
      <c r="HB61" s="448"/>
      <c r="HC61" s="448"/>
      <c r="HD61" s="448"/>
      <c r="HE61" s="448"/>
      <c r="HF61" s="448"/>
      <c r="HG61" s="448"/>
      <c r="HH61" s="448"/>
      <c r="HI61" s="448"/>
      <c r="HJ61" s="448"/>
      <c r="HK61" s="448"/>
      <c r="HL61" s="448"/>
      <c r="HM61" s="448"/>
      <c r="HN61" s="448"/>
      <c r="HO61" s="448"/>
      <c r="HP61" s="448"/>
      <c r="HQ61" s="448"/>
      <c r="HR61" s="448"/>
      <c r="HS61" s="448"/>
      <c r="HT61" s="448"/>
      <c r="HU61" s="448"/>
      <c r="HV61" s="448"/>
      <c r="HW61" s="448"/>
      <c r="HX61" s="448"/>
      <c r="HY61" s="448"/>
      <c r="HZ61" s="448"/>
      <c r="IA61" s="448"/>
      <c r="IB61" s="448"/>
      <c r="IC61" s="448"/>
      <c r="ID61" s="448"/>
      <c r="IE61" s="448"/>
      <c r="IF61" s="448"/>
      <c r="IG61" s="448"/>
      <c r="IH61" s="448"/>
      <c r="II61" s="448"/>
      <c r="IJ61" s="448"/>
      <c r="IK61" s="448"/>
      <c r="IL61" s="448"/>
      <c r="IM61" s="448"/>
      <c r="IN61" s="448"/>
      <c r="IO61" s="448"/>
      <c r="IP61" s="448"/>
      <c r="IQ61" s="448"/>
      <c r="IR61" s="448"/>
      <c r="IS61" s="448"/>
      <c r="IT61" s="448"/>
      <c r="IU61" s="448"/>
      <c r="IV61" s="448"/>
      <c r="IW61" s="448"/>
      <c r="IX61" s="448"/>
      <c r="IY61" s="448"/>
      <c r="IZ61" s="448"/>
      <c r="JA61" s="448"/>
      <c r="JB61" s="448"/>
      <c r="JC61" s="448"/>
      <c r="JD61" s="448"/>
      <c r="JE61" s="448"/>
      <c r="JF61" s="448"/>
      <c r="JG61" s="448"/>
      <c r="JH61" s="448"/>
      <c r="JI61" s="448"/>
      <c r="JJ61" s="448"/>
      <c r="JK61" s="448"/>
      <c r="JL61" s="448"/>
      <c r="JM61" s="448"/>
      <c r="JN61" s="448"/>
      <c r="JO61" s="448"/>
      <c r="JP61" s="448"/>
      <c r="JQ61" s="448"/>
      <c r="JR61" s="448"/>
      <c r="JS61" s="448"/>
      <c r="JT61" s="448"/>
      <c r="JU61" s="448"/>
      <c r="JV61" s="448"/>
      <c r="JW61" s="448"/>
      <c r="JX61" s="448"/>
      <c r="JY61" s="448"/>
      <c r="JZ61" s="448"/>
      <c r="KA61" s="448"/>
      <c r="KB61" s="448"/>
      <c r="KC61" s="448"/>
      <c r="KD61" s="448"/>
      <c r="KE61" s="448"/>
      <c r="KF61" s="448"/>
      <c r="KG61" s="448"/>
      <c r="KH61" s="448"/>
      <c r="KI61" s="448"/>
      <c r="KJ61" s="448"/>
      <c r="KK61" s="448"/>
      <c r="KL61" s="448"/>
      <c r="KM61" s="448"/>
      <c r="KN61" s="448"/>
      <c r="KO61" s="448"/>
      <c r="KP61" s="448"/>
      <c r="KQ61" s="448"/>
      <c r="KR61" s="448"/>
      <c r="KS61" s="448"/>
      <c r="KT61" s="448"/>
      <c r="KU61" s="448"/>
      <c r="KV61" s="448"/>
      <c r="KW61" s="448"/>
      <c r="KX61" s="448"/>
      <c r="KY61" s="448"/>
      <c r="KZ61" s="448"/>
      <c r="LA61" s="448"/>
      <c r="LB61" s="448"/>
      <c r="LC61" s="448"/>
      <c r="LD61" s="448"/>
      <c r="LE61" s="448"/>
      <c r="LF61" s="448"/>
      <c r="LG61" s="448"/>
      <c r="LH61" s="448"/>
      <c r="LI61" s="448"/>
      <c r="LJ61" s="448"/>
      <c r="LK61" s="448"/>
      <c r="LL61" s="448"/>
      <c r="LM61" s="448"/>
      <c r="LN61" s="448"/>
      <c r="LO61" s="448"/>
      <c r="LP61" s="448"/>
      <c r="LQ61" s="448"/>
      <c r="LR61" s="448"/>
      <c r="LS61" s="448"/>
      <c r="LT61" s="448"/>
      <c r="LU61" s="448"/>
      <c r="LV61" s="448"/>
      <c r="LW61" s="448"/>
      <c r="LX61" s="448"/>
      <c r="LY61" s="448"/>
      <c r="LZ61" s="448"/>
      <c r="MA61" s="448"/>
      <c r="MB61" s="448"/>
      <c r="MC61" s="448"/>
      <c r="MD61" s="448"/>
      <c r="ME61" s="448"/>
      <c r="MF61" s="448"/>
      <c r="MG61" s="448"/>
      <c r="MH61" s="448"/>
      <c r="MI61" s="448"/>
      <c r="MJ61" s="448"/>
      <c r="MK61" s="448"/>
      <c r="ML61" s="448"/>
      <c r="MM61" s="448"/>
      <c r="MN61" s="448"/>
      <c r="MO61" s="448"/>
      <c r="MP61" s="448"/>
      <c r="MQ61" s="448"/>
      <c r="MR61" s="448"/>
      <c r="MS61" s="448"/>
      <c r="MT61" s="448"/>
      <c r="MU61" s="448"/>
      <c r="MV61" s="448"/>
      <c r="MW61" s="448"/>
      <c r="MX61" s="448"/>
      <c r="MY61" s="448"/>
      <c r="MZ61" s="448"/>
      <c r="NA61" s="448"/>
      <c r="NB61" s="448"/>
      <c r="NC61" s="448"/>
      <c r="ND61" s="448"/>
      <c r="NE61" s="448"/>
      <c r="NF61" s="448"/>
      <c r="NG61" s="448"/>
      <c r="NH61" s="448"/>
      <c r="NI61" s="448"/>
      <c r="NJ61" s="448"/>
      <c r="NK61" s="448"/>
      <c r="NL61" s="448"/>
      <c r="NM61" s="448"/>
      <c r="NN61" s="448"/>
      <c r="NO61" s="448"/>
      <c r="NP61" s="448"/>
      <c r="NQ61" s="448"/>
      <c r="NR61" s="448"/>
      <c r="NS61" s="448"/>
      <c r="NT61" s="448"/>
      <c r="NU61" s="448"/>
      <c r="NV61" s="448"/>
      <c r="NW61" s="448"/>
      <c r="NX61" s="448"/>
      <c r="NY61" s="448"/>
      <c r="NZ61" s="448"/>
      <c r="OA61" s="448"/>
      <c r="OB61" s="448"/>
      <c r="OC61" s="448"/>
      <c r="OD61" s="448"/>
      <c r="OE61" s="448"/>
      <c r="OF61" s="448"/>
      <c r="OG61" s="448"/>
      <c r="OH61" s="448"/>
      <c r="OI61" s="448"/>
      <c r="OJ61" s="448"/>
      <c r="OK61" s="448"/>
      <c r="OL61" s="448"/>
      <c r="OM61" s="448"/>
      <c r="ON61" s="448"/>
      <c r="OO61" s="448"/>
      <c r="OP61" s="448"/>
      <c r="OQ61" s="448"/>
      <c r="OR61" s="448"/>
      <c r="OS61" s="448"/>
      <c r="OT61" s="448"/>
      <c r="OU61" s="448"/>
      <c r="OV61" s="448"/>
      <c r="OW61" s="448"/>
      <c r="OX61" s="448"/>
      <c r="OY61" s="448"/>
      <c r="OZ61" s="448"/>
      <c r="PA61" s="448"/>
      <c r="PB61" s="448"/>
      <c r="PC61" s="448"/>
      <c r="PD61" s="448"/>
      <c r="PE61" s="448"/>
      <c r="PF61" s="448"/>
      <c r="PG61" s="448"/>
      <c r="PH61" s="448"/>
      <c r="PI61" s="448"/>
      <c r="PJ61" s="448"/>
      <c r="PK61" s="448"/>
      <c r="PL61" s="448"/>
      <c r="PM61" s="448"/>
      <c r="PN61" s="448"/>
      <c r="PO61" s="448"/>
      <c r="PP61" s="448"/>
      <c r="PQ61" s="448"/>
      <c r="PR61" s="448"/>
      <c r="PS61" s="448"/>
      <c r="PT61" s="448"/>
      <c r="PU61" s="448"/>
      <c r="PV61" s="448"/>
      <c r="PW61" s="448"/>
      <c r="PX61" s="448"/>
      <c r="PY61" s="448"/>
      <c r="PZ61" s="448"/>
      <c r="QA61" s="448"/>
      <c r="QB61" s="448"/>
      <c r="QC61" s="448"/>
      <c r="QD61" s="448"/>
      <c r="QE61" s="448"/>
      <c r="QF61" s="448"/>
      <c r="QG61" s="448"/>
      <c r="QH61" s="448"/>
      <c r="QI61" s="448"/>
      <c r="QJ61" s="448"/>
      <c r="QK61" s="448"/>
      <c r="QL61" s="448"/>
      <c r="QM61" s="448"/>
      <c r="QN61" s="448"/>
      <c r="QO61" s="448"/>
      <c r="QP61" s="448"/>
      <c r="QQ61" s="448"/>
      <c r="QR61" s="448"/>
      <c r="QS61" s="448"/>
      <c r="QT61" s="448"/>
      <c r="QU61" s="448"/>
      <c r="QV61" s="448"/>
      <c r="QW61" s="448"/>
      <c r="QX61" s="448"/>
      <c r="QY61" s="448"/>
      <c r="QZ61" s="448"/>
      <c r="RA61" s="448"/>
      <c r="RB61" s="448"/>
      <c r="RC61" s="448"/>
      <c r="RD61" s="448"/>
      <c r="RE61" s="448"/>
      <c r="RF61" s="448"/>
      <c r="RG61" s="448"/>
      <c r="RH61" s="448"/>
      <c r="RI61" s="448"/>
      <c r="RJ61" s="448"/>
      <c r="RK61" s="448"/>
      <c r="RL61" s="448"/>
      <c r="RM61" s="448"/>
      <c r="RN61" s="448"/>
      <c r="RO61" s="448"/>
      <c r="RP61" s="448"/>
      <c r="RQ61" s="448"/>
      <c r="RR61" s="448"/>
      <c r="RS61" s="448"/>
      <c r="RT61" s="448"/>
      <c r="RU61" s="448"/>
      <c r="RV61" s="448"/>
      <c r="RW61" s="448"/>
      <c r="RX61" s="448"/>
      <c r="RY61" s="448"/>
      <c r="RZ61" s="448"/>
      <c r="SA61" s="448"/>
      <c r="SB61" s="448"/>
      <c r="SC61" s="448"/>
      <c r="SD61" s="448"/>
      <c r="SE61" s="448"/>
      <c r="SF61" s="448"/>
      <c r="SG61" s="448"/>
      <c r="SH61" s="448"/>
      <c r="SI61" s="448"/>
      <c r="SJ61" s="448"/>
      <c r="SK61" s="448"/>
      <c r="SL61" s="448"/>
      <c r="SM61" s="448"/>
      <c r="SN61" s="448"/>
      <c r="SO61" s="448"/>
      <c r="SP61" s="448"/>
      <c r="SQ61" s="448"/>
      <c r="SR61" s="448"/>
      <c r="SS61" s="448"/>
      <c r="ST61" s="448"/>
      <c r="SU61" s="448"/>
      <c r="SV61" s="448"/>
      <c r="SW61" s="448"/>
      <c r="SX61" s="448"/>
      <c r="SY61" s="448"/>
      <c r="SZ61" s="448"/>
      <c r="TA61" s="448"/>
      <c r="TB61" s="448"/>
      <c r="TC61" s="448"/>
      <c r="TD61" s="448"/>
      <c r="TE61" s="448"/>
      <c r="TF61" s="448"/>
      <c r="TG61" s="448"/>
      <c r="TH61" s="448"/>
      <c r="TI61" s="448"/>
      <c r="TJ61" s="448"/>
      <c r="TK61" s="448"/>
      <c r="TL61" s="448"/>
      <c r="TM61" s="448"/>
      <c r="TN61" s="448"/>
      <c r="TO61" s="448"/>
      <c r="TP61" s="448"/>
      <c r="TQ61" s="448"/>
      <c r="TR61" s="448"/>
      <c r="TS61" s="448"/>
      <c r="TT61" s="448"/>
      <c r="TU61" s="448"/>
      <c r="TV61" s="448"/>
      <c r="TW61" s="448"/>
      <c r="TX61" s="448"/>
      <c r="TY61" s="448"/>
      <c r="TZ61" s="448"/>
      <c r="UA61" s="448"/>
      <c r="UB61" s="448"/>
      <c r="UC61" s="448"/>
      <c r="UD61" s="448"/>
      <c r="UE61" s="448"/>
      <c r="UF61" s="448"/>
      <c r="UG61" s="448"/>
      <c r="UH61" s="448"/>
      <c r="UI61" s="448"/>
      <c r="UJ61" s="448"/>
      <c r="UK61" s="448"/>
      <c r="UL61" s="448"/>
      <c r="UM61" s="448"/>
      <c r="UN61" s="448"/>
      <c r="UO61" s="448"/>
      <c r="UP61" s="448"/>
      <c r="UQ61" s="448"/>
      <c r="UR61" s="448"/>
      <c r="US61" s="448"/>
      <c r="UT61" s="448"/>
      <c r="UU61" s="448"/>
      <c r="UV61" s="448"/>
      <c r="UW61" s="448"/>
      <c r="UX61" s="448"/>
      <c r="UY61" s="448"/>
      <c r="UZ61" s="448"/>
      <c r="VA61" s="448"/>
      <c r="VB61" s="448"/>
      <c r="VC61" s="448"/>
      <c r="VD61" s="448"/>
      <c r="VE61" s="448"/>
      <c r="VF61" s="448"/>
      <c r="VG61" s="448"/>
      <c r="VH61" s="448"/>
      <c r="VI61" s="448"/>
      <c r="VJ61" s="448"/>
      <c r="VK61" s="448"/>
      <c r="VL61" s="448"/>
      <c r="VM61" s="448"/>
      <c r="VN61" s="448"/>
      <c r="VO61" s="448"/>
      <c r="VP61" s="448"/>
      <c r="VQ61" s="448"/>
      <c r="VR61" s="448"/>
      <c r="VS61" s="448"/>
      <c r="VT61" s="448"/>
      <c r="VU61" s="448"/>
      <c r="VV61" s="448"/>
      <c r="VW61" s="448"/>
      <c r="VX61" s="448"/>
      <c r="VY61" s="448"/>
      <c r="VZ61" s="448"/>
      <c r="WA61" s="448"/>
      <c r="WB61" s="448"/>
      <c r="WC61" s="448"/>
      <c r="WD61" s="448"/>
      <c r="WE61" s="448"/>
      <c r="WF61" s="448"/>
      <c r="WG61" s="448"/>
      <c r="WH61" s="448"/>
      <c r="WI61" s="448"/>
      <c r="WJ61" s="448"/>
      <c r="WK61" s="448"/>
      <c r="WL61" s="448"/>
      <c r="WM61" s="448"/>
      <c r="WN61" s="448"/>
      <c r="WO61" s="448"/>
      <c r="WP61" s="448"/>
      <c r="WQ61" s="448"/>
      <c r="WR61" s="448"/>
      <c r="WS61" s="448"/>
      <c r="WT61" s="448"/>
      <c r="WU61" s="448"/>
      <c r="WV61" s="448"/>
      <c r="WW61" s="448"/>
      <c r="WX61" s="448"/>
      <c r="WY61" s="448"/>
      <c r="WZ61" s="448"/>
      <c r="XA61" s="448"/>
      <c r="XB61" s="448"/>
      <c r="XC61" s="448"/>
      <c r="XD61" s="448"/>
      <c r="XE61" s="448"/>
      <c r="XF61" s="448"/>
      <c r="XG61" s="448"/>
      <c r="XH61" s="448"/>
      <c r="XI61" s="448"/>
      <c r="XJ61" s="448"/>
      <c r="XK61" s="448"/>
      <c r="XL61" s="448"/>
      <c r="XM61" s="448"/>
      <c r="XN61" s="448"/>
      <c r="XO61" s="448"/>
      <c r="XP61" s="448"/>
      <c r="XQ61" s="448"/>
      <c r="XR61" s="448"/>
      <c r="XS61" s="448"/>
      <c r="XT61" s="448"/>
      <c r="XU61" s="448"/>
      <c r="XV61" s="448"/>
      <c r="XW61" s="448"/>
      <c r="XX61" s="448"/>
      <c r="XY61" s="448"/>
      <c r="XZ61" s="448"/>
      <c r="YA61" s="448"/>
      <c r="YB61" s="448"/>
      <c r="YC61" s="448"/>
      <c r="YD61" s="448"/>
      <c r="YE61" s="448"/>
      <c r="YF61" s="448"/>
      <c r="YG61" s="448"/>
      <c r="YH61" s="448"/>
      <c r="YI61" s="448"/>
      <c r="YJ61" s="448"/>
      <c r="YK61" s="448"/>
      <c r="YL61" s="448"/>
      <c r="YM61" s="448"/>
      <c r="YN61" s="448"/>
      <c r="YO61" s="448"/>
      <c r="YP61" s="448"/>
      <c r="YQ61" s="448"/>
      <c r="YR61" s="448"/>
      <c r="YS61" s="448"/>
      <c r="YT61" s="448"/>
      <c r="YU61" s="448"/>
      <c r="YV61" s="448"/>
      <c r="YW61" s="448"/>
      <c r="YX61" s="448"/>
      <c r="YY61" s="448"/>
      <c r="YZ61" s="448"/>
      <c r="ZA61" s="448"/>
      <c r="ZB61" s="448"/>
      <c r="ZC61" s="448"/>
      <c r="ZD61" s="448"/>
      <c r="ZE61" s="448"/>
      <c r="ZF61" s="448"/>
      <c r="ZG61" s="448"/>
      <c r="ZH61" s="448"/>
      <c r="ZI61" s="448"/>
      <c r="ZJ61" s="448"/>
      <c r="ZK61" s="448"/>
      <c r="ZL61" s="448"/>
      <c r="ZM61" s="448"/>
      <c r="ZN61" s="448"/>
      <c r="ZO61" s="448"/>
      <c r="ZP61" s="448"/>
      <c r="ZQ61" s="448"/>
      <c r="ZR61" s="448"/>
      <c r="ZS61" s="448"/>
      <c r="ZT61" s="448"/>
      <c r="ZU61" s="448"/>
      <c r="ZV61" s="448"/>
      <c r="ZW61" s="448"/>
      <c r="ZX61" s="448"/>
      <c r="ZY61" s="448"/>
      <c r="ZZ61" s="448"/>
    </row>
    <row r="62" spans="1:702" s="461" customFormat="1" x14ac:dyDescent="0.2">
      <c r="A62" s="448"/>
      <c r="B62" s="448"/>
      <c r="C62" s="448"/>
      <c r="D62" s="460"/>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448"/>
      <c r="BH62" s="448"/>
      <c r="BI62" s="448"/>
      <c r="BJ62" s="448"/>
      <c r="BK62" s="448"/>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8"/>
      <c r="CO62" s="448"/>
      <c r="CP62" s="448"/>
      <c r="CQ62" s="448"/>
      <c r="CR62" s="448"/>
      <c r="CS62" s="448"/>
      <c r="CT62" s="448"/>
      <c r="CU62" s="448"/>
      <c r="CV62" s="448"/>
      <c r="CW62" s="448"/>
      <c r="CX62" s="448"/>
      <c r="CY62" s="448"/>
      <c r="CZ62" s="448"/>
      <c r="DA62" s="448"/>
      <c r="DB62" s="448"/>
      <c r="DC62" s="448"/>
      <c r="DD62" s="448"/>
      <c r="DE62" s="448"/>
      <c r="DF62" s="448"/>
      <c r="DG62" s="448"/>
      <c r="DH62" s="448"/>
      <c r="DI62" s="448"/>
      <c r="DJ62" s="448"/>
      <c r="DK62" s="448"/>
      <c r="DL62" s="448"/>
      <c r="DM62" s="448"/>
      <c r="DN62" s="448"/>
      <c r="DO62" s="448"/>
      <c r="DP62" s="448"/>
      <c r="DQ62" s="448"/>
      <c r="DR62" s="448"/>
      <c r="DS62" s="448"/>
      <c r="DT62" s="448"/>
      <c r="DU62" s="448"/>
      <c r="DV62" s="448"/>
      <c r="DW62" s="448"/>
      <c r="DX62" s="448"/>
      <c r="DY62" s="448"/>
      <c r="DZ62" s="448"/>
      <c r="EA62" s="448"/>
      <c r="EB62" s="448"/>
      <c r="EC62" s="448"/>
      <c r="ED62" s="448"/>
      <c r="EE62" s="448"/>
      <c r="EF62" s="448"/>
      <c r="EG62" s="448"/>
      <c r="EH62" s="448"/>
      <c r="EI62" s="448"/>
      <c r="EJ62" s="448"/>
      <c r="EK62" s="448"/>
      <c r="EL62" s="448"/>
      <c r="EM62" s="448"/>
      <c r="EN62" s="448"/>
      <c r="EO62" s="448"/>
      <c r="EP62" s="448"/>
      <c r="EQ62" s="448"/>
      <c r="ER62" s="448"/>
      <c r="ES62" s="448"/>
      <c r="ET62" s="448"/>
      <c r="EU62" s="448"/>
      <c r="EV62" s="448"/>
      <c r="EW62" s="448"/>
      <c r="EX62" s="448"/>
      <c r="EY62" s="448"/>
      <c r="EZ62" s="448"/>
      <c r="FA62" s="448"/>
      <c r="FB62" s="448"/>
      <c r="FC62" s="448"/>
      <c r="FD62" s="448"/>
      <c r="FE62" s="448"/>
      <c r="FF62" s="448"/>
      <c r="FG62" s="448"/>
      <c r="FH62" s="448"/>
      <c r="FI62" s="448"/>
      <c r="FJ62" s="448"/>
      <c r="FK62" s="448"/>
      <c r="FL62" s="448"/>
      <c r="FM62" s="448"/>
      <c r="FN62" s="448"/>
      <c r="FO62" s="448"/>
      <c r="FP62" s="448"/>
      <c r="FQ62" s="448"/>
      <c r="FR62" s="448"/>
      <c r="FS62" s="448"/>
      <c r="FT62" s="448"/>
      <c r="FU62" s="448"/>
      <c r="FV62" s="448"/>
      <c r="FW62" s="448"/>
      <c r="FX62" s="448"/>
      <c r="FY62" s="448"/>
      <c r="FZ62" s="448"/>
      <c r="GA62" s="448"/>
      <c r="GB62" s="448"/>
      <c r="GC62" s="448"/>
      <c r="GD62" s="448"/>
      <c r="GE62" s="448"/>
      <c r="GF62" s="448"/>
      <c r="GG62" s="448"/>
      <c r="GH62" s="448"/>
      <c r="GI62" s="448"/>
      <c r="GJ62" s="448"/>
      <c r="GK62" s="448"/>
      <c r="GL62" s="448"/>
      <c r="GM62" s="448"/>
      <c r="GN62" s="448"/>
      <c r="GO62" s="448"/>
      <c r="GP62" s="448"/>
      <c r="GQ62" s="448"/>
      <c r="GR62" s="448"/>
      <c r="GS62" s="448"/>
      <c r="GT62" s="448"/>
      <c r="GU62" s="448"/>
      <c r="GV62" s="448"/>
      <c r="GW62" s="448"/>
      <c r="GX62" s="448"/>
      <c r="GY62" s="448"/>
      <c r="GZ62" s="448"/>
      <c r="HA62" s="448"/>
      <c r="HB62" s="448"/>
      <c r="HC62" s="448"/>
      <c r="HD62" s="448"/>
      <c r="HE62" s="448"/>
      <c r="HF62" s="448"/>
      <c r="HG62" s="448"/>
      <c r="HH62" s="448"/>
      <c r="HI62" s="448"/>
      <c r="HJ62" s="448"/>
      <c r="HK62" s="448"/>
      <c r="HL62" s="448"/>
      <c r="HM62" s="448"/>
      <c r="HN62" s="448"/>
      <c r="HO62" s="448"/>
      <c r="HP62" s="448"/>
      <c r="HQ62" s="448"/>
      <c r="HR62" s="448"/>
      <c r="HS62" s="448"/>
      <c r="HT62" s="448"/>
      <c r="HU62" s="448"/>
      <c r="HV62" s="448"/>
      <c r="HW62" s="448"/>
      <c r="HX62" s="448"/>
      <c r="HY62" s="448"/>
      <c r="HZ62" s="448"/>
      <c r="IA62" s="448"/>
      <c r="IB62" s="448"/>
      <c r="IC62" s="448"/>
      <c r="ID62" s="448"/>
      <c r="IE62" s="448"/>
      <c r="IF62" s="448"/>
      <c r="IG62" s="448"/>
      <c r="IH62" s="448"/>
      <c r="II62" s="448"/>
      <c r="IJ62" s="448"/>
      <c r="IK62" s="448"/>
      <c r="IL62" s="448"/>
      <c r="IM62" s="448"/>
      <c r="IN62" s="448"/>
      <c r="IO62" s="448"/>
      <c r="IP62" s="448"/>
      <c r="IQ62" s="448"/>
      <c r="IR62" s="448"/>
      <c r="IS62" s="448"/>
      <c r="IT62" s="448"/>
      <c r="IU62" s="448"/>
      <c r="IV62" s="448"/>
      <c r="IW62" s="448"/>
      <c r="IX62" s="448"/>
      <c r="IY62" s="448"/>
      <c r="IZ62" s="448"/>
      <c r="JA62" s="448"/>
      <c r="JB62" s="448"/>
      <c r="JC62" s="448"/>
      <c r="JD62" s="448"/>
      <c r="JE62" s="448"/>
      <c r="JF62" s="448"/>
      <c r="JG62" s="448"/>
      <c r="JH62" s="448"/>
      <c r="JI62" s="448"/>
      <c r="JJ62" s="448"/>
      <c r="JK62" s="448"/>
      <c r="JL62" s="448"/>
      <c r="JM62" s="448"/>
      <c r="JN62" s="448"/>
      <c r="JO62" s="448"/>
      <c r="JP62" s="448"/>
      <c r="JQ62" s="448"/>
      <c r="JR62" s="448"/>
      <c r="JS62" s="448"/>
      <c r="JT62" s="448"/>
      <c r="JU62" s="448"/>
      <c r="JV62" s="448"/>
      <c r="JW62" s="448"/>
      <c r="JX62" s="448"/>
      <c r="JY62" s="448"/>
      <c r="JZ62" s="448"/>
      <c r="KA62" s="448"/>
      <c r="KB62" s="448"/>
      <c r="KC62" s="448"/>
      <c r="KD62" s="448"/>
      <c r="KE62" s="448"/>
      <c r="KF62" s="448"/>
      <c r="KG62" s="448"/>
      <c r="KH62" s="448"/>
      <c r="KI62" s="448"/>
      <c r="KJ62" s="448"/>
      <c r="KK62" s="448"/>
      <c r="KL62" s="448"/>
      <c r="KM62" s="448"/>
      <c r="KN62" s="448"/>
      <c r="KO62" s="448"/>
      <c r="KP62" s="448"/>
      <c r="KQ62" s="448"/>
      <c r="KR62" s="448"/>
      <c r="KS62" s="448"/>
      <c r="KT62" s="448"/>
      <c r="KU62" s="448"/>
      <c r="KV62" s="448"/>
      <c r="KW62" s="448"/>
      <c r="KX62" s="448"/>
      <c r="KY62" s="448"/>
      <c r="KZ62" s="448"/>
      <c r="LA62" s="448"/>
      <c r="LB62" s="448"/>
      <c r="LC62" s="448"/>
      <c r="LD62" s="448"/>
      <c r="LE62" s="448"/>
      <c r="LF62" s="448"/>
      <c r="LG62" s="448"/>
      <c r="LH62" s="448"/>
      <c r="LI62" s="448"/>
      <c r="LJ62" s="448"/>
      <c r="LK62" s="448"/>
      <c r="LL62" s="448"/>
      <c r="LM62" s="448"/>
      <c r="LN62" s="448"/>
      <c r="LO62" s="448"/>
      <c r="LP62" s="448"/>
      <c r="LQ62" s="448"/>
      <c r="LR62" s="448"/>
      <c r="LS62" s="448"/>
      <c r="LT62" s="448"/>
      <c r="LU62" s="448"/>
      <c r="LV62" s="448"/>
      <c r="LW62" s="448"/>
      <c r="LX62" s="448"/>
      <c r="LY62" s="448"/>
      <c r="LZ62" s="448"/>
      <c r="MA62" s="448"/>
      <c r="MB62" s="448"/>
      <c r="MC62" s="448"/>
      <c r="MD62" s="448"/>
      <c r="ME62" s="448"/>
      <c r="MF62" s="448"/>
      <c r="MG62" s="448"/>
      <c r="MH62" s="448"/>
      <c r="MI62" s="448"/>
      <c r="MJ62" s="448"/>
      <c r="MK62" s="448"/>
      <c r="ML62" s="448"/>
      <c r="MM62" s="448"/>
      <c r="MN62" s="448"/>
      <c r="MO62" s="448"/>
      <c r="MP62" s="448"/>
      <c r="MQ62" s="448"/>
      <c r="MR62" s="448"/>
      <c r="MS62" s="448"/>
      <c r="MT62" s="448"/>
      <c r="MU62" s="448"/>
      <c r="MV62" s="448"/>
      <c r="MW62" s="448"/>
      <c r="MX62" s="448"/>
      <c r="MY62" s="448"/>
      <c r="MZ62" s="448"/>
      <c r="NA62" s="448"/>
      <c r="NB62" s="448"/>
      <c r="NC62" s="448"/>
      <c r="ND62" s="448"/>
      <c r="NE62" s="448"/>
      <c r="NF62" s="448"/>
      <c r="NG62" s="448"/>
      <c r="NH62" s="448"/>
      <c r="NI62" s="448"/>
      <c r="NJ62" s="448"/>
      <c r="NK62" s="448"/>
      <c r="NL62" s="448"/>
      <c r="NM62" s="448"/>
      <c r="NN62" s="448"/>
      <c r="NO62" s="448"/>
      <c r="NP62" s="448"/>
      <c r="NQ62" s="448"/>
      <c r="NR62" s="448"/>
      <c r="NS62" s="448"/>
      <c r="NT62" s="448"/>
      <c r="NU62" s="448"/>
      <c r="NV62" s="448"/>
      <c r="NW62" s="448"/>
      <c r="NX62" s="448"/>
      <c r="NY62" s="448"/>
      <c r="NZ62" s="448"/>
      <c r="OA62" s="448"/>
      <c r="OB62" s="448"/>
      <c r="OC62" s="448"/>
      <c r="OD62" s="448"/>
      <c r="OE62" s="448"/>
      <c r="OF62" s="448"/>
      <c r="OG62" s="448"/>
      <c r="OH62" s="448"/>
      <c r="OI62" s="448"/>
      <c r="OJ62" s="448"/>
      <c r="OK62" s="448"/>
      <c r="OL62" s="448"/>
      <c r="OM62" s="448"/>
      <c r="ON62" s="448"/>
      <c r="OO62" s="448"/>
      <c r="OP62" s="448"/>
      <c r="OQ62" s="448"/>
      <c r="OR62" s="448"/>
      <c r="OS62" s="448"/>
      <c r="OT62" s="448"/>
      <c r="OU62" s="448"/>
      <c r="OV62" s="448"/>
      <c r="OW62" s="448"/>
      <c r="OX62" s="448"/>
      <c r="OY62" s="448"/>
      <c r="OZ62" s="448"/>
      <c r="PA62" s="448"/>
      <c r="PB62" s="448"/>
      <c r="PC62" s="448"/>
      <c r="PD62" s="448"/>
      <c r="PE62" s="448"/>
      <c r="PF62" s="448"/>
      <c r="PG62" s="448"/>
      <c r="PH62" s="448"/>
      <c r="PI62" s="448"/>
      <c r="PJ62" s="448"/>
      <c r="PK62" s="448"/>
      <c r="PL62" s="448"/>
      <c r="PM62" s="448"/>
      <c r="PN62" s="448"/>
      <c r="PO62" s="448"/>
      <c r="PP62" s="448"/>
      <c r="PQ62" s="448"/>
      <c r="PR62" s="448"/>
      <c r="PS62" s="448"/>
      <c r="PT62" s="448"/>
      <c r="PU62" s="448"/>
      <c r="PV62" s="448"/>
      <c r="PW62" s="448"/>
      <c r="PX62" s="448"/>
      <c r="PY62" s="448"/>
      <c r="PZ62" s="448"/>
      <c r="QA62" s="448"/>
      <c r="QB62" s="448"/>
      <c r="QC62" s="448"/>
      <c r="QD62" s="448"/>
      <c r="QE62" s="448"/>
      <c r="QF62" s="448"/>
      <c r="QG62" s="448"/>
      <c r="QH62" s="448"/>
      <c r="QI62" s="448"/>
      <c r="QJ62" s="448"/>
      <c r="QK62" s="448"/>
      <c r="QL62" s="448"/>
      <c r="QM62" s="448"/>
      <c r="QN62" s="448"/>
      <c r="QO62" s="448"/>
      <c r="QP62" s="448"/>
      <c r="QQ62" s="448"/>
      <c r="QR62" s="448"/>
      <c r="QS62" s="448"/>
      <c r="QT62" s="448"/>
      <c r="QU62" s="448"/>
      <c r="QV62" s="448"/>
      <c r="QW62" s="448"/>
      <c r="QX62" s="448"/>
      <c r="QY62" s="448"/>
      <c r="QZ62" s="448"/>
      <c r="RA62" s="448"/>
      <c r="RB62" s="448"/>
      <c r="RC62" s="448"/>
      <c r="RD62" s="448"/>
      <c r="RE62" s="448"/>
      <c r="RF62" s="448"/>
      <c r="RG62" s="448"/>
      <c r="RH62" s="448"/>
      <c r="RI62" s="448"/>
      <c r="RJ62" s="448"/>
      <c r="RK62" s="448"/>
      <c r="RL62" s="448"/>
      <c r="RM62" s="448"/>
      <c r="RN62" s="448"/>
      <c r="RO62" s="448"/>
      <c r="RP62" s="448"/>
      <c r="RQ62" s="448"/>
      <c r="RR62" s="448"/>
      <c r="RS62" s="448"/>
      <c r="RT62" s="448"/>
      <c r="RU62" s="448"/>
      <c r="RV62" s="448"/>
      <c r="RW62" s="448"/>
      <c r="RX62" s="448"/>
      <c r="RY62" s="448"/>
      <c r="RZ62" s="448"/>
      <c r="SA62" s="448"/>
      <c r="SB62" s="448"/>
      <c r="SC62" s="448"/>
      <c r="SD62" s="448"/>
      <c r="SE62" s="448"/>
      <c r="SF62" s="448"/>
      <c r="SG62" s="448"/>
      <c r="SH62" s="448"/>
      <c r="SI62" s="448"/>
      <c r="SJ62" s="448"/>
      <c r="SK62" s="448"/>
      <c r="SL62" s="448"/>
      <c r="SM62" s="448"/>
      <c r="SN62" s="448"/>
      <c r="SO62" s="448"/>
      <c r="SP62" s="448"/>
      <c r="SQ62" s="448"/>
      <c r="SR62" s="448"/>
      <c r="SS62" s="448"/>
      <c r="ST62" s="448"/>
      <c r="SU62" s="448"/>
      <c r="SV62" s="448"/>
      <c r="SW62" s="448"/>
      <c r="SX62" s="448"/>
      <c r="SY62" s="448"/>
      <c r="SZ62" s="448"/>
      <c r="TA62" s="448"/>
      <c r="TB62" s="448"/>
      <c r="TC62" s="448"/>
      <c r="TD62" s="448"/>
      <c r="TE62" s="448"/>
      <c r="TF62" s="448"/>
      <c r="TG62" s="448"/>
      <c r="TH62" s="448"/>
      <c r="TI62" s="448"/>
      <c r="TJ62" s="448"/>
      <c r="TK62" s="448"/>
      <c r="TL62" s="448"/>
      <c r="TM62" s="448"/>
      <c r="TN62" s="448"/>
      <c r="TO62" s="448"/>
      <c r="TP62" s="448"/>
      <c r="TQ62" s="448"/>
      <c r="TR62" s="448"/>
      <c r="TS62" s="448"/>
      <c r="TT62" s="448"/>
      <c r="TU62" s="448"/>
      <c r="TV62" s="448"/>
      <c r="TW62" s="448"/>
      <c r="TX62" s="448"/>
      <c r="TY62" s="448"/>
      <c r="TZ62" s="448"/>
      <c r="UA62" s="448"/>
      <c r="UB62" s="448"/>
      <c r="UC62" s="448"/>
      <c r="UD62" s="448"/>
      <c r="UE62" s="448"/>
      <c r="UF62" s="448"/>
      <c r="UG62" s="448"/>
      <c r="UH62" s="448"/>
      <c r="UI62" s="448"/>
      <c r="UJ62" s="448"/>
      <c r="UK62" s="448"/>
      <c r="UL62" s="448"/>
      <c r="UM62" s="448"/>
      <c r="UN62" s="448"/>
      <c r="UO62" s="448"/>
      <c r="UP62" s="448"/>
      <c r="UQ62" s="448"/>
      <c r="UR62" s="448"/>
      <c r="US62" s="448"/>
      <c r="UT62" s="448"/>
      <c r="UU62" s="448"/>
      <c r="UV62" s="448"/>
      <c r="UW62" s="448"/>
      <c r="UX62" s="448"/>
      <c r="UY62" s="448"/>
      <c r="UZ62" s="448"/>
      <c r="VA62" s="448"/>
      <c r="VB62" s="448"/>
      <c r="VC62" s="448"/>
      <c r="VD62" s="448"/>
      <c r="VE62" s="448"/>
      <c r="VF62" s="448"/>
      <c r="VG62" s="448"/>
      <c r="VH62" s="448"/>
      <c r="VI62" s="448"/>
      <c r="VJ62" s="448"/>
      <c r="VK62" s="448"/>
      <c r="VL62" s="448"/>
      <c r="VM62" s="448"/>
      <c r="VN62" s="448"/>
      <c r="VO62" s="448"/>
      <c r="VP62" s="448"/>
      <c r="VQ62" s="448"/>
      <c r="VR62" s="448"/>
      <c r="VS62" s="448"/>
      <c r="VT62" s="448"/>
      <c r="VU62" s="448"/>
      <c r="VV62" s="448"/>
      <c r="VW62" s="448"/>
      <c r="VX62" s="448"/>
      <c r="VY62" s="448"/>
      <c r="VZ62" s="448"/>
      <c r="WA62" s="448"/>
      <c r="WB62" s="448"/>
      <c r="WC62" s="448"/>
      <c r="WD62" s="448"/>
      <c r="WE62" s="448"/>
      <c r="WF62" s="448"/>
      <c r="WG62" s="448"/>
      <c r="WH62" s="448"/>
      <c r="WI62" s="448"/>
      <c r="WJ62" s="448"/>
      <c r="WK62" s="448"/>
      <c r="WL62" s="448"/>
      <c r="WM62" s="448"/>
      <c r="WN62" s="448"/>
      <c r="WO62" s="448"/>
      <c r="WP62" s="448"/>
      <c r="WQ62" s="448"/>
      <c r="WR62" s="448"/>
      <c r="WS62" s="448"/>
      <c r="WT62" s="448"/>
      <c r="WU62" s="448"/>
      <c r="WV62" s="448"/>
      <c r="WW62" s="448"/>
      <c r="WX62" s="448"/>
      <c r="WY62" s="448"/>
      <c r="WZ62" s="448"/>
      <c r="XA62" s="448"/>
      <c r="XB62" s="448"/>
      <c r="XC62" s="448"/>
      <c r="XD62" s="448"/>
      <c r="XE62" s="448"/>
      <c r="XF62" s="448"/>
      <c r="XG62" s="448"/>
      <c r="XH62" s="448"/>
      <c r="XI62" s="448"/>
      <c r="XJ62" s="448"/>
      <c r="XK62" s="448"/>
      <c r="XL62" s="448"/>
      <c r="XM62" s="448"/>
      <c r="XN62" s="448"/>
      <c r="XO62" s="448"/>
      <c r="XP62" s="448"/>
      <c r="XQ62" s="448"/>
      <c r="XR62" s="448"/>
      <c r="XS62" s="448"/>
      <c r="XT62" s="448"/>
      <c r="XU62" s="448"/>
      <c r="XV62" s="448"/>
      <c r="XW62" s="448"/>
      <c r="XX62" s="448"/>
      <c r="XY62" s="448"/>
      <c r="XZ62" s="448"/>
      <c r="YA62" s="448"/>
      <c r="YB62" s="448"/>
      <c r="YC62" s="448"/>
      <c r="YD62" s="448"/>
      <c r="YE62" s="448"/>
      <c r="YF62" s="448"/>
      <c r="YG62" s="448"/>
      <c r="YH62" s="448"/>
      <c r="YI62" s="448"/>
      <c r="YJ62" s="448"/>
      <c r="YK62" s="448"/>
      <c r="YL62" s="448"/>
      <c r="YM62" s="448"/>
      <c r="YN62" s="448"/>
      <c r="YO62" s="448"/>
      <c r="YP62" s="448"/>
      <c r="YQ62" s="448"/>
      <c r="YR62" s="448"/>
      <c r="YS62" s="448"/>
      <c r="YT62" s="448"/>
      <c r="YU62" s="448"/>
      <c r="YV62" s="448"/>
      <c r="YW62" s="448"/>
      <c r="YX62" s="448"/>
      <c r="YY62" s="448"/>
      <c r="YZ62" s="448"/>
      <c r="ZA62" s="448"/>
      <c r="ZB62" s="448"/>
      <c r="ZC62" s="448"/>
      <c r="ZD62" s="448"/>
      <c r="ZE62" s="448"/>
      <c r="ZF62" s="448"/>
      <c r="ZG62" s="448"/>
      <c r="ZH62" s="448"/>
      <c r="ZI62" s="448"/>
      <c r="ZJ62" s="448"/>
      <c r="ZK62" s="448"/>
      <c r="ZL62" s="448"/>
      <c r="ZM62" s="448"/>
      <c r="ZN62" s="448"/>
      <c r="ZO62" s="448"/>
      <c r="ZP62" s="448"/>
      <c r="ZQ62" s="448"/>
      <c r="ZR62" s="448"/>
      <c r="ZS62" s="448"/>
      <c r="ZT62" s="448"/>
      <c r="ZU62" s="448"/>
      <c r="ZV62" s="448"/>
      <c r="ZW62" s="448"/>
      <c r="ZX62" s="448"/>
      <c r="ZY62" s="448"/>
      <c r="ZZ62" s="448"/>
    </row>
    <row r="63" spans="1:702" s="461" customFormat="1" x14ac:dyDescent="0.2">
      <c r="A63" s="448"/>
      <c r="B63" s="448"/>
      <c r="C63" s="448"/>
      <c r="D63" s="460"/>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48"/>
      <c r="BA63" s="448"/>
      <c r="BB63" s="448"/>
      <c r="BC63" s="448"/>
      <c r="BD63" s="448"/>
      <c r="BE63" s="448"/>
      <c r="BF63" s="448"/>
      <c r="BG63" s="448"/>
      <c r="BH63" s="448"/>
      <c r="BI63" s="448"/>
      <c r="BJ63" s="448"/>
      <c r="BK63" s="448"/>
      <c r="BL63" s="448"/>
      <c r="BM63" s="448"/>
      <c r="BN63" s="448"/>
      <c r="BO63" s="448"/>
      <c r="BP63" s="448"/>
      <c r="BQ63" s="448"/>
      <c r="BR63" s="448"/>
      <c r="BS63" s="448"/>
      <c r="BT63" s="448"/>
      <c r="BU63" s="448"/>
      <c r="BV63" s="448"/>
      <c r="BW63" s="448"/>
      <c r="BX63" s="448"/>
      <c r="BY63" s="448"/>
      <c r="BZ63" s="448"/>
      <c r="CA63" s="448"/>
      <c r="CB63" s="448"/>
      <c r="CC63" s="448"/>
      <c r="CD63" s="448"/>
      <c r="CE63" s="448"/>
      <c r="CF63" s="448"/>
      <c r="CG63" s="448"/>
      <c r="CH63" s="448"/>
      <c r="CI63" s="448"/>
      <c r="CJ63" s="448"/>
      <c r="CK63" s="448"/>
      <c r="CL63" s="448"/>
      <c r="CM63" s="448"/>
      <c r="CN63" s="448"/>
      <c r="CO63" s="448"/>
      <c r="CP63" s="448"/>
      <c r="CQ63" s="448"/>
      <c r="CR63" s="448"/>
      <c r="CS63" s="448"/>
      <c r="CT63" s="448"/>
      <c r="CU63" s="448"/>
      <c r="CV63" s="448"/>
      <c r="CW63" s="448"/>
      <c r="CX63" s="448"/>
      <c r="CY63" s="448"/>
      <c r="CZ63" s="448"/>
      <c r="DA63" s="448"/>
      <c r="DB63" s="448"/>
      <c r="DC63" s="448"/>
      <c r="DD63" s="448"/>
      <c r="DE63" s="448"/>
      <c r="DF63" s="448"/>
      <c r="DG63" s="448"/>
      <c r="DH63" s="448"/>
      <c r="DI63" s="448"/>
      <c r="DJ63" s="448"/>
      <c r="DK63" s="448"/>
      <c r="DL63" s="448"/>
      <c r="DM63" s="448"/>
      <c r="DN63" s="448"/>
      <c r="DO63" s="448"/>
      <c r="DP63" s="448"/>
      <c r="DQ63" s="448"/>
      <c r="DR63" s="448"/>
      <c r="DS63" s="448"/>
      <c r="DT63" s="448"/>
      <c r="DU63" s="448"/>
      <c r="DV63" s="448"/>
      <c r="DW63" s="448"/>
      <c r="DX63" s="448"/>
      <c r="DY63" s="448"/>
      <c r="DZ63" s="448"/>
      <c r="EA63" s="448"/>
      <c r="EB63" s="448"/>
      <c r="EC63" s="448"/>
      <c r="ED63" s="448"/>
      <c r="EE63" s="448"/>
      <c r="EF63" s="448"/>
      <c r="EG63" s="448"/>
      <c r="EH63" s="448"/>
      <c r="EI63" s="448"/>
      <c r="EJ63" s="448"/>
      <c r="EK63" s="448"/>
      <c r="EL63" s="448"/>
      <c r="EM63" s="448"/>
      <c r="EN63" s="448"/>
      <c r="EO63" s="448"/>
      <c r="EP63" s="448"/>
      <c r="EQ63" s="448"/>
      <c r="ER63" s="448"/>
      <c r="ES63" s="448"/>
      <c r="ET63" s="448"/>
      <c r="EU63" s="448"/>
      <c r="EV63" s="448"/>
      <c r="EW63" s="448"/>
      <c r="EX63" s="448"/>
      <c r="EY63" s="448"/>
      <c r="EZ63" s="448"/>
      <c r="FA63" s="448"/>
      <c r="FB63" s="448"/>
      <c r="FC63" s="448"/>
      <c r="FD63" s="448"/>
      <c r="FE63" s="448"/>
      <c r="FF63" s="448"/>
      <c r="FG63" s="448"/>
      <c r="FH63" s="448"/>
      <c r="FI63" s="448"/>
      <c r="FJ63" s="448"/>
      <c r="FK63" s="448"/>
      <c r="FL63" s="448"/>
      <c r="FM63" s="448"/>
      <c r="FN63" s="448"/>
      <c r="FO63" s="448"/>
      <c r="FP63" s="448"/>
      <c r="FQ63" s="448"/>
      <c r="FR63" s="448"/>
      <c r="FS63" s="448"/>
      <c r="FT63" s="448"/>
      <c r="FU63" s="448"/>
      <c r="FV63" s="448"/>
      <c r="FW63" s="448"/>
      <c r="FX63" s="448"/>
      <c r="FY63" s="448"/>
      <c r="FZ63" s="448"/>
      <c r="GA63" s="448"/>
      <c r="GB63" s="448"/>
      <c r="GC63" s="448"/>
      <c r="GD63" s="448"/>
      <c r="GE63" s="448"/>
      <c r="GF63" s="448"/>
      <c r="GG63" s="448"/>
      <c r="GH63" s="448"/>
      <c r="GI63" s="448"/>
      <c r="GJ63" s="448"/>
      <c r="GK63" s="448"/>
      <c r="GL63" s="448"/>
      <c r="GM63" s="448"/>
      <c r="GN63" s="448"/>
      <c r="GO63" s="448"/>
      <c r="GP63" s="448"/>
      <c r="GQ63" s="448"/>
      <c r="GR63" s="448"/>
      <c r="GS63" s="448"/>
      <c r="GT63" s="448"/>
      <c r="GU63" s="448"/>
      <c r="GV63" s="448"/>
      <c r="GW63" s="448"/>
      <c r="GX63" s="448"/>
      <c r="GY63" s="448"/>
      <c r="GZ63" s="448"/>
      <c r="HA63" s="448"/>
      <c r="HB63" s="448"/>
      <c r="HC63" s="448"/>
      <c r="HD63" s="448"/>
      <c r="HE63" s="448"/>
      <c r="HF63" s="448"/>
      <c r="HG63" s="448"/>
      <c r="HH63" s="448"/>
      <c r="HI63" s="448"/>
      <c r="HJ63" s="448"/>
      <c r="HK63" s="448"/>
      <c r="HL63" s="448"/>
      <c r="HM63" s="448"/>
      <c r="HN63" s="448"/>
      <c r="HO63" s="448"/>
      <c r="HP63" s="448"/>
      <c r="HQ63" s="448"/>
      <c r="HR63" s="448"/>
      <c r="HS63" s="448"/>
      <c r="HT63" s="448"/>
      <c r="HU63" s="448"/>
      <c r="HV63" s="448"/>
      <c r="HW63" s="448"/>
      <c r="HX63" s="448"/>
      <c r="HY63" s="448"/>
      <c r="HZ63" s="448"/>
      <c r="IA63" s="448"/>
      <c r="IB63" s="448"/>
      <c r="IC63" s="448"/>
      <c r="ID63" s="448"/>
      <c r="IE63" s="448"/>
      <c r="IF63" s="448"/>
      <c r="IG63" s="448"/>
      <c r="IH63" s="448"/>
      <c r="II63" s="448"/>
      <c r="IJ63" s="448"/>
      <c r="IK63" s="448"/>
      <c r="IL63" s="448"/>
      <c r="IM63" s="448"/>
      <c r="IN63" s="448"/>
      <c r="IO63" s="448"/>
      <c r="IP63" s="448"/>
      <c r="IQ63" s="448"/>
      <c r="IR63" s="448"/>
      <c r="IS63" s="448"/>
      <c r="IT63" s="448"/>
      <c r="IU63" s="448"/>
      <c r="IV63" s="448"/>
      <c r="IW63" s="448"/>
      <c r="IX63" s="448"/>
      <c r="IY63" s="448"/>
      <c r="IZ63" s="448"/>
      <c r="JA63" s="448"/>
      <c r="JB63" s="448"/>
      <c r="JC63" s="448"/>
      <c r="JD63" s="448"/>
      <c r="JE63" s="448"/>
      <c r="JF63" s="448"/>
      <c r="JG63" s="448"/>
      <c r="JH63" s="448"/>
      <c r="JI63" s="448"/>
      <c r="JJ63" s="448"/>
      <c r="JK63" s="448"/>
      <c r="JL63" s="448"/>
      <c r="JM63" s="448"/>
      <c r="JN63" s="448"/>
      <c r="JO63" s="448"/>
      <c r="JP63" s="448"/>
      <c r="JQ63" s="448"/>
      <c r="JR63" s="448"/>
      <c r="JS63" s="448"/>
      <c r="JT63" s="448"/>
      <c r="JU63" s="448"/>
      <c r="JV63" s="448"/>
      <c r="JW63" s="448"/>
      <c r="JX63" s="448"/>
      <c r="JY63" s="448"/>
      <c r="JZ63" s="448"/>
      <c r="KA63" s="448"/>
      <c r="KB63" s="448"/>
      <c r="KC63" s="448"/>
      <c r="KD63" s="448"/>
      <c r="KE63" s="448"/>
      <c r="KF63" s="448"/>
      <c r="KG63" s="448"/>
      <c r="KH63" s="448"/>
      <c r="KI63" s="448"/>
      <c r="KJ63" s="448"/>
      <c r="KK63" s="448"/>
      <c r="KL63" s="448"/>
      <c r="KM63" s="448"/>
      <c r="KN63" s="448"/>
      <c r="KO63" s="448"/>
      <c r="KP63" s="448"/>
      <c r="KQ63" s="448"/>
      <c r="KR63" s="448"/>
      <c r="KS63" s="448"/>
      <c r="KT63" s="448"/>
      <c r="KU63" s="448"/>
      <c r="KV63" s="448"/>
      <c r="KW63" s="448"/>
      <c r="KX63" s="448"/>
      <c r="KY63" s="448"/>
      <c r="KZ63" s="448"/>
      <c r="LA63" s="448"/>
      <c r="LB63" s="448"/>
      <c r="LC63" s="448"/>
      <c r="LD63" s="448"/>
      <c r="LE63" s="448"/>
      <c r="LF63" s="448"/>
      <c r="LG63" s="448"/>
      <c r="LH63" s="448"/>
      <c r="LI63" s="448"/>
      <c r="LJ63" s="448"/>
      <c r="LK63" s="448"/>
      <c r="LL63" s="448"/>
      <c r="LM63" s="448"/>
      <c r="LN63" s="448"/>
      <c r="LO63" s="448"/>
      <c r="LP63" s="448"/>
      <c r="LQ63" s="448"/>
      <c r="LR63" s="448"/>
      <c r="LS63" s="448"/>
      <c r="LT63" s="448"/>
      <c r="LU63" s="448"/>
      <c r="LV63" s="448"/>
      <c r="LW63" s="448"/>
      <c r="LX63" s="448"/>
      <c r="LY63" s="448"/>
      <c r="LZ63" s="448"/>
      <c r="MA63" s="448"/>
      <c r="MB63" s="448"/>
      <c r="MC63" s="448"/>
      <c r="MD63" s="448"/>
      <c r="ME63" s="448"/>
      <c r="MF63" s="448"/>
      <c r="MG63" s="448"/>
      <c r="MH63" s="448"/>
      <c r="MI63" s="448"/>
      <c r="MJ63" s="448"/>
      <c r="MK63" s="448"/>
      <c r="ML63" s="448"/>
      <c r="MM63" s="448"/>
      <c r="MN63" s="448"/>
      <c r="MO63" s="448"/>
      <c r="MP63" s="448"/>
      <c r="MQ63" s="448"/>
      <c r="MR63" s="448"/>
      <c r="MS63" s="448"/>
      <c r="MT63" s="448"/>
      <c r="MU63" s="448"/>
      <c r="MV63" s="448"/>
      <c r="MW63" s="448"/>
      <c r="MX63" s="448"/>
      <c r="MY63" s="448"/>
      <c r="MZ63" s="448"/>
      <c r="NA63" s="448"/>
      <c r="NB63" s="448"/>
      <c r="NC63" s="448"/>
      <c r="ND63" s="448"/>
      <c r="NE63" s="448"/>
      <c r="NF63" s="448"/>
      <c r="NG63" s="448"/>
      <c r="NH63" s="448"/>
      <c r="NI63" s="448"/>
      <c r="NJ63" s="448"/>
      <c r="NK63" s="448"/>
      <c r="NL63" s="448"/>
      <c r="NM63" s="448"/>
      <c r="NN63" s="448"/>
      <c r="NO63" s="448"/>
      <c r="NP63" s="448"/>
      <c r="NQ63" s="448"/>
      <c r="NR63" s="448"/>
      <c r="NS63" s="448"/>
      <c r="NT63" s="448"/>
      <c r="NU63" s="448"/>
      <c r="NV63" s="448"/>
      <c r="NW63" s="448"/>
      <c r="NX63" s="448"/>
      <c r="NY63" s="448"/>
      <c r="NZ63" s="448"/>
      <c r="OA63" s="448"/>
      <c r="OB63" s="448"/>
      <c r="OC63" s="448"/>
      <c r="OD63" s="448"/>
      <c r="OE63" s="448"/>
      <c r="OF63" s="448"/>
      <c r="OG63" s="448"/>
      <c r="OH63" s="448"/>
      <c r="OI63" s="448"/>
      <c r="OJ63" s="448"/>
      <c r="OK63" s="448"/>
      <c r="OL63" s="448"/>
      <c r="OM63" s="448"/>
      <c r="ON63" s="448"/>
      <c r="OO63" s="448"/>
      <c r="OP63" s="448"/>
      <c r="OQ63" s="448"/>
      <c r="OR63" s="448"/>
      <c r="OS63" s="448"/>
      <c r="OT63" s="448"/>
      <c r="OU63" s="448"/>
      <c r="OV63" s="448"/>
      <c r="OW63" s="448"/>
      <c r="OX63" s="448"/>
      <c r="OY63" s="448"/>
      <c r="OZ63" s="448"/>
      <c r="PA63" s="448"/>
      <c r="PB63" s="448"/>
      <c r="PC63" s="448"/>
      <c r="PD63" s="448"/>
      <c r="PE63" s="448"/>
      <c r="PF63" s="448"/>
      <c r="PG63" s="448"/>
      <c r="PH63" s="448"/>
      <c r="PI63" s="448"/>
      <c r="PJ63" s="448"/>
      <c r="PK63" s="448"/>
      <c r="PL63" s="448"/>
      <c r="PM63" s="448"/>
      <c r="PN63" s="448"/>
      <c r="PO63" s="448"/>
      <c r="PP63" s="448"/>
      <c r="PQ63" s="448"/>
      <c r="PR63" s="448"/>
      <c r="PS63" s="448"/>
      <c r="PT63" s="448"/>
      <c r="PU63" s="448"/>
      <c r="PV63" s="448"/>
      <c r="PW63" s="448"/>
      <c r="PX63" s="448"/>
      <c r="PY63" s="448"/>
      <c r="PZ63" s="448"/>
      <c r="QA63" s="448"/>
      <c r="QB63" s="448"/>
      <c r="QC63" s="448"/>
      <c r="QD63" s="448"/>
      <c r="QE63" s="448"/>
      <c r="QF63" s="448"/>
      <c r="QG63" s="448"/>
      <c r="QH63" s="448"/>
      <c r="QI63" s="448"/>
      <c r="QJ63" s="448"/>
      <c r="QK63" s="448"/>
      <c r="QL63" s="448"/>
      <c r="QM63" s="448"/>
      <c r="QN63" s="448"/>
      <c r="QO63" s="448"/>
      <c r="QP63" s="448"/>
      <c r="QQ63" s="448"/>
      <c r="QR63" s="448"/>
      <c r="QS63" s="448"/>
      <c r="QT63" s="448"/>
      <c r="QU63" s="448"/>
      <c r="QV63" s="448"/>
      <c r="QW63" s="448"/>
      <c r="QX63" s="448"/>
      <c r="QY63" s="448"/>
      <c r="QZ63" s="448"/>
      <c r="RA63" s="448"/>
      <c r="RB63" s="448"/>
      <c r="RC63" s="448"/>
      <c r="RD63" s="448"/>
      <c r="RE63" s="448"/>
      <c r="RF63" s="448"/>
      <c r="RG63" s="448"/>
      <c r="RH63" s="448"/>
      <c r="RI63" s="448"/>
      <c r="RJ63" s="448"/>
      <c r="RK63" s="448"/>
      <c r="RL63" s="448"/>
      <c r="RM63" s="448"/>
      <c r="RN63" s="448"/>
      <c r="RO63" s="448"/>
      <c r="RP63" s="448"/>
      <c r="RQ63" s="448"/>
      <c r="RR63" s="448"/>
      <c r="RS63" s="448"/>
      <c r="RT63" s="448"/>
      <c r="RU63" s="448"/>
      <c r="RV63" s="448"/>
      <c r="RW63" s="448"/>
      <c r="RX63" s="448"/>
      <c r="RY63" s="448"/>
      <c r="RZ63" s="448"/>
      <c r="SA63" s="448"/>
      <c r="SB63" s="448"/>
      <c r="SC63" s="448"/>
      <c r="SD63" s="448"/>
      <c r="SE63" s="448"/>
      <c r="SF63" s="448"/>
      <c r="SG63" s="448"/>
      <c r="SH63" s="448"/>
      <c r="SI63" s="448"/>
      <c r="SJ63" s="448"/>
      <c r="SK63" s="448"/>
      <c r="SL63" s="448"/>
      <c r="SM63" s="448"/>
      <c r="SN63" s="448"/>
      <c r="SO63" s="448"/>
      <c r="SP63" s="448"/>
      <c r="SQ63" s="448"/>
      <c r="SR63" s="448"/>
      <c r="SS63" s="448"/>
      <c r="ST63" s="448"/>
      <c r="SU63" s="448"/>
      <c r="SV63" s="448"/>
      <c r="SW63" s="448"/>
      <c r="SX63" s="448"/>
      <c r="SY63" s="448"/>
      <c r="SZ63" s="448"/>
      <c r="TA63" s="448"/>
      <c r="TB63" s="448"/>
      <c r="TC63" s="448"/>
      <c r="TD63" s="448"/>
      <c r="TE63" s="448"/>
      <c r="TF63" s="448"/>
      <c r="TG63" s="448"/>
      <c r="TH63" s="448"/>
      <c r="TI63" s="448"/>
      <c r="TJ63" s="448"/>
      <c r="TK63" s="448"/>
      <c r="TL63" s="448"/>
      <c r="TM63" s="448"/>
      <c r="TN63" s="448"/>
      <c r="TO63" s="448"/>
      <c r="TP63" s="448"/>
      <c r="TQ63" s="448"/>
      <c r="TR63" s="448"/>
      <c r="TS63" s="448"/>
      <c r="TT63" s="448"/>
      <c r="TU63" s="448"/>
      <c r="TV63" s="448"/>
      <c r="TW63" s="448"/>
      <c r="TX63" s="448"/>
      <c r="TY63" s="448"/>
      <c r="TZ63" s="448"/>
      <c r="UA63" s="448"/>
      <c r="UB63" s="448"/>
      <c r="UC63" s="448"/>
      <c r="UD63" s="448"/>
      <c r="UE63" s="448"/>
      <c r="UF63" s="448"/>
      <c r="UG63" s="448"/>
      <c r="UH63" s="448"/>
      <c r="UI63" s="448"/>
      <c r="UJ63" s="448"/>
      <c r="UK63" s="448"/>
      <c r="UL63" s="448"/>
      <c r="UM63" s="448"/>
      <c r="UN63" s="448"/>
      <c r="UO63" s="448"/>
      <c r="UP63" s="448"/>
      <c r="UQ63" s="448"/>
      <c r="UR63" s="448"/>
      <c r="US63" s="448"/>
      <c r="UT63" s="448"/>
      <c r="UU63" s="448"/>
      <c r="UV63" s="448"/>
      <c r="UW63" s="448"/>
      <c r="UX63" s="448"/>
      <c r="UY63" s="448"/>
      <c r="UZ63" s="448"/>
      <c r="VA63" s="448"/>
      <c r="VB63" s="448"/>
      <c r="VC63" s="448"/>
      <c r="VD63" s="448"/>
      <c r="VE63" s="448"/>
      <c r="VF63" s="448"/>
      <c r="VG63" s="448"/>
      <c r="VH63" s="448"/>
      <c r="VI63" s="448"/>
      <c r="VJ63" s="448"/>
      <c r="VK63" s="448"/>
      <c r="VL63" s="448"/>
      <c r="VM63" s="448"/>
      <c r="VN63" s="448"/>
      <c r="VO63" s="448"/>
      <c r="VP63" s="448"/>
      <c r="VQ63" s="448"/>
      <c r="VR63" s="448"/>
      <c r="VS63" s="448"/>
      <c r="VT63" s="448"/>
      <c r="VU63" s="448"/>
      <c r="VV63" s="448"/>
      <c r="VW63" s="448"/>
      <c r="VX63" s="448"/>
      <c r="VY63" s="448"/>
      <c r="VZ63" s="448"/>
      <c r="WA63" s="448"/>
      <c r="WB63" s="448"/>
      <c r="WC63" s="448"/>
      <c r="WD63" s="448"/>
      <c r="WE63" s="448"/>
      <c r="WF63" s="448"/>
      <c r="WG63" s="448"/>
      <c r="WH63" s="448"/>
      <c r="WI63" s="448"/>
      <c r="WJ63" s="448"/>
      <c r="WK63" s="448"/>
      <c r="WL63" s="448"/>
      <c r="WM63" s="448"/>
      <c r="WN63" s="448"/>
      <c r="WO63" s="448"/>
      <c r="WP63" s="448"/>
      <c r="WQ63" s="448"/>
      <c r="WR63" s="448"/>
      <c r="WS63" s="448"/>
      <c r="WT63" s="448"/>
      <c r="WU63" s="448"/>
      <c r="WV63" s="448"/>
      <c r="WW63" s="448"/>
      <c r="WX63" s="448"/>
      <c r="WY63" s="448"/>
      <c r="WZ63" s="448"/>
      <c r="XA63" s="448"/>
      <c r="XB63" s="448"/>
      <c r="XC63" s="448"/>
      <c r="XD63" s="448"/>
      <c r="XE63" s="448"/>
      <c r="XF63" s="448"/>
      <c r="XG63" s="448"/>
      <c r="XH63" s="448"/>
      <c r="XI63" s="448"/>
      <c r="XJ63" s="448"/>
      <c r="XK63" s="448"/>
      <c r="XL63" s="448"/>
      <c r="XM63" s="448"/>
      <c r="XN63" s="448"/>
      <c r="XO63" s="448"/>
      <c r="XP63" s="448"/>
      <c r="XQ63" s="448"/>
      <c r="XR63" s="448"/>
      <c r="XS63" s="448"/>
      <c r="XT63" s="448"/>
      <c r="XU63" s="448"/>
      <c r="XV63" s="448"/>
      <c r="XW63" s="448"/>
      <c r="XX63" s="448"/>
      <c r="XY63" s="448"/>
      <c r="XZ63" s="448"/>
      <c r="YA63" s="448"/>
      <c r="YB63" s="448"/>
      <c r="YC63" s="448"/>
      <c r="YD63" s="448"/>
      <c r="YE63" s="448"/>
      <c r="YF63" s="448"/>
      <c r="YG63" s="448"/>
      <c r="YH63" s="448"/>
      <c r="YI63" s="448"/>
      <c r="YJ63" s="448"/>
      <c r="YK63" s="448"/>
      <c r="YL63" s="448"/>
      <c r="YM63" s="448"/>
      <c r="YN63" s="448"/>
      <c r="YO63" s="448"/>
      <c r="YP63" s="448"/>
      <c r="YQ63" s="448"/>
      <c r="YR63" s="448"/>
      <c r="YS63" s="448"/>
      <c r="YT63" s="448"/>
      <c r="YU63" s="448"/>
      <c r="YV63" s="448"/>
      <c r="YW63" s="448"/>
      <c r="YX63" s="448"/>
      <c r="YY63" s="448"/>
      <c r="YZ63" s="448"/>
      <c r="ZA63" s="448"/>
      <c r="ZB63" s="448"/>
      <c r="ZC63" s="448"/>
      <c r="ZD63" s="448"/>
      <c r="ZE63" s="448"/>
      <c r="ZF63" s="448"/>
      <c r="ZG63" s="448"/>
      <c r="ZH63" s="448"/>
      <c r="ZI63" s="448"/>
      <c r="ZJ63" s="448"/>
      <c r="ZK63" s="448"/>
      <c r="ZL63" s="448"/>
      <c r="ZM63" s="448"/>
      <c r="ZN63" s="448"/>
      <c r="ZO63" s="448"/>
      <c r="ZP63" s="448"/>
      <c r="ZQ63" s="448"/>
      <c r="ZR63" s="448"/>
      <c r="ZS63" s="448"/>
      <c r="ZT63" s="448"/>
      <c r="ZU63" s="448"/>
      <c r="ZV63" s="448"/>
      <c r="ZW63" s="448"/>
      <c r="ZX63" s="448"/>
      <c r="ZY63" s="448"/>
      <c r="ZZ63" s="448"/>
    </row>
    <row r="64" spans="1:702" s="461" customFormat="1" x14ac:dyDescent="0.2">
      <c r="A64" s="448"/>
      <c r="B64" s="448"/>
      <c r="C64" s="448"/>
      <c r="D64" s="460"/>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8"/>
      <c r="BO64" s="448"/>
      <c r="BP64" s="448"/>
      <c r="BQ64" s="448"/>
      <c r="BR64" s="448"/>
      <c r="BS64" s="448"/>
      <c r="BT64" s="448"/>
      <c r="BU64" s="448"/>
      <c r="BV64" s="448"/>
      <c r="BW64" s="448"/>
      <c r="BX64" s="448"/>
      <c r="BY64" s="448"/>
      <c r="BZ64" s="448"/>
      <c r="CA64" s="448"/>
      <c r="CB64" s="448"/>
      <c r="CC64" s="448"/>
      <c r="CD64" s="448"/>
      <c r="CE64" s="448"/>
      <c r="CF64" s="448"/>
      <c r="CG64" s="448"/>
      <c r="CH64" s="448"/>
      <c r="CI64" s="448"/>
      <c r="CJ64" s="448"/>
      <c r="CK64" s="448"/>
      <c r="CL64" s="448"/>
      <c r="CM64" s="448"/>
      <c r="CN64" s="448"/>
      <c r="CO64" s="448"/>
      <c r="CP64" s="448"/>
      <c r="CQ64" s="448"/>
      <c r="CR64" s="448"/>
      <c r="CS64" s="448"/>
      <c r="CT64" s="448"/>
      <c r="CU64" s="448"/>
      <c r="CV64" s="448"/>
      <c r="CW64" s="448"/>
      <c r="CX64" s="448"/>
      <c r="CY64" s="448"/>
      <c r="CZ64" s="448"/>
      <c r="DA64" s="448"/>
      <c r="DB64" s="448"/>
      <c r="DC64" s="448"/>
      <c r="DD64" s="448"/>
      <c r="DE64" s="448"/>
      <c r="DF64" s="448"/>
      <c r="DG64" s="448"/>
      <c r="DH64" s="448"/>
      <c r="DI64" s="448"/>
      <c r="DJ64" s="448"/>
      <c r="DK64" s="448"/>
      <c r="DL64" s="448"/>
      <c r="DM64" s="448"/>
      <c r="DN64" s="448"/>
      <c r="DO64" s="448"/>
      <c r="DP64" s="448"/>
      <c r="DQ64" s="448"/>
      <c r="DR64" s="448"/>
      <c r="DS64" s="448"/>
      <c r="DT64" s="448"/>
      <c r="DU64" s="448"/>
      <c r="DV64" s="448"/>
      <c r="DW64" s="448"/>
      <c r="DX64" s="448"/>
      <c r="DY64" s="448"/>
      <c r="DZ64" s="448"/>
      <c r="EA64" s="448"/>
      <c r="EB64" s="448"/>
      <c r="EC64" s="448"/>
      <c r="ED64" s="448"/>
      <c r="EE64" s="448"/>
      <c r="EF64" s="448"/>
      <c r="EG64" s="448"/>
      <c r="EH64" s="448"/>
      <c r="EI64" s="448"/>
      <c r="EJ64" s="448"/>
      <c r="EK64" s="448"/>
      <c r="EL64" s="448"/>
      <c r="EM64" s="448"/>
      <c r="EN64" s="448"/>
      <c r="EO64" s="448"/>
      <c r="EP64" s="448"/>
      <c r="EQ64" s="448"/>
      <c r="ER64" s="448"/>
      <c r="ES64" s="448"/>
      <c r="ET64" s="448"/>
      <c r="EU64" s="448"/>
      <c r="EV64" s="448"/>
      <c r="EW64" s="448"/>
      <c r="EX64" s="448"/>
      <c r="EY64" s="448"/>
      <c r="EZ64" s="448"/>
      <c r="FA64" s="448"/>
      <c r="FB64" s="448"/>
      <c r="FC64" s="448"/>
      <c r="FD64" s="448"/>
      <c r="FE64" s="448"/>
      <c r="FF64" s="448"/>
      <c r="FG64" s="448"/>
      <c r="FH64" s="448"/>
      <c r="FI64" s="448"/>
      <c r="FJ64" s="448"/>
      <c r="FK64" s="448"/>
      <c r="FL64" s="448"/>
      <c r="FM64" s="448"/>
      <c r="FN64" s="448"/>
      <c r="FO64" s="448"/>
      <c r="FP64" s="448"/>
      <c r="FQ64" s="448"/>
      <c r="FR64" s="448"/>
      <c r="FS64" s="448"/>
      <c r="FT64" s="448"/>
      <c r="FU64" s="448"/>
      <c r="FV64" s="448"/>
      <c r="FW64" s="448"/>
      <c r="FX64" s="448"/>
      <c r="FY64" s="448"/>
      <c r="FZ64" s="448"/>
      <c r="GA64" s="448"/>
      <c r="GB64" s="448"/>
      <c r="GC64" s="448"/>
      <c r="GD64" s="448"/>
      <c r="GE64" s="448"/>
      <c r="GF64" s="448"/>
      <c r="GG64" s="448"/>
      <c r="GH64" s="448"/>
      <c r="GI64" s="448"/>
      <c r="GJ64" s="448"/>
      <c r="GK64" s="448"/>
      <c r="GL64" s="448"/>
      <c r="GM64" s="448"/>
      <c r="GN64" s="448"/>
      <c r="GO64" s="448"/>
      <c r="GP64" s="448"/>
      <c r="GQ64" s="448"/>
      <c r="GR64" s="448"/>
      <c r="GS64" s="448"/>
      <c r="GT64" s="448"/>
      <c r="GU64" s="448"/>
      <c r="GV64" s="448"/>
      <c r="GW64" s="448"/>
      <c r="GX64" s="448"/>
      <c r="GY64" s="448"/>
      <c r="GZ64" s="448"/>
      <c r="HA64" s="448"/>
      <c r="HB64" s="448"/>
      <c r="HC64" s="448"/>
      <c r="HD64" s="448"/>
      <c r="HE64" s="448"/>
      <c r="HF64" s="448"/>
      <c r="HG64" s="448"/>
      <c r="HH64" s="448"/>
      <c r="HI64" s="448"/>
      <c r="HJ64" s="448"/>
      <c r="HK64" s="448"/>
      <c r="HL64" s="448"/>
      <c r="HM64" s="448"/>
      <c r="HN64" s="448"/>
      <c r="HO64" s="448"/>
      <c r="HP64" s="448"/>
      <c r="HQ64" s="448"/>
      <c r="HR64" s="448"/>
      <c r="HS64" s="448"/>
      <c r="HT64" s="448"/>
      <c r="HU64" s="448"/>
      <c r="HV64" s="448"/>
      <c r="HW64" s="448"/>
      <c r="HX64" s="448"/>
      <c r="HY64" s="448"/>
      <c r="HZ64" s="448"/>
      <c r="IA64" s="448"/>
      <c r="IB64" s="448"/>
      <c r="IC64" s="448"/>
      <c r="ID64" s="448"/>
      <c r="IE64" s="448"/>
      <c r="IF64" s="448"/>
      <c r="IG64" s="448"/>
      <c r="IH64" s="448"/>
      <c r="II64" s="448"/>
      <c r="IJ64" s="448"/>
      <c r="IK64" s="448"/>
      <c r="IL64" s="448"/>
      <c r="IM64" s="448"/>
      <c r="IN64" s="448"/>
      <c r="IO64" s="448"/>
      <c r="IP64" s="448"/>
      <c r="IQ64" s="448"/>
      <c r="IR64" s="448"/>
      <c r="IS64" s="448"/>
      <c r="IT64" s="448"/>
      <c r="IU64" s="448"/>
      <c r="IV64" s="448"/>
      <c r="IW64" s="448"/>
      <c r="IX64" s="448"/>
      <c r="IY64" s="448"/>
      <c r="IZ64" s="448"/>
      <c r="JA64" s="448"/>
      <c r="JB64" s="448"/>
      <c r="JC64" s="448"/>
      <c r="JD64" s="448"/>
      <c r="JE64" s="448"/>
      <c r="JF64" s="448"/>
      <c r="JG64" s="448"/>
      <c r="JH64" s="448"/>
      <c r="JI64" s="448"/>
      <c r="JJ64" s="448"/>
      <c r="JK64" s="448"/>
      <c r="JL64" s="448"/>
      <c r="JM64" s="448"/>
      <c r="JN64" s="448"/>
      <c r="JO64" s="448"/>
      <c r="JP64" s="448"/>
      <c r="JQ64" s="448"/>
      <c r="JR64" s="448"/>
      <c r="JS64" s="448"/>
      <c r="JT64" s="448"/>
      <c r="JU64" s="448"/>
      <c r="JV64" s="448"/>
      <c r="JW64" s="448"/>
      <c r="JX64" s="448"/>
      <c r="JY64" s="448"/>
      <c r="JZ64" s="448"/>
      <c r="KA64" s="448"/>
      <c r="KB64" s="448"/>
      <c r="KC64" s="448"/>
      <c r="KD64" s="448"/>
      <c r="KE64" s="448"/>
      <c r="KF64" s="448"/>
      <c r="KG64" s="448"/>
      <c r="KH64" s="448"/>
      <c r="KI64" s="448"/>
      <c r="KJ64" s="448"/>
      <c r="KK64" s="448"/>
      <c r="KL64" s="448"/>
      <c r="KM64" s="448"/>
      <c r="KN64" s="448"/>
      <c r="KO64" s="448"/>
      <c r="KP64" s="448"/>
      <c r="KQ64" s="448"/>
      <c r="KR64" s="448"/>
      <c r="KS64" s="448"/>
      <c r="KT64" s="448"/>
      <c r="KU64" s="448"/>
      <c r="KV64" s="448"/>
      <c r="KW64" s="448"/>
      <c r="KX64" s="448"/>
      <c r="KY64" s="448"/>
      <c r="KZ64" s="448"/>
      <c r="LA64" s="448"/>
      <c r="LB64" s="448"/>
      <c r="LC64" s="448"/>
      <c r="LD64" s="448"/>
      <c r="LE64" s="448"/>
      <c r="LF64" s="448"/>
      <c r="LG64" s="448"/>
      <c r="LH64" s="448"/>
      <c r="LI64" s="448"/>
      <c r="LJ64" s="448"/>
      <c r="LK64" s="448"/>
      <c r="LL64" s="448"/>
      <c r="LM64" s="448"/>
      <c r="LN64" s="448"/>
      <c r="LO64" s="448"/>
      <c r="LP64" s="448"/>
      <c r="LQ64" s="448"/>
      <c r="LR64" s="448"/>
      <c r="LS64" s="448"/>
      <c r="LT64" s="448"/>
      <c r="LU64" s="448"/>
      <c r="LV64" s="448"/>
      <c r="LW64" s="448"/>
      <c r="LX64" s="448"/>
      <c r="LY64" s="448"/>
      <c r="LZ64" s="448"/>
      <c r="MA64" s="448"/>
      <c r="MB64" s="448"/>
      <c r="MC64" s="448"/>
      <c r="MD64" s="448"/>
      <c r="ME64" s="448"/>
      <c r="MF64" s="448"/>
      <c r="MG64" s="448"/>
      <c r="MH64" s="448"/>
      <c r="MI64" s="448"/>
      <c r="MJ64" s="448"/>
      <c r="MK64" s="448"/>
      <c r="ML64" s="448"/>
      <c r="MM64" s="448"/>
      <c r="MN64" s="448"/>
      <c r="MO64" s="448"/>
      <c r="MP64" s="448"/>
      <c r="MQ64" s="448"/>
      <c r="MR64" s="448"/>
      <c r="MS64" s="448"/>
      <c r="MT64" s="448"/>
      <c r="MU64" s="448"/>
      <c r="MV64" s="448"/>
      <c r="MW64" s="448"/>
      <c r="MX64" s="448"/>
      <c r="MY64" s="448"/>
      <c r="MZ64" s="448"/>
      <c r="NA64" s="448"/>
      <c r="NB64" s="448"/>
      <c r="NC64" s="448"/>
      <c r="ND64" s="448"/>
      <c r="NE64" s="448"/>
      <c r="NF64" s="448"/>
      <c r="NG64" s="448"/>
      <c r="NH64" s="448"/>
      <c r="NI64" s="448"/>
      <c r="NJ64" s="448"/>
      <c r="NK64" s="448"/>
      <c r="NL64" s="448"/>
      <c r="NM64" s="448"/>
      <c r="NN64" s="448"/>
      <c r="NO64" s="448"/>
      <c r="NP64" s="448"/>
      <c r="NQ64" s="448"/>
      <c r="NR64" s="448"/>
      <c r="NS64" s="448"/>
      <c r="NT64" s="448"/>
      <c r="NU64" s="448"/>
      <c r="NV64" s="448"/>
      <c r="NW64" s="448"/>
      <c r="NX64" s="448"/>
      <c r="NY64" s="448"/>
      <c r="NZ64" s="448"/>
      <c r="OA64" s="448"/>
      <c r="OB64" s="448"/>
      <c r="OC64" s="448"/>
      <c r="OD64" s="448"/>
      <c r="OE64" s="448"/>
      <c r="OF64" s="448"/>
      <c r="OG64" s="448"/>
      <c r="OH64" s="448"/>
      <c r="OI64" s="448"/>
      <c r="OJ64" s="448"/>
      <c r="OK64" s="448"/>
      <c r="OL64" s="448"/>
      <c r="OM64" s="448"/>
      <c r="ON64" s="448"/>
      <c r="OO64" s="448"/>
      <c r="OP64" s="448"/>
      <c r="OQ64" s="448"/>
      <c r="OR64" s="448"/>
      <c r="OS64" s="448"/>
      <c r="OT64" s="448"/>
      <c r="OU64" s="448"/>
      <c r="OV64" s="448"/>
      <c r="OW64" s="448"/>
      <c r="OX64" s="448"/>
      <c r="OY64" s="448"/>
      <c r="OZ64" s="448"/>
      <c r="PA64" s="448"/>
      <c r="PB64" s="448"/>
      <c r="PC64" s="448"/>
      <c r="PD64" s="448"/>
      <c r="PE64" s="448"/>
      <c r="PF64" s="448"/>
      <c r="PG64" s="448"/>
      <c r="PH64" s="448"/>
      <c r="PI64" s="448"/>
      <c r="PJ64" s="448"/>
      <c r="PK64" s="448"/>
      <c r="PL64" s="448"/>
      <c r="PM64" s="448"/>
      <c r="PN64" s="448"/>
      <c r="PO64" s="448"/>
      <c r="PP64" s="448"/>
      <c r="PQ64" s="448"/>
      <c r="PR64" s="448"/>
      <c r="PS64" s="448"/>
      <c r="PT64" s="448"/>
      <c r="PU64" s="448"/>
      <c r="PV64" s="448"/>
      <c r="PW64" s="448"/>
      <c r="PX64" s="448"/>
      <c r="PY64" s="448"/>
      <c r="PZ64" s="448"/>
      <c r="QA64" s="448"/>
      <c r="QB64" s="448"/>
      <c r="QC64" s="448"/>
      <c r="QD64" s="448"/>
      <c r="QE64" s="448"/>
      <c r="QF64" s="448"/>
      <c r="QG64" s="448"/>
      <c r="QH64" s="448"/>
      <c r="QI64" s="448"/>
      <c r="QJ64" s="448"/>
      <c r="QK64" s="448"/>
      <c r="QL64" s="448"/>
      <c r="QM64" s="448"/>
      <c r="QN64" s="448"/>
      <c r="QO64" s="448"/>
      <c r="QP64" s="448"/>
      <c r="QQ64" s="448"/>
      <c r="QR64" s="448"/>
      <c r="QS64" s="448"/>
      <c r="QT64" s="448"/>
      <c r="QU64" s="448"/>
      <c r="QV64" s="448"/>
      <c r="QW64" s="448"/>
      <c r="QX64" s="448"/>
      <c r="QY64" s="448"/>
      <c r="QZ64" s="448"/>
      <c r="RA64" s="448"/>
      <c r="RB64" s="448"/>
      <c r="RC64" s="448"/>
      <c r="RD64" s="448"/>
      <c r="RE64" s="448"/>
      <c r="RF64" s="448"/>
      <c r="RG64" s="448"/>
      <c r="RH64" s="448"/>
      <c r="RI64" s="448"/>
      <c r="RJ64" s="448"/>
      <c r="RK64" s="448"/>
      <c r="RL64" s="448"/>
      <c r="RM64" s="448"/>
      <c r="RN64" s="448"/>
      <c r="RO64" s="448"/>
      <c r="RP64" s="448"/>
      <c r="RQ64" s="448"/>
      <c r="RR64" s="448"/>
      <c r="RS64" s="448"/>
      <c r="RT64" s="448"/>
      <c r="RU64" s="448"/>
      <c r="RV64" s="448"/>
      <c r="RW64" s="448"/>
      <c r="RX64" s="448"/>
      <c r="RY64" s="448"/>
      <c r="RZ64" s="448"/>
      <c r="SA64" s="448"/>
      <c r="SB64" s="448"/>
      <c r="SC64" s="448"/>
      <c r="SD64" s="448"/>
      <c r="SE64" s="448"/>
      <c r="SF64" s="448"/>
      <c r="SG64" s="448"/>
      <c r="SH64" s="448"/>
      <c r="SI64" s="448"/>
      <c r="SJ64" s="448"/>
      <c r="SK64" s="448"/>
      <c r="SL64" s="448"/>
      <c r="SM64" s="448"/>
      <c r="SN64" s="448"/>
      <c r="SO64" s="448"/>
      <c r="SP64" s="448"/>
      <c r="SQ64" s="448"/>
      <c r="SR64" s="448"/>
      <c r="SS64" s="448"/>
      <c r="ST64" s="448"/>
      <c r="SU64" s="448"/>
      <c r="SV64" s="448"/>
      <c r="SW64" s="448"/>
      <c r="SX64" s="448"/>
      <c r="SY64" s="448"/>
      <c r="SZ64" s="448"/>
      <c r="TA64" s="448"/>
      <c r="TB64" s="448"/>
      <c r="TC64" s="448"/>
      <c r="TD64" s="448"/>
      <c r="TE64" s="448"/>
      <c r="TF64" s="448"/>
      <c r="TG64" s="448"/>
      <c r="TH64" s="448"/>
      <c r="TI64" s="448"/>
      <c r="TJ64" s="448"/>
      <c r="TK64" s="448"/>
      <c r="TL64" s="448"/>
      <c r="TM64" s="448"/>
      <c r="TN64" s="448"/>
      <c r="TO64" s="448"/>
      <c r="TP64" s="448"/>
      <c r="TQ64" s="448"/>
      <c r="TR64" s="448"/>
      <c r="TS64" s="448"/>
      <c r="TT64" s="448"/>
      <c r="TU64" s="448"/>
      <c r="TV64" s="448"/>
      <c r="TW64" s="448"/>
      <c r="TX64" s="448"/>
      <c r="TY64" s="448"/>
      <c r="TZ64" s="448"/>
      <c r="UA64" s="448"/>
      <c r="UB64" s="448"/>
      <c r="UC64" s="448"/>
      <c r="UD64" s="448"/>
      <c r="UE64" s="448"/>
      <c r="UF64" s="448"/>
      <c r="UG64" s="448"/>
      <c r="UH64" s="448"/>
      <c r="UI64" s="448"/>
      <c r="UJ64" s="448"/>
      <c r="UK64" s="448"/>
      <c r="UL64" s="448"/>
      <c r="UM64" s="448"/>
      <c r="UN64" s="448"/>
      <c r="UO64" s="448"/>
      <c r="UP64" s="448"/>
      <c r="UQ64" s="448"/>
      <c r="UR64" s="448"/>
      <c r="US64" s="448"/>
      <c r="UT64" s="448"/>
      <c r="UU64" s="448"/>
      <c r="UV64" s="448"/>
      <c r="UW64" s="448"/>
      <c r="UX64" s="448"/>
      <c r="UY64" s="448"/>
      <c r="UZ64" s="448"/>
      <c r="VA64" s="448"/>
      <c r="VB64" s="448"/>
      <c r="VC64" s="448"/>
      <c r="VD64" s="448"/>
      <c r="VE64" s="448"/>
      <c r="VF64" s="448"/>
      <c r="VG64" s="448"/>
      <c r="VH64" s="448"/>
      <c r="VI64" s="448"/>
      <c r="VJ64" s="448"/>
      <c r="VK64" s="448"/>
      <c r="VL64" s="448"/>
      <c r="VM64" s="448"/>
      <c r="VN64" s="448"/>
      <c r="VO64" s="448"/>
      <c r="VP64" s="448"/>
      <c r="VQ64" s="448"/>
      <c r="VR64" s="448"/>
      <c r="VS64" s="448"/>
      <c r="VT64" s="448"/>
      <c r="VU64" s="448"/>
      <c r="VV64" s="448"/>
      <c r="VW64" s="448"/>
      <c r="VX64" s="448"/>
      <c r="VY64" s="448"/>
      <c r="VZ64" s="448"/>
      <c r="WA64" s="448"/>
      <c r="WB64" s="448"/>
      <c r="WC64" s="448"/>
      <c r="WD64" s="448"/>
      <c r="WE64" s="448"/>
      <c r="WF64" s="448"/>
      <c r="WG64" s="448"/>
      <c r="WH64" s="448"/>
      <c r="WI64" s="448"/>
      <c r="WJ64" s="448"/>
      <c r="WK64" s="448"/>
      <c r="WL64" s="448"/>
      <c r="WM64" s="448"/>
      <c r="WN64" s="448"/>
      <c r="WO64" s="448"/>
      <c r="WP64" s="448"/>
      <c r="WQ64" s="448"/>
      <c r="WR64" s="448"/>
      <c r="WS64" s="448"/>
      <c r="WT64" s="448"/>
      <c r="WU64" s="448"/>
      <c r="WV64" s="448"/>
      <c r="WW64" s="448"/>
      <c r="WX64" s="448"/>
      <c r="WY64" s="448"/>
      <c r="WZ64" s="448"/>
      <c r="XA64" s="448"/>
      <c r="XB64" s="448"/>
      <c r="XC64" s="448"/>
      <c r="XD64" s="448"/>
      <c r="XE64" s="448"/>
      <c r="XF64" s="448"/>
      <c r="XG64" s="448"/>
      <c r="XH64" s="448"/>
      <c r="XI64" s="448"/>
      <c r="XJ64" s="448"/>
      <c r="XK64" s="448"/>
      <c r="XL64" s="448"/>
      <c r="XM64" s="448"/>
      <c r="XN64" s="448"/>
      <c r="XO64" s="448"/>
      <c r="XP64" s="448"/>
      <c r="XQ64" s="448"/>
      <c r="XR64" s="448"/>
      <c r="XS64" s="448"/>
      <c r="XT64" s="448"/>
      <c r="XU64" s="448"/>
      <c r="XV64" s="448"/>
      <c r="XW64" s="448"/>
      <c r="XX64" s="448"/>
      <c r="XY64" s="448"/>
      <c r="XZ64" s="448"/>
      <c r="YA64" s="448"/>
      <c r="YB64" s="448"/>
      <c r="YC64" s="448"/>
      <c r="YD64" s="448"/>
      <c r="YE64" s="448"/>
      <c r="YF64" s="448"/>
      <c r="YG64" s="448"/>
      <c r="YH64" s="448"/>
      <c r="YI64" s="448"/>
      <c r="YJ64" s="448"/>
      <c r="YK64" s="448"/>
      <c r="YL64" s="448"/>
      <c r="YM64" s="448"/>
      <c r="YN64" s="448"/>
      <c r="YO64" s="448"/>
      <c r="YP64" s="448"/>
      <c r="YQ64" s="448"/>
      <c r="YR64" s="448"/>
      <c r="YS64" s="448"/>
      <c r="YT64" s="448"/>
      <c r="YU64" s="448"/>
      <c r="YV64" s="448"/>
      <c r="YW64" s="448"/>
      <c r="YX64" s="448"/>
      <c r="YY64" s="448"/>
      <c r="YZ64" s="448"/>
      <c r="ZA64" s="448"/>
      <c r="ZB64" s="448"/>
      <c r="ZC64" s="448"/>
      <c r="ZD64" s="448"/>
      <c r="ZE64" s="448"/>
      <c r="ZF64" s="448"/>
      <c r="ZG64" s="448"/>
      <c r="ZH64" s="448"/>
      <c r="ZI64" s="448"/>
      <c r="ZJ64" s="448"/>
      <c r="ZK64" s="448"/>
      <c r="ZL64" s="448"/>
      <c r="ZM64" s="448"/>
      <c r="ZN64" s="448"/>
      <c r="ZO64" s="448"/>
      <c r="ZP64" s="448"/>
      <c r="ZQ64" s="448"/>
      <c r="ZR64" s="448"/>
      <c r="ZS64" s="448"/>
      <c r="ZT64" s="448"/>
      <c r="ZU64" s="448"/>
      <c r="ZV64" s="448"/>
      <c r="ZW64" s="448"/>
      <c r="ZX64" s="448"/>
      <c r="ZY64" s="448"/>
      <c r="ZZ64" s="448"/>
    </row>
    <row r="65" spans="1:702" s="461" customFormat="1" x14ac:dyDescent="0.2">
      <c r="A65" s="448"/>
      <c r="B65" s="448"/>
      <c r="C65" s="448"/>
      <c r="D65" s="460"/>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8"/>
      <c r="AY65" s="448"/>
      <c r="AZ65" s="448"/>
      <c r="BA65" s="448"/>
      <c r="BB65" s="448"/>
      <c r="BC65" s="448"/>
      <c r="BD65" s="448"/>
      <c r="BE65" s="448"/>
      <c r="BF65" s="448"/>
      <c r="BG65" s="448"/>
      <c r="BH65" s="448"/>
      <c r="BI65" s="448"/>
      <c r="BJ65" s="448"/>
      <c r="BK65" s="448"/>
      <c r="BL65" s="448"/>
      <c r="BM65" s="448"/>
      <c r="BN65" s="448"/>
      <c r="BO65" s="448"/>
      <c r="BP65" s="448"/>
      <c r="BQ65" s="448"/>
      <c r="BR65" s="448"/>
      <c r="BS65" s="448"/>
      <c r="BT65" s="448"/>
      <c r="BU65" s="448"/>
      <c r="BV65" s="448"/>
      <c r="BW65" s="448"/>
      <c r="BX65" s="448"/>
      <c r="BY65" s="448"/>
      <c r="BZ65" s="448"/>
      <c r="CA65" s="448"/>
      <c r="CB65" s="448"/>
      <c r="CC65" s="448"/>
      <c r="CD65" s="448"/>
      <c r="CE65" s="448"/>
      <c r="CF65" s="448"/>
      <c r="CG65" s="448"/>
      <c r="CH65" s="448"/>
      <c r="CI65" s="448"/>
      <c r="CJ65" s="448"/>
      <c r="CK65" s="448"/>
      <c r="CL65" s="448"/>
      <c r="CM65" s="448"/>
      <c r="CN65" s="448"/>
      <c r="CO65" s="448"/>
      <c r="CP65" s="448"/>
      <c r="CQ65" s="448"/>
      <c r="CR65" s="448"/>
      <c r="CS65" s="448"/>
      <c r="CT65" s="448"/>
      <c r="CU65" s="448"/>
      <c r="CV65" s="448"/>
      <c r="CW65" s="448"/>
      <c r="CX65" s="448"/>
      <c r="CY65" s="448"/>
      <c r="CZ65" s="448"/>
      <c r="DA65" s="448"/>
      <c r="DB65" s="448"/>
      <c r="DC65" s="448"/>
      <c r="DD65" s="448"/>
      <c r="DE65" s="448"/>
      <c r="DF65" s="448"/>
      <c r="DG65" s="448"/>
      <c r="DH65" s="448"/>
      <c r="DI65" s="448"/>
      <c r="DJ65" s="448"/>
      <c r="DK65" s="448"/>
      <c r="DL65" s="448"/>
      <c r="DM65" s="448"/>
      <c r="DN65" s="448"/>
      <c r="DO65" s="448"/>
      <c r="DP65" s="448"/>
      <c r="DQ65" s="448"/>
      <c r="DR65" s="448"/>
      <c r="DS65" s="448"/>
      <c r="DT65" s="448"/>
      <c r="DU65" s="448"/>
      <c r="DV65" s="448"/>
      <c r="DW65" s="448"/>
      <c r="DX65" s="448"/>
      <c r="DY65" s="448"/>
      <c r="DZ65" s="448"/>
      <c r="EA65" s="448"/>
      <c r="EB65" s="448"/>
      <c r="EC65" s="448"/>
      <c r="ED65" s="448"/>
      <c r="EE65" s="448"/>
      <c r="EF65" s="448"/>
      <c r="EG65" s="448"/>
      <c r="EH65" s="448"/>
      <c r="EI65" s="448"/>
      <c r="EJ65" s="448"/>
      <c r="EK65" s="448"/>
      <c r="EL65" s="448"/>
      <c r="EM65" s="448"/>
      <c r="EN65" s="448"/>
      <c r="EO65" s="448"/>
      <c r="EP65" s="448"/>
      <c r="EQ65" s="448"/>
      <c r="ER65" s="448"/>
      <c r="ES65" s="448"/>
      <c r="ET65" s="448"/>
      <c r="EU65" s="448"/>
      <c r="EV65" s="448"/>
      <c r="EW65" s="448"/>
      <c r="EX65" s="448"/>
      <c r="EY65" s="448"/>
      <c r="EZ65" s="448"/>
      <c r="FA65" s="448"/>
      <c r="FB65" s="448"/>
      <c r="FC65" s="448"/>
      <c r="FD65" s="448"/>
      <c r="FE65" s="448"/>
      <c r="FF65" s="448"/>
      <c r="FG65" s="448"/>
      <c r="FH65" s="448"/>
      <c r="FI65" s="448"/>
      <c r="FJ65" s="448"/>
      <c r="FK65" s="448"/>
      <c r="FL65" s="448"/>
      <c r="FM65" s="448"/>
      <c r="FN65" s="448"/>
      <c r="FO65" s="448"/>
      <c r="FP65" s="448"/>
      <c r="FQ65" s="448"/>
      <c r="FR65" s="448"/>
      <c r="FS65" s="448"/>
      <c r="FT65" s="448"/>
      <c r="FU65" s="448"/>
      <c r="FV65" s="448"/>
      <c r="FW65" s="448"/>
      <c r="FX65" s="448"/>
      <c r="FY65" s="448"/>
      <c r="FZ65" s="448"/>
      <c r="GA65" s="448"/>
      <c r="GB65" s="448"/>
      <c r="GC65" s="448"/>
      <c r="GD65" s="448"/>
      <c r="GE65" s="448"/>
      <c r="GF65" s="448"/>
      <c r="GG65" s="448"/>
      <c r="GH65" s="448"/>
      <c r="GI65" s="448"/>
      <c r="GJ65" s="448"/>
      <c r="GK65" s="448"/>
      <c r="GL65" s="448"/>
      <c r="GM65" s="448"/>
      <c r="GN65" s="448"/>
      <c r="GO65" s="448"/>
      <c r="GP65" s="448"/>
      <c r="GQ65" s="448"/>
      <c r="GR65" s="448"/>
      <c r="GS65" s="448"/>
      <c r="GT65" s="448"/>
      <c r="GU65" s="448"/>
      <c r="GV65" s="448"/>
      <c r="GW65" s="448"/>
      <c r="GX65" s="448"/>
      <c r="GY65" s="448"/>
      <c r="GZ65" s="448"/>
      <c r="HA65" s="448"/>
      <c r="HB65" s="448"/>
      <c r="HC65" s="448"/>
      <c r="HD65" s="448"/>
      <c r="HE65" s="448"/>
      <c r="HF65" s="448"/>
      <c r="HG65" s="448"/>
      <c r="HH65" s="448"/>
      <c r="HI65" s="448"/>
      <c r="HJ65" s="448"/>
      <c r="HK65" s="448"/>
      <c r="HL65" s="448"/>
      <c r="HM65" s="448"/>
      <c r="HN65" s="448"/>
      <c r="HO65" s="448"/>
      <c r="HP65" s="448"/>
      <c r="HQ65" s="448"/>
      <c r="HR65" s="448"/>
      <c r="HS65" s="448"/>
      <c r="HT65" s="448"/>
      <c r="HU65" s="448"/>
      <c r="HV65" s="448"/>
      <c r="HW65" s="448"/>
      <c r="HX65" s="448"/>
      <c r="HY65" s="448"/>
      <c r="HZ65" s="448"/>
      <c r="IA65" s="448"/>
      <c r="IB65" s="448"/>
      <c r="IC65" s="448"/>
      <c r="ID65" s="448"/>
      <c r="IE65" s="448"/>
      <c r="IF65" s="448"/>
      <c r="IG65" s="448"/>
      <c r="IH65" s="448"/>
      <c r="II65" s="448"/>
      <c r="IJ65" s="448"/>
      <c r="IK65" s="448"/>
      <c r="IL65" s="448"/>
      <c r="IM65" s="448"/>
      <c r="IN65" s="448"/>
      <c r="IO65" s="448"/>
      <c r="IP65" s="448"/>
      <c r="IQ65" s="448"/>
      <c r="IR65" s="448"/>
      <c r="IS65" s="448"/>
      <c r="IT65" s="448"/>
      <c r="IU65" s="448"/>
      <c r="IV65" s="448"/>
      <c r="IW65" s="448"/>
      <c r="IX65" s="448"/>
      <c r="IY65" s="448"/>
      <c r="IZ65" s="448"/>
      <c r="JA65" s="448"/>
      <c r="JB65" s="448"/>
      <c r="JC65" s="448"/>
      <c r="JD65" s="448"/>
      <c r="JE65" s="448"/>
      <c r="JF65" s="448"/>
      <c r="JG65" s="448"/>
      <c r="JH65" s="448"/>
      <c r="JI65" s="448"/>
      <c r="JJ65" s="448"/>
      <c r="JK65" s="448"/>
      <c r="JL65" s="448"/>
      <c r="JM65" s="448"/>
      <c r="JN65" s="448"/>
      <c r="JO65" s="448"/>
      <c r="JP65" s="448"/>
      <c r="JQ65" s="448"/>
      <c r="JR65" s="448"/>
      <c r="JS65" s="448"/>
      <c r="JT65" s="448"/>
      <c r="JU65" s="448"/>
      <c r="JV65" s="448"/>
      <c r="JW65" s="448"/>
      <c r="JX65" s="448"/>
      <c r="JY65" s="448"/>
      <c r="JZ65" s="448"/>
      <c r="KA65" s="448"/>
      <c r="KB65" s="448"/>
      <c r="KC65" s="448"/>
      <c r="KD65" s="448"/>
      <c r="KE65" s="448"/>
      <c r="KF65" s="448"/>
      <c r="KG65" s="448"/>
      <c r="KH65" s="448"/>
      <c r="KI65" s="448"/>
      <c r="KJ65" s="448"/>
      <c r="KK65" s="448"/>
      <c r="KL65" s="448"/>
      <c r="KM65" s="448"/>
      <c r="KN65" s="448"/>
      <c r="KO65" s="448"/>
      <c r="KP65" s="448"/>
      <c r="KQ65" s="448"/>
      <c r="KR65" s="448"/>
      <c r="KS65" s="448"/>
      <c r="KT65" s="448"/>
      <c r="KU65" s="448"/>
      <c r="KV65" s="448"/>
      <c r="KW65" s="448"/>
      <c r="KX65" s="448"/>
      <c r="KY65" s="448"/>
      <c r="KZ65" s="448"/>
      <c r="LA65" s="448"/>
      <c r="LB65" s="448"/>
      <c r="LC65" s="448"/>
      <c r="LD65" s="448"/>
      <c r="LE65" s="448"/>
      <c r="LF65" s="448"/>
      <c r="LG65" s="448"/>
      <c r="LH65" s="448"/>
      <c r="LI65" s="448"/>
      <c r="LJ65" s="448"/>
      <c r="LK65" s="448"/>
      <c r="LL65" s="448"/>
      <c r="LM65" s="448"/>
      <c r="LN65" s="448"/>
      <c r="LO65" s="448"/>
      <c r="LP65" s="448"/>
      <c r="LQ65" s="448"/>
      <c r="LR65" s="448"/>
      <c r="LS65" s="448"/>
      <c r="LT65" s="448"/>
      <c r="LU65" s="448"/>
      <c r="LV65" s="448"/>
      <c r="LW65" s="448"/>
      <c r="LX65" s="448"/>
      <c r="LY65" s="448"/>
      <c r="LZ65" s="448"/>
      <c r="MA65" s="448"/>
      <c r="MB65" s="448"/>
      <c r="MC65" s="448"/>
      <c r="MD65" s="448"/>
      <c r="ME65" s="448"/>
      <c r="MF65" s="448"/>
      <c r="MG65" s="448"/>
      <c r="MH65" s="448"/>
      <c r="MI65" s="448"/>
      <c r="MJ65" s="448"/>
      <c r="MK65" s="448"/>
      <c r="ML65" s="448"/>
      <c r="MM65" s="448"/>
      <c r="MN65" s="448"/>
      <c r="MO65" s="448"/>
      <c r="MP65" s="448"/>
      <c r="MQ65" s="448"/>
      <c r="MR65" s="448"/>
      <c r="MS65" s="448"/>
      <c r="MT65" s="448"/>
      <c r="MU65" s="448"/>
      <c r="MV65" s="448"/>
      <c r="MW65" s="448"/>
      <c r="MX65" s="448"/>
      <c r="MY65" s="448"/>
      <c r="MZ65" s="448"/>
      <c r="NA65" s="448"/>
      <c r="NB65" s="448"/>
      <c r="NC65" s="448"/>
      <c r="ND65" s="448"/>
      <c r="NE65" s="448"/>
      <c r="NF65" s="448"/>
      <c r="NG65" s="448"/>
      <c r="NH65" s="448"/>
      <c r="NI65" s="448"/>
      <c r="NJ65" s="448"/>
      <c r="NK65" s="448"/>
      <c r="NL65" s="448"/>
      <c r="NM65" s="448"/>
      <c r="NN65" s="448"/>
      <c r="NO65" s="448"/>
      <c r="NP65" s="448"/>
      <c r="NQ65" s="448"/>
      <c r="NR65" s="448"/>
      <c r="NS65" s="448"/>
      <c r="NT65" s="448"/>
      <c r="NU65" s="448"/>
      <c r="NV65" s="448"/>
      <c r="NW65" s="448"/>
      <c r="NX65" s="448"/>
      <c r="NY65" s="448"/>
      <c r="NZ65" s="448"/>
      <c r="OA65" s="448"/>
      <c r="OB65" s="448"/>
      <c r="OC65" s="448"/>
      <c r="OD65" s="448"/>
      <c r="OE65" s="448"/>
      <c r="OF65" s="448"/>
      <c r="OG65" s="448"/>
      <c r="OH65" s="448"/>
      <c r="OI65" s="448"/>
      <c r="OJ65" s="448"/>
      <c r="OK65" s="448"/>
      <c r="OL65" s="448"/>
      <c r="OM65" s="448"/>
      <c r="ON65" s="448"/>
      <c r="OO65" s="448"/>
      <c r="OP65" s="448"/>
      <c r="OQ65" s="448"/>
      <c r="OR65" s="448"/>
      <c r="OS65" s="448"/>
      <c r="OT65" s="448"/>
      <c r="OU65" s="448"/>
      <c r="OV65" s="448"/>
      <c r="OW65" s="448"/>
      <c r="OX65" s="448"/>
      <c r="OY65" s="448"/>
      <c r="OZ65" s="448"/>
      <c r="PA65" s="448"/>
      <c r="PB65" s="448"/>
      <c r="PC65" s="448"/>
      <c r="PD65" s="448"/>
      <c r="PE65" s="448"/>
      <c r="PF65" s="448"/>
      <c r="PG65" s="448"/>
      <c r="PH65" s="448"/>
      <c r="PI65" s="448"/>
      <c r="PJ65" s="448"/>
      <c r="PK65" s="448"/>
      <c r="PL65" s="448"/>
      <c r="PM65" s="448"/>
      <c r="PN65" s="448"/>
      <c r="PO65" s="448"/>
      <c r="PP65" s="448"/>
      <c r="PQ65" s="448"/>
      <c r="PR65" s="448"/>
      <c r="PS65" s="448"/>
      <c r="PT65" s="448"/>
      <c r="PU65" s="448"/>
      <c r="PV65" s="448"/>
      <c r="PW65" s="448"/>
      <c r="PX65" s="448"/>
      <c r="PY65" s="448"/>
      <c r="PZ65" s="448"/>
      <c r="QA65" s="448"/>
      <c r="QB65" s="448"/>
      <c r="QC65" s="448"/>
      <c r="QD65" s="448"/>
      <c r="QE65" s="448"/>
      <c r="QF65" s="448"/>
      <c r="QG65" s="448"/>
      <c r="QH65" s="448"/>
      <c r="QI65" s="448"/>
      <c r="QJ65" s="448"/>
      <c r="QK65" s="448"/>
      <c r="QL65" s="448"/>
      <c r="QM65" s="448"/>
      <c r="QN65" s="448"/>
      <c r="QO65" s="448"/>
      <c r="QP65" s="448"/>
      <c r="QQ65" s="448"/>
      <c r="QR65" s="448"/>
      <c r="QS65" s="448"/>
      <c r="QT65" s="448"/>
      <c r="QU65" s="448"/>
      <c r="QV65" s="448"/>
      <c r="QW65" s="448"/>
      <c r="QX65" s="448"/>
      <c r="QY65" s="448"/>
      <c r="QZ65" s="448"/>
      <c r="RA65" s="448"/>
      <c r="RB65" s="448"/>
      <c r="RC65" s="448"/>
      <c r="RD65" s="448"/>
      <c r="RE65" s="448"/>
      <c r="RF65" s="448"/>
      <c r="RG65" s="448"/>
      <c r="RH65" s="448"/>
      <c r="RI65" s="448"/>
      <c r="RJ65" s="448"/>
      <c r="RK65" s="448"/>
      <c r="RL65" s="448"/>
      <c r="RM65" s="448"/>
      <c r="RN65" s="448"/>
      <c r="RO65" s="448"/>
      <c r="RP65" s="448"/>
      <c r="RQ65" s="448"/>
      <c r="RR65" s="448"/>
      <c r="RS65" s="448"/>
      <c r="RT65" s="448"/>
      <c r="RU65" s="448"/>
      <c r="RV65" s="448"/>
      <c r="RW65" s="448"/>
      <c r="RX65" s="448"/>
      <c r="RY65" s="448"/>
      <c r="RZ65" s="448"/>
      <c r="SA65" s="448"/>
      <c r="SB65" s="448"/>
      <c r="SC65" s="448"/>
      <c r="SD65" s="448"/>
      <c r="SE65" s="448"/>
      <c r="SF65" s="448"/>
      <c r="SG65" s="448"/>
      <c r="SH65" s="448"/>
      <c r="SI65" s="448"/>
      <c r="SJ65" s="448"/>
      <c r="SK65" s="448"/>
      <c r="SL65" s="448"/>
      <c r="SM65" s="448"/>
      <c r="SN65" s="448"/>
      <c r="SO65" s="448"/>
      <c r="SP65" s="448"/>
      <c r="SQ65" s="448"/>
      <c r="SR65" s="448"/>
      <c r="SS65" s="448"/>
      <c r="ST65" s="448"/>
      <c r="SU65" s="448"/>
      <c r="SV65" s="448"/>
      <c r="SW65" s="448"/>
      <c r="SX65" s="448"/>
      <c r="SY65" s="448"/>
      <c r="SZ65" s="448"/>
      <c r="TA65" s="448"/>
      <c r="TB65" s="448"/>
      <c r="TC65" s="448"/>
      <c r="TD65" s="448"/>
      <c r="TE65" s="448"/>
      <c r="TF65" s="448"/>
      <c r="TG65" s="448"/>
      <c r="TH65" s="448"/>
      <c r="TI65" s="448"/>
      <c r="TJ65" s="448"/>
      <c r="TK65" s="448"/>
      <c r="TL65" s="448"/>
      <c r="TM65" s="448"/>
      <c r="TN65" s="448"/>
      <c r="TO65" s="448"/>
      <c r="TP65" s="448"/>
      <c r="TQ65" s="448"/>
      <c r="TR65" s="448"/>
      <c r="TS65" s="448"/>
      <c r="TT65" s="448"/>
      <c r="TU65" s="448"/>
      <c r="TV65" s="448"/>
      <c r="TW65" s="448"/>
      <c r="TX65" s="448"/>
      <c r="TY65" s="448"/>
      <c r="TZ65" s="448"/>
      <c r="UA65" s="448"/>
      <c r="UB65" s="448"/>
      <c r="UC65" s="448"/>
      <c r="UD65" s="448"/>
      <c r="UE65" s="448"/>
      <c r="UF65" s="448"/>
      <c r="UG65" s="448"/>
      <c r="UH65" s="448"/>
      <c r="UI65" s="448"/>
      <c r="UJ65" s="448"/>
      <c r="UK65" s="448"/>
      <c r="UL65" s="448"/>
      <c r="UM65" s="448"/>
      <c r="UN65" s="448"/>
      <c r="UO65" s="448"/>
      <c r="UP65" s="448"/>
      <c r="UQ65" s="448"/>
      <c r="UR65" s="448"/>
      <c r="US65" s="448"/>
      <c r="UT65" s="448"/>
      <c r="UU65" s="448"/>
      <c r="UV65" s="448"/>
      <c r="UW65" s="448"/>
      <c r="UX65" s="448"/>
      <c r="UY65" s="448"/>
      <c r="UZ65" s="448"/>
      <c r="VA65" s="448"/>
      <c r="VB65" s="448"/>
      <c r="VC65" s="448"/>
      <c r="VD65" s="448"/>
      <c r="VE65" s="448"/>
      <c r="VF65" s="448"/>
      <c r="VG65" s="448"/>
      <c r="VH65" s="448"/>
      <c r="VI65" s="448"/>
      <c r="VJ65" s="448"/>
      <c r="VK65" s="448"/>
      <c r="VL65" s="448"/>
      <c r="VM65" s="448"/>
      <c r="VN65" s="448"/>
      <c r="VO65" s="448"/>
      <c r="VP65" s="448"/>
      <c r="VQ65" s="448"/>
      <c r="VR65" s="448"/>
      <c r="VS65" s="448"/>
      <c r="VT65" s="448"/>
      <c r="VU65" s="448"/>
      <c r="VV65" s="448"/>
      <c r="VW65" s="448"/>
      <c r="VX65" s="448"/>
      <c r="VY65" s="448"/>
      <c r="VZ65" s="448"/>
      <c r="WA65" s="448"/>
      <c r="WB65" s="448"/>
      <c r="WC65" s="448"/>
      <c r="WD65" s="448"/>
      <c r="WE65" s="448"/>
      <c r="WF65" s="448"/>
      <c r="WG65" s="448"/>
      <c r="WH65" s="448"/>
      <c r="WI65" s="448"/>
      <c r="WJ65" s="448"/>
      <c r="WK65" s="448"/>
      <c r="WL65" s="448"/>
      <c r="WM65" s="448"/>
      <c r="WN65" s="448"/>
      <c r="WO65" s="448"/>
      <c r="WP65" s="448"/>
      <c r="WQ65" s="448"/>
      <c r="WR65" s="448"/>
      <c r="WS65" s="448"/>
      <c r="WT65" s="448"/>
      <c r="WU65" s="448"/>
      <c r="WV65" s="448"/>
      <c r="WW65" s="448"/>
      <c r="WX65" s="448"/>
      <c r="WY65" s="448"/>
      <c r="WZ65" s="448"/>
      <c r="XA65" s="448"/>
      <c r="XB65" s="448"/>
      <c r="XC65" s="448"/>
      <c r="XD65" s="448"/>
      <c r="XE65" s="448"/>
      <c r="XF65" s="448"/>
      <c r="XG65" s="448"/>
      <c r="XH65" s="448"/>
      <c r="XI65" s="448"/>
      <c r="XJ65" s="448"/>
      <c r="XK65" s="448"/>
      <c r="XL65" s="448"/>
      <c r="XM65" s="448"/>
      <c r="XN65" s="448"/>
      <c r="XO65" s="448"/>
      <c r="XP65" s="448"/>
      <c r="XQ65" s="448"/>
      <c r="XR65" s="448"/>
      <c r="XS65" s="448"/>
      <c r="XT65" s="448"/>
      <c r="XU65" s="448"/>
      <c r="XV65" s="448"/>
      <c r="XW65" s="448"/>
      <c r="XX65" s="448"/>
      <c r="XY65" s="448"/>
      <c r="XZ65" s="448"/>
      <c r="YA65" s="448"/>
      <c r="YB65" s="448"/>
      <c r="YC65" s="448"/>
      <c r="YD65" s="448"/>
      <c r="YE65" s="448"/>
      <c r="YF65" s="448"/>
      <c r="YG65" s="448"/>
      <c r="YH65" s="448"/>
      <c r="YI65" s="448"/>
      <c r="YJ65" s="448"/>
      <c r="YK65" s="448"/>
      <c r="YL65" s="448"/>
      <c r="YM65" s="448"/>
      <c r="YN65" s="448"/>
      <c r="YO65" s="448"/>
      <c r="YP65" s="448"/>
      <c r="YQ65" s="448"/>
      <c r="YR65" s="448"/>
      <c r="YS65" s="448"/>
      <c r="YT65" s="448"/>
      <c r="YU65" s="448"/>
      <c r="YV65" s="448"/>
      <c r="YW65" s="448"/>
      <c r="YX65" s="448"/>
      <c r="YY65" s="448"/>
      <c r="YZ65" s="448"/>
      <c r="ZA65" s="448"/>
      <c r="ZB65" s="448"/>
      <c r="ZC65" s="448"/>
      <c r="ZD65" s="448"/>
      <c r="ZE65" s="448"/>
      <c r="ZF65" s="448"/>
      <c r="ZG65" s="448"/>
      <c r="ZH65" s="448"/>
      <c r="ZI65" s="448"/>
      <c r="ZJ65" s="448"/>
      <c r="ZK65" s="448"/>
      <c r="ZL65" s="448"/>
      <c r="ZM65" s="448"/>
      <c r="ZN65" s="448"/>
      <c r="ZO65" s="448"/>
      <c r="ZP65" s="448"/>
      <c r="ZQ65" s="448"/>
      <c r="ZR65" s="448"/>
      <c r="ZS65" s="448"/>
      <c r="ZT65" s="448"/>
      <c r="ZU65" s="448"/>
      <c r="ZV65" s="448"/>
      <c r="ZW65" s="448"/>
      <c r="ZX65" s="448"/>
      <c r="ZY65" s="448"/>
      <c r="ZZ65" s="448"/>
    </row>
    <row r="66" spans="1:702" s="461" customFormat="1" x14ac:dyDescent="0.2">
      <c r="A66" s="448"/>
      <c r="B66" s="448"/>
      <c r="C66" s="448"/>
      <c r="D66" s="460"/>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8"/>
      <c r="AY66" s="448"/>
      <c r="AZ66" s="448"/>
      <c r="BA66" s="448"/>
      <c r="BB66" s="448"/>
      <c r="BC66" s="448"/>
      <c r="BD66" s="448"/>
      <c r="BE66" s="448"/>
      <c r="BF66" s="448"/>
      <c r="BG66" s="448"/>
      <c r="BH66" s="448"/>
      <c r="BI66" s="448"/>
      <c r="BJ66" s="448"/>
      <c r="BK66" s="448"/>
      <c r="BL66" s="448"/>
      <c r="BM66" s="448"/>
      <c r="BN66" s="448"/>
      <c r="BO66" s="448"/>
      <c r="BP66" s="448"/>
      <c r="BQ66" s="448"/>
      <c r="BR66" s="448"/>
      <c r="BS66" s="448"/>
      <c r="BT66" s="448"/>
      <c r="BU66" s="448"/>
      <c r="BV66" s="448"/>
      <c r="BW66" s="448"/>
      <c r="BX66" s="448"/>
      <c r="BY66" s="448"/>
      <c r="BZ66" s="448"/>
      <c r="CA66" s="448"/>
      <c r="CB66" s="448"/>
      <c r="CC66" s="448"/>
      <c r="CD66" s="448"/>
      <c r="CE66" s="448"/>
      <c r="CF66" s="448"/>
      <c r="CG66" s="448"/>
      <c r="CH66" s="448"/>
      <c r="CI66" s="448"/>
      <c r="CJ66" s="448"/>
      <c r="CK66" s="448"/>
      <c r="CL66" s="448"/>
      <c r="CM66" s="448"/>
      <c r="CN66" s="448"/>
      <c r="CO66" s="448"/>
      <c r="CP66" s="448"/>
      <c r="CQ66" s="448"/>
      <c r="CR66" s="448"/>
      <c r="CS66" s="448"/>
      <c r="CT66" s="448"/>
      <c r="CU66" s="448"/>
      <c r="CV66" s="448"/>
      <c r="CW66" s="448"/>
      <c r="CX66" s="448"/>
      <c r="CY66" s="448"/>
      <c r="CZ66" s="448"/>
      <c r="DA66" s="448"/>
      <c r="DB66" s="448"/>
      <c r="DC66" s="448"/>
      <c r="DD66" s="448"/>
      <c r="DE66" s="448"/>
      <c r="DF66" s="448"/>
      <c r="DG66" s="448"/>
      <c r="DH66" s="448"/>
      <c r="DI66" s="448"/>
      <c r="DJ66" s="448"/>
      <c r="DK66" s="448"/>
      <c r="DL66" s="448"/>
      <c r="DM66" s="448"/>
      <c r="DN66" s="448"/>
      <c r="DO66" s="448"/>
      <c r="DP66" s="448"/>
      <c r="DQ66" s="448"/>
      <c r="DR66" s="448"/>
      <c r="DS66" s="448"/>
      <c r="DT66" s="448"/>
      <c r="DU66" s="448"/>
      <c r="DV66" s="448"/>
      <c r="DW66" s="448"/>
      <c r="DX66" s="448"/>
      <c r="DY66" s="448"/>
      <c r="DZ66" s="448"/>
      <c r="EA66" s="448"/>
      <c r="EB66" s="448"/>
      <c r="EC66" s="448"/>
      <c r="ED66" s="448"/>
      <c r="EE66" s="448"/>
      <c r="EF66" s="448"/>
      <c r="EG66" s="448"/>
      <c r="EH66" s="448"/>
      <c r="EI66" s="448"/>
      <c r="EJ66" s="448"/>
      <c r="EK66" s="448"/>
      <c r="EL66" s="448"/>
      <c r="EM66" s="448"/>
      <c r="EN66" s="448"/>
      <c r="EO66" s="448"/>
      <c r="EP66" s="448"/>
      <c r="EQ66" s="448"/>
      <c r="ER66" s="448"/>
      <c r="ES66" s="448"/>
      <c r="ET66" s="448"/>
      <c r="EU66" s="448"/>
      <c r="EV66" s="448"/>
      <c r="EW66" s="448"/>
      <c r="EX66" s="448"/>
      <c r="EY66" s="448"/>
      <c r="EZ66" s="448"/>
      <c r="FA66" s="448"/>
      <c r="FB66" s="448"/>
      <c r="FC66" s="448"/>
      <c r="FD66" s="448"/>
      <c r="FE66" s="448"/>
      <c r="FF66" s="448"/>
      <c r="FG66" s="448"/>
      <c r="FH66" s="448"/>
      <c r="FI66" s="448"/>
      <c r="FJ66" s="448"/>
      <c r="FK66" s="448"/>
      <c r="FL66" s="448"/>
      <c r="FM66" s="448"/>
      <c r="FN66" s="448"/>
      <c r="FO66" s="448"/>
      <c r="FP66" s="448"/>
      <c r="FQ66" s="448"/>
      <c r="FR66" s="448"/>
      <c r="FS66" s="448"/>
      <c r="FT66" s="448"/>
      <c r="FU66" s="448"/>
      <c r="FV66" s="448"/>
      <c r="FW66" s="448"/>
      <c r="FX66" s="448"/>
      <c r="FY66" s="448"/>
      <c r="FZ66" s="448"/>
      <c r="GA66" s="448"/>
      <c r="GB66" s="448"/>
      <c r="GC66" s="448"/>
      <c r="GD66" s="448"/>
      <c r="GE66" s="448"/>
      <c r="GF66" s="448"/>
      <c r="GG66" s="448"/>
      <c r="GH66" s="448"/>
      <c r="GI66" s="448"/>
      <c r="GJ66" s="448"/>
      <c r="GK66" s="448"/>
      <c r="GL66" s="448"/>
      <c r="GM66" s="448"/>
      <c r="GN66" s="448"/>
      <c r="GO66" s="448"/>
      <c r="GP66" s="448"/>
      <c r="GQ66" s="448"/>
      <c r="GR66" s="448"/>
      <c r="GS66" s="448"/>
      <c r="GT66" s="448"/>
      <c r="GU66" s="448"/>
      <c r="GV66" s="448"/>
      <c r="GW66" s="448"/>
      <c r="GX66" s="448"/>
      <c r="GY66" s="448"/>
      <c r="GZ66" s="448"/>
      <c r="HA66" s="448"/>
      <c r="HB66" s="448"/>
      <c r="HC66" s="448"/>
      <c r="HD66" s="448"/>
      <c r="HE66" s="448"/>
      <c r="HF66" s="448"/>
      <c r="HG66" s="448"/>
      <c r="HH66" s="448"/>
      <c r="HI66" s="448"/>
      <c r="HJ66" s="448"/>
      <c r="HK66" s="448"/>
      <c r="HL66" s="448"/>
      <c r="HM66" s="448"/>
      <c r="HN66" s="448"/>
      <c r="HO66" s="448"/>
      <c r="HP66" s="448"/>
      <c r="HQ66" s="448"/>
      <c r="HR66" s="448"/>
      <c r="HS66" s="448"/>
      <c r="HT66" s="448"/>
      <c r="HU66" s="448"/>
      <c r="HV66" s="448"/>
      <c r="HW66" s="448"/>
      <c r="HX66" s="448"/>
      <c r="HY66" s="448"/>
      <c r="HZ66" s="448"/>
      <c r="IA66" s="448"/>
      <c r="IB66" s="448"/>
      <c r="IC66" s="448"/>
      <c r="ID66" s="448"/>
      <c r="IE66" s="448"/>
      <c r="IF66" s="448"/>
      <c r="IG66" s="448"/>
      <c r="IH66" s="448"/>
      <c r="II66" s="448"/>
      <c r="IJ66" s="448"/>
      <c r="IK66" s="448"/>
      <c r="IL66" s="448"/>
      <c r="IM66" s="448"/>
      <c r="IN66" s="448"/>
      <c r="IO66" s="448"/>
      <c r="IP66" s="448"/>
      <c r="IQ66" s="448"/>
      <c r="IR66" s="448"/>
      <c r="IS66" s="448"/>
      <c r="IT66" s="448"/>
      <c r="IU66" s="448"/>
      <c r="IV66" s="448"/>
      <c r="IW66" s="448"/>
      <c r="IX66" s="448"/>
      <c r="IY66" s="448"/>
      <c r="IZ66" s="448"/>
      <c r="JA66" s="448"/>
      <c r="JB66" s="448"/>
      <c r="JC66" s="448"/>
      <c r="JD66" s="448"/>
      <c r="JE66" s="448"/>
      <c r="JF66" s="448"/>
      <c r="JG66" s="448"/>
      <c r="JH66" s="448"/>
      <c r="JI66" s="448"/>
      <c r="JJ66" s="448"/>
      <c r="JK66" s="448"/>
      <c r="JL66" s="448"/>
      <c r="JM66" s="448"/>
      <c r="JN66" s="448"/>
      <c r="JO66" s="448"/>
      <c r="JP66" s="448"/>
      <c r="JQ66" s="448"/>
      <c r="JR66" s="448"/>
      <c r="JS66" s="448"/>
      <c r="JT66" s="448"/>
      <c r="JU66" s="448"/>
      <c r="JV66" s="448"/>
      <c r="JW66" s="448"/>
      <c r="JX66" s="448"/>
      <c r="JY66" s="448"/>
      <c r="JZ66" s="448"/>
      <c r="KA66" s="448"/>
      <c r="KB66" s="448"/>
      <c r="KC66" s="448"/>
      <c r="KD66" s="448"/>
      <c r="KE66" s="448"/>
      <c r="KF66" s="448"/>
      <c r="KG66" s="448"/>
      <c r="KH66" s="448"/>
      <c r="KI66" s="448"/>
      <c r="KJ66" s="448"/>
      <c r="KK66" s="448"/>
      <c r="KL66" s="448"/>
      <c r="KM66" s="448"/>
      <c r="KN66" s="448"/>
      <c r="KO66" s="448"/>
      <c r="KP66" s="448"/>
      <c r="KQ66" s="448"/>
      <c r="KR66" s="448"/>
      <c r="KS66" s="448"/>
      <c r="KT66" s="448"/>
      <c r="KU66" s="448"/>
      <c r="KV66" s="448"/>
      <c r="KW66" s="448"/>
      <c r="KX66" s="448"/>
      <c r="KY66" s="448"/>
      <c r="KZ66" s="448"/>
      <c r="LA66" s="448"/>
      <c r="LB66" s="448"/>
      <c r="LC66" s="448"/>
      <c r="LD66" s="448"/>
      <c r="LE66" s="448"/>
      <c r="LF66" s="448"/>
      <c r="LG66" s="448"/>
      <c r="LH66" s="448"/>
      <c r="LI66" s="448"/>
      <c r="LJ66" s="448"/>
      <c r="LK66" s="448"/>
      <c r="LL66" s="448"/>
      <c r="LM66" s="448"/>
      <c r="LN66" s="448"/>
      <c r="LO66" s="448"/>
      <c r="LP66" s="448"/>
      <c r="LQ66" s="448"/>
      <c r="LR66" s="448"/>
      <c r="LS66" s="448"/>
      <c r="LT66" s="448"/>
      <c r="LU66" s="448"/>
      <c r="LV66" s="448"/>
      <c r="LW66" s="448"/>
      <c r="LX66" s="448"/>
      <c r="LY66" s="448"/>
      <c r="LZ66" s="448"/>
      <c r="MA66" s="448"/>
      <c r="MB66" s="448"/>
      <c r="MC66" s="448"/>
      <c r="MD66" s="448"/>
      <c r="ME66" s="448"/>
      <c r="MF66" s="448"/>
      <c r="MG66" s="448"/>
      <c r="MH66" s="448"/>
      <c r="MI66" s="448"/>
      <c r="MJ66" s="448"/>
      <c r="MK66" s="448"/>
      <c r="ML66" s="448"/>
      <c r="MM66" s="448"/>
      <c r="MN66" s="448"/>
      <c r="MO66" s="448"/>
      <c r="MP66" s="448"/>
      <c r="MQ66" s="448"/>
      <c r="MR66" s="448"/>
      <c r="MS66" s="448"/>
      <c r="MT66" s="448"/>
      <c r="MU66" s="448"/>
      <c r="MV66" s="448"/>
      <c r="MW66" s="448"/>
      <c r="MX66" s="448"/>
      <c r="MY66" s="448"/>
      <c r="MZ66" s="448"/>
      <c r="NA66" s="448"/>
      <c r="NB66" s="448"/>
      <c r="NC66" s="448"/>
      <c r="ND66" s="448"/>
      <c r="NE66" s="448"/>
      <c r="NF66" s="448"/>
      <c r="NG66" s="448"/>
      <c r="NH66" s="448"/>
      <c r="NI66" s="448"/>
      <c r="NJ66" s="448"/>
      <c r="NK66" s="448"/>
      <c r="NL66" s="448"/>
      <c r="NM66" s="448"/>
      <c r="NN66" s="448"/>
      <c r="NO66" s="448"/>
      <c r="NP66" s="448"/>
      <c r="NQ66" s="448"/>
      <c r="NR66" s="448"/>
      <c r="NS66" s="448"/>
      <c r="NT66" s="448"/>
      <c r="NU66" s="448"/>
      <c r="NV66" s="448"/>
      <c r="NW66" s="448"/>
      <c r="NX66" s="448"/>
      <c r="NY66" s="448"/>
      <c r="NZ66" s="448"/>
      <c r="OA66" s="448"/>
      <c r="OB66" s="448"/>
      <c r="OC66" s="448"/>
      <c r="OD66" s="448"/>
      <c r="OE66" s="448"/>
      <c r="OF66" s="448"/>
      <c r="OG66" s="448"/>
      <c r="OH66" s="448"/>
      <c r="OI66" s="448"/>
      <c r="OJ66" s="448"/>
      <c r="OK66" s="448"/>
      <c r="OL66" s="448"/>
      <c r="OM66" s="448"/>
      <c r="ON66" s="448"/>
      <c r="OO66" s="448"/>
      <c r="OP66" s="448"/>
      <c r="OQ66" s="448"/>
      <c r="OR66" s="448"/>
      <c r="OS66" s="448"/>
      <c r="OT66" s="448"/>
      <c r="OU66" s="448"/>
      <c r="OV66" s="448"/>
      <c r="OW66" s="448"/>
      <c r="OX66" s="448"/>
      <c r="OY66" s="448"/>
      <c r="OZ66" s="448"/>
      <c r="PA66" s="448"/>
      <c r="PB66" s="448"/>
      <c r="PC66" s="448"/>
      <c r="PD66" s="448"/>
      <c r="PE66" s="448"/>
      <c r="PF66" s="448"/>
      <c r="PG66" s="448"/>
      <c r="PH66" s="448"/>
      <c r="PI66" s="448"/>
      <c r="PJ66" s="448"/>
      <c r="PK66" s="448"/>
      <c r="PL66" s="448"/>
      <c r="PM66" s="448"/>
      <c r="PN66" s="448"/>
      <c r="PO66" s="448"/>
      <c r="PP66" s="448"/>
      <c r="PQ66" s="448"/>
      <c r="PR66" s="448"/>
      <c r="PS66" s="448"/>
      <c r="PT66" s="448"/>
      <c r="PU66" s="448"/>
      <c r="PV66" s="448"/>
      <c r="PW66" s="448"/>
      <c r="PX66" s="448"/>
      <c r="PY66" s="448"/>
      <c r="PZ66" s="448"/>
      <c r="QA66" s="448"/>
      <c r="QB66" s="448"/>
      <c r="QC66" s="448"/>
      <c r="QD66" s="448"/>
      <c r="QE66" s="448"/>
      <c r="QF66" s="448"/>
      <c r="QG66" s="448"/>
      <c r="QH66" s="448"/>
      <c r="QI66" s="448"/>
      <c r="QJ66" s="448"/>
      <c r="QK66" s="448"/>
      <c r="QL66" s="448"/>
      <c r="QM66" s="448"/>
      <c r="QN66" s="448"/>
      <c r="QO66" s="448"/>
      <c r="QP66" s="448"/>
      <c r="QQ66" s="448"/>
      <c r="QR66" s="448"/>
      <c r="QS66" s="448"/>
      <c r="QT66" s="448"/>
      <c r="QU66" s="448"/>
      <c r="QV66" s="448"/>
      <c r="QW66" s="448"/>
      <c r="QX66" s="448"/>
      <c r="QY66" s="448"/>
      <c r="QZ66" s="448"/>
      <c r="RA66" s="448"/>
      <c r="RB66" s="448"/>
      <c r="RC66" s="448"/>
      <c r="RD66" s="448"/>
      <c r="RE66" s="448"/>
      <c r="RF66" s="448"/>
      <c r="RG66" s="448"/>
      <c r="RH66" s="448"/>
      <c r="RI66" s="448"/>
      <c r="RJ66" s="448"/>
      <c r="RK66" s="448"/>
      <c r="RL66" s="448"/>
      <c r="RM66" s="448"/>
      <c r="RN66" s="448"/>
      <c r="RO66" s="448"/>
      <c r="RP66" s="448"/>
      <c r="RQ66" s="448"/>
      <c r="RR66" s="448"/>
      <c r="RS66" s="448"/>
      <c r="RT66" s="448"/>
      <c r="RU66" s="448"/>
      <c r="RV66" s="448"/>
      <c r="RW66" s="448"/>
      <c r="RX66" s="448"/>
      <c r="RY66" s="448"/>
      <c r="RZ66" s="448"/>
      <c r="SA66" s="448"/>
      <c r="SB66" s="448"/>
      <c r="SC66" s="448"/>
      <c r="SD66" s="448"/>
      <c r="SE66" s="448"/>
      <c r="SF66" s="448"/>
      <c r="SG66" s="448"/>
      <c r="SH66" s="448"/>
      <c r="SI66" s="448"/>
      <c r="SJ66" s="448"/>
      <c r="SK66" s="448"/>
      <c r="SL66" s="448"/>
      <c r="SM66" s="448"/>
      <c r="SN66" s="448"/>
      <c r="SO66" s="448"/>
      <c r="SP66" s="448"/>
      <c r="SQ66" s="448"/>
      <c r="SR66" s="448"/>
      <c r="SS66" s="448"/>
      <c r="ST66" s="448"/>
      <c r="SU66" s="448"/>
      <c r="SV66" s="448"/>
      <c r="SW66" s="448"/>
      <c r="SX66" s="448"/>
      <c r="SY66" s="448"/>
      <c r="SZ66" s="448"/>
      <c r="TA66" s="448"/>
      <c r="TB66" s="448"/>
      <c r="TC66" s="448"/>
      <c r="TD66" s="448"/>
      <c r="TE66" s="448"/>
      <c r="TF66" s="448"/>
      <c r="TG66" s="448"/>
      <c r="TH66" s="448"/>
      <c r="TI66" s="448"/>
      <c r="TJ66" s="448"/>
      <c r="TK66" s="448"/>
      <c r="TL66" s="448"/>
      <c r="TM66" s="448"/>
      <c r="TN66" s="448"/>
      <c r="TO66" s="448"/>
      <c r="TP66" s="448"/>
      <c r="TQ66" s="448"/>
      <c r="TR66" s="448"/>
      <c r="TS66" s="448"/>
      <c r="TT66" s="448"/>
      <c r="TU66" s="448"/>
      <c r="TV66" s="448"/>
      <c r="TW66" s="448"/>
      <c r="TX66" s="448"/>
      <c r="TY66" s="448"/>
      <c r="TZ66" s="448"/>
      <c r="UA66" s="448"/>
      <c r="UB66" s="448"/>
      <c r="UC66" s="448"/>
      <c r="UD66" s="448"/>
      <c r="UE66" s="448"/>
      <c r="UF66" s="448"/>
      <c r="UG66" s="448"/>
      <c r="UH66" s="448"/>
      <c r="UI66" s="448"/>
      <c r="UJ66" s="448"/>
      <c r="UK66" s="448"/>
      <c r="UL66" s="448"/>
      <c r="UM66" s="448"/>
      <c r="UN66" s="448"/>
      <c r="UO66" s="448"/>
      <c r="UP66" s="448"/>
      <c r="UQ66" s="448"/>
      <c r="UR66" s="448"/>
      <c r="US66" s="448"/>
      <c r="UT66" s="448"/>
      <c r="UU66" s="448"/>
      <c r="UV66" s="448"/>
      <c r="UW66" s="448"/>
      <c r="UX66" s="448"/>
      <c r="UY66" s="448"/>
      <c r="UZ66" s="448"/>
      <c r="VA66" s="448"/>
      <c r="VB66" s="448"/>
      <c r="VC66" s="448"/>
      <c r="VD66" s="448"/>
      <c r="VE66" s="448"/>
      <c r="VF66" s="448"/>
      <c r="VG66" s="448"/>
      <c r="VH66" s="448"/>
      <c r="VI66" s="448"/>
      <c r="VJ66" s="448"/>
      <c r="VK66" s="448"/>
      <c r="VL66" s="448"/>
      <c r="VM66" s="448"/>
      <c r="VN66" s="448"/>
      <c r="VO66" s="448"/>
      <c r="VP66" s="448"/>
      <c r="VQ66" s="448"/>
      <c r="VR66" s="448"/>
      <c r="VS66" s="448"/>
      <c r="VT66" s="448"/>
      <c r="VU66" s="448"/>
      <c r="VV66" s="448"/>
      <c r="VW66" s="448"/>
      <c r="VX66" s="448"/>
      <c r="VY66" s="448"/>
      <c r="VZ66" s="448"/>
      <c r="WA66" s="448"/>
      <c r="WB66" s="448"/>
      <c r="WC66" s="448"/>
      <c r="WD66" s="448"/>
      <c r="WE66" s="448"/>
      <c r="WF66" s="448"/>
      <c r="WG66" s="448"/>
      <c r="WH66" s="448"/>
      <c r="WI66" s="448"/>
      <c r="WJ66" s="448"/>
      <c r="WK66" s="448"/>
      <c r="WL66" s="448"/>
      <c r="WM66" s="448"/>
      <c r="WN66" s="448"/>
      <c r="WO66" s="448"/>
      <c r="WP66" s="448"/>
      <c r="WQ66" s="448"/>
      <c r="WR66" s="448"/>
      <c r="WS66" s="448"/>
      <c r="WT66" s="448"/>
      <c r="WU66" s="448"/>
      <c r="WV66" s="448"/>
      <c r="WW66" s="448"/>
      <c r="WX66" s="448"/>
      <c r="WY66" s="448"/>
      <c r="WZ66" s="448"/>
      <c r="XA66" s="448"/>
      <c r="XB66" s="448"/>
      <c r="XC66" s="448"/>
      <c r="XD66" s="448"/>
      <c r="XE66" s="448"/>
      <c r="XF66" s="448"/>
      <c r="XG66" s="448"/>
      <c r="XH66" s="448"/>
      <c r="XI66" s="448"/>
      <c r="XJ66" s="448"/>
      <c r="XK66" s="448"/>
      <c r="XL66" s="448"/>
      <c r="XM66" s="448"/>
      <c r="XN66" s="448"/>
      <c r="XO66" s="448"/>
      <c r="XP66" s="448"/>
      <c r="XQ66" s="448"/>
      <c r="XR66" s="448"/>
      <c r="XS66" s="448"/>
      <c r="XT66" s="448"/>
      <c r="XU66" s="448"/>
      <c r="XV66" s="448"/>
      <c r="XW66" s="448"/>
      <c r="XX66" s="448"/>
      <c r="XY66" s="448"/>
      <c r="XZ66" s="448"/>
      <c r="YA66" s="448"/>
      <c r="YB66" s="448"/>
      <c r="YC66" s="448"/>
      <c r="YD66" s="448"/>
      <c r="YE66" s="448"/>
      <c r="YF66" s="448"/>
      <c r="YG66" s="448"/>
      <c r="YH66" s="448"/>
      <c r="YI66" s="448"/>
      <c r="YJ66" s="448"/>
      <c r="YK66" s="448"/>
      <c r="YL66" s="448"/>
      <c r="YM66" s="448"/>
      <c r="YN66" s="448"/>
      <c r="YO66" s="448"/>
      <c r="YP66" s="448"/>
      <c r="YQ66" s="448"/>
      <c r="YR66" s="448"/>
      <c r="YS66" s="448"/>
      <c r="YT66" s="448"/>
      <c r="YU66" s="448"/>
      <c r="YV66" s="448"/>
      <c r="YW66" s="448"/>
      <c r="YX66" s="448"/>
      <c r="YY66" s="448"/>
      <c r="YZ66" s="448"/>
      <c r="ZA66" s="448"/>
      <c r="ZB66" s="448"/>
      <c r="ZC66" s="448"/>
      <c r="ZD66" s="448"/>
      <c r="ZE66" s="448"/>
      <c r="ZF66" s="448"/>
      <c r="ZG66" s="448"/>
      <c r="ZH66" s="448"/>
      <c r="ZI66" s="448"/>
      <c r="ZJ66" s="448"/>
      <c r="ZK66" s="448"/>
      <c r="ZL66" s="448"/>
      <c r="ZM66" s="448"/>
      <c r="ZN66" s="448"/>
      <c r="ZO66" s="448"/>
      <c r="ZP66" s="448"/>
      <c r="ZQ66" s="448"/>
      <c r="ZR66" s="448"/>
      <c r="ZS66" s="448"/>
      <c r="ZT66" s="448"/>
      <c r="ZU66" s="448"/>
      <c r="ZV66" s="448"/>
      <c r="ZW66" s="448"/>
      <c r="ZX66" s="448"/>
      <c r="ZY66" s="448"/>
      <c r="ZZ66" s="448"/>
    </row>
  </sheetData>
  <mergeCells count="20">
    <mergeCell ref="A1:O1"/>
    <mergeCell ref="A2:A3"/>
    <mergeCell ref="B2:B3"/>
    <mergeCell ref="C2:C3"/>
    <mergeCell ref="D2:D3"/>
    <mergeCell ref="E2:G2"/>
    <mergeCell ref="H2:J2"/>
    <mergeCell ref="K2:K3"/>
    <mergeCell ref="L2:M2"/>
    <mergeCell ref="N2:O2"/>
    <mergeCell ref="A38:A50"/>
    <mergeCell ref="B38:B42"/>
    <mergeCell ref="B43:B46"/>
    <mergeCell ref="B47:B49"/>
    <mergeCell ref="A4:A37"/>
    <mergeCell ref="B4:B11"/>
    <mergeCell ref="B12:B20"/>
    <mergeCell ref="B21:B27"/>
    <mergeCell ref="B28:B32"/>
    <mergeCell ref="B33:B36"/>
  </mergeCells>
  <printOptions horizontalCentered="1"/>
  <pageMargins left="0.7" right="0.7" top="0.75" bottom="0.75" header="0.3" footer="0.3"/>
  <pageSetup paperSize="9" scale="71"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zoomScale="112" zoomScaleNormal="112" workbookViewId="0">
      <selection sqref="A1:P52"/>
    </sheetView>
  </sheetViews>
  <sheetFormatPr defaultColWidth="9.140625" defaultRowHeight="11.25" x14ac:dyDescent="0.25"/>
  <cols>
    <col min="1" max="1" width="7.85546875" style="462" customWidth="1"/>
    <col min="2" max="2" width="11.85546875" style="462" customWidth="1"/>
    <col min="3" max="3" width="21.28515625" style="462" customWidth="1"/>
    <col min="4" max="4" width="11" style="462" bestFit="1" customWidth="1"/>
    <col min="5" max="5" width="8.140625" style="462" customWidth="1"/>
    <col min="6" max="6" width="9" style="462" customWidth="1"/>
    <col min="7" max="8" width="7.42578125" style="462" customWidth="1"/>
    <col min="9" max="9" width="8" style="462" bestFit="1" customWidth="1"/>
    <col min="10" max="11" width="7" style="462" bestFit="1" customWidth="1"/>
    <col min="12" max="12" width="14.140625" style="462" customWidth="1"/>
    <col min="13" max="14" width="9" style="462" customWidth="1"/>
    <col min="15" max="16384" width="9.140625" style="462"/>
  </cols>
  <sheetData>
    <row r="1" spans="1:16" ht="18" customHeight="1" x14ac:dyDescent="0.25">
      <c r="A1" s="1675" t="s">
        <v>892</v>
      </c>
      <c r="B1" s="1675"/>
      <c r="C1" s="1675"/>
      <c r="D1" s="1675"/>
      <c r="E1" s="1675"/>
      <c r="F1" s="1675"/>
      <c r="G1" s="1675"/>
      <c r="H1" s="1675"/>
      <c r="I1" s="1675"/>
      <c r="J1" s="1675"/>
      <c r="K1" s="1675"/>
      <c r="L1" s="1675"/>
      <c r="M1" s="1675"/>
      <c r="N1" s="1675"/>
      <c r="O1" s="1675"/>
      <c r="P1" s="1675"/>
    </row>
    <row r="2" spans="1:16" ht="51" customHeight="1" x14ac:dyDescent="0.25">
      <c r="A2" s="1662" t="s">
        <v>805</v>
      </c>
      <c r="B2" s="1662" t="s">
        <v>893</v>
      </c>
      <c r="C2" s="1662" t="s">
        <v>807</v>
      </c>
      <c r="D2" s="1668" t="s">
        <v>894</v>
      </c>
      <c r="E2" s="1663" t="s">
        <v>895</v>
      </c>
      <c r="F2" s="1665" t="s">
        <v>759</v>
      </c>
      <c r="G2" s="1666"/>
      <c r="H2" s="1667"/>
      <c r="I2" s="1662" t="s">
        <v>896</v>
      </c>
      <c r="J2" s="1662"/>
      <c r="K2" s="1662"/>
      <c r="L2" s="1668" t="s">
        <v>810</v>
      </c>
      <c r="M2" s="1662" t="s">
        <v>811</v>
      </c>
      <c r="N2" s="1662"/>
      <c r="O2" s="1662" t="s">
        <v>1381</v>
      </c>
      <c r="P2" s="1662"/>
    </row>
    <row r="3" spans="1:16" ht="76.5" customHeight="1" x14ac:dyDescent="0.25">
      <c r="A3" s="1662"/>
      <c r="B3" s="1662"/>
      <c r="C3" s="1662"/>
      <c r="D3" s="1603" t="s">
        <v>897</v>
      </c>
      <c r="E3" s="1664"/>
      <c r="F3" s="1180" t="s">
        <v>77</v>
      </c>
      <c r="G3" s="1180">
        <v>45231</v>
      </c>
      <c r="H3" s="1180">
        <v>45261</v>
      </c>
      <c r="I3" s="1180" t="s">
        <v>77</v>
      </c>
      <c r="J3" s="1180">
        <v>45231</v>
      </c>
      <c r="K3" s="1180">
        <v>45261</v>
      </c>
      <c r="L3" s="1603"/>
      <c r="M3" s="1180">
        <v>45231</v>
      </c>
      <c r="N3" s="1180">
        <v>45261</v>
      </c>
      <c r="O3" s="1134" t="s">
        <v>898</v>
      </c>
      <c r="P3" s="1134" t="s">
        <v>899</v>
      </c>
    </row>
    <row r="4" spans="1:16" ht="12" customHeight="1" x14ac:dyDescent="0.25">
      <c r="A4" s="1669" t="s">
        <v>900</v>
      </c>
      <c r="B4" s="1669" t="s">
        <v>901</v>
      </c>
      <c r="C4" s="1181" t="s">
        <v>902</v>
      </c>
      <c r="D4" s="1182" t="s">
        <v>903</v>
      </c>
      <c r="E4" s="1183" t="s">
        <v>856</v>
      </c>
      <c r="F4" s="1184">
        <v>76</v>
      </c>
      <c r="G4" s="1184">
        <v>3</v>
      </c>
      <c r="H4" s="1185">
        <v>0</v>
      </c>
      <c r="I4" s="1184">
        <v>1.62</v>
      </c>
      <c r="J4" s="1184">
        <v>7.0000000000000007E-2</v>
      </c>
      <c r="K4" s="1184">
        <v>0</v>
      </c>
      <c r="L4" s="1184" t="s">
        <v>904</v>
      </c>
      <c r="M4" s="1184">
        <v>2271</v>
      </c>
      <c r="N4" s="1184">
        <v>2262</v>
      </c>
      <c r="O4" s="1186">
        <v>0</v>
      </c>
      <c r="P4" s="1186">
        <v>0</v>
      </c>
    </row>
    <row r="5" spans="1:16" ht="12" customHeight="1" x14ac:dyDescent="0.25">
      <c r="A5" s="1669"/>
      <c r="B5" s="1669"/>
      <c r="C5" s="1181" t="s">
        <v>905</v>
      </c>
      <c r="D5" s="1187" t="s">
        <v>906</v>
      </c>
      <c r="E5" s="1188" t="s">
        <v>856</v>
      </c>
      <c r="F5" s="1184">
        <v>0</v>
      </c>
      <c r="G5" s="1184">
        <v>0</v>
      </c>
      <c r="H5" s="1185">
        <v>0</v>
      </c>
      <c r="I5" s="1184">
        <v>0</v>
      </c>
      <c r="J5" s="1184">
        <v>0</v>
      </c>
      <c r="K5" s="1184">
        <v>0</v>
      </c>
      <c r="L5" s="1184" t="s">
        <v>904</v>
      </c>
      <c r="M5" s="1184">
        <v>2159</v>
      </c>
      <c r="N5" s="1184">
        <v>2099</v>
      </c>
      <c r="O5" s="1184">
        <v>0</v>
      </c>
      <c r="P5" s="1184">
        <v>0</v>
      </c>
    </row>
    <row r="6" spans="1:16" ht="12" customHeight="1" x14ac:dyDescent="0.25">
      <c r="A6" s="1669"/>
      <c r="B6" s="1669"/>
      <c r="C6" s="1181" t="s">
        <v>907</v>
      </c>
      <c r="D6" s="1182" t="s">
        <v>907</v>
      </c>
      <c r="E6" s="1183" t="s">
        <v>908</v>
      </c>
      <c r="F6" s="1184">
        <v>0</v>
      </c>
      <c r="G6" s="1184">
        <v>0</v>
      </c>
      <c r="H6" s="1185">
        <v>0</v>
      </c>
      <c r="I6" s="1184">
        <v>0</v>
      </c>
      <c r="J6" s="1184">
        <v>0</v>
      </c>
      <c r="K6" s="1184">
        <v>0</v>
      </c>
      <c r="L6" s="1184" t="s">
        <v>909</v>
      </c>
      <c r="M6" s="1184">
        <v>1235</v>
      </c>
      <c r="N6" s="1184">
        <v>1200</v>
      </c>
      <c r="O6" s="1186">
        <v>0</v>
      </c>
      <c r="P6" s="1186">
        <v>0</v>
      </c>
    </row>
    <row r="7" spans="1:16" ht="12" customHeight="1" x14ac:dyDescent="0.25">
      <c r="A7" s="1669"/>
      <c r="B7" s="1669"/>
      <c r="C7" s="1181" t="s">
        <v>910</v>
      </c>
      <c r="D7" s="1187" t="s">
        <v>911</v>
      </c>
      <c r="E7" s="1183" t="s">
        <v>836</v>
      </c>
      <c r="F7" s="1184">
        <v>369667</v>
      </c>
      <c r="G7" s="1184">
        <v>46360</v>
      </c>
      <c r="H7" s="1184">
        <v>38837</v>
      </c>
      <c r="I7" s="1184">
        <v>11148.098865</v>
      </c>
      <c r="J7" s="1184">
        <v>1383.66</v>
      </c>
      <c r="K7" s="1184">
        <v>1136.1400000000001</v>
      </c>
      <c r="L7" s="1184" t="s">
        <v>904</v>
      </c>
      <c r="M7" s="1184">
        <v>6066</v>
      </c>
      <c r="N7" s="1184">
        <v>5724</v>
      </c>
      <c r="O7" s="1184">
        <v>6189</v>
      </c>
      <c r="P7" s="1184">
        <v>180</v>
      </c>
    </row>
    <row r="8" spans="1:16" ht="12" customHeight="1" x14ac:dyDescent="0.25">
      <c r="A8" s="1669"/>
      <c r="B8" s="1669"/>
      <c r="C8" s="1189" t="s">
        <v>912</v>
      </c>
      <c r="D8" s="1182" t="s">
        <v>913</v>
      </c>
      <c r="E8" s="1183" t="s">
        <v>856</v>
      </c>
      <c r="F8" s="1184">
        <v>0</v>
      </c>
      <c r="G8" s="1184">
        <v>0</v>
      </c>
      <c r="H8" s="1184">
        <v>0</v>
      </c>
      <c r="I8" s="1184">
        <v>0</v>
      </c>
      <c r="J8" s="1184">
        <v>0</v>
      </c>
      <c r="K8" s="1184">
        <v>0</v>
      </c>
      <c r="L8" s="1184" t="s">
        <v>904</v>
      </c>
      <c r="M8" s="1190" t="s">
        <v>277</v>
      </c>
      <c r="N8" s="1190" t="s">
        <v>277</v>
      </c>
      <c r="O8" s="1186">
        <v>0</v>
      </c>
      <c r="P8" s="1186">
        <v>0</v>
      </c>
    </row>
    <row r="9" spans="1:16" ht="12" customHeight="1" x14ac:dyDescent="0.25">
      <c r="A9" s="1669"/>
      <c r="B9" s="1669"/>
      <c r="C9" s="1181" t="s">
        <v>914</v>
      </c>
      <c r="D9" s="1182" t="s">
        <v>915</v>
      </c>
      <c r="E9" s="1183" t="s">
        <v>916</v>
      </c>
      <c r="F9" s="1184">
        <v>0</v>
      </c>
      <c r="G9" s="1184">
        <v>0</v>
      </c>
      <c r="H9" s="1184">
        <v>0</v>
      </c>
      <c r="I9" s="1184">
        <v>0</v>
      </c>
      <c r="J9" s="1184">
        <v>0</v>
      </c>
      <c r="K9" s="1184">
        <v>0</v>
      </c>
      <c r="L9" s="1184" t="s">
        <v>904</v>
      </c>
      <c r="M9" s="1190">
        <v>25970</v>
      </c>
      <c r="N9" s="1190">
        <v>28300</v>
      </c>
      <c r="O9" s="1186">
        <v>0</v>
      </c>
      <c r="P9" s="1186">
        <v>0</v>
      </c>
    </row>
    <row r="10" spans="1:16" ht="12" customHeight="1" x14ac:dyDescent="0.25">
      <c r="A10" s="1669"/>
      <c r="B10" s="1669"/>
      <c r="C10" s="1181" t="s">
        <v>917</v>
      </c>
      <c r="D10" s="1182" t="s">
        <v>918</v>
      </c>
      <c r="E10" s="1183" t="s">
        <v>836</v>
      </c>
      <c r="F10" s="1184">
        <v>300603</v>
      </c>
      <c r="G10" s="1184">
        <v>39148</v>
      </c>
      <c r="H10" s="1184">
        <v>29019</v>
      </c>
      <c r="I10" s="1184">
        <v>10795.075949999999</v>
      </c>
      <c r="J10" s="1184">
        <v>1542.5</v>
      </c>
      <c r="K10" s="1184">
        <v>1120.1300000000001</v>
      </c>
      <c r="L10" s="1184" t="s">
        <v>904</v>
      </c>
      <c r="M10" s="1190">
        <v>8238</v>
      </c>
      <c r="N10" s="1190">
        <v>7244</v>
      </c>
      <c r="O10" s="1186">
        <v>5443</v>
      </c>
      <c r="P10" s="1186">
        <v>210</v>
      </c>
    </row>
    <row r="11" spans="1:16" x14ac:dyDescent="0.25">
      <c r="A11" s="1669"/>
      <c r="B11" s="1669"/>
      <c r="C11" s="1181" t="s">
        <v>919</v>
      </c>
      <c r="D11" s="1182" t="s">
        <v>920</v>
      </c>
      <c r="E11" s="1183" t="s">
        <v>916</v>
      </c>
      <c r="F11" s="1184">
        <v>42</v>
      </c>
      <c r="G11" s="1184">
        <v>20</v>
      </c>
      <c r="H11" s="1184">
        <v>8</v>
      </c>
      <c r="I11" s="1184">
        <v>2.9299999999999997</v>
      </c>
      <c r="J11" s="1184">
        <v>1.38</v>
      </c>
      <c r="K11" s="1184">
        <v>0.53</v>
      </c>
      <c r="L11" s="1184" t="s">
        <v>921</v>
      </c>
      <c r="M11" s="1190">
        <v>26830</v>
      </c>
      <c r="N11" s="1190">
        <v>26540</v>
      </c>
      <c r="O11" s="1186">
        <v>4</v>
      </c>
      <c r="P11" s="1186">
        <v>0</v>
      </c>
    </row>
    <row r="12" spans="1:16" ht="12" customHeight="1" x14ac:dyDescent="0.25">
      <c r="A12" s="1669"/>
      <c r="B12" s="1669"/>
      <c r="C12" s="1181" t="s">
        <v>922</v>
      </c>
      <c r="D12" s="1182" t="s">
        <v>923</v>
      </c>
      <c r="E12" s="1183" t="s">
        <v>856</v>
      </c>
      <c r="F12" s="1184">
        <v>623415</v>
      </c>
      <c r="G12" s="1184">
        <v>53884</v>
      </c>
      <c r="H12" s="1184">
        <v>61527</v>
      </c>
      <c r="I12" s="1184">
        <v>16646.261849999999</v>
      </c>
      <c r="J12" s="1184">
        <v>1574.65</v>
      </c>
      <c r="K12" s="1184">
        <v>1733.76</v>
      </c>
      <c r="L12" s="1184" t="s">
        <v>904</v>
      </c>
      <c r="M12" s="1190">
        <v>2916</v>
      </c>
      <c r="N12" s="1190">
        <v>2762</v>
      </c>
      <c r="O12" s="1186">
        <v>7835</v>
      </c>
      <c r="P12" s="1186">
        <v>221</v>
      </c>
    </row>
    <row r="13" spans="1:16" ht="12" customHeight="1" x14ac:dyDescent="0.25">
      <c r="A13" s="1669"/>
      <c r="B13" s="1669"/>
      <c r="C13" s="1181" t="s">
        <v>855</v>
      </c>
      <c r="D13" s="1182" t="s">
        <v>855</v>
      </c>
      <c r="E13" s="1183" t="s">
        <v>856</v>
      </c>
      <c r="F13" s="1184">
        <v>0</v>
      </c>
      <c r="G13" s="1184">
        <v>0</v>
      </c>
      <c r="H13" s="1184">
        <v>0</v>
      </c>
      <c r="I13" s="1184">
        <v>0</v>
      </c>
      <c r="J13" s="1184">
        <v>0</v>
      </c>
      <c r="K13" s="1184">
        <v>0</v>
      </c>
      <c r="L13" s="1184" t="s">
        <v>909</v>
      </c>
      <c r="M13" s="1190" t="s">
        <v>277</v>
      </c>
      <c r="N13" s="1190" t="s">
        <v>277</v>
      </c>
      <c r="O13" s="1186">
        <v>0</v>
      </c>
      <c r="P13" s="1186">
        <v>0</v>
      </c>
    </row>
    <row r="14" spans="1:16" ht="12" customHeight="1" x14ac:dyDescent="0.25">
      <c r="A14" s="1669"/>
      <c r="B14" s="1669"/>
      <c r="C14" s="1181" t="s">
        <v>924</v>
      </c>
      <c r="D14" s="1182" t="s">
        <v>925</v>
      </c>
      <c r="E14" s="1183" t="s">
        <v>856</v>
      </c>
      <c r="F14" s="1184">
        <v>1543958</v>
      </c>
      <c r="G14" s="1184">
        <v>127821</v>
      </c>
      <c r="H14" s="1184">
        <v>136424</v>
      </c>
      <c r="I14" s="1184">
        <v>44808.515124999991</v>
      </c>
      <c r="J14" s="1184">
        <v>3651.75</v>
      </c>
      <c r="K14" s="1184">
        <v>3767.77</v>
      </c>
      <c r="L14" s="1184" t="s">
        <v>904</v>
      </c>
      <c r="M14" s="1184">
        <v>5645</v>
      </c>
      <c r="N14" s="1184">
        <v>5507</v>
      </c>
      <c r="O14" s="1186">
        <v>17778</v>
      </c>
      <c r="P14" s="1186">
        <v>490</v>
      </c>
    </row>
    <row r="15" spans="1:16" ht="12" customHeight="1" x14ac:dyDescent="0.25">
      <c r="A15" s="1669"/>
      <c r="B15" s="1669"/>
      <c r="C15" s="1181" t="s">
        <v>926</v>
      </c>
      <c r="D15" s="1182" t="s">
        <v>927</v>
      </c>
      <c r="E15" s="1183" t="s">
        <v>836</v>
      </c>
      <c r="F15" s="1184">
        <v>666904</v>
      </c>
      <c r="G15" s="1184">
        <v>55877</v>
      </c>
      <c r="H15" s="1184">
        <v>61636</v>
      </c>
      <c r="I15" s="1184">
        <v>39001.845524999997</v>
      </c>
      <c r="J15" s="1184">
        <v>3204.96</v>
      </c>
      <c r="K15" s="1184">
        <v>3386.68</v>
      </c>
      <c r="L15" s="1184" t="s">
        <v>904</v>
      </c>
      <c r="M15" s="1184">
        <v>11388</v>
      </c>
      <c r="N15" s="1184">
        <v>10858</v>
      </c>
      <c r="O15" s="1186">
        <v>12407</v>
      </c>
      <c r="P15" s="1186">
        <v>679</v>
      </c>
    </row>
    <row r="16" spans="1:16" ht="12" customHeight="1" x14ac:dyDescent="0.25">
      <c r="A16" s="1669"/>
      <c r="B16" s="1669"/>
      <c r="C16" s="1181" t="s">
        <v>928</v>
      </c>
      <c r="D16" s="1182" t="s">
        <v>929</v>
      </c>
      <c r="E16" s="1183" t="s">
        <v>930</v>
      </c>
      <c r="F16" s="1184">
        <v>140</v>
      </c>
      <c r="G16" s="1184">
        <v>1</v>
      </c>
      <c r="H16" s="1184">
        <v>0</v>
      </c>
      <c r="I16" s="1184">
        <v>4.91</v>
      </c>
      <c r="J16" s="1185">
        <v>0.03</v>
      </c>
      <c r="K16" s="1184">
        <v>0</v>
      </c>
      <c r="L16" s="1184" t="s">
        <v>904</v>
      </c>
      <c r="M16" s="1190">
        <v>6607</v>
      </c>
      <c r="N16" s="1184">
        <v>6584</v>
      </c>
      <c r="O16" s="1186">
        <v>0</v>
      </c>
      <c r="P16" s="1186">
        <v>0</v>
      </c>
    </row>
    <row r="17" spans="1:18" ht="12" customHeight="1" x14ac:dyDescent="0.25">
      <c r="A17" s="1669"/>
      <c r="B17" s="1669"/>
      <c r="C17" s="1181" t="s">
        <v>931</v>
      </c>
      <c r="D17" s="1182" t="s">
        <v>932</v>
      </c>
      <c r="E17" s="1183" t="s">
        <v>856</v>
      </c>
      <c r="F17" s="1184">
        <v>0</v>
      </c>
      <c r="G17" s="1184">
        <v>0</v>
      </c>
      <c r="H17" s="1184">
        <v>0</v>
      </c>
      <c r="I17" s="1184">
        <v>0</v>
      </c>
      <c r="J17" s="1184">
        <v>0</v>
      </c>
      <c r="K17" s="1184">
        <v>0</v>
      </c>
      <c r="L17" s="1184" t="s">
        <v>933</v>
      </c>
      <c r="M17" s="1190">
        <v>1200</v>
      </c>
      <c r="N17" s="1190">
        <v>1422</v>
      </c>
      <c r="O17" s="1186">
        <v>0</v>
      </c>
      <c r="P17" s="1186">
        <v>0</v>
      </c>
    </row>
    <row r="18" spans="1:18" ht="12" customHeight="1" x14ac:dyDescent="0.25">
      <c r="A18" s="1669"/>
      <c r="B18" s="1669"/>
      <c r="C18" s="1181" t="s">
        <v>934</v>
      </c>
      <c r="D18" s="1182" t="s">
        <v>935</v>
      </c>
      <c r="E18" s="1183" t="s">
        <v>936</v>
      </c>
      <c r="F18" s="1184">
        <v>697</v>
      </c>
      <c r="G18" s="1184">
        <v>0</v>
      </c>
      <c r="H18" s="1184">
        <v>0</v>
      </c>
      <c r="I18" s="1184">
        <v>51.604040000000005</v>
      </c>
      <c r="J18" s="1184">
        <v>0</v>
      </c>
      <c r="K18" s="1184">
        <v>0</v>
      </c>
      <c r="L18" s="1184" t="s">
        <v>904</v>
      </c>
      <c r="M18" s="1190">
        <v>23595</v>
      </c>
      <c r="N18" s="1190">
        <v>20325</v>
      </c>
      <c r="O18" s="1186">
        <v>0</v>
      </c>
      <c r="P18" s="1186">
        <v>0</v>
      </c>
    </row>
    <row r="19" spans="1:18" ht="12" customHeight="1" x14ac:dyDescent="0.25">
      <c r="A19" s="1669"/>
      <c r="B19" s="1669"/>
      <c r="C19" s="1181" t="s">
        <v>937</v>
      </c>
      <c r="D19" s="1182" t="s">
        <v>1382</v>
      </c>
      <c r="E19" s="1183"/>
      <c r="F19" s="1184">
        <v>38</v>
      </c>
      <c r="G19" s="1184"/>
      <c r="H19" s="1184">
        <v>38</v>
      </c>
      <c r="I19" s="1184">
        <v>1.1399999999999999</v>
      </c>
      <c r="J19" s="1184"/>
      <c r="K19" s="1184">
        <v>1.1399999999999999</v>
      </c>
      <c r="L19" s="1184"/>
      <c r="M19" s="1190" t="s">
        <v>277</v>
      </c>
      <c r="N19" s="1190">
        <v>33495</v>
      </c>
      <c r="O19" s="1186">
        <v>7</v>
      </c>
      <c r="P19" s="1186">
        <v>0</v>
      </c>
    </row>
    <row r="20" spans="1:18" ht="12" customHeight="1" x14ac:dyDescent="0.25">
      <c r="A20" s="1669"/>
      <c r="B20" s="1669"/>
      <c r="C20" s="1189" t="s">
        <v>937</v>
      </c>
      <c r="D20" s="1182" t="s">
        <v>938</v>
      </c>
      <c r="E20" s="1183" t="s">
        <v>936</v>
      </c>
      <c r="F20" s="1184">
        <v>209101</v>
      </c>
      <c r="G20" s="1184">
        <v>17831</v>
      </c>
      <c r="H20" s="1184">
        <v>18241</v>
      </c>
      <c r="I20" s="1184">
        <v>31006.950315000002</v>
      </c>
      <c r="J20" s="1184">
        <v>2328.38</v>
      </c>
      <c r="K20" s="1184">
        <v>2020.92</v>
      </c>
      <c r="L20" s="1184" t="s">
        <v>904</v>
      </c>
      <c r="M20" s="1184">
        <v>44610</v>
      </c>
      <c r="N20" s="1184">
        <v>48408</v>
      </c>
      <c r="O20" s="1186">
        <v>1563</v>
      </c>
      <c r="P20" s="1186">
        <v>172</v>
      </c>
    </row>
    <row r="21" spans="1:18" ht="12" customHeight="1" x14ac:dyDescent="0.25">
      <c r="A21" s="1669"/>
      <c r="B21" s="1669"/>
      <c r="C21" s="1181" t="s">
        <v>860</v>
      </c>
      <c r="D21" s="1182" t="s">
        <v>939</v>
      </c>
      <c r="E21" s="1183" t="s">
        <v>861</v>
      </c>
      <c r="F21" s="1184">
        <v>57937</v>
      </c>
      <c r="G21" s="1184">
        <v>8671</v>
      </c>
      <c r="H21" s="1184">
        <v>8368</v>
      </c>
      <c r="I21" s="1184">
        <v>1828.37095</v>
      </c>
      <c r="J21" s="1184">
        <v>274.56</v>
      </c>
      <c r="K21" s="1184">
        <v>261.29000000000002</v>
      </c>
      <c r="L21" s="1184" t="s">
        <v>940</v>
      </c>
      <c r="M21" s="1190">
        <v>1432</v>
      </c>
      <c r="N21" s="1190">
        <v>1412</v>
      </c>
      <c r="O21" s="1186">
        <v>2132</v>
      </c>
      <c r="P21" s="1186">
        <v>67</v>
      </c>
    </row>
    <row r="22" spans="1:18" ht="12" customHeight="1" x14ac:dyDescent="0.25">
      <c r="A22" s="1669"/>
      <c r="B22" s="1669"/>
      <c r="C22" s="1181" t="s">
        <v>941</v>
      </c>
      <c r="D22" s="1182" t="s">
        <v>942</v>
      </c>
      <c r="E22" s="1183" t="s">
        <v>856</v>
      </c>
      <c r="F22" s="1184">
        <v>12</v>
      </c>
      <c r="G22" s="1184">
        <v>3</v>
      </c>
      <c r="H22" s="1184">
        <v>2</v>
      </c>
      <c r="I22" s="1184">
        <v>0.25108000000000003</v>
      </c>
      <c r="J22" s="1184">
        <v>7.0000000000000007E-2</v>
      </c>
      <c r="K22" s="1184">
        <v>0.05</v>
      </c>
      <c r="L22" s="1184" t="s">
        <v>904</v>
      </c>
      <c r="M22" s="1184">
        <v>2220</v>
      </c>
      <c r="N22" s="1184">
        <v>2159</v>
      </c>
      <c r="O22" s="1186">
        <v>1</v>
      </c>
      <c r="P22" s="1186">
        <v>0</v>
      </c>
    </row>
    <row r="23" spans="1:18" ht="12" customHeight="1" x14ac:dyDescent="0.25">
      <c r="A23" s="1669"/>
      <c r="B23" s="1669"/>
      <c r="C23" s="1181" t="s">
        <v>943</v>
      </c>
      <c r="D23" s="1182" t="s">
        <v>944</v>
      </c>
      <c r="E23" s="1183" t="s">
        <v>836</v>
      </c>
      <c r="F23" s="1184">
        <v>0</v>
      </c>
      <c r="G23" s="1184">
        <v>0</v>
      </c>
      <c r="H23" s="1184">
        <v>0</v>
      </c>
      <c r="I23" s="1184">
        <v>0</v>
      </c>
      <c r="J23" s="1184">
        <v>0</v>
      </c>
      <c r="K23" s="1184">
        <v>0</v>
      </c>
      <c r="L23" s="1184" t="s">
        <v>909</v>
      </c>
      <c r="M23" s="1190" t="s">
        <v>277</v>
      </c>
      <c r="N23" s="1190" t="s">
        <v>277</v>
      </c>
      <c r="O23" s="1186">
        <v>0</v>
      </c>
      <c r="P23" s="1186">
        <v>0</v>
      </c>
    </row>
    <row r="24" spans="1:18" ht="12" customHeight="1" x14ac:dyDescent="0.25">
      <c r="A24" s="1669"/>
      <c r="B24" s="1669"/>
      <c r="C24" s="1181" t="s">
        <v>945</v>
      </c>
      <c r="D24" s="1182" t="s">
        <v>946</v>
      </c>
      <c r="E24" s="1183" t="s">
        <v>856</v>
      </c>
      <c r="F24" s="1184">
        <v>0</v>
      </c>
      <c r="G24" s="1184">
        <v>0</v>
      </c>
      <c r="H24" s="1184">
        <v>0</v>
      </c>
      <c r="I24" s="1184">
        <v>0</v>
      </c>
      <c r="J24" s="1184">
        <v>0</v>
      </c>
      <c r="K24" s="1184">
        <v>0</v>
      </c>
      <c r="L24" s="1184" t="s">
        <v>904</v>
      </c>
      <c r="M24" s="1190" t="s">
        <v>277</v>
      </c>
      <c r="N24" s="1190" t="s">
        <v>277</v>
      </c>
      <c r="O24" s="1186">
        <v>0</v>
      </c>
      <c r="P24" s="1186">
        <v>0</v>
      </c>
    </row>
    <row r="25" spans="1:18" ht="12" customHeight="1" x14ac:dyDescent="0.25">
      <c r="A25" s="1669"/>
      <c r="B25" s="1669"/>
      <c r="C25" s="1189" t="s">
        <v>947</v>
      </c>
      <c r="D25" s="1182" t="s">
        <v>948</v>
      </c>
      <c r="E25" s="1183" t="s">
        <v>836</v>
      </c>
      <c r="F25" s="1184">
        <v>0</v>
      </c>
      <c r="G25" s="1184">
        <v>0</v>
      </c>
      <c r="H25" s="1184">
        <v>0</v>
      </c>
      <c r="I25" s="1184">
        <v>0</v>
      </c>
      <c r="J25" s="1184">
        <v>0</v>
      </c>
      <c r="K25" s="1184">
        <v>0</v>
      </c>
      <c r="L25" s="1184" t="s">
        <v>904</v>
      </c>
      <c r="M25" s="1190">
        <v>17870</v>
      </c>
      <c r="N25" s="1190">
        <v>17070</v>
      </c>
      <c r="O25" s="1186">
        <v>0</v>
      </c>
      <c r="P25" s="1186">
        <v>0</v>
      </c>
    </row>
    <row r="26" spans="1:18" ht="12" customHeight="1" x14ac:dyDescent="0.25">
      <c r="A26" s="1669"/>
      <c r="B26" s="1669"/>
      <c r="C26" s="1181" t="s">
        <v>949</v>
      </c>
      <c r="D26" s="1182" t="s">
        <v>950</v>
      </c>
      <c r="E26" s="1183" t="s">
        <v>836</v>
      </c>
      <c r="F26" s="1184">
        <v>0</v>
      </c>
      <c r="G26" s="1184">
        <v>0</v>
      </c>
      <c r="H26" s="1184">
        <v>0</v>
      </c>
      <c r="I26" s="1184">
        <v>0</v>
      </c>
      <c r="J26" s="1184">
        <v>0</v>
      </c>
      <c r="K26" s="1184">
        <v>0</v>
      </c>
      <c r="L26" s="1184" t="s">
        <v>904</v>
      </c>
      <c r="M26" s="1190" t="s">
        <v>277</v>
      </c>
      <c r="N26" s="1190" t="s">
        <v>277</v>
      </c>
      <c r="O26" s="1186">
        <v>0</v>
      </c>
      <c r="P26" s="1186">
        <v>0</v>
      </c>
    </row>
    <row r="27" spans="1:18" ht="12" customHeight="1" x14ac:dyDescent="0.25">
      <c r="A27" s="1669"/>
      <c r="B27" s="1669"/>
      <c r="C27" s="1181" t="s">
        <v>951</v>
      </c>
      <c r="D27" s="1182" t="s">
        <v>952</v>
      </c>
      <c r="E27" s="1183" t="s">
        <v>856</v>
      </c>
      <c r="F27" s="1184">
        <v>0</v>
      </c>
      <c r="G27" s="1184">
        <v>0</v>
      </c>
      <c r="H27" s="1184">
        <v>0</v>
      </c>
      <c r="I27" s="1184">
        <v>0</v>
      </c>
      <c r="J27" s="1184">
        <v>0</v>
      </c>
      <c r="K27" s="1184">
        <v>0</v>
      </c>
      <c r="L27" s="1184" t="s">
        <v>953</v>
      </c>
      <c r="M27" s="1190" t="s">
        <v>277</v>
      </c>
      <c r="N27" s="1190" t="s">
        <v>277</v>
      </c>
      <c r="O27" s="1186">
        <v>0</v>
      </c>
      <c r="P27" s="1186">
        <v>0</v>
      </c>
    </row>
    <row r="28" spans="1:18" ht="12" customHeight="1" x14ac:dyDescent="0.25">
      <c r="A28" s="1669"/>
      <c r="B28" s="1669"/>
      <c r="C28" s="1181" t="s">
        <v>1311</v>
      </c>
      <c r="D28" s="1182" t="s">
        <v>1312</v>
      </c>
      <c r="E28" s="1183" t="s">
        <v>836</v>
      </c>
      <c r="F28" s="1184">
        <v>3548</v>
      </c>
      <c r="G28" s="1184">
        <v>1730</v>
      </c>
      <c r="H28" s="1184">
        <v>1818</v>
      </c>
      <c r="I28" s="1184">
        <v>155.30000000000001</v>
      </c>
      <c r="J28" s="1184">
        <v>77.87</v>
      </c>
      <c r="K28" s="1184">
        <v>77.430000000000007</v>
      </c>
      <c r="L28" s="1184"/>
      <c r="M28" s="1190">
        <v>893</v>
      </c>
      <c r="N28" s="1190">
        <v>831</v>
      </c>
      <c r="O28" s="1184">
        <v>585</v>
      </c>
      <c r="P28" s="1184">
        <v>25</v>
      </c>
    </row>
    <row r="29" spans="1:18" ht="12" customHeight="1" x14ac:dyDescent="0.25">
      <c r="A29" s="1669"/>
      <c r="B29" s="1669"/>
      <c r="C29" s="1181" t="s">
        <v>954</v>
      </c>
      <c r="D29" s="1182" t="s">
        <v>955</v>
      </c>
      <c r="E29" s="1183" t="s">
        <v>836</v>
      </c>
      <c r="F29" s="1184">
        <v>251348</v>
      </c>
      <c r="G29" s="1184">
        <v>13079</v>
      </c>
      <c r="H29" s="1184">
        <v>15766</v>
      </c>
      <c r="I29" s="1184">
        <v>15340.241539999999</v>
      </c>
      <c r="J29" s="1184">
        <v>899.9</v>
      </c>
      <c r="K29" s="1184">
        <v>1095.81</v>
      </c>
      <c r="L29" s="1184" t="s">
        <v>904</v>
      </c>
      <c r="M29" s="1184">
        <v>12796</v>
      </c>
      <c r="N29" s="1184">
        <v>14116</v>
      </c>
      <c r="O29" s="1186">
        <v>2962</v>
      </c>
      <c r="P29" s="1186">
        <v>206</v>
      </c>
    </row>
    <row r="30" spans="1:18" s="464" customFormat="1" ht="12" customHeight="1" x14ac:dyDescent="0.25">
      <c r="A30" s="1669"/>
      <c r="B30" s="1669"/>
      <c r="C30" s="1181" t="s">
        <v>956</v>
      </c>
      <c r="D30" s="1182" t="s">
        <v>957</v>
      </c>
      <c r="E30" s="1183" t="s">
        <v>856</v>
      </c>
      <c r="F30" s="1184">
        <v>0</v>
      </c>
      <c r="G30" s="1184">
        <v>0</v>
      </c>
      <c r="H30" s="1184">
        <v>0</v>
      </c>
      <c r="I30" s="1184">
        <v>0</v>
      </c>
      <c r="J30" s="1184">
        <v>0</v>
      </c>
      <c r="K30" s="1184">
        <v>0</v>
      </c>
      <c r="L30" s="1184" t="s">
        <v>904</v>
      </c>
      <c r="M30" s="1190" t="s">
        <v>277</v>
      </c>
      <c r="N30" s="1190" t="s">
        <v>277</v>
      </c>
      <c r="O30" s="1186">
        <v>0</v>
      </c>
      <c r="P30" s="1186">
        <v>0</v>
      </c>
      <c r="Q30" s="462"/>
      <c r="R30" s="462"/>
    </row>
    <row r="31" spans="1:18" ht="12" customHeight="1" x14ac:dyDescent="0.25">
      <c r="A31" s="1669"/>
      <c r="B31" s="1670"/>
      <c r="C31" s="1191" t="s">
        <v>958</v>
      </c>
      <c r="D31" s="1191"/>
      <c r="E31" s="1192"/>
      <c r="F31" s="1192">
        <v>4027486</v>
      </c>
      <c r="G31" s="1192">
        <v>364428</v>
      </c>
      <c r="H31" s="1192">
        <v>371684</v>
      </c>
      <c r="I31" s="1192">
        <v>170793.11523999998</v>
      </c>
      <c r="J31" s="1192">
        <v>14939.78</v>
      </c>
      <c r="K31" s="1192">
        <v>14601.65</v>
      </c>
      <c r="L31" s="1192"/>
      <c r="M31" s="1193"/>
      <c r="N31" s="1193"/>
      <c r="O31" s="1193"/>
      <c r="P31" s="1193"/>
    </row>
    <row r="32" spans="1:18" s="464" customFormat="1" ht="12" customHeight="1" x14ac:dyDescent="0.25">
      <c r="A32" s="1669"/>
      <c r="B32" s="1671" t="s">
        <v>788</v>
      </c>
      <c r="C32" s="1181" t="s">
        <v>959</v>
      </c>
      <c r="D32" s="1182" t="s">
        <v>960</v>
      </c>
      <c r="E32" s="1183" t="s">
        <v>856</v>
      </c>
      <c r="F32" s="1194">
        <v>19416</v>
      </c>
      <c r="G32" s="1194">
        <v>1252</v>
      </c>
      <c r="H32" s="1194">
        <v>856</v>
      </c>
      <c r="I32" s="1194">
        <v>888.95209999999997</v>
      </c>
      <c r="J32" s="1194">
        <v>55.28</v>
      </c>
      <c r="K32" s="1194">
        <v>37.659999999999997</v>
      </c>
      <c r="L32" s="1184" t="s">
        <v>953</v>
      </c>
      <c r="M32" s="1190">
        <v>43430</v>
      </c>
      <c r="N32" s="1190">
        <v>43490</v>
      </c>
      <c r="O32" s="1184">
        <v>178</v>
      </c>
      <c r="P32" s="1184">
        <v>8</v>
      </c>
      <c r="Q32" s="462"/>
      <c r="R32" s="462"/>
    </row>
    <row r="33" spans="1:18" ht="12" customHeight="1" x14ac:dyDescent="0.25">
      <c r="A33" s="1669"/>
      <c r="B33" s="1672"/>
      <c r="C33" s="1191" t="s">
        <v>961</v>
      </c>
      <c r="D33" s="1191"/>
      <c r="E33" s="1195"/>
      <c r="F33" s="1192">
        <v>19416</v>
      </c>
      <c r="G33" s="1192">
        <v>1252</v>
      </c>
      <c r="H33" s="1192">
        <v>856</v>
      </c>
      <c r="I33" s="1192">
        <v>888.95209999999997</v>
      </c>
      <c r="J33" s="1192">
        <v>55.28</v>
      </c>
      <c r="K33" s="1192">
        <v>37.659999999999997</v>
      </c>
      <c r="L33" s="1193"/>
      <c r="M33" s="1193"/>
      <c r="N33" s="1193"/>
      <c r="O33" s="1193"/>
      <c r="P33" s="1193"/>
    </row>
    <row r="34" spans="1:18" ht="12" customHeight="1" x14ac:dyDescent="0.25">
      <c r="A34" s="1669"/>
      <c r="B34" s="1671" t="s">
        <v>962</v>
      </c>
      <c r="C34" s="1196" t="s">
        <v>963</v>
      </c>
      <c r="D34" s="1182" t="s">
        <v>963</v>
      </c>
      <c r="E34" s="1197" t="s">
        <v>964</v>
      </c>
      <c r="F34" s="1194">
        <v>0</v>
      </c>
      <c r="G34" s="1194">
        <v>0</v>
      </c>
      <c r="H34" s="1194">
        <v>0</v>
      </c>
      <c r="I34" s="1194">
        <v>0</v>
      </c>
      <c r="J34" s="1194">
        <v>0</v>
      </c>
      <c r="K34" s="1194">
        <v>0</v>
      </c>
      <c r="L34" s="1194" t="s">
        <v>879</v>
      </c>
      <c r="M34" s="1190" t="s">
        <v>277</v>
      </c>
      <c r="N34" s="1190" t="s">
        <v>277</v>
      </c>
      <c r="O34" s="1184">
        <v>0</v>
      </c>
      <c r="P34" s="1184">
        <v>0</v>
      </c>
    </row>
    <row r="35" spans="1:18" ht="12" customHeight="1" x14ac:dyDescent="0.25">
      <c r="A35" s="1669"/>
      <c r="B35" s="1673"/>
      <c r="C35" s="1182" t="s">
        <v>965</v>
      </c>
      <c r="D35" s="1182" t="s">
        <v>965</v>
      </c>
      <c r="E35" s="1197" t="s">
        <v>964</v>
      </c>
      <c r="F35" s="1194">
        <v>0</v>
      </c>
      <c r="G35" s="1194">
        <v>0</v>
      </c>
      <c r="H35" s="1194">
        <v>0</v>
      </c>
      <c r="I35" s="1194">
        <v>0</v>
      </c>
      <c r="J35" s="1194">
        <v>0</v>
      </c>
      <c r="K35" s="1194">
        <v>0</v>
      </c>
      <c r="L35" s="1194" t="s">
        <v>879</v>
      </c>
      <c r="M35" s="1190" t="s">
        <v>277</v>
      </c>
      <c r="N35" s="1190" t="s">
        <v>277</v>
      </c>
      <c r="O35" s="1184">
        <v>0</v>
      </c>
      <c r="P35" s="1184">
        <v>0</v>
      </c>
    </row>
    <row r="36" spans="1:18" s="464" customFormat="1" ht="21.75" customHeight="1" x14ac:dyDescent="0.25">
      <c r="A36" s="1669"/>
      <c r="B36" s="1673"/>
      <c r="C36" s="1182" t="s">
        <v>966</v>
      </c>
      <c r="D36" s="1182" t="s">
        <v>966</v>
      </c>
      <c r="E36" s="1197" t="s">
        <v>964</v>
      </c>
      <c r="F36" s="1194">
        <v>0</v>
      </c>
      <c r="G36" s="1194">
        <v>0</v>
      </c>
      <c r="H36" s="1194">
        <v>0</v>
      </c>
      <c r="I36" s="1194">
        <v>0</v>
      </c>
      <c r="J36" s="1194">
        <v>0</v>
      </c>
      <c r="K36" s="1194">
        <v>0</v>
      </c>
      <c r="L36" s="1194" t="s">
        <v>879</v>
      </c>
      <c r="M36" s="1190" t="s">
        <v>277</v>
      </c>
      <c r="N36" s="1190" t="s">
        <v>277</v>
      </c>
      <c r="O36" s="1184">
        <v>0</v>
      </c>
      <c r="P36" s="1184">
        <v>0</v>
      </c>
      <c r="Q36" s="462"/>
      <c r="R36" s="462"/>
    </row>
    <row r="37" spans="1:18" s="464" customFormat="1" ht="43.5" customHeight="1" x14ac:dyDescent="0.25">
      <c r="A37" s="1669"/>
      <c r="B37" s="1672"/>
      <c r="C37" s="1191" t="s">
        <v>967</v>
      </c>
      <c r="D37" s="1191"/>
      <c r="E37" s="1195"/>
      <c r="F37" s="1192">
        <v>0</v>
      </c>
      <c r="G37" s="1192">
        <v>0</v>
      </c>
      <c r="H37" s="1192">
        <v>0</v>
      </c>
      <c r="I37" s="1192">
        <v>0</v>
      </c>
      <c r="J37" s="1192">
        <v>0</v>
      </c>
      <c r="K37" s="1192">
        <v>0</v>
      </c>
      <c r="L37" s="1193"/>
      <c r="M37" s="1198"/>
      <c r="N37" s="1198"/>
      <c r="O37" s="1193"/>
      <c r="P37" s="1193"/>
      <c r="Q37" s="462"/>
      <c r="R37" s="462"/>
    </row>
    <row r="38" spans="1:18" ht="12" customHeight="1" x14ac:dyDescent="0.25">
      <c r="A38" s="1670"/>
      <c r="B38" s="1199" t="s">
        <v>968</v>
      </c>
      <c r="C38" s="1191" t="s">
        <v>969</v>
      </c>
      <c r="D38" s="1191"/>
      <c r="E38" s="1192"/>
      <c r="F38" s="1192">
        <v>4046902</v>
      </c>
      <c r="G38" s="1192">
        <v>365680</v>
      </c>
      <c r="H38" s="1192">
        <v>372540</v>
      </c>
      <c r="I38" s="1192">
        <v>171682.06733999998</v>
      </c>
      <c r="J38" s="1192">
        <v>14995.060000000001</v>
      </c>
      <c r="K38" s="1192">
        <v>14639.31</v>
      </c>
      <c r="L38" s="1192"/>
      <c r="M38" s="1198"/>
      <c r="N38" s="1198"/>
      <c r="O38" s="1193"/>
      <c r="P38" s="1193"/>
    </row>
    <row r="39" spans="1:18" ht="12" customHeight="1" x14ac:dyDescent="0.25">
      <c r="A39" s="1674" t="s">
        <v>970</v>
      </c>
      <c r="B39" s="1671" t="s">
        <v>971</v>
      </c>
      <c r="C39" s="1189" t="s">
        <v>912</v>
      </c>
      <c r="D39" s="1182" t="s">
        <v>913</v>
      </c>
      <c r="E39" s="1183" t="s">
        <v>856</v>
      </c>
      <c r="F39" s="1194">
        <v>0</v>
      </c>
      <c r="G39" s="1200">
        <v>0</v>
      </c>
      <c r="H39" s="1200">
        <v>0</v>
      </c>
      <c r="I39" s="1194">
        <v>0</v>
      </c>
      <c r="J39" s="1194">
        <v>0</v>
      </c>
      <c r="K39" s="1194">
        <v>0</v>
      </c>
      <c r="L39" s="1184" t="s">
        <v>904</v>
      </c>
      <c r="M39" s="1190" t="s">
        <v>277</v>
      </c>
      <c r="N39" s="1190" t="s">
        <v>277</v>
      </c>
      <c r="O39" s="1186">
        <v>0</v>
      </c>
      <c r="P39" s="1184">
        <v>0</v>
      </c>
    </row>
    <row r="40" spans="1:18" ht="12" customHeight="1" x14ac:dyDescent="0.25">
      <c r="A40" s="1669"/>
      <c r="B40" s="1673"/>
      <c r="C40" s="1181" t="s">
        <v>918</v>
      </c>
      <c r="D40" s="1182" t="s">
        <v>918</v>
      </c>
      <c r="E40" s="1183" t="s">
        <v>836</v>
      </c>
      <c r="F40" s="1194">
        <v>0</v>
      </c>
      <c r="G40" s="1200">
        <v>0</v>
      </c>
      <c r="H40" s="1200">
        <v>0</v>
      </c>
      <c r="I40" s="1194">
        <v>0</v>
      </c>
      <c r="J40" s="1194">
        <v>0</v>
      </c>
      <c r="K40" s="1194">
        <v>0</v>
      </c>
      <c r="L40" s="1184" t="s">
        <v>904</v>
      </c>
      <c r="M40" s="1190" t="s">
        <v>277</v>
      </c>
      <c r="N40" s="1190" t="s">
        <v>277</v>
      </c>
      <c r="O40" s="1186">
        <v>0</v>
      </c>
      <c r="P40" s="1184">
        <v>0</v>
      </c>
    </row>
    <row r="41" spans="1:18" ht="12" customHeight="1" x14ac:dyDescent="0.25">
      <c r="A41" s="1669"/>
      <c r="B41" s="1673"/>
      <c r="C41" s="1181" t="s">
        <v>926</v>
      </c>
      <c r="D41" s="1182" t="s">
        <v>927</v>
      </c>
      <c r="E41" s="1183" t="s">
        <v>836</v>
      </c>
      <c r="F41" s="1194">
        <v>0.37</v>
      </c>
      <c r="G41" s="1200">
        <v>0</v>
      </c>
      <c r="H41" s="1200">
        <v>0</v>
      </c>
      <c r="I41" s="1194">
        <v>0.4</v>
      </c>
      <c r="J41" s="1194">
        <v>0</v>
      </c>
      <c r="K41" s="1194">
        <v>0</v>
      </c>
      <c r="L41" s="1184" t="s">
        <v>904</v>
      </c>
      <c r="M41" s="1190" t="s">
        <v>277</v>
      </c>
      <c r="N41" s="1190" t="s">
        <v>277</v>
      </c>
      <c r="O41" s="1186">
        <v>0</v>
      </c>
      <c r="P41" s="1184">
        <v>0</v>
      </c>
    </row>
    <row r="42" spans="1:18" ht="12" customHeight="1" x14ac:dyDescent="0.25">
      <c r="A42" s="1669"/>
      <c r="B42" s="1673"/>
      <c r="C42" s="1181" t="s">
        <v>972</v>
      </c>
      <c r="D42" s="1182" t="s">
        <v>925</v>
      </c>
      <c r="E42" s="1183" t="s">
        <v>836</v>
      </c>
      <c r="F42" s="1194">
        <v>1.91</v>
      </c>
      <c r="G42" s="1200">
        <v>0</v>
      </c>
      <c r="H42" s="1200">
        <v>0</v>
      </c>
      <c r="I42" s="1194">
        <v>9.49</v>
      </c>
      <c r="J42" s="1194">
        <v>0</v>
      </c>
      <c r="K42" s="1194">
        <v>0</v>
      </c>
      <c r="L42" s="1184" t="s">
        <v>904</v>
      </c>
      <c r="M42" s="1190" t="s">
        <v>277</v>
      </c>
      <c r="N42" s="1190" t="s">
        <v>277</v>
      </c>
      <c r="O42" s="1186">
        <v>0</v>
      </c>
      <c r="P42" s="1184">
        <v>0</v>
      </c>
    </row>
    <row r="43" spans="1:18" ht="12" customHeight="1" x14ac:dyDescent="0.25">
      <c r="A43" s="1669"/>
      <c r="B43" s="1673"/>
      <c r="C43" s="1181" t="s">
        <v>937</v>
      </c>
      <c r="D43" s="1182" t="s">
        <v>938</v>
      </c>
      <c r="E43" s="1183" t="s">
        <v>936</v>
      </c>
      <c r="F43" s="1194">
        <v>0</v>
      </c>
      <c r="G43" s="1200">
        <v>0</v>
      </c>
      <c r="H43" s="1200">
        <v>0</v>
      </c>
      <c r="I43" s="1194">
        <v>0</v>
      </c>
      <c r="J43" s="1194">
        <v>0</v>
      </c>
      <c r="K43" s="1194">
        <v>0</v>
      </c>
      <c r="L43" s="1184" t="s">
        <v>904</v>
      </c>
      <c r="M43" s="1190" t="s">
        <v>277</v>
      </c>
      <c r="N43" s="1190" t="s">
        <v>277</v>
      </c>
      <c r="O43" s="1186">
        <v>0</v>
      </c>
      <c r="P43" s="1184">
        <v>0</v>
      </c>
    </row>
    <row r="44" spans="1:18" ht="12" customHeight="1" x14ac:dyDescent="0.25">
      <c r="A44" s="1669"/>
      <c r="B44" s="1673"/>
      <c r="C44" s="1181" t="s">
        <v>973</v>
      </c>
      <c r="D44" s="1182" t="s">
        <v>950</v>
      </c>
      <c r="E44" s="1183" t="s">
        <v>836</v>
      </c>
      <c r="F44" s="1194">
        <v>0</v>
      </c>
      <c r="G44" s="1200">
        <v>0</v>
      </c>
      <c r="H44" s="1200">
        <v>0</v>
      </c>
      <c r="I44" s="1194">
        <v>0</v>
      </c>
      <c r="J44" s="1194">
        <v>0</v>
      </c>
      <c r="K44" s="1194">
        <v>0</v>
      </c>
      <c r="L44" s="1184" t="s">
        <v>904</v>
      </c>
      <c r="M44" s="1190" t="s">
        <v>277</v>
      </c>
      <c r="N44" s="1190" t="s">
        <v>277</v>
      </c>
      <c r="O44" s="1186">
        <v>0</v>
      </c>
      <c r="P44" s="1184">
        <v>0</v>
      </c>
    </row>
    <row r="45" spans="1:18" ht="12" customHeight="1" x14ac:dyDescent="0.25">
      <c r="A45" s="1669"/>
      <c r="B45" s="1673"/>
      <c r="C45" s="1181" t="s">
        <v>941</v>
      </c>
      <c r="D45" s="1182" t="s">
        <v>942</v>
      </c>
      <c r="E45" s="1183" t="s">
        <v>856</v>
      </c>
      <c r="F45" s="1194">
        <v>0</v>
      </c>
      <c r="G45" s="1200">
        <v>0</v>
      </c>
      <c r="H45" s="1200">
        <v>0</v>
      </c>
      <c r="I45" s="1194">
        <v>0</v>
      </c>
      <c r="J45" s="1194">
        <v>0</v>
      </c>
      <c r="K45" s="1194">
        <v>0</v>
      </c>
      <c r="L45" s="1184" t="s">
        <v>904</v>
      </c>
      <c r="M45" s="1190" t="s">
        <v>277</v>
      </c>
      <c r="N45" s="1190" t="s">
        <v>277</v>
      </c>
      <c r="O45" s="1186">
        <v>0</v>
      </c>
      <c r="P45" s="1184">
        <v>0</v>
      </c>
    </row>
    <row r="46" spans="1:18" ht="12" customHeight="1" x14ac:dyDescent="0.25">
      <c r="A46" s="1669"/>
      <c r="B46" s="1673"/>
      <c r="C46" s="1181" t="s">
        <v>974</v>
      </c>
      <c r="D46" s="1182" t="s">
        <v>946</v>
      </c>
      <c r="E46" s="1183" t="s">
        <v>856</v>
      </c>
      <c r="F46" s="1194">
        <v>0</v>
      </c>
      <c r="G46" s="1200">
        <v>0</v>
      </c>
      <c r="H46" s="1200">
        <v>0</v>
      </c>
      <c r="I46" s="1194">
        <v>0</v>
      </c>
      <c r="J46" s="1194">
        <v>0</v>
      </c>
      <c r="K46" s="1194">
        <v>0</v>
      </c>
      <c r="L46" s="1184" t="s">
        <v>904</v>
      </c>
      <c r="M46" s="1190" t="s">
        <v>277</v>
      </c>
      <c r="N46" s="1190" t="s">
        <v>277</v>
      </c>
      <c r="O46" s="1186">
        <v>0</v>
      </c>
      <c r="P46" s="1184">
        <v>0</v>
      </c>
      <c r="Q46" s="463"/>
    </row>
    <row r="47" spans="1:18" ht="12" customHeight="1" x14ac:dyDescent="0.25">
      <c r="A47" s="1669"/>
      <c r="B47" s="1673"/>
      <c r="C47" s="1181" t="s">
        <v>956</v>
      </c>
      <c r="D47" s="1182" t="s">
        <v>957</v>
      </c>
      <c r="E47" s="1183" t="s">
        <v>856</v>
      </c>
      <c r="F47" s="1194">
        <v>0</v>
      </c>
      <c r="G47" s="1200">
        <v>0</v>
      </c>
      <c r="H47" s="1200">
        <v>0</v>
      </c>
      <c r="I47" s="1194">
        <v>0</v>
      </c>
      <c r="J47" s="1194">
        <v>0</v>
      </c>
      <c r="K47" s="1194">
        <v>0</v>
      </c>
      <c r="L47" s="1184" t="s">
        <v>904</v>
      </c>
      <c r="M47" s="1190" t="s">
        <v>277</v>
      </c>
      <c r="N47" s="1190" t="s">
        <v>277</v>
      </c>
      <c r="O47" s="1186">
        <v>0</v>
      </c>
      <c r="P47" s="1184">
        <v>0</v>
      </c>
      <c r="Q47" s="463"/>
    </row>
    <row r="48" spans="1:18" s="464" customFormat="1" ht="51" customHeight="1" x14ac:dyDescent="0.25">
      <c r="A48" s="1669"/>
      <c r="B48" s="1672"/>
      <c r="C48" s="1181" t="s">
        <v>954</v>
      </c>
      <c r="D48" s="1182" t="s">
        <v>955</v>
      </c>
      <c r="E48" s="1183" t="s">
        <v>836</v>
      </c>
      <c r="F48" s="1194">
        <v>0</v>
      </c>
      <c r="G48" s="1200">
        <v>0</v>
      </c>
      <c r="H48" s="1200">
        <v>0</v>
      </c>
      <c r="I48" s="1194">
        <v>0</v>
      </c>
      <c r="J48" s="1194">
        <v>0</v>
      </c>
      <c r="K48" s="1194">
        <v>0</v>
      </c>
      <c r="L48" s="1184" t="s">
        <v>904</v>
      </c>
      <c r="M48" s="1190" t="s">
        <v>277</v>
      </c>
      <c r="N48" s="1190" t="s">
        <v>277</v>
      </c>
      <c r="O48" s="1186">
        <v>0</v>
      </c>
      <c r="P48" s="1184">
        <v>0</v>
      </c>
      <c r="Q48" s="463"/>
    </row>
    <row r="49" spans="1:17" ht="33.75" x14ac:dyDescent="0.25">
      <c r="A49" s="1670"/>
      <c r="B49" s="1199" t="s">
        <v>975</v>
      </c>
      <c r="C49" s="1191" t="s">
        <v>976</v>
      </c>
      <c r="D49" s="1191"/>
      <c r="E49" s="1192"/>
      <c r="F49" s="1201">
        <v>2.2799999999999998</v>
      </c>
      <c r="G49" s="1201">
        <v>0</v>
      </c>
      <c r="H49" s="1201">
        <v>0</v>
      </c>
      <c r="I49" s="1201">
        <v>9.89</v>
      </c>
      <c r="J49" s="1201">
        <v>0</v>
      </c>
      <c r="K49" s="1201">
        <v>0</v>
      </c>
      <c r="L49" s="1192"/>
      <c r="M49" s="1198"/>
      <c r="N49" s="1198"/>
      <c r="O49" s="1198"/>
      <c r="P49" s="1198"/>
      <c r="Q49" s="463"/>
    </row>
    <row r="50" spans="1:17" x14ac:dyDescent="0.25">
      <c r="A50" s="465" t="s">
        <v>1365</v>
      </c>
      <c r="C50" s="464"/>
      <c r="D50" s="464"/>
      <c r="E50" s="464"/>
      <c r="F50" s="464"/>
      <c r="G50" s="464"/>
      <c r="H50" s="464"/>
      <c r="I50" s="464"/>
      <c r="J50" s="464"/>
      <c r="K50" s="464"/>
      <c r="L50" s="464"/>
      <c r="M50" s="464"/>
      <c r="N50" s="464"/>
      <c r="Q50" s="463"/>
    </row>
    <row r="51" spans="1:17" x14ac:dyDescent="0.25">
      <c r="A51" s="462" t="s">
        <v>977</v>
      </c>
      <c r="C51" s="464"/>
      <c r="D51" s="464"/>
      <c r="E51" s="464"/>
      <c r="F51" s="464"/>
      <c r="G51" s="464"/>
      <c r="H51" s="464"/>
      <c r="I51" s="464"/>
      <c r="J51" s="464"/>
      <c r="K51" s="464"/>
      <c r="L51" s="464"/>
      <c r="M51" s="464"/>
      <c r="N51" s="464"/>
      <c r="Q51" s="463"/>
    </row>
    <row r="52" spans="1:17" x14ac:dyDescent="0.25">
      <c r="A52" s="464" t="s">
        <v>777</v>
      </c>
      <c r="I52" s="464"/>
    </row>
  </sheetData>
  <mergeCells count="17">
    <mergeCell ref="A1:P1"/>
    <mergeCell ref="A2:A3"/>
    <mergeCell ref="B2:B3"/>
    <mergeCell ref="C2:C3"/>
    <mergeCell ref="D2:D3"/>
    <mergeCell ref="E2:E3"/>
    <mergeCell ref="F2:H2"/>
    <mergeCell ref="I2:K2"/>
    <mergeCell ref="L2:L3"/>
    <mergeCell ref="M2:N2"/>
    <mergeCell ref="O2:P2"/>
    <mergeCell ref="A4:A38"/>
    <mergeCell ref="B4:B31"/>
    <mergeCell ref="B32:B33"/>
    <mergeCell ref="B34:B37"/>
    <mergeCell ref="A39:A49"/>
    <mergeCell ref="B39:B48"/>
  </mergeCells>
  <printOptions horizontalCentered="1"/>
  <pageMargins left="0.7" right="0.7" top="0.75" bottom="0.75" header="0.3" footer="0.3"/>
  <pageSetup paperSize="9" scale="94"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7"/>
  <sheetViews>
    <sheetView zoomScaleNormal="100" workbookViewId="0">
      <selection sqref="A1:O57"/>
    </sheetView>
  </sheetViews>
  <sheetFormatPr defaultColWidth="9.140625" defaultRowHeight="15" x14ac:dyDescent="0.25"/>
  <cols>
    <col min="1" max="1" width="8.5703125" style="476" customWidth="1"/>
    <col min="2" max="2" width="15.42578125" style="470" customWidth="1"/>
    <col min="3" max="3" width="27.7109375" style="450" customWidth="1"/>
    <col min="4" max="4" width="12.5703125" style="450" customWidth="1"/>
    <col min="5" max="5" width="8.7109375" customWidth="1"/>
    <col min="6" max="10" width="8.7109375" style="450" customWidth="1"/>
    <col min="11" max="11" width="12.7109375" style="474" customWidth="1"/>
    <col min="12" max="13" width="8.28515625" style="450" customWidth="1"/>
    <col min="14" max="14" width="9.42578125" style="450" customWidth="1"/>
    <col min="15" max="15" width="8.28515625" style="450" customWidth="1"/>
    <col min="16" max="16384" width="9.140625" style="450"/>
  </cols>
  <sheetData>
    <row r="1" spans="1:54" ht="20.25" customHeight="1" x14ac:dyDescent="0.2">
      <c r="A1" s="1681" t="s">
        <v>978</v>
      </c>
      <c r="B1" s="1681"/>
      <c r="C1" s="1681"/>
      <c r="D1" s="1681"/>
      <c r="E1" s="1681"/>
      <c r="F1" s="1681"/>
      <c r="G1" s="1681"/>
      <c r="H1" s="1681"/>
      <c r="I1" s="1681"/>
      <c r="J1" s="1681"/>
      <c r="K1" s="1681"/>
      <c r="L1" s="1681"/>
      <c r="M1" s="1681"/>
      <c r="N1" s="1681"/>
      <c r="O1" s="1681"/>
    </row>
    <row r="2" spans="1:54" ht="65.25" customHeight="1" x14ac:dyDescent="0.2">
      <c r="A2" s="1662" t="s">
        <v>979</v>
      </c>
      <c r="B2" s="1662" t="s">
        <v>893</v>
      </c>
      <c r="C2" s="1668" t="s">
        <v>807</v>
      </c>
      <c r="D2" s="1668" t="s">
        <v>895</v>
      </c>
      <c r="E2" s="1665" t="s">
        <v>762</v>
      </c>
      <c r="F2" s="1666"/>
      <c r="G2" s="1667"/>
      <c r="H2" s="1682" t="s">
        <v>896</v>
      </c>
      <c r="I2" s="1682"/>
      <c r="J2" s="1682"/>
      <c r="K2" s="1682" t="s">
        <v>810</v>
      </c>
      <c r="L2" s="1662" t="s">
        <v>811</v>
      </c>
      <c r="M2" s="1662"/>
      <c r="N2" s="1662" t="s">
        <v>1383</v>
      </c>
      <c r="O2" s="1662"/>
    </row>
    <row r="3" spans="1:54" ht="103.5" customHeight="1" x14ac:dyDescent="0.2">
      <c r="A3" s="1662"/>
      <c r="B3" s="1662"/>
      <c r="C3" s="1603"/>
      <c r="D3" s="1603"/>
      <c r="E3" s="1134" t="s">
        <v>77</v>
      </c>
      <c r="F3" s="1134">
        <v>45231</v>
      </c>
      <c r="G3" s="1134">
        <v>45261</v>
      </c>
      <c r="H3" s="1134" t="s">
        <v>77</v>
      </c>
      <c r="I3" s="1134">
        <v>45231</v>
      </c>
      <c r="J3" s="1134">
        <v>45261</v>
      </c>
      <c r="K3" s="1682"/>
      <c r="L3" s="1134">
        <v>45231</v>
      </c>
      <c r="M3" s="1134">
        <v>45261</v>
      </c>
      <c r="N3" s="1134" t="s">
        <v>898</v>
      </c>
      <c r="O3" s="1134" t="s">
        <v>980</v>
      </c>
    </row>
    <row r="4" spans="1:54" s="467" customFormat="1" ht="12.75" customHeight="1" x14ac:dyDescent="0.2">
      <c r="A4" s="1676" t="s">
        <v>981</v>
      </c>
      <c r="B4" s="1676" t="s">
        <v>751</v>
      </c>
      <c r="C4" s="1202" t="s">
        <v>815</v>
      </c>
      <c r="D4" s="1202" t="s">
        <v>982</v>
      </c>
      <c r="E4" s="1203">
        <v>0</v>
      </c>
      <c r="F4" s="1204" t="s">
        <v>290</v>
      </c>
      <c r="G4" s="1204" t="s">
        <v>290</v>
      </c>
      <c r="H4" s="1204">
        <v>0</v>
      </c>
      <c r="I4" s="1204" t="s">
        <v>290</v>
      </c>
      <c r="J4" s="1204" t="s">
        <v>290</v>
      </c>
      <c r="K4" s="1205" t="s">
        <v>817</v>
      </c>
      <c r="L4" s="1206">
        <v>62559</v>
      </c>
      <c r="M4" s="1207">
        <v>63349</v>
      </c>
      <c r="N4" s="1208">
        <v>0</v>
      </c>
      <c r="O4" s="1208">
        <v>0</v>
      </c>
      <c r="P4" s="466"/>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row>
    <row r="5" spans="1:54" s="467" customFormat="1" ht="12.75" x14ac:dyDescent="0.2">
      <c r="A5" s="1677"/>
      <c r="B5" s="1679"/>
      <c r="C5" s="1202" t="s">
        <v>883</v>
      </c>
      <c r="D5" s="1202" t="s">
        <v>983</v>
      </c>
      <c r="E5" s="1203">
        <v>0</v>
      </c>
      <c r="F5" s="1204" t="s">
        <v>290</v>
      </c>
      <c r="G5" s="1204" t="s">
        <v>290</v>
      </c>
      <c r="H5" s="1204">
        <v>0</v>
      </c>
      <c r="I5" s="1204" t="s">
        <v>290</v>
      </c>
      <c r="J5" s="1204" t="s">
        <v>290</v>
      </c>
      <c r="K5" s="1205" t="s">
        <v>828</v>
      </c>
      <c r="L5" s="1206">
        <v>76234</v>
      </c>
      <c r="M5" s="1207">
        <v>74087</v>
      </c>
      <c r="N5" s="1208">
        <v>0</v>
      </c>
      <c r="O5" s="1208">
        <v>0</v>
      </c>
      <c r="P5" s="466"/>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row>
    <row r="6" spans="1:54" s="467" customFormat="1" ht="12.75" x14ac:dyDescent="0.2">
      <c r="A6" s="1677"/>
      <c r="B6" s="1679"/>
      <c r="C6" s="1202" t="s">
        <v>984</v>
      </c>
      <c r="D6" s="1202" t="s">
        <v>985</v>
      </c>
      <c r="E6" s="1203">
        <v>0</v>
      </c>
      <c r="F6" s="1203" t="s">
        <v>290</v>
      </c>
      <c r="G6" s="1203" t="s">
        <v>290</v>
      </c>
      <c r="H6" s="1203">
        <v>0</v>
      </c>
      <c r="I6" s="1203" t="s">
        <v>290</v>
      </c>
      <c r="J6" s="1203" t="s">
        <v>290</v>
      </c>
      <c r="K6" s="1205" t="s">
        <v>817</v>
      </c>
      <c r="L6" s="1209">
        <v>62639</v>
      </c>
      <c r="M6" s="1207">
        <v>62987</v>
      </c>
      <c r="N6" s="1208">
        <v>0</v>
      </c>
      <c r="O6" s="1208">
        <v>0</v>
      </c>
      <c r="P6" s="466"/>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row>
    <row r="7" spans="1:54" s="467" customFormat="1" ht="12.75" x14ac:dyDescent="0.2">
      <c r="A7" s="1677"/>
      <c r="B7" s="1679"/>
      <c r="C7" s="1202" t="s">
        <v>986</v>
      </c>
      <c r="D7" s="1202" t="s">
        <v>987</v>
      </c>
      <c r="E7" s="1203">
        <v>0</v>
      </c>
      <c r="F7" s="1204" t="s">
        <v>290</v>
      </c>
      <c r="G7" s="1204" t="s">
        <v>290</v>
      </c>
      <c r="H7" s="1204">
        <v>0</v>
      </c>
      <c r="I7" s="1204" t="s">
        <v>290</v>
      </c>
      <c r="J7" s="1204" t="s">
        <v>290</v>
      </c>
      <c r="K7" s="1205" t="s">
        <v>828</v>
      </c>
      <c r="L7" s="1206">
        <v>75355</v>
      </c>
      <c r="M7" s="1207">
        <v>74019</v>
      </c>
      <c r="N7" s="1208">
        <v>0</v>
      </c>
      <c r="O7" s="1208">
        <v>0</v>
      </c>
      <c r="P7" s="466"/>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0"/>
      <c r="AZ7" s="450"/>
      <c r="BA7" s="450"/>
      <c r="BB7" s="450"/>
    </row>
    <row r="8" spans="1:54" s="467" customFormat="1" ht="12.75" x14ac:dyDescent="0.2">
      <c r="A8" s="1677"/>
      <c r="B8" s="1679"/>
      <c r="C8" s="1202" t="s">
        <v>988</v>
      </c>
      <c r="D8" s="1202" t="s">
        <v>989</v>
      </c>
      <c r="E8" s="1203">
        <v>0</v>
      </c>
      <c r="F8" s="1204" t="s">
        <v>290</v>
      </c>
      <c r="G8" s="1204" t="s">
        <v>290</v>
      </c>
      <c r="H8" s="1204">
        <v>0</v>
      </c>
      <c r="I8" s="1204" t="s">
        <v>290</v>
      </c>
      <c r="J8" s="1204" t="s">
        <v>290</v>
      </c>
      <c r="K8" s="1205" t="s">
        <v>828</v>
      </c>
      <c r="L8" s="1206">
        <v>75355</v>
      </c>
      <c r="M8" s="1207">
        <v>74019</v>
      </c>
      <c r="N8" s="1208">
        <v>0</v>
      </c>
      <c r="O8" s="1208">
        <v>0</v>
      </c>
      <c r="P8" s="466"/>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row>
    <row r="9" spans="1:54" s="467" customFormat="1" ht="12.75" x14ac:dyDescent="0.2">
      <c r="A9" s="1677"/>
      <c r="B9" s="1680"/>
      <c r="C9" s="1210" t="s">
        <v>990</v>
      </c>
      <c r="D9" s="1210"/>
      <c r="E9" s="1211">
        <v>0</v>
      </c>
      <c r="F9" s="1211">
        <v>0</v>
      </c>
      <c r="G9" s="1211">
        <v>0</v>
      </c>
      <c r="H9" s="1211">
        <v>0</v>
      </c>
      <c r="I9" s="1211">
        <v>0</v>
      </c>
      <c r="J9" s="1211">
        <v>0</v>
      </c>
      <c r="K9" s="1212"/>
      <c r="L9" s="1213"/>
      <c r="M9" s="1213"/>
      <c r="N9" s="1213"/>
      <c r="O9" s="1213"/>
      <c r="P9" s="466"/>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row>
    <row r="10" spans="1:54" s="467" customFormat="1" ht="12.75" customHeight="1" x14ac:dyDescent="0.2">
      <c r="A10" s="1677"/>
      <c r="B10" s="1676" t="s">
        <v>991</v>
      </c>
      <c r="C10" s="1151" t="s">
        <v>954</v>
      </c>
      <c r="D10" s="1202" t="s">
        <v>856</v>
      </c>
      <c r="E10" s="1214">
        <v>26</v>
      </c>
      <c r="F10" s="1203" t="s">
        <v>290</v>
      </c>
      <c r="G10" s="1203" t="s">
        <v>290</v>
      </c>
      <c r="H10" s="1214">
        <v>1.78908</v>
      </c>
      <c r="I10" s="1203" t="s">
        <v>290</v>
      </c>
      <c r="J10" s="1203" t="s">
        <v>290</v>
      </c>
      <c r="K10" s="1205" t="s">
        <v>904</v>
      </c>
      <c r="L10" s="1215" t="s">
        <v>277</v>
      </c>
      <c r="M10" s="1215" t="s">
        <v>277</v>
      </c>
      <c r="N10" s="1216">
        <v>0</v>
      </c>
      <c r="O10" s="1216">
        <v>0</v>
      </c>
      <c r="P10" s="466"/>
      <c r="Q10" s="450"/>
      <c r="R10" s="450"/>
      <c r="S10" s="450"/>
      <c r="T10" s="450"/>
      <c r="U10" s="450"/>
      <c r="V10" s="450"/>
      <c r="W10" s="450"/>
      <c r="X10" s="450"/>
      <c r="Y10" s="450" t="s">
        <v>290</v>
      </c>
      <c r="Z10" s="450" t="s">
        <v>290</v>
      </c>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row>
    <row r="11" spans="1:54" s="467" customFormat="1" ht="12.75" x14ac:dyDescent="0.2">
      <c r="A11" s="1677"/>
      <c r="B11" s="1679"/>
      <c r="C11" s="1202" t="s">
        <v>992</v>
      </c>
      <c r="D11" s="1202" t="s">
        <v>993</v>
      </c>
      <c r="E11" s="1214">
        <v>49</v>
      </c>
      <c r="F11" s="1203" t="s">
        <v>290</v>
      </c>
      <c r="G11" s="1203" t="s">
        <v>290</v>
      </c>
      <c r="H11" s="1214">
        <v>1.9402699999999999</v>
      </c>
      <c r="I11" s="1203" t="s">
        <v>290</v>
      </c>
      <c r="J11" s="1203" t="s">
        <v>290</v>
      </c>
      <c r="K11" s="1205" t="s">
        <v>828</v>
      </c>
      <c r="L11" s="1209">
        <v>375.3</v>
      </c>
      <c r="M11" s="1209">
        <v>369.9</v>
      </c>
      <c r="N11" s="1216">
        <v>0</v>
      </c>
      <c r="O11" s="1216">
        <v>0</v>
      </c>
      <c r="P11" s="466"/>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row>
    <row r="12" spans="1:54" s="467" customFormat="1" ht="12.75" x14ac:dyDescent="0.2">
      <c r="A12" s="1677"/>
      <c r="B12" s="1679"/>
      <c r="C12" s="1202" t="s">
        <v>994</v>
      </c>
      <c r="D12" s="1217" t="s">
        <v>995</v>
      </c>
      <c r="E12" s="1203">
        <v>0</v>
      </c>
      <c r="F12" s="1203" t="s">
        <v>290</v>
      </c>
      <c r="G12" s="1203" t="s">
        <v>290</v>
      </c>
      <c r="H12" s="1203">
        <v>0</v>
      </c>
      <c r="I12" s="1203" t="s">
        <v>290</v>
      </c>
      <c r="J12" s="1203" t="s">
        <v>290</v>
      </c>
      <c r="K12" s="1205" t="s">
        <v>921</v>
      </c>
      <c r="L12" s="1215" t="s">
        <v>277</v>
      </c>
      <c r="M12" s="1215" t="s">
        <v>277</v>
      </c>
      <c r="N12" s="1216">
        <v>0</v>
      </c>
      <c r="O12" s="1216">
        <v>0</v>
      </c>
      <c r="P12" s="466"/>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row>
    <row r="13" spans="1:54" s="467" customFormat="1" ht="12.75" x14ac:dyDescent="0.2">
      <c r="A13" s="1677"/>
      <c r="B13" s="1680"/>
      <c r="C13" s="1210" t="s">
        <v>958</v>
      </c>
      <c r="D13" s="1210"/>
      <c r="E13" s="1211">
        <v>75</v>
      </c>
      <c r="F13" s="1211">
        <v>0</v>
      </c>
      <c r="G13" s="1211">
        <v>0</v>
      </c>
      <c r="H13" s="1211">
        <v>3.7293500000000002</v>
      </c>
      <c r="I13" s="1211">
        <v>0</v>
      </c>
      <c r="J13" s="1211">
        <v>0</v>
      </c>
      <c r="K13" s="1212"/>
      <c r="L13" s="1213"/>
      <c r="M13" s="1213"/>
      <c r="N13" s="1213"/>
      <c r="O13" s="1213"/>
      <c r="P13" s="466"/>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row>
    <row r="14" spans="1:54" s="467" customFormat="1" ht="25.5" x14ac:dyDescent="0.2">
      <c r="A14" s="1677"/>
      <c r="B14" s="1676" t="s">
        <v>773</v>
      </c>
      <c r="C14" s="1218" t="s">
        <v>996</v>
      </c>
      <c r="D14" s="1202" t="s">
        <v>856</v>
      </c>
      <c r="E14" s="1214">
        <v>21</v>
      </c>
      <c r="F14" s="1214" t="s">
        <v>290</v>
      </c>
      <c r="G14" s="1203" t="s">
        <v>290</v>
      </c>
      <c r="H14" s="1214">
        <v>1.0297099999999999</v>
      </c>
      <c r="I14" s="1203" t="s">
        <v>290</v>
      </c>
      <c r="J14" s="1203" t="s">
        <v>290</v>
      </c>
      <c r="K14" s="1205" t="s">
        <v>953</v>
      </c>
      <c r="L14" s="1206">
        <v>41650</v>
      </c>
      <c r="M14" s="1206">
        <v>41470</v>
      </c>
      <c r="N14" s="1205">
        <v>0</v>
      </c>
      <c r="O14" s="1205">
        <v>0</v>
      </c>
      <c r="P14" s="466"/>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row>
    <row r="15" spans="1:54" s="467" customFormat="1" ht="12.75" x14ac:dyDescent="0.2">
      <c r="A15" s="1677"/>
      <c r="B15" s="1679"/>
      <c r="C15" s="1202" t="s">
        <v>839</v>
      </c>
      <c r="D15" s="1202" t="s">
        <v>840</v>
      </c>
      <c r="E15" s="1204">
        <v>0</v>
      </c>
      <c r="F15" s="1204" t="s">
        <v>290</v>
      </c>
      <c r="G15" s="1204" t="s">
        <v>290</v>
      </c>
      <c r="H15" s="1204">
        <v>0</v>
      </c>
      <c r="I15" s="1204" t="s">
        <v>290</v>
      </c>
      <c r="J15" s="1204" t="s">
        <v>290</v>
      </c>
      <c r="K15" s="1205" t="s">
        <v>828</v>
      </c>
      <c r="L15" s="1215">
        <v>718.35</v>
      </c>
      <c r="M15" s="1215">
        <v>732.65</v>
      </c>
      <c r="N15" s="1205">
        <v>0</v>
      </c>
      <c r="O15" s="1205">
        <v>0</v>
      </c>
      <c r="P15" s="466"/>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row>
    <row r="16" spans="1:54" s="467" customFormat="1" ht="12.75" x14ac:dyDescent="0.2">
      <c r="A16" s="1677"/>
      <c r="B16" s="1679"/>
      <c r="C16" s="1202" t="s">
        <v>835</v>
      </c>
      <c r="D16" s="1202" t="s">
        <v>836</v>
      </c>
      <c r="E16" s="1204">
        <v>0</v>
      </c>
      <c r="F16" s="1204" t="s">
        <v>290</v>
      </c>
      <c r="G16" s="1204" t="s">
        <v>290</v>
      </c>
      <c r="H16" s="1204">
        <v>0</v>
      </c>
      <c r="I16" s="1204" t="s">
        <v>290</v>
      </c>
      <c r="J16" s="1204" t="s">
        <v>290</v>
      </c>
      <c r="K16" s="1205"/>
      <c r="L16" s="1215">
        <v>203</v>
      </c>
      <c r="M16" s="1215" t="s">
        <v>277</v>
      </c>
      <c r="N16" s="1205">
        <v>0</v>
      </c>
      <c r="O16" s="1205">
        <v>0</v>
      </c>
      <c r="P16" s="466"/>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row>
    <row r="17" spans="1:54" s="467" customFormat="1" ht="12.75" customHeight="1" x14ac:dyDescent="0.2">
      <c r="A17" s="1677"/>
      <c r="B17" s="1679"/>
      <c r="C17" s="1202" t="s">
        <v>845</v>
      </c>
      <c r="D17" s="1202" t="s">
        <v>836</v>
      </c>
      <c r="E17" s="1204">
        <v>0</v>
      </c>
      <c r="F17" s="1204" t="s">
        <v>290</v>
      </c>
      <c r="G17" s="1204" t="s">
        <v>290</v>
      </c>
      <c r="H17" s="1204">
        <v>0</v>
      </c>
      <c r="I17" s="1204" t="s">
        <v>290</v>
      </c>
      <c r="J17" s="1204" t="s">
        <v>290</v>
      </c>
      <c r="K17" s="1205"/>
      <c r="L17" s="1215">
        <v>226.85</v>
      </c>
      <c r="M17" s="1215">
        <v>232.5</v>
      </c>
      <c r="N17" s="1205">
        <v>0</v>
      </c>
      <c r="O17" s="1205">
        <v>0</v>
      </c>
      <c r="P17" s="466"/>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row>
    <row r="18" spans="1:54" s="467" customFormat="1" ht="12.75" x14ac:dyDescent="0.2">
      <c r="A18" s="1677"/>
      <c r="B18" s="1680"/>
      <c r="C18" s="1210" t="s">
        <v>961</v>
      </c>
      <c r="D18" s="1210"/>
      <c r="E18" s="1211">
        <v>21</v>
      </c>
      <c r="F18" s="1211">
        <v>0</v>
      </c>
      <c r="G18" s="1211">
        <v>0</v>
      </c>
      <c r="H18" s="1211">
        <v>1.0297099999999999</v>
      </c>
      <c r="I18" s="1211">
        <v>0</v>
      </c>
      <c r="J18" s="1211">
        <v>0</v>
      </c>
      <c r="K18" s="1212"/>
      <c r="L18" s="1213"/>
      <c r="M18" s="1213"/>
      <c r="N18" s="1213"/>
      <c r="O18" s="1213"/>
      <c r="P18" s="466"/>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row>
    <row r="19" spans="1:54" s="467" customFormat="1" ht="12.75" x14ac:dyDescent="0.2">
      <c r="A19" s="1677"/>
      <c r="B19" s="1676" t="s">
        <v>753</v>
      </c>
      <c r="C19" s="1202" t="s">
        <v>997</v>
      </c>
      <c r="D19" s="1202"/>
      <c r="E19" s="1219">
        <v>4</v>
      </c>
      <c r="F19" s="1219" t="s">
        <v>290</v>
      </c>
      <c r="G19" s="1219">
        <v>4</v>
      </c>
      <c r="H19" s="1219">
        <v>0.25931999999999999</v>
      </c>
      <c r="I19" s="1219" t="s">
        <v>290</v>
      </c>
      <c r="J19" s="1219">
        <v>0.25931999999999999</v>
      </c>
      <c r="K19" s="1205" t="s">
        <v>290</v>
      </c>
      <c r="L19" s="1215">
        <v>6899</v>
      </c>
      <c r="M19" s="1215">
        <v>6412</v>
      </c>
      <c r="N19" s="1205">
        <v>0</v>
      </c>
      <c r="O19" s="1205">
        <v>0</v>
      </c>
      <c r="P19" s="466"/>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row>
    <row r="20" spans="1:54" s="467" customFormat="1" ht="12.75" x14ac:dyDescent="0.2">
      <c r="A20" s="1677"/>
      <c r="B20" s="1677"/>
      <c r="C20" s="1202" t="s">
        <v>1014</v>
      </c>
      <c r="D20" s="1202"/>
      <c r="E20" s="1219" t="s">
        <v>290</v>
      </c>
      <c r="F20" s="1219" t="s">
        <v>290</v>
      </c>
      <c r="G20" s="1219" t="s">
        <v>290</v>
      </c>
      <c r="H20" s="1219">
        <v>0</v>
      </c>
      <c r="I20" s="1219" t="s">
        <v>290</v>
      </c>
      <c r="J20" s="1219" t="s">
        <v>290</v>
      </c>
      <c r="K20" s="1205"/>
      <c r="L20" s="1215">
        <v>6334</v>
      </c>
      <c r="M20" s="1215">
        <v>5978</v>
      </c>
      <c r="N20" s="1205">
        <v>0</v>
      </c>
      <c r="O20" s="1205">
        <v>0</v>
      </c>
      <c r="P20" s="466"/>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row>
    <row r="21" spans="1:54" s="467" customFormat="1" ht="12.75" customHeight="1" x14ac:dyDescent="0.2">
      <c r="A21" s="1677"/>
      <c r="B21" s="1680"/>
      <c r="C21" s="1210" t="s">
        <v>998</v>
      </c>
      <c r="D21" s="1210"/>
      <c r="E21" s="1211">
        <v>4</v>
      </c>
      <c r="F21" s="1211">
        <v>0</v>
      </c>
      <c r="G21" s="1211">
        <v>4</v>
      </c>
      <c r="H21" s="1211">
        <v>0.25931999999999999</v>
      </c>
      <c r="I21" s="1211">
        <v>0</v>
      </c>
      <c r="J21" s="1211">
        <v>0.25931999999999999</v>
      </c>
      <c r="K21" s="1212"/>
      <c r="L21" s="1213"/>
      <c r="M21" s="1213"/>
      <c r="N21" s="1213"/>
      <c r="O21" s="1213"/>
      <c r="P21" s="466"/>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row>
    <row r="22" spans="1:54" s="467" customFormat="1" ht="25.5" x14ac:dyDescent="0.2">
      <c r="A22" s="1678"/>
      <c r="B22" s="1220" t="s">
        <v>999</v>
      </c>
      <c r="C22" s="1221"/>
      <c r="D22" s="1221"/>
      <c r="E22" s="1222">
        <v>100</v>
      </c>
      <c r="F22" s="1222">
        <v>0</v>
      </c>
      <c r="G22" s="1222">
        <v>4</v>
      </c>
      <c r="H22" s="1222">
        <v>5.0183799999999996</v>
      </c>
      <c r="I22" s="1222">
        <v>0</v>
      </c>
      <c r="J22" s="1222">
        <v>0.25931999999999999</v>
      </c>
      <c r="K22" s="1223"/>
      <c r="L22" s="1224"/>
      <c r="M22" s="1224"/>
      <c r="N22" s="1224"/>
      <c r="O22" s="1224"/>
      <c r="P22" s="466"/>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row>
    <row r="23" spans="1:54" s="467" customFormat="1" ht="12.75" x14ac:dyDescent="0.2">
      <c r="A23" s="1676" t="s">
        <v>1000</v>
      </c>
      <c r="B23" s="1676" t="s">
        <v>814</v>
      </c>
      <c r="C23" s="1151" t="s">
        <v>815</v>
      </c>
      <c r="D23" s="1202" t="s">
        <v>982</v>
      </c>
      <c r="E23" s="1204">
        <v>0</v>
      </c>
      <c r="F23" s="1204" t="s">
        <v>290</v>
      </c>
      <c r="G23" s="1204" t="s">
        <v>290</v>
      </c>
      <c r="H23" s="1204">
        <v>0</v>
      </c>
      <c r="I23" s="1204" t="s">
        <v>290</v>
      </c>
      <c r="J23" s="1204" t="s">
        <v>290</v>
      </c>
      <c r="K23" s="1225" t="s">
        <v>817</v>
      </c>
      <c r="L23" s="1215" t="s">
        <v>277</v>
      </c>
      <c r="M23" s="1215" t="s">
        <v>277</v>
      </c>
      <c r="N23" s="1216">
        <v>0</v>
      </c>
      <c r="O23" s="1216">
        <v>0</v>
      </c>
      <c r="P23" s="466"/>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row>
    <row r="24" spans="1:54" s="467" customFormat="1" ht="12.75" x14ac:dyDescent="0.2">
      <c r="A24" s="1677"/>
      <c r="B24" s="1679"/>
      <c r="C24" s="1202" t="s">
        <v>883</v>
      </c>
      <c r="D24" s="1217" t="s">
        <v>1001</v>
      </c>
      <c r="E24" s="1204">
        <v>0</v>
      </c>
      <c r="F24" s="1204" t="s">
        <v>290</v>
      </c>
      <c r="G24" s="1204" t="s">
        <v>290</v>
      </c>
      <c r="H24" s="1204">
        <v>0</v>
      </c>
      <c r="I24" s="1204" t="s">
        <v>290</v>
      </c>
      <c r="J24" s="1204" t="s">
        <v>290</v>
      </c>
      <c r="K24" s="1225" t="s">
        <v>828</v>
      </c>
      <c r="L24" s="1215" t="s">
        <v>277</v>
      </c>
      <c r="M24" s="1215" t="s">
        <v>277</v>
      </c>
      <c r="N24" s="1216">
        <v>0</v>
      </c>
      <c r="O24" s="1216">
        <v>0</v>
      </c>
      <c r="P24" s="468"/>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50"/>
      <c r="AV24" s="450"/>
      <c r="AW24" s="450"/>
      <c r="AX24" s="450"/>
      <c r="AY24" s="450"/>
      <c r="AZ24" s="450"/>
      <c r="BA24" s="450"/>
      <c r="BB24" s="450"/>
    </row>
    <row r="25" spans="1:54" s="467" customFormat="1" ht="12.75" x14ac:dyDescent="0.2">
      <c r="A25" s="1677"/>
      <c r="B25" s="1679"/>
      <c r="C25" s="1202" t="s">
        <v>1002</v>
      </c>
      <c r="D25" s="448" t="s">
        <v>982</v>
      </c>
      <c r="E25" s="1204">
        <v>0</v>
      </c>
      <c r="F25" s="1204" t="s">
        <v>290</v>
      </c>
      <c r="G25" s="1204" t="s">
        <v>290</v>
      </c>
      <c r="H25" s="1204">
        <v>0</v>
      </c>
      <c r="I25" s="1204" t="s">
        <v>290</v>
      </c>
      <c r="J25" s="1204" t="s">
        <v>290</v>
      </c>
      <c r="K25" s="1225" t="s">
        <v>828</v>
      </c>
      <c r="L25" s="1215" t="s">
        <v>277</v>
      </c>
      <c r="M25" s="1215" t="s">
        <v>277</v>
      </c>
      <c r="N25" s="1216">
        <v>0</v>
      </c>
      <c r="O25" s="1216">
        <v>0</v>
      </c>
      <c r="P25" s="468"/>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row>
    <row r="26" spans="1:54" s="467" customFormat="1" ht="12.75" x14ac:dyDescent="0.2">
      <c r="A26" s="1677"/>
      <c r="B26" s="1679"/>
      <c r="C26" s="1202" t="s">
        <v>984</v>
      </c>
      <c r="D26" s="1202" t="s">
        <v>985</v>
      </c>
      <c r="E26" s="1203">
        <v>0</v>
      </c>
      <c r="F26" s="1203" t="s">
        <v>290</v>
      </c>
      <c r="G26" s="1203" t="s">
        <v>290</v>
      </c>
      <c r="H26" s="1203">
        <v>0</v>
      </c>
      <c r="I26" s="1203" t="s">
        <v>290</v>
      </c>
      <c r="J26" s="1203" t="s">
        <v>290</v>
      </c>
      <c r="K26" s="1225" t="s">
        <v>817</v>
      </c>
      <c r="L26" s="1215" t="s">
        <v>277</v>
      </c>
      <c r="M26" s="1215" t="s">
        <v>277</v>
      </c>
      <c r="N26" s="1216">
        <v>0</v>
      </c>
      <c r="O26" s="1216">
        <v>0</v>
      </c>
      <c r="P26" s="468"/>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row>
    <row r="27" spans="1:54" s="467" customFormat="1" ht="12.75" x14ac:dyDescent="0.2">
      <c r="A27" s="1677"/>
      <c r="B27" s="1680"/>
      <c r="C27" s="1210" t="s">
        <v>990</v>
      </c>
      <c r="D27" s="1210"/>
      <c r="E27" s="1222">
        <v>0</v>
      </c>
      <c r="F27" s="1222">
        <v>0</v>
      </c>
      <c r="G27" s="1222">
        <v>0</v>
      </c>
      <c r="H27" s="1222">
        <v>0</v>
      </c>
      <c r="I27" s="1222">
        <v>0</v>
      </c>
      <c r="J27" s="1222">
        <v>0</v>
      </c>
      <c r="K27" s="1223"/>
      <c r="L27" s="1224"/>
      <c r="M27" s="1224"/>
      <c r="N27" s="1224"/>
      <c r="O27" s="1224"/>
      <c r="P27" s="468"/>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row>
    <row r="28" spans="1:54" s="467" customFormat="1" ht="12.75" x14ac:dyDescent="0.2">
      <c r="A28" s="1677"/>
      <c r="B28" s="1676" t="s">
        <v>787</v>
      </c>
      <c r="C28" s="1202" t="s">
        <v>997</v>
      </c>
      <c r="D28" s="1202"/>
      <c r="E28" s="1204">
        <v>40</v>
      </c>
      <c r="F28" s="1204" t="s">
        <v>290</v>
      </c>
      <c r="G28" s="1204">
        <v>40</v>
      </c>
      <c r="H28" s="1204">
        <v>2.9616400000000001</v>
      </c>
      <c r="I28" s="1204" t="s">
        <v>290</v>
      </c>
      <c r="J28" s="1204">
        <v>2.9616400000000001</v>
      </c>
      <c r="K28" s="1225" t="s">
        <v>1260</v>
      </c>
      <c r="L28" s="1215" t="s">
        <v>277</v>
      </c>
      <c r="M28" s="1215" t="s">
        <v>277</v>
      </c>
      <c r="N28" s="1205">
        <v>0</v>
      </c>
      <c r="O28" s="1205">
        <v>0</v>
      </c>
      <c r="P28" s="468"/>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row>
    <row r="29" spans="1:54" s="467" customFormat="1" ht="12.75" customHeight="1" x14ac:dyDescent="0.2">
      <c r="A29" s="1677"/>
      <c r="B29" s="1679"/>
      <c r="C29" s="1202" t="s">
        <v>1014</v>
      </c>
      <c r="D29" s="1202"/>
      <c r="E29" s="1204">
        <v>129</v>
      </c>
      <c r="F29" s="1204">
        <v>1</v>
      </c>
      <c r="G29" s="1204">
        <v>0</v>
      </c>
      <c r="H29" s="1204">
        <v>9.8830000000000009</v>
      </c>
      <c r="I29" s="1204">
        <v>7.145E-2</v>
      </c>
      <c r="J29" s="1204">
        <v>0</v>
      </c>
      <c r="K29" s="1225" t="s">
        <v>1260</v>
      </c>
      <c r="L29" s="1215" t="s">
        <v>277</v>
      </c>
      <c r="M29" s="1215" t="s">
        <v>277</v>
      </c>
      <c r="N29" s="1205">
        <v>0</v>
      </c>
      <c r="O29" s="1205">
        <v>0</v>
      </c>
      <c r="P29" s="468"/>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row>
    <row r="30" spans="1:54" s="467" customFormat="1" ht="16.5" customHeight="1" x14ac:dyDescent="0.2">
      <c r="A30" s="1677"/>
      <c r="B30" s="1679"/>
      <c r="C30" s="1210" t="s">
        <v>998</v>
      </c>
      <c r="D30" s="1210"/>
      <c r="E30" s="1222">
        <v>169</v>
      </c>
      <c r="F30" s="1222">
        <v>1</v>
      </c>
      <c r="G30" s="1222">
        <v>40</v>
      </c>
      <c r="H30" s="1222">
        <v>12.844640000000002</v>
      </c>
      <c r="I30" s="1222">
        <v>7.145E-2</v>
      </c>
      <c r="J30" s="1222">
        <v>2.9616400000000001</v>
      </c>
      <c r="K30" s="1223"/>
      <c r="L30" s="1224"/>
      <c r="M30" s="1224"/>
      <c r="N30" s="1224"/>
      <c r="O30" s="1224"/>
      <c r="P30" s="468"/>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row>
    <row r="31" spans="1:54" s="467" customFormat="1" ht="12.75" x14ac:dyDescent="0.2">
      <c r="A31" s="1677"/>
      <c r="B31" s="1676" t="s">
        <v>773</v>
      </c>
      <c r="C31" s="1202" t="s">
        <v>839</v>
      </c>
      <c r="D31" s="1202" t="s">
        <v>840</v>
      </c>
      <c r="E31" s="1219">
        <v>0</v>
      </c>
      <c r="F31" s="1219">
        <v>0</v>
      </c>
      <c r="G31" s="1219">
        <v>0</v>
      </c>
      <c r="H31" s="1219">
        <v>0</v>
      </c>
      <c r="I31" s="1219">
        <v>0</v>
      </c>
      <c r="J31" s="1219">
        <v>0</v>
      </c>
      <c r="K31" s="1225" t="s">
        <v>828</v>
      </c>
      <c r="L31" s="1215" t="s">
        <v>277</v>
      </c>
      <c r="M31" s="1215" t="s">
        <v>277</v>
      </c>
      <c r="N31" s="1216">
        <v>0</v>
      </c>
      <c r="O31" s="1216">
        <v>0</v>
      </c>
      <c r="P31" s="468"/>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row>
    <row r="32" spans="1:54" s="467" customFormat="1" ht="12.75" customHeight="1" x14ac:dyDescent="0.2">
      <c r="A32" s="1677"/>
      <c r="B32" s="1680"/>
      <c r="C32" s="1210" t="s">
        <v>961</v>
      </c>
      <c r="D32" s="1210"/>
      <c r="E32" s="1222">
        <v>0</v>
      </c>
      <c r="F32" s="1222">
        <v>0</v>
      </c>
      <c r="G32" s="1222">
        <v>0</v>
      </c>
      <c r="H32" s="1222">
        <v>0</v>
      </c>
      <c r="I32" s="1222">
        <v>0</v>
      </c>
      <c r="J32" s="1222">
        <v>0</v>
      </c>
      <c r="K32" s="1223"/>
      <c r="L32" s="1224"/>
      <c r="M32" s="1224"/>
      <c r="N32" s="1224">
        <v>0</v>
      </c>
      <c r="O32" s="1224">
        <v>0</v>
      </c>
      <c r="P32" s="468"/>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row>
    <row r="33" spans="1:54" s="467" customFormat="1" ht="12.75" x14ac:dyDescent="0.2">
      <c r="A33" s="1678"/>
      <c r="B33" s="1226" t="s">
        <v>1003</v>
      </c>
      <c r="C33" s="1221"/>
      <c r="D33" s="1221"/>
      <c r="E33" s="1222">
        <v>169</v>
      </c>
      <c r="F33" s="1222">
        <v>1</v>
      </c>
      <c r="G33" s="1222">
        <v>40</v>
      </c>
      <c r="H33" s="1222">
        <v>12.844640000000002</v>
      </c>
      <c r="I33" s="1222">
        <v>7.145E-2</v>
      </c>
      <c r="J33" s="1222">
        <v>2.9616400000000001</v>
      </c>
      <c r="K33" s="1223"/>
      <c r="L33" s="1224"/>
      <c r="M33" s="1224"/>
      <c r="N33" s="1224">
        <v>0</v>
      </c>
      <c r="O33" s="1224">
        <v>0</v>
      </c>
      <c r="P33" s="468"/>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row>
    <row r="34" spans="1:54" s="467" customFormat="1" ht="12.75" x14ac:dyDescent="0.2">
      <c r="A34" s="1676" t="s">
        <v>1004</v>
      </c>
      <c r="B34" s="1676" t="s">
        <v>814</v>
      </c>
      <c r="C34" s="1202" t="s">
        <v>815</v>
      </c>
      <c r="D34" s="1202" t="s">
        <v>982</v>
      </c>
      <c r="E34" s="1214">
        <v>0</v>
      </c>
      <c r="F34" s="1214">
        <v>0</v>
      </c>
      <c r="G34" s="1214">
        <v>0</v>
      </c>
      <c r="H34" s="1214">
        <v>0</v>
      </c>
      <c r="I34" s="1214">
        <v>0</v>
      </c>
      <c r="J34" s="1214">
        <v>0</v>
      </c>
      <c r="K34" s="1205" t="s">
        <v>817</v>
      </c>
      <c r="L34" s="1215" t="s">
        <v>277</v>
      </c>
      <c r="M34" s="1215" t="s">
        <v>277</v>
      </c>
      <c r="N34" s="1216">
        <v>0</v>
      </c>
      <c r="O34" s="1216">
        <v>0</v>
      </c>
      <c r="P34" s="468"/>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row>
    <row r="35" spans="1:54" s="467" customFormat="1" ht="12.75" x14ac:dyDescent="0.2">
      <c r="A35" s="1677"/>
      <c r="B35" s="1679"/>
      <c r="C35" s="1202" t="s">
        <v>818</v>
      </c>
      <c r="D35" s="1202" t="s">
        <v>985</v>
      </c>
      <c r="E35" s="1214">
        <v>71</v>
      </c>
      <c r="F35" s="1214">
        <v>0</v>
      </c>
      <c r="G35" s="1214">
        <v>0</v>
      </c>
      <c r="H35" s="1214">
        <v>4.2467489999999977</v>
      </c>
      <c r="I35" s="1214">
        <v>0</v>
      </c>
      <c r="J35" s="1214">
        <v>0</v>
      </c>
      <c r="K35" s="1205" t="s">
        <v>817</v>
      </c>
      <c r="L35" s="1215" t="s">
        <v>277</v>
      </c>
      <c r="M35" s="1215" t="s">
        <v>277</v>
      </c>
      <c r="N35" s="1216">
        <v>0</v>
      </c>
      <c r="O35" s="1216">
        <v>0</v>
      </c>
      <c r="P35" s="468"/>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row>
    <row r="36" spans="1:54" s="467" customFormat="1" ht="12.75" x14ac:dyDescent="0.2">
      <c r="A36" s="1677"/>
      <c r="B36" s="1679"/>
      <c r="C36" s="1202" t="s">
        <v>1005</v>
      </c>
      <c r="D36" s="1202" t="s">
        <v>1006</v>
      </c>
      <c r="E36" s="1214">
        <v>0</v>
      </c>
      <c r="F36" s="1214">
        <v>0</v>
      </c>
      <c r="G36" s="1214">
        <v>0</v>
      </c>
      <c r="H36" s="1214">
        <v>0</v>
      </c>
      <c r="I36" s="1214">
        <v>0</v>
      </c>
      <c r="J36" s="1214">
        <v>0</v>
      </c>
      <c r="K36" s="1205" t="s">
        <v>1007</v>
      </c>
      <c r="L36" s="1215" t="s">
        <v>277</v>
      </c>
      <c r="M36" s="1215" t="s">
        <v>277</v>
      </c>
      <c r="N36" s="1216">
        <v>0</v>
      </c>
      <c r="O36" s="1216">
        <v>0</v>
      </c>
      <c r="P36" s="468"/>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row>
    <row r="37" spans="1:54" s="467" customFormat="1" ht="12.75" x14ac:dyDescent="0.2">
      <c r="A37" s="1677"/>
      <c r="B37" s="1679"/>
      <c r="C37" s="1202" t="s">
        <v>883</v>
      </c>
      <c r="D37" s="1202" t="s">
        <v>983</v>
      </c>
      <c r="E37" s="1214">
        <v>12</v>
      </c>
      <c r="F37" s="1214">
        <v>3</v>
      </c>
      <c r="G37" s="1214">
        <v>9</v>
      </c>
      <c r="H37" s="1214">
        <v>2.7072270000000001</v>
      </c>
      <c r="I37" s="1214">
        <v>0.68795699999999993</v>
      </c>
      <c r="J37" s="1214">
        <v>2.0192700000000001</v>
      </c>
      <c r="K37" s="1205" t="s">
        <v>828</v>
      </c>
      <c r="L37" s="1215" t="s">
        <v>277</v>
      </c>
      <c r="M37" s="1215">
        <v>74450</v>
      </c>
      <c r="N37" s="1216">
        <v>0.70588235294117652</v>
      </c>
      <c r="O37" s="1216">
        <v>0.15883182352941178</v>
      </c>
      <c r="P37" s="468"/>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row>
    <row r="38" spans="1:54" s="467" customFormat="1" ht="12.75" x14ac:dyDescent="0.2">
      <c r="A38" s="1677"/>
      <c r="B38" s="1679"/>
      <c r="C38" s="1202" t="s">
        <v>1313</v>
      </c>
      <c r="D38" s="1202" t="s">
        <v>1314</v>
      </c>
      <c r="E38" s="1214">
        <v>2</v>
      </c>
      <c r="F38" s="1214">
        <v>0</v>
      </c>
      <c r="G38" s="1214">
        <v>0</v>
      </c>
      <c r="H38" s="1214">
        <v>6.9752499999999995E-2</v>
      </c>
      <c r="I38" s="1214">
        <v>0</v>
      </c>
      <c r="J38" s="1214">
        <v>0</v>
      </c>
      <c r="K38" s="1205" t="s">
        <v>1314</v>
      </c>
      <c r="L38" s="1215" t="s">
        <v>277</v>
      </c>
      <c r="M38" s="1215" t="s">
        <v>277</v>
      </c>
      <c r="N38" s="1216">
        <v>0</v>
      </c>
      <c r="O38" s="1216">
        <v>0</v>
      </c>
      <c r="P38" s="468"/>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row>
    <row r="39" spans="1:54" s="467" customFormat="1" ht="12.75" x14ac:dyDescent="0.2">
      <c r="A39" s="1677"/>
      <c r="B39" s="1679"/>
      <c r="C39" s="1202" t="s">
        <v>1315</v>
      </c>
      <c r="D39" s="1202" t="s">
        <v>982</v>
      </c>
      <c r="E39" s="1214">
        <v>2</v>
      </c>
      <c r="F39" s="1214">
        <v>0</v>
      </c>
      <c r="G39" s="1214">
        <v>0</v>
      </c>
      <c r="H39" s="1214">
        <v>1.39311E-2</v>
      </c>
      <c r="I39" s="1214">
        <v>0</v>
      </c>
      <c r="J39" s="1214">
        <v>0</v>
      </c>
      <c r="K39" s="1205" t="s">
        <v>982</v>
      </c>
      <c r="L39" s="1215" t="s">
        <v>277</v>
      </c>
      <c r="M39" s="1215" t="s">
        <v>277</v>
      </c>
      <c r="N39" s="1216">
        <v>0</v>
      </c>
      <c r="O39" s="1216">
        <v>0</v>
      </c>
      <c r="P39" s="468"/>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row>
    <row r="40" spans="1:54" s="467" customFormat="1" ht="12.75" x14ac:dyDescent="0.2">
      <c r="A40" s="1677"/>
      <c r="B40" s="1680"/>
      <c r="C40" s="1210" t="s">
        <v>990</v>
      </c>
      <c r="D40" s="1210"/>
      <c r="E40" s="1222">
        <v>87</v>
      </c>
      <c r="F40" s="1222">
        <v>3</v>
      </c>
      <c r="G40" s="1222">
        <v>9</v>
      </c>
      <c r="H40" s="1222">
        <v>7.0376595999999969</v>
      </c>
      <c r="I40" s="1222">
        <v>0.68795699999999993</v>
      </c>
      <c r="J40" s="1222">
        <v>2.0192700000000001</v>
      </c>
      <c r="K40" s="1223"/>
      <c r="L40" s="1224"/>
      <c r="M40" s="1224"/>
      <c r="N40" s="1224"/>
      <c r="O40" s="1224"/>
      <c r="P40" s="468"/>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row>
    <row r="41" spans="1:54" s="467" customFormat="1" ht="12.75" x14ac:dyDescent="0.2">
      <c r="A41" s="1677"/>
      <c r="B41" s="1676" t="s">
        <v>1008</v>
      </c>
      <c r="C41" s="1202" t="s">
        <v>1009</v>
      </c>
      <c r="D41" s="1202" t="s">
        <v>1010</v>
      </c>
      <c r="E41" s="1214">
        <v>0</v>
      </c>
      <c r="F41" s="1214">
        <v>0</v>
      </c>
      <c r="G41" s="1214">
        <v>0</v>
      </c>
      <c r="H41" s="1214">
        <v>0</v>
      </c>
      <c r="I41" s="1214">
        <v>0</v>
      </c>
      <c r="J41" s="1214">
        <v>0</v>
      </c>
      <c r="K41" s="1205" t="s">
        <v>868</v>
      </c>
      <c r="L41" s="1215" t="s">
        <v>277</v>
      </c>
      <c r="M41" s="1215" t="s">
        <v>277</v>
      </c>
      <c r="N41" s="1216">
        <v>0</v>
      </c>
      <c r="O41" s="1216">
        <v>0</v>
      </c>
      <c r="P41" s="468"/>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row>
    <row r="42" spans="1:54" s="467" customFormat="1" ht="12.75" x14ac:dyDescent="0.2">
      <c r="A42" s="1677"/>
      <c r="B42" s="1679"/>
      <c r="C42" s="1202" t="s">
        <v>1011</v>
      </c>
      <c r="D42" s="1202" t="s">
        <v>1012</v>
      </c>
      <c r="E42" s="1214">
        <v>0</v>
      </c>
      <c r="F42" s="1214">
        <v>0</v>
      </c>
      <c r="G42" s="1214">
        <v>0</v>
      </c>
      <c r="H42" s="1214">
        <v>0</v>
      </c>
      <c r="I42" s="1214">
        <v>0</v>
      </c>
      <c r="J42" s="1214">
        <v>0</v>
      </c>
      <c r="K42" s="1205" t="s">
        <v>868</v>
      </c>
      <c r="L42" s="1215" t="s">
        <v>277</v>
      </c>
      <c r="M42" s="1215" t="s">
        <v>277</v>
      </c>
      <c r="N42" s="1216">
        <v>0</v>
      </c>
      <c r="O42" s="1216">
        <v>0</v>
      </c>
      <c r="P42" s="468"/>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row>
    <row r="43" spans="1:54" s="467" customFormat="1" ht="12.75" x14ac:dyDescent="0.2">
      <c r="A43" s="1677"/>
      <c r="B43" s="1679"/>
      <c r="C43" s="1202" t="s">
        <v>1013</v>
      </c>
      <c r="D43" s="1202" t="s">
        <v>872</v>
      </c>
      <c r="E43" s="1214">
        <v>43807</v>
      </c>
      <c r="F43" s="1214">
        <v>1059</v>
      </c>
      <c r="G43" s="1214">
        <v>210</v>
      </c>
      <c r="H43" s="1214">
        <v>1189.8722000000014</v>
      </c>
      <c r="I43" s="1214">
        <v>33.782375000000002</v>
      </c>
      <c r="J43" s="1214">
        <v>5.6385500000000013</v>
      </c>
      <c r="K43" s="1205" t="s">
        <v>873</v>
      </c>
      <c r="L43" s="1215">
        <v>235.7</v>
      </c>
      <c r="M43" s="1215">
        <v>209.8</v>
      </c>
      <c r="N43" s="1216">
        <v>39.85</v>
      </c>
      <c r="O43" s="1216">
        <v>1.0531931250000002</v>
      </c>
      <c r="P43" s="468"/>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row>
    <row r="44" spans="1:54" s="467" customFormat="1" ht="12.75" customHeight="1" x14ac:dyDescent="0.2">
      <c r="A44" s="1677"/>
      <c r="B44" s="1679"/>
      <c r="C44" s="1202" t="s">
        <v>1014</v>
      </c>
      <c r="D44" s="1202" t="s">
        <v>1015</v>
      </c>
      <c r="E44" s="1214">
        <v>66114</v>
      </c>
      <c r="F44" s="1214">
        <v>990</v>
      </c>
      <c r="G44" s="1214">
        <v>410</v>
      </c>
      <c r="H44" s="1214">
        <v>4162.1695100000006</v>
      </c>
      <c r="I44" s="1214">
        <v>64.497469999999993</v>
      </c>
      <c r="J44" s="1214">
        <v>24.944349999999996</v>
      </c>
      <c r="K44" s="1205" t="s">
        <v>868</v>
      </c>
      <c r="L44" s="1215">
        <v>6417</v>
      </c>
      <c r="M44" s="1215">
        <v>6001</v>
      </c>
      <c r="N44" s="1216">
        <v>52.55</v>
      </c>
      <c r="O44" s="1216">
        <v>3.1791784999999999</v>
      </c>
      <c r="P44" s="468"/>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row>
    <row r="45" spans="1:54" s="467" customFormat="1" ht="12.75" x14ac:dyDescent="0.2">
      <c r="A45" s="1677"/>
      <c r="B45" s="1680"/>
      <c r="C45" s="1210" t="s">
        <v>998</v>
      </c>
      <c r="D45" s="1210"/>
      <c r="E45" s="1211">
        <v>109921</v>
      </c>
      <c r="F45" s="1211">
        <v>2049</v>
      </c>
      <c r="G45" s="1211">
        <v>620</v>
      </c>
      <c r="H45" s="1211">
        <v>5352.0417100000022</v>
      </c>
      <c r="I45" s="1211">
        <v>98.279844999999995</v>
      </c>
      <c r="J45" s="1211">
        <v>30.582899999999999</v>
      </c>
      <c r="K45" s="1212"/>
      <c r="L45" s="1213"/>
      <c r="M45" s="1213"/>
      <c r="N45" s="1213"/>
      <c r="O45" s="1213"/>
      <c r="P45" s="468"/>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row>
    <row r="46" spans="1:54" s="467" customFormat="1" ht="12.75" customHeight="1" x14ac:dyDescent="0.2">
      <c r="A46" s="1677"/>
      <c r="B46" s="1676" t="s">
        <v>991</v>
      </c>
      <c r="C46" s="1227" t="s">
        <v>1016</v>
      </c>
      <c r="D46" s="1202" t="s">
        <v>856</v>
      </c>
      <c r="E46" s="1205">
        <v>0</v>
      </c>
      <c r="F46" s="1205">
        <v>0</v>
      </c>
      <c r="G46" s="1205">
        <v>0</v>
      </c>
      <c r="H46" s="1205">
        <v>0</v>
      </c>
      <c r="I46" s="1228">
        <v>0</v>
      </c>
      <c r="J46" s="1228">
        <v>0</v>
      </c>
      <c r="K46" s="1225" t="s">
        <v>1017</v>
      </c>
      <c r="L46" s="1205" t="s">
        <v>277</v>
      </c>
      <c r="M46" s="1205" t="s">
        <v>277</v>
      </c>
      <c r="N46" s="1205">
        <v>0</v>
      </c>
      <c r="O46" s="1205">
        <v>0</v>
      </c>
      <c r="P46" s="468"/>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row>
    <row r="47" spans="1:54" s="467" customFormat="1" ht="12.75" x14ac:dyDescent="0.2">
      <c r="A47" s="1677"/>
      <c r="B47" s="1680"/>
      <c r="C47" s="1210" t="s">
        <v>958</v>
      </c>
      <c r="D47" s="1210"/>
      <c r="E47" s="1222">
        <v>0</v>
      </c>
      <c r="F47" s="1222">
        <v>0</v>
      </c>
      <c r="G47" s="1222">
        <v>0</v>
      </c>
      <c r="H47" s="1222">
        <v>0</v>
      </c>
      <c r="I47" s="1222">
        <v>0</v>
      </c>
      <c r="J47" s="1222">
        <v>0</v>
      </c>
      <c r="K47" s="1223"/>
      <c r="L47" s="1224"/>
      <c r="M47" s="1224"/>
      <c r="N47" s="1224">
        <v>0</v>
      </c>
      <c r="O47" s="1224">
        <v>0</v>
      </c>
      <c r="P47" s="468"/>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row>
    <row r="48" spans="1:54" s="467" customFormat="1" ht="12.75" x14ac:dyDescent="0.2">
      <c r="A48" s="1677"/>
      <c r="B48" s="1676" t="s">
        <v>773</v>
      </c>
      <c r="C48" s="1202" t="s">
        <v>839</v>
      </c>
      <c r="D48" s="1202" t="s">
        <v>840</v>
      </c>
      <c r="E48" s="1214">
        <v>0</v>
      </c>
      <c r="F48" s="1214">
        <v>0</v>
      </c>
      <c r="G48" s="1214">
        <v>0</v>
      </c>
      <c r="H48" s="1214">
        <v>0</v>
      </c>
      <c r="I48" s="1214">
        <v>0</v>
      </c>
      <c r="J48" s="1214">
        <v>0</v>
      </c>
      <c r="K48" s="1225" t="s">
        <v>828</v>
      </c>
      <c r="L48" s="1215" t="s">
        <v>277</v>
      </c>
      <c r="M48" s="1215" t="s">
        <v>277</v>
      </c>
      <c r="N48" s="1216">
        <v>0</v>
      </c>
      <c r="O48" s="1216">
        <v>0</v>
      </c>
      <c r="P48" s="468"/>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row>
    <row r="49" spans="1:52" s="467" customFormat="1" ht="15" customHeight="1" x14ac:dyDescent="0.2">
      <c r="A49" s="1677"/>
      <c r="B49" s="1680"/>
      <c r="C49" s="1210" t="s">
        <v>1018</v>
      </c>
      <c r="D49" s="1210"/>
      <c r="E49" s="1222">
        <v>0</v>
      </c>
      <c r="F49" s="1222">
        <v>0</v>
      </c>
      <c r="G49" s="1222">
        <v>0</v>
      </c>
      <c r="H49" s="1222">
        <v>0</v>
      </c>
      <c r="I49" s="1222">
        <v>0</v>
      </c>
      <c r="J49" s="1222">
        <v>0</v>
      </c>
      <c r="K49" s="1223"/>
      <c r="L49" s="1224"/>
      <c r="M49" s="1224"/>
      <c r="N49" s="1224"/>
      <c r="O49" s="1224"/>
      <c r="P49" s="468"/>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row>
    <row r="50" spans="1:52" s="467" customFormat="1" ht="38.25" x14ac:dyDescent="0.2">
      <c r="A50" s="1678"/>
      <c r="B50" s="1220" t="s">
        <v>1019</v>
      </c>
      <c r="C50" s="1229" t="s">
        <v>1020</v>
      </c>
      <c r="D50" s="1221"/>
      <c r="E50" s="1222">
        <v>110008</v>
      </c>
      <c r="F50" s="1222">
        <v>2052</v>
      </c>
      <c r="G50" s="1222">
        <v>629</v>
      </c>
      <c r="H50" s="1222">
        <v>5359.0793696000019</v>
      </c>
      <c r="I50" s="1222">
        <v>98.967801999999992</v>
      </c>
      <c r="J50" s="1222">
        <v>32.602170000000001</v>
      </c>
      <c r="K50" s="1223"/>
      <c r="L50" s="1224"/>
      <c r="M50" s="1224"/>
      <c r="N50" s="1224"/>
      <c r="O50" s="1224"/>
      <c r="P50" s="468"/>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row>
    <row r="51" spans="1:52" s="467" customFormat="1" ht="12.75" customHeight="1" x14ac:dyDescent="0.2">
      <c r="A51" s="1676" t="s">
        <v>1021</v>
      </c>
      <c r="B51" s="1683" t="s">
        <v>765</v>
      </c>
      <c r="C51" s="1202" t="s">
        <v>818</v>
      </c>
      <c r="D51" s="1202" t="s">
        <v>985</v>
      </c>
      <c r="E51" s="1214">
        <v>47975</v>
      </c>
      <c r="F51" s="1214">
        <v>0</v>
      </c>
      <c r="G51" s="1214">
        <v>0</v>
      </c>
      <c r="H51" s="1214">
        <v>2902.9042565000004</v>
      </c>
      <c r="I51" s="1214">
        <v>0</v>
      </c>
      <c r="J51" s="1214">
        <v>0</v>
      </c>
      <c r="K51" s="1225" t="s">
        <v>817</v>
      </c>
      <c r="L51" s="1215" t="s">
        <v>277</v>
      </c>
      <c r="M51" s="1215" t="s">
        <v>277</v>
      </c>
      <c r="N51" s="1216">
        <v>0</v>
      </c>
      <c r="O51" s="1216">
        <v>0</v>
      </c>
      <c r="P51" s="468"/>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row>
    <row r="52" spans="1:52" s="467" customFormat="1" ht="37.5" customHeight="1" x14ac:dyDescent="0.2">
      <c r="A52" s="1677"/>
      <c r="B52" s="1680"/>
      <c r="C52" s="1202" t="s">
        <v>883</v>
      </c>
      <c r="D52" s="1202" t="s">
        <v>983</v>
      </c>
      <c r="E52" s="1214">
        <v>2696</v>
      </c>
      <c r="F52" s="1214">
        <v>0</v>
      </c>
      <c r="G52" s="1214">
        <v>2696</v>
      </c>
      <c r="H52" s="1214">
        <v>614.25273900000013</v>
      </c>
      <c r="I52" s="1214">
        <v>0</v>
      </c>
      <c r="J52" s="1214">
        <v>614.25273900000013</v>
      </c>
      <c r="K52" s="1225" t="s">
        <v>828</v>
      </c>
      <c r="L52" s="1215" t="s">
        <v>277</v>
      </c>
      <c r="M52" s="1215" t="s">
        <v>277</v>
      </c>
      <c r="N52" s="1216">
        <v>0.5</v>
      </c>
      <c r="O52" s="1216">
        <v>0.1125</v>
      </c>
      <c r="P52" s="468"/>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row>
    <row r="53" spans="1:52" ht="15.75" customHeight="1" x14ac:dyDescent="0.2">
      <c r="A53" s="1677"/>
      <c r="B53" s="1683" t="s">
        <v>787</v>
      </c>
      <c r="C53" s="1202" t="s">
        <v>1013</v>
      </c>
      <c r="D53" s="1202" t="s">
        <v>1384</v>
      </c>
      <c r="E53" s="1214">
        <v>13</v>
      </c>
      <c r="F53" s="1214">
        <v>4</v>
      </c>
      <c r="G53" s="1214">
        <v>7</v>
      </c>
      <c r="H53" s="1214">
        <v>0.43629375000000004</v>
      </c>
      <c r="I53" s="1214">
        <v>0.17181874999999999</v>
      </c>
      <c r="J53" s="1214">
        <v>0.19009999999999999</v>
      </c>
      <c r="K53" s="1225" t="s">
        <v>873</v>
      </c>
      <c r="L53" s="1215" t="s">
        <v>277</v>
      </c>
      <c r="M53" s="1215" t="s">
        <v>277</v>
      </c>
      <c r="N53" s="1215">
        <v>0.33333333333333331</v>
      </c>
      <c r="O53" s="1215">
        <v>8.7499999999999991E-3</v>
      </c>
      <c r="P53" s="466"/>
    </row>
    <row r="54" spans="1:52" ht="14.25" customHeight="1" x14ac:dyDescent="0.2">
      <c r="A54" s="1677"/>
      <c r="B54" s="1680"/>
      <c r="C54" s="1202" t="s">
        <v>1014</v>
      </c>
      <c r="D54" s="1230" t="s">
        <v>1385</v>
      </c>
      <c r="E54" s="1214">
        <v>209152</v>
      </c>
      <c r="F54" s="1214">
        <v>14105</v>
      </c>
      <c r="G54" s="1214">
        <v>185796</v>
      </c>
      <c r="H54" s="1214">
        <v>13916.262505000017</v>
      </c>
      <c r="I54" s="1214">
        <v>993.42760299999986</v>
      </c>
      <c r="J54" s="1214">
        <v>12219.802886000012</v>
      </c>
      <c r="K54" s="1230" t="s">
        <v>868</v>
      </c>
      <c r="L54" s="1215" t="s">
        <v>277</v>
      </c>
      <c r="M54" s="1215" t="s">
        <v>277</v>
      </c>
      <c r="N54" s="1215">
        <v>361.5</v>
      </c>
      <c r="O54" s="1215">
        <v>23.505700000000004</v>
      </c>
      <c r="P54" s="466"/>
    </row>
    <row r="55" spans="1:52" ht="38.25" x14ac:dyDescent="0.2">
      <c r="A55" s="1678"/>
      <c r="B55" s="1220" t="s">
        <v>1022</v>
      </c>
      <c r="C55" s="1229" t="s">
        <v>1023</v>
      </c>
      <c r="D55" s="1221"/>
      <c r="E55" s="1222">
        <v>259836</v>
      </c>
      <c r="F55" s="1222">
        <v>14109</v>
      </c>
      <c r="G55" s="1222">
        <v>188499</v>
      </c>
      <c r="H55" s="1222">
        <v>17433.855794250019</v>
      </c>
      <c r="I55" s="1222">
        <v>993.59942174999992</v>
      </c>
      <c r="J55" s="1222">
        <v>12834.245725000012</v>
      </c>
      <c r="K55" s="1223"/>
      <c r="L55" s="1224"/>
      <c r="M55" s="1224"/>
      <c r="N55" s="1224"/>
      <c r="O55" s="1224"/>
    </row>
    <row r="56" spans="1:52" ht="12.75" x14ac:dyDescent="0.2">
      <c r="A56" s="469" t="s">
        <v>1365</v>
      </c>
      <c r="C56" s="375"/>
      <c r="D56" s="375"/>
      <c r="E56" s="375"/>
      <c r="F56" s="375"/>
      <c r="G56" s="375"/>
      <c r="H56" s="471"/>
      <c r="I56" s="471"/>
      <c r="J56" s="471"/>
      <c r="K56" s="471"/>
      <c r="L56" s="471"/>
      <c r="M56" s="471"/>
      <c r="N56" s="471"/>
      <c r="O56" s="471"/>
    </row>
    <row r="57" spans="1:52" ht="12.75" x14ac:dyDescent="0.2">
      <c r="A57" s="472" t="s">
        <v>1024</v>
      </c>
      <c r="B57" s="473"/>
      <c r="C57" s="473"/>
      <c r="D57" s="473"/>
      <c r="E57" s="473"/>
      <c r="F57" s="473"/>
      <c r="G57" s="473"/>
      <c r="H57" s="473"/>
      <c r="I57" s="473"/>
      <c r="L57" s="475"/>
      <c r="M57" s="475"/>
      <c r="N57" s="475"/>
      <c r="O57" s="475"/>
    </row>
  </sheetData>
  <mergeCells count="27">
    <mergeCell ref="A51:A55"/>
    <mergeCell ref="B51:B52"/>
    <mergeCell ref="B53:B54"/>
    <mergeCell ref="B46:B47"/>
    <mergeCell ref="A34:A50"/>
    <mergeCell ref="B34:B40"/>
    <mergeCell ref="B41:B45"/>
    <mergeCell ref="B48:B49"/>
    <mergeCell ref="A1:O1"/>
    <mergeCell ref="A2:A3"/>
    <mergeCell ref="B2:B3"/>
    <mergeCell ref="C2:C3"/>
    <mergeCell ref="D2:D3"/>
    <mergeCell ref="E2:G2"/>
    <mergeCell ref="H2:J2"/>
    <mergeCell ref="K2:K3"/>
    <mergeCell ref="L2:M2"/>
    <mergeCell ref="N2:O2"/>
    <mergeCell ref="A4:A22"/>
    <mergeCell ref="B14:B18"/>
    <mergeCell ref="B19:B21"/>
    <mergeCell ref="A23:A33"/>
    <mergeCell ref="B23:B27"/>
    <mergeCell ref="B28:B30"/>
    <mergeCell ref="B31:B32"/>
    <mergeCell ref="B4:B9"/>
    <mergeCell ref="B10:B13"/>
  </mergeCells>
  <printOptions horizontalCentered="1"/>
  <pageMargins left="0.7" right="0.7" top="0.75" bottom="0.75" header="0.3" footer="0.3"/>
  <pageSetup paperSize="9" scale="80"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workbookViewId="0">
      <pane xSplit="1" topLeftCell="I1" activePane="topRight" state="frozen"/>
      <selection activeCell="A4" sqref="A4:A37"/>
      <selection pane="topRight" activeCell="M9" sqref="M9"/>
    </sheetView>
  </sheetViews>
  <sheetFormatPr defaultRowHeight="15" x14ac:dyDescent="0.25"/>
  <cols>
    <col min="1" max="1" width="73" bestFit="1" customWidth="1"/>
    <col min="2" max="8" width="15" bestFit="1" customWidth="1"/>
    <col min="9" max="9" width="14.5703125" bestFit="1" customWidth="1"/>
    <col min="10" max="10" width="12.42578125" bestFit="1" customWidth="1"/>
    <col min="11" max="11" width="16" bestFit="1" customWidth="1"/>
    <col min="12" max="12" width="14.5703125" bestFit="1" customWidth="1"/>
    <col min="13" max="13" width="16" bestFit="1" customWidth="1"/>
    <col min="14" max="14" width="11.140625" bestFit="1" customWidth="1"/>
    <col min="15" max="15" width="10.85546875" customWidth="1"/>
  </cols>
  <sheetData>
    <row r="1" spans="1:16" x14ac:dyDescent="0.25">
      <c r="A1" s="237" t="s">
        <v>246</v>
      </c>
      <c r="B1" s="237"/>
      <c r="C1" s="237"/>
      <c r="D1" s="238"/>
      <c r="E1" s="238"/>
      <c r="F1" s="239"/>
      <c r="G1" s="240"/>
      <c r="H1" s="240"/>
      <c r="I1" s="240"/>
      <c r="J1" s="240"/>
    </row>
    <row r="2" spans="1:16" x14ac:dyDescent="0.25">
      <c r="A2" s="237" t="s">
        <v>1301</v>
      </c>
      <c r="B2" s="237"/>
      <c r="C2" s="237"/>
      <c r="D2" s="239"/>
      <c r="E2" s="239"/>
      <c r="F2" s="409"/>
      <c r="G2" s="704"/>
      <c r="H2" s="409"/>
      <c r="I2" s="409">
        <v>7166157</v>
      </c>
      <c r="J2" s="240"/>
    </row>
    <row r="3" spans="1:16" ht="30" x14ac:dyDescent="0.25">
      <c r="A3" s="237" t="s">
        <v>1231</v>
      </c>
      <c r="B3" s="237"/>
      <c r="C3" s="237"/>
      <c r="D3" s="239"/>
      <c r="E3" s="239"/>
      <c r="F3" s="408"/>
      <c r="G3" s="704"/>
      <c r="H3" s="408"/>
      <c r="I3" s="408">
        <v>30</v>
      </c>
      <c r="J3" s="240"/>
    </row>
    <row r="4" spans="1:16" ht="30" x14ac:dyDescent="0.25">
      <c r="A4" s="241" t="s">
        <v>1230</v>
      </c>
      <c r="B4" s="241"/>
      <c r="C4" s="241"/>
      <c r="D4" s="242"/>
      <c r="E4" s="242"/>
      <c r="F4" s="410"/>
      <c r="G4" s="704"/>
      <c r="H4" s="410"/>
      <c r="I4" s="410">
        <v>29.3</v>
      </c>
      <c r="J4" s="240"/>
    </row>
    <row r="5" spans="1:16" x14ac:dyDescent="0.25">
      <c r="A5" s="241" t="s">
        <v>247</v>
      </c>
      <c r="B5" s="939">
        <v>45017</v>
      </c>
      <c r="C5" s="939">
        <v>45047</v>
      </c>
      <c r="D5" s="939">
        <v>45078</v>
      </c>
      <c r="E5" s="939">
        <v>45108</v>
      </c>
      <c r="F5" s="939">
        <v>45139</v>
      </c>
      <c r="G5" s="939">
        <v>45170</v>
      </c>
      <c r="H5" s="939">
        <v>45200</v>
      </c>
      <c r="I5" s="939">
        <v>45231</v>
      </c>
      <c r="J5" s="958">
        <v>45261</v>
      </c>
    </row>
    <row r="6" spans="1:16" x14ac:dyDescent="0.25">
      <c r="A6" s="937" t="s">
        <v>248</v>
      </c>
      <c r="B6" s="946">
        <v>4.5</v>
      </c>
      <c r="C6" s="946">
        <v>4.5</v>
      </c>
      <c r="D6" s="946">
        <v>4.5</v>
      </c>
      <c r="E6" s="940">
        <v>4.5</v>
      </c>
      <c r="F6" s="946">
        <v>4.5</v>
      </c>
      <c r="G6" s="946">
        <v>4.5</v>
      </c>
      <c r="H6" s="946">
        <v>4.5</v>
      </c>
      <c r="I6" s="941">
        <v>4.5</v>
      </c>
      <c r="J6" s="959">
        <v>4.5</v>
      </c>
    </row>
    <row r="7" spans="1:16" x14ac:dyDescent="0.25">
      <c r="A7" s="937" t="s">
        <v>249</v>
      </c>
      <c r="B7" s="243">
        <v>6.5</v>
      </c>
      <c r="C7" s="243">
        <v>6.5</v>
      </c>
      <c r="D7" s="243">
        <v>6.5</v>
      </c>
      <c r="E7" s="244">
        <v>6.5</v>
      </c>
      <c r="F7" s="243">
        <v>6.5</v>
      </c>
      <c r="G7" s="243">
        <v>6.5</v>
      </c>
      <c r="H7" s="243">
        <v>6.5</v>
      </c>
      <c r="I7" s="942">
        <v>6.5</v>
      </c>
      <c r="J7" s="243">
        <v>6.5</v>
      </c>
    </row>
    <row r="8" spans="1:16" x14ac:dyDescent="0.25">
      <c r="A8" s="938" t="s">
        <v>250</v>
      </c>
      <c r="B8" s="947">
        <v>226821.93</v>
      </c>
      <c r="C8" s="947">
        <v>227649.13</v>
      </c>
      <c r="D8" s="947">
        <v>234284.25</v>
      </c>
      <c r="E8" s="245">
        <v>231429.32</v>
      </c>
      <c r="F8" s="947">
        <v>233168.65</v>
      </c>
      <c r="G8" s="947">
        <v>233574.77</v>
      </c>
      <c r="H8" s="947">
        <v>236032.81</v>
      </c>
      <c r="I8" s="943">
        <v>238057.29</v>
      </c>
      <c r="J8" s="947">
        <v>239682.77</v>
      </c>
    </row>
    <row r="9" spans="1:16" x14ac:dyDescent="0.25">
      <c r="A9" s="937" t="s">
        <v>251</v>
      </c>
      <c r="B9" s="947">
        <v>183115.8</v>
      </c>
      <c r="C9" s="947">
        <v>183744.55</v>
      </c>
      <c r="D9" s="947">
        <v>191599.01</v>
      </c>
      <c r="E9" s="245">
        <v>190300.38</v>
      </c>
      <c r="F9" s="947">
        <v>192321.74</v>
      </c>
      <c r="G9" s="947">
        <v>192758.42</v>
      </c>
      <c r="H9" s="947">
        <v>195133.28</v>
      </c>
      <c r="I9" s="943">
        <v>196517.77</v>
      </c>
      <c r="J9" s="947">
        <v>197915.57</v>
      </c>
    </row>
    <row r="10" spans="1:16" x14ac:dyDescent="0.25">
      <c r="A10" s="263" t="s">
        <v>252</v>
      </c>
      <c r="B10" s="948">
        <v>138576.71</v>
      </c>
      <c r="C10" s="948">
        <v>138938.71</v>
      </c>
      <c r="D10" s="948">
        <v>143916.93</v>
      </c>
      <c r="E10" s="944">
        <v>147644.04</v>
      </c>
      <c r="F10" s="948">
        <v>149201.47</v>
      </c>
      <c r="G10" s="948">
        <v>151513.19</v>
      </c>
      <c r="H10" s="948">
        <v>155746.96</v>
      </c>
      <c r="I10" s="945">
        <v>156205.54</v>
      </c>
      <c r="J10" s="948">
        <v>158052.76</v>
      </c>
    </row>
    <row r="11" spans="1:16" x14ac:dyDescent="0.25">
      <c r="A11" s="1684" t="s">
        <v>253</v>
      </c>
      <c r="B11" s="1687"/>
      <c r="C11" s="1687"/>
      <c r="D11" s="1687"/>
      <c r="E11" s="1687"/>
      <c r="F11" s="1688"/>
      <c r="G11" s="250"/>
      <c r="H11" s="247"/>
      <c r="I11" s="247"/>
      <c r="J11" s="247"/>
    </row>
    <row r="12" spans="1:16" x14ac:dyDescent="0.25">
      <c r="A12" s="248" t="s">
        <v>254</v>
      </c>
      <c r="B12" s="249">
        <v>6.7</v>
      </c>
      <c r="C12" s="249">
        <v>6.36</v>
      </c>
      <c r="D12" s="249">
        <v>6.79</v>
      </c>
      <c r="E12" s="249">
        <v>6.5</v>
      </c>
      <c r="F12" s="249">
        <v>6.65</v>
      </c>
      <c r="G12" s="750">
        <v>6.75</v>
      </c>
      <c r="H12" s="750">
        <v>6.75</v>
      </c>
      <c r="I12" s="750">
        <v>6.79</v>
      </c>
      <c r="J12" s="960">
        <v>6.81</v>
      </c>
    </row>
    <row r="13" spans="1:16" x14ac:dyDescent="0.25">
      <c r="A13" s="243" t="s">
        <v>255</v>
      </c>
      <c r="B13" s="250">
        <v>6.82</v>
      </c>
      <c r="C13" s="250">
        <v>6.77</v>
      </c>
      <c r="D13" s="250">
        <v>6.76</v>
      </c>
      <c r="E13" s="250">
        <v>6.72</v>
      </c>
      <c r="F13" s="250">
        <v>6.82</v>
      </c>
      <c r="G13" s="250">
        <v>6.86</v>
      </c>
      <c r="H13" s="250">
        <v>6.93</v>
      </c>
      <c r="I13" s="250">
        <v>6.96</v>
      </c>
      <c r="J13" s="250">
        <v>6.93</v>
      </c>
    </row>
    <row r="14" spans="1:16" x14ac:dyDescent="0.25">
      <c r="A14" s="251" t="s">
        <v>256</v>
      </c>
      <c r="B14" s="252" t="s">
        <v>257</v>
      </c>
      <c r="C14" s="252" t="s">
        <v>257</v>
      </c>
      <c r="D14" s="252" t="s">
        <v>257</v>
      </c>
      <c r="E14" s="252" t="s">
        <v>258</v>
      </c>
      <c r="F14" s="252" t="s">
        <v>258</v>
      </c>
      <c r="G14" s="250" t="s">
        <v>258</v>
      </c>
      <c r="H14" s="250" t="s">
        <v>1252</v>
      </c>
      <c r="I14" s="250" t="s">
        <v>1252</v>
      </c>
      <c r="J14" s="250" t="s">
        <v>1366</v>
      </c>
    </row>
    <row r="15" spans="1:16" x14ac:dyDescent="0.25">
      <c r="A15" s="246" t="s">
        <v>259</v>
      </c>
      <c r="B15" s="253" t="s">
        <v>260</v>
      </c>
      <c r="C15" s="253" t="s">
        <v>260</v>
      </c>
      <c r="D15" s="253" t="s">
        <v>260</v>
      </c>
      <c r="E15" s="253" t="s">
        <v>260</v>
      </c>
      <c r="F15" s="253" t="s">
        <v>260</v>
      </c>
      <c r="G15" s="253" t="s">
        <v>260</v>
      </c>
      <c r="H15" s="253" t="s">
        <v>1253</v>
      </c>
      <c r="I15" s="253" t="s">
        <v>260</v>
      </c>
      <c r="J15" s="253" t="s">
        <v>1367</v>
      </c>
    </row>
    <row r="16" spans="1:16" x14ac:dyDescent="0.25">
      <c r="A16" s="1684" t="s">
        <v>261</v>
      </c>
      <c r="B16" s="1689"/>
      <c r="C16" s="1689"/>
      <c r="D16" s="1689"/>
      <c r="E16" s="1689"/>
      <c r="F16" s="1689"/>
      <c r="G16" s="247"/>
      <c r="H16" s="247"/>
      <c r="J16" s="247"/>
      <c r="P16" s="254"/>
    </row>
    <row r="17" spans="1:17" x14ac:dyDescent="0.25">
      <c r="A17" s="248" t="s">
        <v>262</v>
      </c>
      <c r="B17" s="255">
        <v>930933.72</v>
      </c>
      <c r="C17" s="255">
        <v>1403030.83</v>
      </c>
      <c r="D17" s="255">
        <v>1417306.07</v>
      </c>
      <c r="E17" s="255">
        <v>1624075.2200000002</v>
      </c>
      <c r="F17" s="586">
        <v>1835810.94</v>
      </c>
      <c r="G17" s="752">
        <v>1794945.46</v>
      </c>
      <c r="H17" s="752">
        <v>1443553.44</v>
      </c>
      <c r="I17" s="753">
        <v>1594179.22</v>
      </c>
      <c r="J17" s="961">
        <v>2273479.589416049</v>
      </c>
      <c r="P17" s="256"/>
      <c r="Q17" s="257"/>
    </row>
    <row r="18" spans="1:17" x14ac:dyDescent="0.25">
      <c r="A18" s="243" t="s">
        <v>263</v>
      </c>
      <c r="B18" s="258">
        <v>27182858.920000002</v>
      </c>
      <c r="C18" s="258">
        <v>28376277.780000001</v>
      </c>
      <c r="D18" s="258">
        <v>29648153.59</v>
      </c>
      <c r="E18" s="258">
        <v>30666348.989999998</v>
      </c>
      <c r="F18" s="587">
        <v>30959138.699999999</v>
      </c>
      <c r="G18" s="258">
        <v>31906871.940000001</v>
      </c>
      <c r="H18" s="258">
        <v>31145025.489999998</v>
      </c>
      <c r="I18" s="258">
        <v>33560155.579999998</v>
      </c>
      <c r="J18" s="258">
        <v>36428846.25</v>
      </c>
    </row>
    <row r="19" spans="1:17" x14ac:dyDescent="0.25">
      <c r="A19" s="243" t="s">
        <v>264</v>
      </c>
      <c r="B19" s="259">
        <v>27018489.850000001</v>
      </c>
      <c r="C19" s="259">
        <v>28181394.599368699</v>
      </c>
      <c r="D19" s="259">
        <v>29459940</v>
      </c>
      <c r="E19" s="259">
        <v>30482952.169576898</v>
      </c>
      <c r="F19" s="588">
        <v>30724882</v>
      </c>
      <c r="G19" s="258">
        <v>31680850.6384435</v>
      </c>
      <c r="H19" s="258">
        <v>30876187.828884602</v>
      </c>
      <c r="I19" s="258">
        <v>33264104</v>
      </c>
      <c r="J19" s="258">
        <v>36105547.972838096</v>
      </c>
    </row>
    <row r="20" spans="1:17" x14ac:dyDescent="0.25">
      <c r="A20" s="246" t="s">
        <v>265</v>
      </c>
      <c r="B20" s="260">
        <v>11630.82</v>
      </c>
      <c r="C20" s="260">
        <v>43838.11</v>
      </c>
      <c r="D20" s="260">
        <v>47148</v>
      </c>
      <c r="E20" s="260">
        <v>46617.760000000002</v>
      </c>
      <c r="F20" s="589">
        <v>12262</v>
      </c>
      <c r="G20" s="751">
        <v>-14768</v>
      </c>
      <c r="H20" s="260">
        <v>-24548</v>
      </c>
      <c r="I20" s="260">
        <v>9001</v>
      </c>
      <c r="J20" s="260">
        <v>66135</v>
      </c>
    </row>
    <row r="21" spans="1:17" x14ac:dyDescent="0.25">
      <c r="A21" s="1684" t="s">
        <v>266</v>
      </c>
      <c r="B21" s="1689"/>
      <c r="C21" s="1689"/>
      <c r="D21" s="1689"/>
      <c r="E21" s="1689"/>
      <c r="F21" s="1690"/>
      <c r="G21" s="247"/>
    </row>
    <row r="22" spans="1:17" x14ac:dyDescent="0.25">
      <c r="A22" s="261" t="s">
        <v>267</v>
      </c>
      <c r="B22" s="255">
        <v>588780</v>
      </c>
      <c r="C22" s="255">
        <v>589138</v>
      </c>
      <c r="D22" s="255">
        <v>595051</v>
      </c>
      <c r="E22" s="255">
        <v>603870</v>
      </c>
      <c r="F22" s="255">
        <v>598897</v>
      </c>
      <c r="G22" s="255">
        <v>586908</v>
      </c>
      <c r="H22" s="721">
        <v>521896</v>
      </c>
      <c r="I22" s="721">
        <v>604042</v>
      </c>
      <c r="J22" s="961">
        <v>623200</v>
      </c>
    </row>
    <row r="23" spans="1:17" x14ac:dyDescent="0.25">
      <c r="A23" s="262" t="s">
        <v>268</v>
      </c>
      <c r="B23" s="250">
        <v>81.782899999999998</v>
      </c>
      <c r="C23" s="250">
        <v>82.677300000000002</v>
      </c>
      <c r="D23" s="250">
        <v>82.0428</v>
      </c>
      <c r="E23" s="250">
        <v>82.248099999999994</v>
      </c>
      <c r="F23" s="250">
        <v>82.68</v>
      </c>
      <c r="G23" s="250">
        <v>83.06</v>
      </c>
      <c r="H23" s="250">
        <v>83.27</v>
      </c>
      <c r="I23" s="250">
        <v>83.36</v>
      </c>
      <c r="J23" s="962">
        <v>83.12</v>
      </c>
    </row>
    <row r="24" spans="1:17" x14ac:dyDescent="0.25">
      <c r="A24" s="262" t="s">
        <v>269</v>
      </c>
      <c r="B24" s="250">
        <v>90.087100000000007</v>
      </c>
      <c r="C24" s="250">
        <v>88.357200000000006</v>
      </c>
      <c r="D24" s="250">
        <v>89.125799999999998</v>
      </c>
      <c r="E24" s="250">
        <v>90.578699999999998</v>
      </c>
      <c r="F24" s="250">
        <v>90.22</v>
      </c>
      <c r="G24" s="250">
        <v>87.94</v>
      </c>
      <c r="H24" s="250">
        <v>88.53</v>
      </c>
      <c r="I24" s="250">
        <v>90.94</v>
      </c>
      <c r="J24" s="962">
        <v>92</v>
      </c>
    </row>
    <row r="25" spans="1:17" x14ac:dyDescent="0.25">
      <c r="A25" s="263" t="s">
        <v>270</v>
      </c>
      <c r="B25" s="264">
        <v>1.98</v>
      </c>
      <c r="C25" s="264">
        <v>1.62</v>
      </c>
      <c r="D25" s="264">
        <v>1.38</v>
      </c>
      <c r="E25" s="264">
        <v>1.33</v>
      </c>
      <c r="F25" s="264">
        <v>1.43</v>
      </c>
      <c r="G25" s="264">
        <v>1.75</v>
      </c>
      <c r="H25" s="253">
        <v>1.57</v>
      </c>
      <c r="I25" s="253">
        <v>1.35</v>
      </c>
      <c r="J25" s="253">
        <v>1.51</v>
      </c>
    </row>
    <row r="26" spans="1:17" x14ac:dyDescent="0.25">
      <c r="A26" s="1684" t="s">
        <v>271</v>
      </c>
      <c r="B26" s="1689"/>
      <c r="C26" s="1689"/>
      <c r="D26" s="1689"/>
      <c r="E26" s="1689"/>
      <c r="F26" s="1690"/>
      <c r="G26" s="247"/>
      <c r="H26" s="247"/>
      <c r="I26" s="247"/>
      <c r="J26" s="247"/>
    </row>
    <row r="27" spans="1:17" x14ac:dyDescent="0.25">
      <c r="A27" s="261" t="s">
        <v>272</v>
      </c>
      <c r="B27" s="255">
        <v>105000</v>
      </c>
      <c r="C27" s="255">
        <v>2410</v>
      </c>
      <c r="D27" s="255">
        <v>4080</v>
      </c>
      <c r="E27" s="255">
        <v>5440</v>
      </c>
      <c r="F27" s="255">
        <v>7130</v>
      </c>
      <c r="G27" s="255">
        <v>8880</v>
      </c>
      <c r="H27" s="721">
        <v>9150</v>
      </c>
      <c r="I27" s="721">
        <v>11410</v>
      </c>
      <c r="J27" s="961">
        <v>12730</v>
      </c>
    </row>
    <row r="28" spans="1:17" x14ac:dyDescent="0.25">
      <c r="A28" s="262" t="s">
        <v>273</v>
      </c>
      <c r="B28" s="250">
        <v>-0.92</v>
      </c>
      <c r="C28" s="250">
        <v>-3.61</v>
      </c>
      <c r="D28" s="250">
        <v>-4.12</v>
      </c>
      <c r="E28" s="250">
        <v>-1.23</v>
      </c>
      <c r="F28" s="250">
        <v>-0.52</v>
      </c>
      <c r="G28" s="250">
        <v>-7.0000000000000007E-2</v>
      </c>
      <c r="H28" s="250">
        <v>-0.52</v>
      </c>
      <c r="I28" s="250">
        <v>0.26</v>
      </c>
      <c r="J28" s="250">
        <v>0.73</v>
      </c>
    </row>
    <row r="29" spans="1:17" x14ac:dyDescent="0.25">
      <c r="A29" s="263" t="s">
        <v>274</v>
      </c>
      <c r="B29" s="253">
        <v>4.7</v>
      </c>
      <c r="C29" s="253">
        <v>4.25</v>
      </c>
      <c r="D29" s="253">
        <v>4.8099999999999996</v>
      </c>
      <c r="E29" s="253">
        <v>7.44</v>
      </c>
      <c r="F29" s="253">
        <v>6.83</v>
      </c>
      <c r="G29" s="253">
        <v>5.0199999999999996</v>
      </c>
      <c r="H29" s="253">
        <v>4.87</v>
      </c>
      <c r="I29" s="253">
        <v>5.55</v>
      </c>
      <c r="J29" s="253">
        <v>5.69</v>
      </c>
    </row>
    <row r="30" spans="1:17" x14ac:dyDescent="0.25">
      <c r="A30" s="1684" t="s">
        <v>275</v>
      </c>
      <c r="B30" s="1689"/>
      <c r="C30" s="1689"/>
      <c r="D30" s="1689"/>
      <c r="E30" s="1689"/>
      <c r="F30" s="1690"/>
      <c r="G30" s="247"/>
      <c r="H30" s="247"/>
      <c r="I30" s="247"/>
      <c r="J30" s="247"/>
    </row>
    <row r="31" spans="1:17" x14ac:dyDescent="0.25">
      <c r="A31" s="248" t="s">
        <v>276</v>
      </c>
      <c r="B31" s="265">
        <v>140.69999999999999</v>
      </c>
      <c r="C31" s="265">
        <v>145.6</v>
      </c>
      <c r="D31" s="265">
        <v>143.9</v>
      </c>
      <c r="E31" s="265">
        <v>142.69999999999999</v>
      </c>
      <c r="F31" s="265">
        <v>145.1</v>
      </c>
      <c r="G31" s="936">
        <v>142.1</v>
      </c>
      <c r="H31" s="936">
        <v>144.69999999999999</v>
      </c>
      <c r="I31" s="610" t="s">
        <v>277</v>
      </c>
      <c r="J31" s="610" t="s">
        <v>277</v>
      </c>
    </row>
    <row r="32" spans="1:17" x14ac:dyDescent="0.25">
      <c r="A32" s="243" t="s">
        <v>278</v>
      </c>
      <c r="B32" s="265">
        <v>122.6</v>
      </c>
      <c r="C32" s="265">
        <v>128.1</v>
      </c>
      <c r="D32" s="265">
        <v>122.3</v>
      </c>
      <c r="E32" s="265">
        <v>111.9</v>
      </c>
      <c r="F32" s="265">
        <v>111.9</v>
      </c>
      <c r="G32" s="265">
        <v>111.5</v>
      </c>
      <c r="H32" s="265">
        <v>127.4</v>
      </c>
      <c r="I32" s="265" t="s">
        <v>277</v>
      </c>
      <c r="J32" s="265" t="s">
        <v>277</v>
      </c>
    </row>
    <row r="33" spans="1:10" x14ac:dyDescent="0.25">
      <c r="A33" s="243" t="s">
        <v>279</v>
      </c>
      <c r="B33" s="265">
        <v>138.80000000000001</v>
      </c>
      <c r="C33" s="265">
        <v>143.1</v>
      </c>
      <c r="D33" s="265">
        <v>141.6</v>
      </c>
      <c r="E33" s="265">
        <v>142.1</v>
      </c>
      <c r="F33" s="265">
        <v>143.5</v>
      </c>
      <c r="G33" s="265">
        <v>141.19999999999999</v>
      </c>
      <c r="H33" s="265">
        <v>141.80000000000001</v>
      </c>
      <c r="I33" s="265" t="s">
        <v>277</v>
      </c>
      <c r="J33" s="265" t="s">
        <v>277</v>
      </c>
    </row>
    <row r="34" spans="1:10" x14ac:dyDescent="0.25">
      <c r="A34" s="246" t="s">
        <v>280</v>
      </c>
      <c r="B34" s="264">
        <v>192.3</v>
      </c>
      <c r="C34" s="265">
        <v>201.6</v>
      </c>
      <c r="D34" s="264">
        <v>205.2</v>
      </c>
      <c r="E34" s="265">
        <v>204</v>
      </c>
      <c r="F34" s="265">
        <v>220.5</v>
      </c>
      <c r="G34" s="264">
        <v>205.9</v>
      </c>
      <c r="H34" s="264">
        <v>203.8</v>
      </c>
      <c r="I34" s="264" t="s">
        <v>277</v>
      </c>
      <c r="J34" s="264" t="s">
        <v>277</v>
      </c>
    </row>
    <row r="35" spans="1:10" x14ac:dyDescent="0.25">
      <c r="A35" s="1684" t="s">
        <v>281</v>
      </c>
      <c r="B35" s="1685"/>
      <c r="C35" s="1685"/>
      <c r="D35" s="1685"/>
      <c r="E35" s="1685"/>
      <c r="F35" s="1686"/>
      <c r="G35" s="247"/>
      <c r="H35" s="247"/>
      <c r="I35" s="247"/>
      <c r="J35" s="247"/>
    </row>
    <row r="36" spans="1:10" x14ac:dyDescent="0.25">
      <c r="A36" s="963" t="s">
        <v>282</v>
      </c>
      <c r="B36" s="964">
        <v>60.426769999999998</v>
      </c>
      <c r="C36" s="964">
        <v>61.967359999999999</v>
      </c>
      <c r="D36" s="964">
        <v>62.141239999999996</v>
      </c>
      <c r="E36" s="964">
        <v>60.733429999999998</v>
      </c>
      <c r="F36" s="964">
        <v>67.134419999999992</v>
      </c>
      <c r="G36" s="964">
        <v>62.888379999999998</v>
      </c>
      <c r="H36" s="964">
        <v>61.569679999999998</v>
      </c>
      <c r="I36" s="964">
        <v>61.984999999999999</v>
      </c>
      <c r="J36" s="964" t="s">
        <v>277</v>
      </c>
    </row>
    <row r="37" spans="1:10" x14ac:dyDescent="0.25">
      <c r="A37" s="937" t="s">
        <v>283</v>
      </c>
      <c r="B37" s="265">
        <v>63.014480000000006</v>
      </c>
      <c r="C37" s="265">
        <v>73.361829999999998</v>
      </c>
      <c r="D37" s="265">
        <v>69.074370000000002</v>
      </c>
      <c r="E37" s="265">
        <v>66.694679999999991</v>
      </c>
      <c r="F37" s="265">
        <v>75.512749999999997</v>
      </c>
      <c r="G37" s="265">
        <v>68.41613000000001</v>
      </c>
      <c r="H37" s="265">
        <v>76.910350000000008</v>
      </c>
      <c r="I37" s="265">
        <v>68.156999999999996</v>
      </c>
      <c r="J37" s="265" t="s">
        <v>277</v>
      </c>
    </row>
    <row r="38" spans="1:10" x14ac:dyDescent="0.25">
      <c r="A38" s="263" t="s">
        <v>284</v>
      </c>
      <c r="B38" s="264">
        <f>-B37+B36</f>
        <v>-2.5877100000000084</v>
      </c>
      <c r="C38" s="264">
        <f t="shared" ref="C38:D38" si="0">-C37+C36</f>
        <v>-11.394469999999998</v>
      </c>
      <c r="D38" s="264">
        <f t="shared" si="0"/>
        <v>-6.9331300000000056</v>
      </c>
      <c r="E38" s="264">
        <f>-E37+E36</f>
        <v>-5.9612499999999926</v>
      </c>
      <c r="F38" s="264">
        <f>-F37+F36</f>
        <v>-8.3783300000000054</v>
      </c>
      <c r="G38" s="264">
        <f>-G37+G36</f>
        <v>-5.5277500000000117</v>
      </c>
      <c r="H38" s="264">
        <f>-H37+H36</f>
        <v>-15.34067000000001</v>
      </c>
      <c r="I38" s="264">
        <f>-I37+I36</f>
        <v>-6.171999999999997</v>
      </c>
      <c r="J38" s="264" t="s">
        <v>277</v>
      </c>
    </row>
    <row r="39" spans="1:10" x14ac:dyDescent="0.25">
      <c r="A39" s="247" t="s">
        <v>285</v>
      </c>
      <c r="B39" s="247"/>
      <c r="C39" s="247"/>
      <c r="D39" s="247"/>
      <c r="E39" s="266"/>
      <c r="F39" s="266"/>
      <c r="G39" s="266"/>
      <c r="H39" s="266"/>
      <c r="I39" s="266"/>
      <c r="J39" s="240"/>
    </row>
    <row r="40" spans="1:10" x14ac:dyDescent="0.25">
      <c r="A40" s="267" t="s">
        <v>1302</v>
      </c>
      <c r="B40" s="244"/>
      <c r="C40" s="244"/>
      <c r="D40" s="244"/>
      <c r="E40" s="244"/>
      <c r="F40" s="244"/>
      <c r="G40" s="244"/>
      <c r="H40" s="244"/>
      <c r="I40" s="244"/>
      <c r="J40" s="244"/>
    </row>
    <row r="41" spans="1:10" x14ac:dyDescent="0.25">
      <c r="A41" s="267" t="s">
        <v>1232</v>
      </c>
      <c r="B41" s="244"/>
      <c r="C41" s="244"/>
      <c r="D41" s="244"/>
      <c r="E41" s="244"/>
      <c r="F41" s="244"/>
      <c r="G41" s="244"/>
      <c r="H41" s="244"/>
      <c r="I41" s="244"/>
      <c r="J41" s="244"/>
    </row>
    <row r="42" spans="1:10" x14ac:dyDescent="0.25">
      <c r="A42" s="267" t="s">
        <v>286</v>
      </c>
      <c r="B42" s="244"/>
      <c r="C42" s="244"/>
      <c r="D42" s="244"/>
      <c r="E42" s="244"/>
      <c r="F42" s="244"/>
      <c r="G42" s="244"/>
      <c r="H42" s="244"/>
      <c r="I42" s="244"/>
      <c r="J42" s="244"/>
    </row>
    <row r="43" spans="1:10" x14ac:dyDescent="0.25">
      <c r="A43" s="267" t="s">
        <v>287</v>
      </c>
      <c r="B43" s="244"/>
      <c r="C43" s="244"/>
      <c r="D43" s="244"/>
      <c r="E43" s="244"/>
      <c r="F43" s="244"/>
      <c r="G43" s="240"/>
      <c r="H43" s="240"/>
      <c r="I43" s="240"/>
      <c r="J43" s="240"/>
    </row>
  </sheetData>
  <mergeCells count="6">
    <mergeCell ref="A35:F35"/>
    <mergeCell ref="A11:F11"/>
    <mergeCell ref="A16:F16"/>
    <mergeCell ref="A21:F21"/>
    <mergeCell ref="A26:F26"/>
    <mergeCell ref="A30:F30"/>
  </mergeCells>
  <hyperlinks>
    <hyperlink ref="A13" location="_edn3" display="_edn3"/>
  </hyperlinks>
  <printOptions horizontalCentered="1"/>
  <pageMargins left="0.7" right="0.7"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G1"/>
    </sheetView>
  </sheetViews>
  <sheetFormatPr defaultRowHeight="15" x14ac:dyDescent="0.25"/>
  <cols>
    <col min="1" max="1" width="29.28515625" bestFit="1" customWidth="1"/>
    <col min="2" max="2" width="10" customWidth="1"/>
    <col min="3" max="3" width="11.42578125" customWidth="1"/>
    <col min="4" max="4" width="10.5703125" customWidth="1"/>
    <col min="5" max="6" width="10.28515625" customWidth="1"/>
    <col min="7" max="7" width="12.85546875" customWidth="1"/>
    <col min="10" max="10" width="10.140625" bestFit="1" customWidth="1"/>
  </cols>
  <sheetData>
    <row r="1" spans="1:17" ht="15.75" x14ac:dyDescent="0.3">
      <c r="A1" s="1366" t="s">
        <v>177</v>
      </c>
      <c r="B1" s="1366"/>
      <c r="C1" s="1366"/>
      <c r="D1" s="1366"/>
      <c r="E1" s="1366"/>
      <c r="F1" s="1366"/>
      <c r="G1" s="1366"/>
    </row>
    <row r="2" spans="1:17" ht="15" customHeight="1" x14ac:dyDescent="0.25">
      <c r="A2" s="1367" t="s">
        <v>178</v>
      </c>
      <c r="B2" s="1367" t="s">
        <v>76</v>
      </c>
      <c r="C2" s="1368"/>
      <c r="D2" s="1367" t="s">
        <v>77</v>
      </c>
      <c r="E2" s="1367"/>
      <c r="F2" s="1369">
        <v>45291</v>
      </c>
      <c r="G2" s="1370"/>
    </row>
    <row r="3" spans="1:17" ht="30" x14ac:dyDescent="0.25">
      <c r="A3" s="1367"/>
      <c r="B3" s="140" t="s">
        <v>163</v>
      </c>
      <c r="C3" s="141" t="s">
        <v>164</v>
      </c>
      <c r="D3" s="140" t="s">
        <v>163</v>
      </c>
      <c r="E3" s="140" t="s">
        <v>164</v>
      </c>
      <c r="F3" s="142" t="s">
        <v>163</v>
      </c>
      <c r="G3" s="140" t="s">
        <v>164</v>
      </c>
    </row>
    <row r="4" spans="1:17" x14ac:dyDescent="0.25">
      <c r="A4" s="143" t="s">
        <v>179</v>
      </c>
      <c r="B4" s="144">
        <v>0</v>
      </c>
      <c r="C4" s="377">
        <v>0</v>
      </c>
      <c r="D4" s="144">
        <v>0</v>
      </c>
      <c r="E4" s="377">
        <v>0</v>
      </c>
      <c r="F4" s="144">
        <v>0</v>
      </c>
      <c r="G4" s="377">
        <v>0</v>
      </c>
      <c r="J4" s="63"/>
      <c r="P4" s="145"/>
      <c r="Q4" s="145"/>
    </row>
    <row r="5" spans="1:17" x14ac:dyDescent="0.25">
      <c r="A5" s="143" t="s">
        <v>180</v>
      </c>
      <c r="B5" s="144">
        <v>1</v>
      </c>
      <c r="C5" s="377">
        <v>9.41</v>
      </c>
      <c r="D5" s="377">
        <v>2</v>
      </c>
      <c r="E5" s="377">
        <v>850.75</v>
      </c>
      <c r="F5" s="377">
        <v>0</v>
      </c>
      <c r="G5" s="377">
        <v>0</v>
      </c>
      <c r="J5" s="63"/>
      <c r="P5" s="145"/>
      <c r="Q5" s="145"/>
    </row>
    <row r="6" spans="1:17" x14ac:dyDescent="0.25">
      <c r="A6" s="143" t="s">
        <v>181</v>
      </c>
      <c r="B6" s="146">
        <v>6</v>
      </c>
      <c r="C6" s="377">
        <v>934.46600000000001</v>
      </c>
      <c r="D6" s="377">
        <v>5</v>
      </c>
      <c r="E6" s="377">
        <v>2153.2805509999998</v>
      </c>
      <c r="F6" s="377">
        <v>0</v>
      </c>
      <c r="G6" s="377">
        <v>0</v>
      </c>
      <c r="J6" s="63"/>
      <c r="P6" s="145"/>
      <c r="Q6" s="145"/>
    </row>
    <row r="7" spans="1:17" x14ac:dyDescent="0.25">
      <c r="A7" s="143" t="s">
        <v>182</v>
      </c>
      <c r="B7" s="147">
        <v>16</v>
      </c>
      <c r="C7" s="378">
        <v>1200.5108</v>
      </c>
      <c r="D7" s="377">
        <v>5</v>
      </c>
      <c r="E7" s="377">
        <v>897.64570739999999</v>
      </c>
      <c r="F7" s="377">
        <v>0</v>
      </c>
      <c r="G7" s="377">
        <v>0</v>
      </c>
      <c r="P7" s="145"/>
      <c r="Q7" s="145"/>
    </row>
    <row r="8" spans="1:17" x14ac:dyDescent="0.25">
      <c r="A8" s="143" t="s">
        <v>183</v>
      </c>
      <c r="B8" s="147">
        <v>12</v>
      </c>
      <c r="C8" s="378">
        <v>4085.9134999999997</v>
      </c>
      <c r="D8" s="377">
        <v>10</v>
      </c>
      <c r="E8" s="377">
        <v>353.33824600000008</v>
      </c>
      <c r="F8" s="377">
        <v>1</v>
      </c>
      <c r="G8" s="377">
        <v>23.04</v>
      </c>
      <c r="J8" s="63"/>
      <c r="P8" s="145"/>
      <c r="Q8" s="145"/>
    </row>
    <row r="9" spans="1:17" x14ac:dyDescent="0.25">
      <c r="A9" s="143" t="s">
        <v>184</v>
      </c>
      <c r="B9" s="147">
        <v>2</v>
      </c>
      <c r="C9" s="377">
        <v>8.6999999999999993</v>
      </c>
      <c r="D9" s="377">
        <v>5</v>
      </c>
      <c r="E9" s="377">
        <v>4132.03</v>
      </c>
      <c r="F9" s="377">
        <v>0</v>
      </c>
      <c r="G9" s="377">
        <v>0</v>
      </c>
      <c r="J9" s="63"/>
      <c r="P9" s="145"/>
      <c r="Q9" s="145"/>
    </row>
    <row r="10" spans="1:17" x14ac:dyDescent="0.25">
      <c r="A10" s="143" t="s">
        <v>185</v>
      </c>
      <c r="B10" s="147">
        <v>12</v>
      </c>
      <c r="C10" s="378">
        <v>1627.3917000000001</v>
      </c>
      <c r="D10" s="377">
        <v>17</v>
      </c>
      <c r="E10" s="377">
        <v>5132.0772455999995</v>
      </c>
      <c r="F10" s="377">
        <v>2</v>
      </c>
      <c r="G10" s="377">
        <v>820.68000000000006</v>
      </c>
      <c r="J10" s="63"/>
      <c r="P10" s="145"/>
      <c r="Q10" s="145"/>
    </row>
    <row r="11" spans="1:17" x14ac:dyDescent="0.25">
      <c r="A11" s="143" t="s">
        <v>186</v>
      </c>
      <c r="B11" s="147">
        <v>7</v>
      </c>
      <c r="C11" s="378">
        <v>819.23763500000007</v>
      </c>
      <c r="D11" s="377">
        <v>11</v>
      </c>
      <c r="E11" s="377">
        <v>472.65</v>
      </c>
      <c r="F11" s="377">
        <v>2</v>
      </c>
      <c r="G11" s="377">
        <v>39.33</v>
      </c>
      <c r="J11" s="63"/>
      <c r="P11" s="145"/>
      <c r="Q11" s="145"/>
    </row>
    <row r="12" spans="1:17" x14ac:dyDescent="0.25">
      <c r="A12" s="143" t="s">
        <v>187</v>
      </c>
      <c r="B12" s="147">
        <v>2</v>
      </c>
      <c r="C12" s="377">
        <v>62.84</v>
      </c>
      <c r="D12" s="377">
        <v>4</v>
      </c>
      <c r="E12" s="377">
        <v>78.336130999999995</v>
      </c>
      <c r="F12" s="377">
        <v>0</v>
      </c>
      <c r="G12" s="377">
        <v>0</v>
      </c>
      <c r="J12" s="63"/>
      <c r="P12" s="145"/>
      <c r="Q12" s="145"/>
    </row>
    <row r="13" spans="1:17" x14ac:dyDescent="0.25">
      <c r="A13" s="143" t="s">
        <v>188</v>
      </c>
      <c r="B13" s="147">
        <v>7</v>
      </c>
      <c r="C13" s="378">
        <v>3745.011</v>
      </c>
      <c r="D13" s="377">
        <v>8</v>
      </c>
      <c r="E13" s="377">
        <v>6599.8125699999991</v>
      </c>
      <c r="F13" s="377">
        <v>2</v>
      </c>
      <c r="G13" s="377">
        <v>2160</v>
      </c>
      <c r="J13" s="63"/>
      <c r="P13" s="145"/>
      <c r="Q13" s="145"/>
    </row>
    <row r="14" spans="1:17" x14ac:dyDescent="0.25">
      <c r="A14" s="143" t="s">
        <v>189</v>
      </c>
      <c r="B14" s="148">
        <v>11</v>
      </c>
      <c r="C14" s="378">
        <v>1447.3432</v>
      </c>
      <c r="D14" s="377">
        <v>5</v>
      </c>
      <c r="E14" s="377">
        <v>111.51999999999998</v>
      </c>
      <c r="F14" s="377">
        <v>1</v>
      </c>
      <c r="G14" s="377">
        <v>23.8</v>
      </c>
      <c r="J14" s="63"/>
      <c r="P14" s="145"/>
      <c r="Q14" s="145"/>
    </row>
    <row r="15" spans="1:17" x14ac:dyDescent="0.25">
      <c r="A15" s="143" t="s">
        <v>190</v>
      </c>
      <c r="B15" s="147">
        <v>14</v>
      </c>
      <c r="C15" s="378">
        <v>4551.6873204000003</v>
      </c>
      <c r="D15" s="377">
        <v>21</v>
      </c>
      <c r="E15" s="377">
        <v>4981.9489036000004</v>
      </c>
      <c r="F15" s="377">
        <v>2</v>
      </c>
      <c r="G15" s="377">
        <v>648.4</v>
      </c>
      <c r="J15" s="63"/>
      <c r="P15" s="145"/>
      <c r="Q15" s="145"/>
    </row>
    <row r="16" spans="1:17" x14ac:dyDescent="0.25">
      <c r="A16" s="143" t="s">
        <v>1243</v>
      </c>
      <c r="B16" s="147">
        <v>1</v>
      </c>
      <c r="C16" s="377">
        <v>9</v>
      </c>
      <c r="D16" s="377">
        <v>2</v>
      </c>
      <c r="E16" s="377">
        <v>1419.1870305</v>
      </c>
      <c r="F16" s="377">
        <v>0</v>
      </c>
      <c r="G16" s="377">
        <v>0</v>
      </c>
      <c r="J16" s="63"/>
      <c r="P16" s="145"/>
      <c r="Q16" s="145"/>
    </row>
    <row r="17" spans="1:17" x14ac:dyDescent="0.25">
      <c r="A17" s="143" t="s">
        <v>191</v>
      </c>
      <c r="B17" s="147">
        <v>9</v>
      </c>
      <c r="C17" s="378">
        <v>1738.5062640000001</v>
      </c>
      <c r="D17" s="377">
        <v>18</v>
      </c>
      <c r="E17" s="377">
        <v>4064.3451</v>
      </c>
      <c r="F17" s="377">
        <v>1</v>
      </c>
      <c r="G17" s="377">
        <v>12.23</v>
      </c>
      <c r="J17" s="63"/>
      <c r="P17" s="145"/>
      <c r="Q17" s="145"/>
    </row>
    <row r="18" spans="1:17" x14ac:dyDescent="0.25">
      <c r="A18" s="143" t="s">
        <v>192</v>
      </c>
      <c r="B18" s="147">
        <v>121</v>
      </c>
      <c r="C18" s="378">
        <v>20251.295700000002</v>
      </c>
      <c r="D18" s="377">
        <v>113</v>
      </c>
      <c r="E18" s="377">
        <v>26081.329078799987</v>
      </c>
      <c r="F18" s="377">
        <v>19</v>
      </c>
      <c r="G18" s="377">
        <v>5725.64</v>
      </c>
      <c r="J18" s="63"/>
      <c r="P18" s="145"/>
      <c r="Q18" s="145"/>
    </row>
    <row r="19" spans="1:17" x14ac:dyDescent="0.25">
      <c r="A19" s="143" t="s">
        <v>193</v>
      </c>
      <c r="B19" s="144">
        <v>0</v>
      </c>
      <c r="C19" s="377">
        <v>0</v>
      </c>
      <c r="D19" s="377">
        <v>2</v>
      </c>
      <c r="E19" s="377">
        <v>115.979997</v>
      </c>
      <c r="F19" s="377">
        <v>0</v>
      </c>
      <c r="G19" s="377">
        <v>0</v>
      </c>
      <c r="J19" s="63"/>
      <c r="P19" s="145"/>
      <c r="Q19" s="145"/>
    </row>
    <row r="20" spans="1:17" x14ac:dyDescent="0.25">
      <c r="A20" s="143" t="s">
        <v>194</v>
      </c>
      <c r="B20" s="147">
        <v>1</v>
      </c>
      <c r="C20" s="377">
        <v>26.02</v>
      </c>
      <c r="D20" s="377">
        <v>1</v>
      </c>
      <c r="E20" s="377">
        <v>49.46</v>
      </c>
      <c r="F20" s="377">
        <v>0</v>
      </c>
      <c r="G20" s="377">
        <v>0</v>
      </c>
      <c r="J20" s="63"/>
      <c r="P20" s="145"/>
      <c r="Q20" s="145"/>
    </row>
    <row r="21" spans="1:17" x14ac:dyDescent="0.25">
      <c r="A21" s="143" t="s">
        <v>195</v>
      </c>
      <c r="B21" s="147">
        <v>9</v>
      </c>
      <c r="C21" s="378">
        <v>408.10059999999999</v>
      </c>
      <c r="D21" s="377">
        <v>8</v>
      </c>
      <c r="E21" s="377">
        <v>1340.1699999999998</v>
      </c>
      <c r="F21" s="377">
        <v>1</v>
      </c>
      <c r="G21" s="377">
        <v>31.24</v>
      </c>
      <c r="J21" s="63"/>
      <c r="P21" s="145"/>
      <c r="Q21" s="145"/>
    </row>
    <row r="22" spans="1:17" x14ac:dyDescent="0.25">
      <c r="A22" s="143" t="s">
        <v>196</v>
      </c>
      <c r="B22" s="147">
        <v>3</v>
      </c>
      <c r="C22" s="378">
        <v>26.36</v>
      </c>
      <c r="D22" s="377">
        <v>2</v>
      </c>
      <c r="E22" s="377">
        <v>68.365120000000005</v>
      </c>
      <c r="F22" s="377">
        <v>1</v>
      </c>
      <c r="G22" s="377">
        <v>40.75</v>
      </c>
      <c r="J22" s="63"/>
      <c r="P22" s="145"/>
      <c r="Q22" s="145"/>
    </row>
    <row r="23" spans="1:17" x14ac:dyDescent="0.25">
      <c r="A23" s="143" t="s">
        <v>197</v>
      </c>
      <c r="B23" s="147">
        <v>1</v>
      </c>
      <c r="C23" s="378">
        <v>3.996</v>
      </c>
      <c r="D23" s="377">
        <v>3</v>
      </c>
      <c r="E23" s="377">
        <v>73.091952800000001</v>
      </c>
      <c r="F23" s="377">
        <v>1</v>
      </c>
      <c r="G23" s="377">
        <v>46.67</v>
      </c>
      <c r="J23" s="63"/>
      <c r="P23" s="145"/>
      <c r="Q23" s="145"/>
    </row>
    <row r="24" spans="1:17" x14ac:dyDescent="0.25">
      <c r="A24" s="143" t="s">
        <v>198</v>
      </c>
      <c r="B24" s="144">
        <v>0</v>
      </c>
      <c r="C24" s="377">
        <v>0</v>
      </c>
      <c r="D24" s="377">
        <v>0</v>
      </c>
      <c r="E24" s="377">
        <v>0</v>
      </c>
      <c r="F24" s="377">
        <v>0</v>
      </c>
      <c r="G24" s="377">
        <v>0</v>
      </c>
      <c r="J24" s="63"/>
      <c r="P24" s="145"/>
      <c r="Q24" s="145"/>
    </row>
    <row r="25" spans="1:17" x14ac:dyDescent="0.25">
      <c r="A25" s="143" t="s">
        <v>199</v>
      </c>
      <c r="B25" s="149">
        <v>2</v>
      </c>
      <c r="C25" s="377">
        <v>4310.2</v>
      </c>
      <c r="D25" s="377">
        <v>2</v>
      </c>
      <c r="E25" s="377">
        <v>585.49330120000002</v>
      </c>
      <c r="F25" s="377">
        <v>0</v>
      </c>
      <c r="G25" s="377">
        <v>0</v>
      </c>
      <c r="J25" s="63"/>
      <c r="P25" s="145"/>
      <c r="Q25" s="145"/>
    </row>
    <row r="26" spans="1:17" x14ac:dyDescent="0.25">
      <c r="A26" s="150" t="s">
        <v>200</v>
      </c>
      <c r="B26" s="149">
        <v>1</v>
      </c>
      <c r="C26" s="378">
        <v>20557.23</v>
      </c>
      <c r="D26" s="377">
        <v>0</v>
      </c>
      <c r="E26" s="377">
        <v>0</v>
      </c>
      <c r="F26" s="377">
        <v>0</v>
      </c>
      <c r="G26" s="377">
        <v>0</v>
      </c>
      <c r="J26" s="63"/>
      <c r="P26" s="145"/>
      <c r="Q26" s="145"/>
    </row>
    <row r="27" spans="1:17" x14ac:dyDescent="0.25">
      <c r="A27" s="151" t="s">
        <v>101</v>
      </c>
      <c r="B27" s="152">
        <v>238</v>
      </c>
      <c r="C27" s="379">
        <v>65823.219719399989</v>
      </c>
      <c r="D27" s="403">
        <f>SUM(D4:D26)</f>
        <v>244</v>
      </c>
      <c r="E27" s="403">
        <f>SUM(E4:E26)</f>
        <v>59560.810934899986</v>
      </c>
      <c r="F27" s="403">
        <f>SUM(F4:F26)</f>
        <v>33</v>
      </c>
      <c r="G27" s="403">
        <f>SUM(G4:G26)</f>
        <v>9571.7800000000007</v>
      </c>
      <c r="J27" s="63"/>
      <c r="P27" s="145"/>
      <c r="Q27" s="145"/>
    </row>
    <row r="28" spans="1:17" ht="15.75" x14ac:dyDescent="0.3">
      <c r="A28" s="1371" t="s">
        <v>201</v>
      </c>
      <c r="B28" s="1371"/>
      <c r="C28" s="1371"/>
      <c r="D28" s="1371"/>
      <c r="E28" s="1371"/>
      <c r="F28" s="1371"/>
      <c r="G28" s="1371"/>
      <c r="I28" s="42"/>
      <c r="J28" s="42"/>
      <c r="P28" s="42"/>
      <c r="Q28" s="42"/>
    </row>
    <row r="29" spans="1:17" ht="15.75" x14ac:dyDescent="0.3">
      <c r="A29" s="1366" t="s">
        <v>1316</v>
      </c>
      <c r="B29" s="1366"/>
      <c r="C29" s="153"/>
      <c r="D29" s="153"/>
      <c r="E29" s="153"/>
      <c r="F29" s="153"/>
      <c r="G29" s="153"/>
    </row>
    <row r="30" spans="1:17" ht="15.75" x14ac:dyDescent="0.3">
      <c r="A30" s="154" t="s">
        <v>138</v>
      </c>
      <c r="B30" s="154"/>
      <c r="C30" s="154"/>
      <c r="D30" s="154"/>
      <c r="E30" s="154"/>
      <c r="F30" s="154"/>
      <c r="G30" s="154"/>
    </row>
  </sheetData>
  <mergeCells count="7">
    <mergeCell ref="A29:B29"/>
    <mergeCell ref="A1:G1"/>
    <mergeCell ref="A2:A3"/>
    <mergeCell ref="B2:C2"/>
    <mergeCell ref="D2:E2"/>
    <mergeCell ref="F2:G2"/>
    <mergeCell ref="A28:G28"/>
  </mergeCells>
  <printOptions horizontalCentere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workbookViewId="0">
      <selection activeCell="B6" sqref="B6:Q6"/>
    </sheetView>
  </sheetViews>
  <sheetFormatPr defaultRowHeight="15" x14ac:dyDescent="0.25"/>
  <sheetData>
    <row r="1" spans="1:21" x14ac:dyDescent="0.25">
      <c r="A1" s="1374" t="s">
        <v>9</v>
      </c>
      <c r="B1" s="1375"/>
      <c r="C1" s="1375"/>
      <c r="D1" s="1375"/>
      <c r="E1" s="1375"/>
      <c r="F1" s="1375"/>
      <c r="G1" s="1375"/>
      <c r="H1" s="1375"/>
      <c r="I1" s="1375"/>
      <c r="J1" s="1375"/>
      <c r="K1" s="1375"/>
      <c r="L1" s="1375"/>
      <c r="M1" s="1375"/>
      <c r="N1" s="1375"/>
      <c r="O1" s="1375"/>
      <c r="P1" s="1375"/>
      <c r="Q1" s="1376"/>
      <c r="R1" s="155"/>
      <c r="S1" s="155"/>
    </row>
    <row r="2" spans="1:21" x14ac:dyDescent="0.25">
      <c r="A2" s="1377" t="s">
        <v>122</v>
      </c>
      <c r="B2" s="1379" t="s">
        <v>101</v>
      </c>
      <c r="C2" s="1379"/>
      <c r="D2" s="1379" t="s">
        <v>202</v>
      </c>
      <c r="E2" s="1379"/>
      <c r="F2" s="1379"/>
      <c r="G2" s="1379"/>
      <c r="H2" s="1379" t="s">
        <v>203</v>
      </c>
      <c r="I2" s="1379"/>
      <c r="J2" s="1379"/>
      <c r="K2" s="1379"/>
      <c r="L2" s="1379"/>
      <c r="M2" s="1379"/>
      <c r="N2" s="1379"/>
      <c r="O2" s="1379"/>
      <c r="P2" s="1379"/>
      <c r="Q2" s="1379"/>
      <c r="R2" s="156"/>
      <c r="S2" s="156"/>
    </row>
    <row r="3" spans="1:21" x14ac:dyDescent="0.25">
      <c r="A3" s="1378"/>
      <c r="B3" s="1380"/>
      <c r="C3" s="1380"/>
      <c r="D3" s="1380" t="s">
        <v>204</v>
      </c>
      <c r="E3" s="1380"/>
      <c r="F3" s="1380" t="s">
        <v>156</v>
      </c>
      <c r="G3" s="1380"/>
      <c r="H3" s="1380" t="s">
        <v>205</v>
      </c>
      <c r="I3" s="1380"/>
      <c r="J3" s="1380" t="s">
        <v>206</v>
      </c>
      <c r="K3" s="1380"/>
      <c r="L3" s="1380" t="s">
        <v>207</v>
      </c>
      <c r="M3" s="1380"/>
      <c r="N3" s="1380" t="s">
        <v>208</v>
      </c>
      <c r="O3" s="1380"/>
      <c r="P3" s="1380" t="s">
        <v>209</v>
      </c>
      <c r="Q3" s="1380"/>
      <c r="R3" s="156"/>
      <c r="S3" s="156"/>
    </row>
    <row r="4" spans="1:21" ht="45" x14ac:dyDescent="0.25">
      <c r="A4" s="1378"/>
      <c r="B4" s="119" t="s">
        <v>163</v>
      </c>
      <c r="C4" s="119" t="s">
        <v>164</v>
      </c>
      <c r="D4" s="119" t="s">
        <v>163</v>
      </c>
      <c r="E4" s="119" t="s">
        <v>164</v>
      </c>
      <c r="F4" s="119" t="s">
        <v>163</v>
      </c>
      <c r="G4" s="119" t="s">
        <v>164</v>
      </c>
      <c r="H4" s="119" t="s">
        <v>163</v>
      </c>
      <c r="I4" s="119" t="s">
        <v>164</v>
      </c>
      <c r="J4" s="119" t="s">
        <v>163</v>
      </c>
      <c r="K4" s="119" t="s">
        <v>164</v>
      </c>
      <c r="L4" s="119" t="s">
        <v>163</v>
      </c>
      <c r="M4" s="119" t="s">
        <v>164</v>
      </c>
      <c r="N4" s="119" t="s">
        <v>163</v>
      </c>
      <c r="O4" s="119" t="s">
        <v>164</v>
      </c>
      <c r="P4" s="119" t="s">
        <v>163</v>
      </c>
      <c r="Q4" s="119" t="s">
        <v>164</v>
      </c>
      <c r="R4" s="157"/>
      <c r="S4" s="157"/>
    </row>
    <row r="5" spans="1:21" x14ac:dyDescent="0.25">
      <c r="A5" s="91" t="s">
        <v>76</v>
      </c>
      <c r="B5" s="158">
        <v>238</v>
      </c>
      <c r="C5" s="92">
        <v>65823.212309900002</v>
      </c>
      <c r="D5" s="158">
        <v>237</v>
      </c>
      <c r="E5" s="92">
        <v>45266.0023067</v>
      </c>
      <c r="F5" s="158">
        <v>1</v>
      </c>
      <c r="G5" s="92">
        <v>20557.23</v>
      </c>
      <c r="H5" s="158">
        <v>39</v>
      </c>
      <c r="I5" s="92">
        <v>14304.536800799997</v>
      </c>
      <c r="J5" s="158">
        <v>14</v>
      </c>
      <c r="K5" s="92">
        <v>2190.0960000000005</v>
      </c>
      <c r="L5" s="158">
        <v>138</v>
      </c>
      <c r="M5" s="92">
        <v>39306.902719700003</v>
      </c>
      <c r="N5" s="158">
        <v>36</v>
      </c>
      <c r="O5" s="92">
        <v>8167.5939069999995</v>
      </c>
      <c r="P5" s="93">
        <v>11</v>
      </c>
      <c r="Q5" s="92">
        <v>1854.0859999999998</v>
      </c>
      <c r="R5" s="159"/>
      <c r="S5" s="159"/>
    </row>
    <row r="6" spans="1:21" x14ac:dyDescent="0.25">
      <c r="A6" s="160" t="s">
        <v>77</v>
      </c>
      <c r="B6" s="985">
        <f>SUM(H6,J6,L6,N6,P6)</f>
        <v>244</v>
      </c>
      <c r="C6" s="985">
        <f>SUM(I6,K6,M6,O6,Q6)</f>
        <v>59560.270542499995</v>
      </c>
      <c r="D6" s="986">
        <f t="shared" ref="D6:Q6" si="0">SUM(D7:D18)</f>
        <v>242</v>
      </c>
      <c r="E6" s="986">
        <f t="shared" si="0"/>
        <v>56921.3862391</v>
      </c>
      <c r="F6" s="986">
        <f t="shared" si="0"/>
        <v>2</v>
      </c>
      <c r="G6" s="986">
        <f t="shared" si="0"/>
        <v>2639.41</v>
      </c>
      <c r="H6" s="986">
        <f t="shared" si="0"/>
        <v>52</v>
      </c>
      <c r="I6" s="986">
        <f t="shared" si="0"/>
        <v>21077.675487</v>
      </c>
      <c r="J6" s="986">
        <f t="shared" si="0"/>
        <v>7</v>
      </c>
      <c r="K6" s="986">
        <f t="shared" si="0"/>
        <v>221.03989999999999</v>
      </c>
      <c r="L6" s="986">
        <f t="shared" si="0"/>
        <v>144</v>
      </c>
      <c r="M6" s="986">
        <f t="shared" si="0"/>
        <v>30715.917155499999</v>
      </c>
      <c r="N6" s="986">
        <f t="shared" si="0"/>
        <v>39</v>
      </c>
      <c r="O6" s="986">
        <f t="shared" si="0"/>
        <v>7505.6780000000008</v>
      </c>
      <c r="P6" s="986">
        <f t="shared" si="0"/>
        <v>2</v>
      </c>
      <c r="Q6" s="986">
        <f t="shared" si="0"/>
        <v>39.96</v>
      </c>
      <c r="R6" s="161"/>
      <c r="S6" s="161"/>
    </row>
    <row r="7" spans="1:21" x14ac:dyDescent="0.25">
      <c r="A7" s="124">
        <v>45046</v>
      </c>
      <c r="B7" s="404">
        <f t="shared" ref="B7:B11" si="1">SUM(H7,J7,L7,N7,P7)</f>
        <v>14</v>
      </c>
      <c r="C7" s="404">
        <f t="shared" ref="C7:C11" si="2">SUM(I7,K7,M7,O7,Q7)</f>
        <v>1981.3000000000002</v>
      </c>
      <c r="D7" s="404">
        <v>14</v>
      </c>
      <c r="E7" s="404">
        <v>1981.3</v>
      </c>
      <c r="F7" s="404">
        <v>0</v>
      </c>
      <c r="G7" s="404">
        <v>0</v>
      </c>
      <c r="H7" s="404">
        <v>2</v>
      </c>
      <c r="I7" s="404">
        <v>32.56</v>
      </c>
      <c r="J7" s="404">
        <v>0</v>
      </c>
      <c r="K7" s="404">
        <v>0</v>
      </c>
      <c r="L7" s="404">
        <v>9</v>
      </c>
      <c r="M7" s="404">
        <v>996.63</v>
      </c>
      <c r="N7" s="404">
        <v>3</v>
      </c>
      <c r="O7" s="404">
        <v>952.11</v>
      </c>
      <c r="P7" s="404">
        <v>0</v>
      </c>
      <c r="Q7" s="404">
        <v>0</v>
      </c>
      <c r="R7" s="162"/>
      <c r="S7" s="162"/>
      <c r="T7" s="162"/>
      <c r="U7" s="162"/>
    </row>
    <row r="8" spans="1:21" x14ac:dyDescent="0.25">
      <c r="A8" s="124">
        <v>45077</v>
      </c>
      <c r="B8" s="404">
        <f t="shared" si="1"/>
        <v>14</v>
      </c>
      <c r="C8" s="404">
        <f>SUM(I8,K8,M8,O8,Q8)</f>
        <v>7273.5560999999998</v>
      </c>
      <c r="D8" s="404">
        <v>14</v>
      </c>
      <c r="E8" s="404">
        <v>7273.5570000000007</v>
      </c>
      <c r="F8" s="404">
        <v>0</v>
      </c>
      <c r="G8" s="404">
        <v>0</v>
      </c>
      <c r="H8" s="404">
        <v>5</v>
      </c>
      <c r="I8" s="404">
        <v>6901.38</v>
      </c>
      <c r="J8" s="404">
        <v>1</v>
      </c>
      <c r="K8" s="404">
        <v>27.069099999999999</v>
      </c>
      <c r="L8" s="404">
        <v>4</v>
      </c>
      <c r="M8" s="404">
        <v>245.00899999999999</v>
      </c>
      <c r="N8" s="404">
        <v>4</v>
      </c>
      <c r="O8" s="404">
        <v>100.098</v>
      </c>
      <c r="P8" s="404">
        <v>0</v>
      </c>
      <c r="Q8" s="404">
        <v>0</v>
      </c>
      <c r="R8" s="162"/>
      <c r="S8" s="162"/>
      <c r="T8" s="381"/>
      <c r="U8" s="381"/>
    </row>
    <row r="9" spans="1:21" x14ac:dyDescent="0.25">
      <c r="A9" s="124">
        <v>45078</v>
      </c>
      <c r="B9" s="404">
        <f t="shared" si="1"/>
        <v>25</v>
      </c>
      <c r="C9" s="404">
        <f t="shared" si="2"/>
        <v>1484.4839166999998</v>
      </c>
      <c r="D9" s="404">
        <v>25</v>
      </c>
      <c r="E9" s="404">
        <v>1484.4702000000002</v>
      </c>
      <c r="F9" s="404">
        <v>0</v>
      </c>
      <c r="G9" s="404">
        <v>0</v>
      </c>
      <c r="H9" s="404">
        <v>6</v>
      </c>
      <c r="I9" s="404">
        <v>856.56319999999994</v>
      </c>
      <c r="J9" s="404">
        <v>1</v>
      </c>
      <c r="K9" s="404">
        <v>57.210799999999999</v>
      </c>
      <c r="L9" s="404">
        <v>16</v>
      </c>
      <c r="M9" s="404">
        <v>508.36991669999998</v>
      </c>
      <c r="N9" s="404">
        <v>2</v>
      </c>
      <c r="O9" s="404">
        <v>62.34</v>
      </c>
      <c r="P9" s="404">
        <v>0</v>
      </c>
      <c r="Q9" s="404">
        <v>0</v>
      </c>
      <c r="R9" s="162"/>
      <c r="S9" s="162"/>
    </row>
    <row r="10" spans="1:21" x14ac:dyDescent="0.25">
      <c r="A10" s="124">
        <v>45108</v>
      </c>
      <c r="B10" s="404">
        <f t="shared" si="1"/>
        <v>28</v>
      </c>
      <c r="C10" s="404">
        <f t="shared" si="2"/>
        <v>4386.9628420000008</v>
      </c>
      <c r="D10" s="404">
        <v>28</v>
      </c>
      <c r="E10" s="404">
        <v>4386.9613552999999</v>
      </c>
      <c r="F10" s="404">
        <v>0</v>
      </c>
      <c r="G10" s="404">
        <v>0</v>
      </c>
      <c r="H10" s="404">
        <v>10</v>
      </c>
      <c r="I10" s="404">
        <v>2699.6228420000002</v>
      </c>
      <c r="J10" s="404">
        <v>1</v>
      </c>
      <c r="K10" s="404">
        <v>26.94</v>
      </c>
      <c r="L10" s="404">
        <v>13</v>
      </c>
      <c r="M10" s="404">
        <v>952.22</v>
      </c>
      <c r="N10" s="404">
        <v>4</v>
      </c>
      <c r="O10" s="404">
        <v>708.18</v>
      </c>
      <c r="P10" s="404">
        <v>0</v>
      </c>
      <c r="Q10" s="404">
        <v>0</v>
      </c>
      <c r="R10" s="162"/>
      <c r="S10" s="162"/>
    </row>
    <row r="11" spans="1:21" x14ac:dyDescent="0.25">
      <c r="A11" s="124">
        <v>45139</v>
      </c>
      <c r="B11" s="404">
        <f t="shared" si="1"/>
        <v>31</v>
      </c>
      <c r="C11" s="404">
        <f t="shared" si="2"/>
        <v>6466.6735768000008</v>
      </c>
      <c r="D11" s="404">
        <v>31</v>
      </c>
      <c r="E11" s="404">
        <v>6466.6735767999999</v>
      </c>
      <c r="F11" s="404">
        <v>0</v>
      </c>
      <c r="G11" s="404">
        <v>0</v>
      </c>
      <c r="H11" s="404">
        <v>5</v>
      </c>
      <c r="I11" s="404">
        <v>799.55944499999987</v>
      </c>
      <c r="J11" s="404">
        <v>0</v>
      </c>
      <c r="K11" s="404">
        <v>0</v>
      </c>
      <c r="L11" s="404">
        <v>21</v>
      </c>
      <c r="M11" s="404">
        <v>4629.6641318000011</v>
      </c>
      <c r="N11" s="404">
        <v>5</v>
      </c>
      <c r="O11" s="404">
        <v>1037.45</v>
      </c>
      <c r="P11" s="404">
        <v>0</v>
      </c>
      <c r="Q11" s="404">
        <v>0</v>
      </c>
      <c r="R11" s="162"/>
      <c r="S11" s="162"/>
    </row>
    <row r="12" spans="1:21" x14ac:dyDescent="0.25">
      <c r="A12" s="124">
        <v>45170</v>
      </c>
      <c r="B12" s="404">
        <f>SUM(H12,J12,L12,N12,P12)</f>
        <v>35</v>
      </c>
      <c r="C12" s="404">
        <f>SUM(I12,K12,M12,O12,Q12)</f>
        <v>9564.3700000000008</v>
      </c>
      <c r="D12" s="404">
        <v>35</v>
      </c>
      <c r="E12" s="404">
        <v>9564.909999999998</v>
      </c>
      <c r="F12" s="404">
        <v>0</v>
      </c>
      <c r="G12" s="404">
        <v>0</v>
      </c>
      <c r="H12" s="404">
        <v>3</v>
      </c>
      <c r="I12" s="404">
        <v>2421.35</v>
      </c>
      <c r="J12" s="404">
        <v>1</v>
      </c>
      <c r="K12" s="404">
        <v>17.07</v>
      </c>
      <c r="L12" s="404">
        <v>26</v>
      </c>
      <c r="M12" s="404">
        <v>5053.8200000000006</v>
      </c>
      <c r="N12" s="404">
        <v>5</v>
      </c>
      <c r="O12" s="404">
        <v>2072.13</v>
      </c>
      <c r="P12" s="404">
        <v>0</v>
      </c>
      <c r="Q12" s="404">
        <v>0</v>
      </c>
      <c r="R12" s="162"/>
      <c r="S12" s="162"/>
    </row>
    <row r="13" spans="1:21" x14ac:dyDescent="0.25">
      <c r="A13" s="124">
        <v>45200</v>
      </c>
      <c r="B13" s="404">
        <f t="shared" ref="B13" si="3">SUM(H13,J13,L13,N13,P13)</f>
        <v>34</v>
      </c>
      <c r="C13" s="404">
        <f t="shared" ref="C13" si="4">SUM(I13,K13,M13,O13,Q13)</f>
        <v>5287.9199999999992</v>
      </c>
      <c r="D13" s="404">
        <v>34</v>
      </c>
      <c r="E13" s="404">
        <v>5287.9199999999964</v>
      </c>
      <c r="F13" s="404">
        <v>0</v>
      </c>
      <c r="G13" s="404">
        <v>0</v>
      </c>
      <c r="H13" s="404">
        <v>7</v>
      </c>
      <c r="I13" s="404">
        <v>215.03</v>
      </c>
      <c r="J13" s="404">
        <v>1</v>
      </c>
      <c r="K13" s="404">
        <v>25.07</v>
      </c>
      <c r="L13" s="404">
        <v>19</v>
      </c>
      <c r="M13" s="404">
        <v>3920.099999999999</v>
      </c>
      <c r="N13" s="404">
        <v>7</v>
      </c>
      <c r="O13" s="404">
        <v>1127.72</v>
      </c>
      <c r="P13" s="404">
        <v>0</v>
      </c>
      <c r="Q13" s="404">
        <v>0</v>
      </c>
      <c r="R13" s="162"/>
      <c r="S13" s="162"/>
    </row>
    <row r="14" spans="1:21" x14ac:dyDescent="0.25">
      <c r="A14" s="124">
        <v>45231</v>
      </c>
      <c r="B14" s="404">
        <f>SUM(H14,J14,L14,N14,P14)</f>
        <v>30</v>
      </c>
      <c r="C14" s="404">
        <f>SUM(I14,K14,M14,O14,Q14)</f>
        <v>13543.224107</v>
      </c>
      <c r="D14" s="404">
        <v>28</v>
      </c>
      <c r="E14" s="404">
        <v>10903.814107000004</v>
      </c>
      <c r="F14" s="404">
        <v>2</v>
      </c>
      <c r="G14" s="404">
        <v>2639.41</v>
      </c>
      <c r="H14" s="404">
        <v>10</v>
      </c>
      <c r="I14" s="404">
        <v>4873.5800000000008</v>
      </c>
      <c r="J14" s="404">
        <v>1</v>
      </c>
      <c r="K14" s="404">
        <v>32.880000000000003</v>
      </c>
      <c r="L14" s="404">
        <v>13</v>
      </c>
      <c r="M14" s="404">
        <v>8012.1241069999996</v>
      </c>
      <c r="N14" s="404">
        <v>4</v>
      </c>
      <c r="O14" s="404">
        <v>584.67999999999995</v>
      </c>
      <c r="P14" s="404">
        <v>2</v>
      </c>
      <c r="Q14" s="404">
        <v>39.96</v>
      </c>
      <c r="R14" s="162"/>
      <c r="S14" s="162"/>
    </row>
    <row r="15" spans="1:21" x14ac:dyDescent="0.25">
      <c r="A15" s="412">
        <v>45261</v>
      </c>
      <c r="B15" s="404">
        <f>SUM(H15,J15,L15,N15,P15)</f>
        <v>33</v>
      </c>
      <c r="C15" s="404">
        <f>SUM(I15,K15,M15,O15,Q15)</f>
        <v>9571.7799999999988</v>
      </c>
      <c r="D15" s="404">
        <v>33</v>
      </c>
      <c r="E15" s="404">
        <v>9571.7799999999988</v>
      </c>
      <c r="F15" s="404">
        <v>0</v>
      </c>
      <c r="G15" s="404">
        <v>0</v>
      </c>
      <c r="H15" s="404">
        <v>4</v>
      </c>
      <c r="I15" s="404">
        <v>2278.0300000000002</v>
      </c>
      <c r="J15" s="404">
        <v>1</v>
      </c>
      <c r="K15" s="404">
        <v>34.799999999999997</v>
      </c>
      <c r="L15" s="404">
        <v>23</v>
      </c>
      <c r="M15" s="404">
        <v>6397.98</v>
      </c>
      <c r="N15" s="404">
        <v>5</v>
      </c>
      <c r="O15" s="404">
        <v>860.97</v>
      </c>
      <c r="P15" s="404">
        <v>0</v>
      </c>
      <c r="Q15" s="404">
        <v>0</v>
      </c>
      <c r="R15" s="162"/>
      <c r="S15" s="162"/>
    </row>
    <row r="16" spans="1:21" x14ac:dyDescent="0.25">
      <c r="A16" s="412">
        <v>45292</v>
      </c>
      <c r="B16" s="404"/>
      <c r="C16" s="404"/>
      <c r="D16" s="404"/>
      <c r="E16" s="404"/>
      <c r="F16" s="404"/>
      <c r="G16" s="404"/>
      <c r="H16" s="404"/>
      <c r="I16" s="404"/>
      <c r="J16" s="404"/>
      <c r="K16" s="404"/>
      <c r="L16" s="404"/>
      <c r="M16" s="404"/>
      <c r="N16" s="404"/>
      <c r="O16" s="404"/>
      <c r="P16" s="404"/>
      <c r="Q16" s="404"/>
      <c r="R16" s="162"/>
      <c r="S16" s="162"/>
    </row>
    <row r="17" spans="1:19" x14ac:dyDescent="0.25">
      <c r="A17" s="412">
        <v>45323</v>
      </c>
      <c r="B17" s="404"/>
      <c r="C17" s="404"/>
      <c r="D17" s="404"/>
      <c r="E17" s="404"/>
      <c r="F17" s="404"/>
      <c r="G17" s="404"/>
      <c r="H17" s="404"/>
      <c r="I17" s="404"/>
      <c r="J17" s="404"/>
      <c r="K17" s="404"/>
      <c r="L17" s="404"/>
      <c r="M17" s="404"/>
      <c r="N17" s="404"/>
      <c r="O17" s="404"/>
      <c r="P17" s="404"/>
      <c r="Q17" s="404"/>
      <c r="R17" s="162"/>
      <c r="S17" s="162"/>
    </row>
    <row r="18" spans="1:19" x14ac:dyDescent="0.25">
      <c r="A18" s="412">
        <v>45352</v>
      </c>
      <c r="B18" s="404"/>
      <c r="C18" s="404"/>
      <c r="D18" s="404"/>
      <c r="E18" s="404"/>
      <c r="F18" s="404"/>
      <c r="G18" s="404"/>
      <c r="H18" s="404"/>
      <c r="I18" s="404"/>
      <c r="J18" s="404"/>
      <c r="K18" s="404"/>
      <c r="L18" s="404"/>
      <c r="M18" s="404"/>
      <c r="N18" s="404"/>
      <c r="O18" s="404"/>
      <c r="P18" s="404"/>
      <c r="Q18" s="404"/>
      <c r="R18" s="162"/>
      <c r="S18" s="162"/>
    </row>
    <row r="19" spans="1:19" x14ac:dyDescent="0.25">
      <c r="A19" s="1373" t="s">
        <v>201</v>
      </c>
      <c r="B19" s="1373"/>
      <c r="C19" s="1373"/>
      <c r="D19" s="1373"/>
      <c r="E19" s="1373"/>
      <c r="F19" s="1373"/>
      <c r="G19" s="1373"/>
      <c r="H19" s="1373"/>
      <c r="I19" s="1373"/>
      <c r="J19" s="163"/>
      <c r="K19" s="164"/>
      <c r="L19" s="163"/>
      <c r="M19" s="164"/>
      <c r="N19" s="163"/>
      <c r="O19" s="164"/>
      <c r="P19" s="163"/>
      <c r="Q19" s="164"/>
      <c r="R19" s="70"/>
      <c r="S19" s="70"/>
    </row>
    <row r="20" spans="1:19" ht="15.75" x14ac:dyDescent="0.3">
      <c r="A20" s="951" t="s">
        <v>1316</v>
      </c>
      <c r="B20" s="951"/>
      <c r="C20" s="727"/>
      <c r="D20" s="727"/>
      <c r="E20" s="165"/>
      <c r="F20" s="165"/>
      <c r="G20" s="165"/>
      <c r="H20" s="165"/>
      <c r="I20" s="165"/>
      <c r="J20" s="163"/>
      <c r="K20" s="164"/>
      <c r="L20" s="163"/>
      <c r="M20" s="164"/>
      <c r="N20" s="163"/>
      <c r="O20" s="164"/>
      <c r="P20" s="163"/>
      <c r="Q20" s="164"/>
      <c r="R20" s="70"/>
      <c r="S20" s="70"/>
    </row>
    <row r="21" spans="1:19" x14ac:dyDescent="0.25">
      <c r="A21" s="1372" t="s">
        <v>138</v>
      </c>
      <c r="B21" s="1372"/>
      <c r="C21" s="74"/>
      <c r="D21" s="166"/>
      <c r="E21" s="166"/>
      <c r="F21" s="166"/>
      <c r="G21" s="166"/>
      <c r="H21" s="166"/>
      <c r="I21" s="166"/>
      <c r="J21" s="163"/>
      <c r="N21" s="163"/>
      <c r="O21" s="164"/>
      <c r="P21" s="163"/>
      <c r="Q21" s="163"/>
      <c r="R21" s="163"/>
      <c r="S21" s="163"/>
    </row>
    <row r="22" spans="1:19" x14ac:dyDescent="0.25">
      <c r="A22" s="167"/>
      <c r="B22" s="163"/>
      <c r="C22" s="164"/>
      <c r="D22" s="163"/>
      <c r="E22" s="164"/>
      <c r="F22" s="163"/>
      <c r="G22" s="163"/>
      <c r="H22" s="163"/>
      <c r="I22" s="163"/>
      <c r="J22" s="163"/>
      <c r="N22" s="163"/>
      <c r="O22" s="164"/>
      <c r="P22" s="163"/>
      <c r="Q22" s="163"/>
      <c r="R22" s="163"/>
      <c r="S22" s="163"/>
    </row>
    <row r="23" spans="1:19" x14ac:dyDescent="0.25">
      <c r="A23" s="1372"/>
      <c r="B23" s="1372"/>
      <c r="C23" s="1372"/>
      <c r="D23" s="1372"/>
      <c r="E23" s="168"/>
      <c r="F23" s="163"/>
      <c r="G23" s="163"/>
      <c r="H23" s="163"/>
      <c r="I23" s="163"/>
      <c r="J23" s="163"/>
      <c r="N23" s="169"/>
      <c r="O23" s="169"/>
      <c r="P23" s="169"/>
      <c r="Q23" s="169"/>
      <c r="R23" s="170"/>
      <c r="S23" s="170"/>
    </row>
    <row r="24" spans="1:19" x14ac:dyDescent="0.25">
      <c r="A24" s="167"/>
      <c r="B24" s="168"/>
      <c r="C24" s="168"/>
      <c r="D24" s="168"/>
      <c r="E24" s="168"/>
      <c r="F24" s="42"/>
      <c r="G24" s="42"/>
      <c r="H24" s="171"/>
      <c r="I24" s="168"/>
      <c r="J24" s="168"/>
      <c r="N24" s="168"/>
      <c r="O24" s="168"/>
      <c r="P24" s="42"/>
      <c r="Q24" s="42"/>
      <c r="R24" s="42"/>
      <c r="S24" s="42"/>
    </row>
    <row r="25" spans="1:19" x14ac:dyDescent="0.25">
      <c r="A25" s="167"/>
      <c r="B25" s="168"/>
      <c r="C25" s="172"/>
      <c r="D25" s="168"/>
      <c r="E25" s="172"/>
      <c r="F25" s="172"/>
      <c r="G25" s="172"/>
      <c r="H25" s="168"/>
      <c r="I25" s="172"/>
      <c r="J25" s="168"/>
      <c r="N25" s="168"/>
      <c r="O25" s="172"/>
      <c r="P25" s="168"/>
      <c r="Q25" s="172"/>
      <c r="R25" s="172"/>
      <c r="S25" s="172"/>
    </row>
    <row r="26" spans="1:19" x14ac:dyDescent="0.25">
      <c r="A26" s="167"/>
      <c r="B26" s="168"/>
      <c r="C26" s="172"/>
      <c r="D26" s="168"/>
      <c r="E26" s="172"/>
      <c r="F26" s="172"/>
      <c r="G26" s="172"/>
      <c r="H26" s="168"/>
      <c r="I26" s="172"/>
      <c r="J26" s="168"/>
      <c r="K26" s="172"/>
      <c r="L26" s="168"/>
      <c r="M26" s="172"/>
      <c r="N26" s="168"/>
      <c r="O26" s="172"/>
      <c r="P26" s="168"/>
      <c r="Q26" s="172"/>
      <c r="R26" s="172"/>
      <c r="S26" s="172"/>
    </row>
    <row r="27" spans="1:19" x14ac:dyDescent="0.25">
      <c r="A27" s="139"/>
      <c r="B27" s="173"/>
      <c r="C27" s="162"/>
      <c r="D27" s="173"/>
      <c r="E27" s="162"/>
      <c r="F27" s="162"/>
      <c r="G27" s="162"/>
      <c r="H27" s="173"/>
      <c r="I27" s="162"/>
      <c r="J27" s="173"/>
      <c r="K27" s="162"/>
      <c r="L27" s="173"/>
      <c r="M27" s="162"/>
      <c r="N27" s="173"/>
      <c r="O27" s="162"/>
      <c r="P27" s="173"/>
      <c r="Q27" s="162"/>
      <c r="R27" s="162"/>
      <c r="S27" s="162"/>
    </row>
    <row r="28" spans="1:19" x14ac:dyDescent="0.25">
      <c r="A28" s="139"/>
      <c r="B28" s="173"/>
      <c r="C28" s="162"/>
      <c r="D28" s="173"/>
      <c r="E28" s="162"/>
      <c r="F28" s="162"/>
      <c r="G28" s="162"/>
      <c r="H28" s="173"/>
      <c r="I28" s="162"/>
      <c r="J28" s="173"/>
      <c r="K28" s="162"/>
      <c r="L28" s="173"/>
      <c r="M28" s="162"/>
      <c r="N28" s="173"/>
      <c r="O28" s="162"/>
      <c r="P28" s="173"/>
      <c r="Q28" s="162"/>
      <c r="R28" s="162"/>
      <c r="S28" s="162"/>
    </row>
    <row r="29" spans="1:19" x14ac:dyDescent="0.25">
      <c r="A29" s="139"/>
      <c r="B29" s="173"/>
      <c r="C29" s="162"/>
      <c r="D29" s="173"/>
      <c r="E29" s="162"/>
      <c r="F29" s="162"/>
      <c r="G29" s="162"/>
      <c r="H29" s="173"/>
      <c r="I29" s="162"/>
      <c r="J29" s="173"/>
      <c r="K29" s="162"/>
      <c r="L29" s="173"/>
      <c r="M29" s="162"/>
      <c r="N29" s="173"/>
      <c r="O29" s="162"/>
      <c r="P29" s="173"/>
      <c r="Q29" s="162"/>
      <c r="R29" s="162"/>
      <c r="S29" s="162"/>
    </row>
    <row r="31" spans="1:19" x14ac:dyDescent="0.25">
      <c r="J31" s="174"/>
      <c r="K31" s="174"/>
      <c r="L31" s="174"/>
      <c r="M31" s="174"/>
      <c r="N31" s="174"/>
      <c r="O31" s="174"/>
      <c r="P31" s="174"/>
      <c r="Q31" s="174"/>
      <c r="R31" s="155"/>
      <c r="S31" s="155"/>
    </row>
    <row r="32" spans="1:19" x14ac:dyDescent="0.25">
      <c r="J32" s="74"/>
      <c r="K32" s="74"/>
      <c r="L32" s="74"/>
      <c r="M32" s="174"/>
      <c r="N32" s="174"/>
      <c r="O32" s="174"/>
      <c r="P32" s="174"/>
      <c r="Q32" s="174"/>
      <c r="R32" s="155"/>
      <c r="S32" s="155"/>
    </row>
    <row r="33" spans="10:18" x14ac:dyDescent="0.25">
      <c r="J33" s="174"/>
      <c r="K33" s="174"/>
      <c r="L33" s="174"/>
      <c r="M33" s="174"/>
      <c r="N33" s="174"/>
      <c r="O33" s="174"/>
      <c r="P33" s="174"/>
      <c r="Q33" s="174"/>
      <c r="R33" s="50"/>
    </row>
  </sheetData>
  <mergeCells count="15">
    <mergeCell ref="A23:D23"/>
    <mergeCell ref="A19:I19"/>
    <mergeCell ref="A21:B21"/>
    <mergeCell ref="A1:Q1"/>
    <mergeCell ref="A2:A4"/>
    <mergeCell ref="B2:C3"/>
    <mergeCell ref="D2:G2"/>
    <mergeCell ref="H2:Q2"/>
    <mergeCell ref="D3:E3"/>
    <mergeCell ref="F3:G3"/>
    <mergeCell ref="H3:I3"/>
    <mergeCell ref="J3:K3"/>
    <mergeCell ref="L3:M3"/>
    <mergeCell ref="N3:O3"/>
    <mergeCell ref="P3:Q3"/>
  </mergeCells>
  <printOptions horizontalCentered="1"/>
  <pageMargins left="0.7" right="0.7" top="0.75" bottom="0.75" header="0.3" footer="0.3"/>
  <pageSetup paperSize="9"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2023-08-11 16:53:47</KDate>
  <Classification>SEBI-PUBLIC</Classification>
  <Subclassification/>
  <HostName>MUM0128007</HostName>
  <Domain_User>SEBINT/8007</Domain_User>
  <IPAdd>10.88.96.128</IPAdd>
  <FilePath>X:\Bulletin\2023 08 August\SEBI_Bulletin_August_2023.xlsx</FilePath>
  <KID>6C3C8C09061F638273696270073079</KID>
  <UniqueName/>
  <Suggested/>
  <Justification/>
</Klassify>
</file>

<file path=customXml/itemProps1.xml><?xml version="1.0" encoding="utf-8"?>
<ds:datastoreItem xmlns:ds="http://schemas.openxmlformats.org/officeDocument/2006/customXml" ds:itemID="{C763D44E-AA55-4E41-90D6-77D821A0F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24</vt:i4>
      </vt:variant>
    </vt:vector>
  </HeadingPairs>
  <TitlesOfParts>
    <vt:vector size="99"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'12'!Print_Area</vt:lpstr>
      <vt:lpstr>'13'!Print_Area</vt:lpstr>
      <vt:lpstr>'14'!Print_Area</vt:lpstr>
      <vt:lpstr>'15'!Print_Area</vt:lpstr>
      <vt:lpstr>'18'!Print_Area</vt:lpstr>
      <vt:lpstr>'2'!Print_Area</vt:lpstr>
      <vt:lpstr>'24'!Print_Area</vt:lpstr>
      <vt:lpstr>'3'!Print_Area</vt:lpstr>
      <vt:lpstr>'49'!Print_Area</vt:lpstr>
      <vt:lpstr>'5'!Print_Area</vt:lpstr>
      <vt:lpstr>'53'!Print_Area</vt:lpstr>
      <vt:lpstr>'54'!Print_Area</vt:lpstr>
      <vt:lpstr>'55'!Print_Area</vt:lpstr>
      <vt:lpstr>'58'!Print_Area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2024-01-17T09:34:59Z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6C3C8C09061F638273696270073079</vt:lpwstr>
  </property>
</Properties>
</file>