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7620" tabRatio="865"/>
  </bookViews>
  <sheets>
    <sheet name="Data Summary" sheetId="2" r:id="rId1"/>
    <sheet name="1" sheetId="78" r:id="rId2"/>
    <sheet name="2" sheetId="4" r:id="rId3"/>
    <sheet name="3" sheetId="5" r:id="rId4"/>
    <sheet name="4" sheetId="6" r:id="rId5"/>
    <sheet name="5" sheetId="79"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90" r:id="rId17"/>
    <sheet name="17" sheetId="91" r:id="rId18"/>
    <sheet name="18" sheetId="92" r:id="rId19"/>
    <sheet name="19" sheetId="93" r:id="rId20"/>
    <sheet name="20" sheetId="94" r:id="rId21"/>
    <sheet name="21" sheetId="95" r:id="rId22"/>
    <sheet name="22" sheetId="96" r:id="rId23"/>
    <sheet name="23" sheetId="97" r:id="rId24"/>
    <sheet name="24" sheetId="98" r:id="rId25"/>
    <sheet name="25" sheetId="99" r:id="rId26"/>
    <sheet name="26" sheetId="100" r:id="rId27"/>
    <sheet name="27" sheetId="101" r:id="rId28"/>
    <sheet name="28" sheetId="102" r:id="rId29"/>
    <sheet name="29" sheetId="103" r:id="rId30"/>
    <sheet name="30" sheetId="104" r:id="rId31"/>
    <sheet name="31" sheetId="105" r:id="rId32"/>
    <sheet name="32" sheetId="106" r:id="rId33"/>
    <sheet name="33" sheetId="107" r:id="rId34"/>
    <sheet name="34" sheetId="108" r:id="rId35"/>
    <sheet name="35" sheetId="109" r:id="rId36"/>
    <sheet name="36" sheetId="110" r:id="rId37"/>
    <sheet name="37" sheetId="111" r:id="rId38"/>
    <sheet name="38" sheetId="112" r:id="rId39"/>
    <sheet name="39" sheetId="113" r:id="rId40"/>
    <sheet name="40" sheetId="114" r:id="rId41"/>
    <sheet name="41" sheetId="115" r:id="rId42"/>
    <sheet name="42" sheetId="116" r:id="rId43"/>
    <sheet name="43" sheetId="117" r:id="rId44"/>
    <sheet name="44" sheetId="118" r:id="rId45"/>
    <sheet name="45" sheetId="119" r:id="rId46"/>
    <sheet name="46" sheetId="120" r:id="rId47"/>
    <sheet name="47" sheetId="121" r:id="rId48"/>
    <sheet name="48" sheetId="122" r:id="rId49"/>
    <sheet name="49" sheetId="123" r:id="rId50"/>
    <sheet name="50" sheetId="124" r:id="rId51"/>
    <sheet name="51" sheetId="125" r:id="rId52"/>
    <sheet name="52" sheetId="126" r:id="rId53"/>
    <sheet name="53" sheetId="127" r:id="rId54"/>
    <sheet name="54" sheetId="128" r:id="rId55"/>
    <sheet name="55" sheetId="129" r:id="rId56"/>
    <sheet name="56" sheetId="130" r:id="rId57"/>
    <sheet name="57" sheetId="131" r:id="rId58"/>
    <sheet name="58" sheetId="132" r:id="rId59"/>
    <sheet name="59" sheetId="133" r:id="rId60"/>
    <sheet name="60" sheetId="138" r:id="rId61"/>
    <sheet name="61 " sheetId="135" r:id="rId62"/>
    <sheet name="62" sheetId="136" r:id="rId63"/>
    <sheet name="63" sheetId="137" r:id="rId64"/>
    <sheet name="64" sheetId="80" r:id="rId65"/>
    <sheet name="65" sheetId="81" r:id="rId66"/>
    <sheet name="66" sheetId="82" r:id="rId67"/>
    <sheet name="67" sheetId="83" r:id="rId68"/>
    <sheet name="68" sheetId="84" r:id="rId69"/>
    <sheet name="69" sheetId="85" r:id="rId70"/>
    <sheet name="70" sheetId="86" r:id="rId71"/>
    <sheet name="71" sheetId="87" r:id="rId72"/>
    <sheet name="72" sheetId="88" r:id="rId73"/>
    <sheet name="73" sheetId="89" r:id="rId74"/>
    <sheet name="74" sheetId="17" r:id="rId75"/>
  </sheets>
  <definedNames>
    <definedName name="_xlnm._FilterDatabase" localSheetId="2" hidden="1">'2'!$A$3:$Q$41</definedName>
    <definedName name="_xlnm._FilterDatabase" localSheetId="3" hidden="1">'3'!$A$2:$J$3</definedName>
    <definedName name="_xlnm._FilterDatabase" localSheetId="72" hidden="1">'72'!#REF!</definedName>
    <definedName name="_xlnm.Print_Area" localSheetId="1">'1'!$A$1:$C$62</definedName>
    <definedName name="_xlnm.Print_Area" localSheetId="10">'10'!$A$1:$K$20</definedName>
    <definedName name="_xlnm.Print_Area" localSheetId="11">'11'!$A$1:$K$20</definedName>
    <definedName name="_xlnm.Print_Area" localSheetId="12">'12'!$A$1:$I$19</definedName>
    <definedName name="_xlnm.Print_Area" localSheetId="13">'13'!$A$1:$I$22</definedName>
    <definedName name="_xlnm.Print_Area" localSheetId="14">'14'!$A$1:$M$14</definedName>
    <definedName name="_xlnm.Print_Area" localSheetId="15">'15'!$A$1:$K$14</definedName>
    <definedName name="_xlnm.Print_Area" localSheetId="16">'16'!$A$1:$D$10</definedName>
    <definedName name="_xlnm.Print_Area" localSheetId="17">'17'!$A$1:$P$22</definedName>
    <definedName name="_xlnm.Print_Area" localSheetId="18">'18'!$A$1:$Q$23</definedName>
    <definedName name="_xlnm.Print_Area" localSheetId="19">'19'!$A$1:$P$22</definedName>
    <definedName name="_xlnm.Print_Area" localSheetId="2">'2'!$A$1:$Q$45</definedName>
    <definedName name="_xlnm.Print_Area" localSheetId="20">'20'!$A$1:$H$32</definedName>
    <definedName name="_xlnm.Print_Area" localSheetId="21">'21'!$A$1:$F$20</definedName>
    <definedName name="_xlnm.Print_Area" localSheetId="24">'24'!$A$1:$J$39</definedName>
    <definedName name="_xlnm.Print_Area" localSheetId="3">'3'!$A$1:$J$4</definedName>
    <definedName name="_xlnm.Print_Area" localSheetId="34">'34'!$A$1:$W$27</definedName>
    <definedName name="_xlnm.Print_Area" localSheetId="35">'35'!$A$1:$W$26</definedName>
    <definedName name="_xlnm.Print_Area" localSheetId="4">'4'!$A$1:$I$23</definedName>
    <definedName name="_xlnm.Print_Area" localSheetId="49">'49'!$A$1:$K$20</definedName>
    <definedName name="_xlnm.Print_Area" localSheetId="5">'5'!$1:$55</definedName>
    <definedName name="_xlnm.Print_Area" localSheetId="53">'53'!$A$1:$F$7</definedName>
    <definedName name="_xlnm.Print_Area" localSheetId="54">'54'!$A$1:$F$14</definedName>
    <definedName name="_xlnm.Print_Area" localSheetId="55">'55'!$A$1:$AC$12</definedName>
    <definedName name="_xlnm.Print_Area" localSheetId="58">'58'!$A$1:$N$89</definedName>
    <definedName name="_xlnm.Print_Area" localSheetId="64">'64'!$A$1:$L$18</definedName>
    <definedName name="_xlnm.Print_Area" localSheetId="65">'65'!$A$1:$F$17</definedName>
    <definedName name="_xlnm.Print_Area" localSheetId="66">'66'!$A$1:$T$37</definedName>
    <definedName name="_xlnm.Print_Area" localSheetId="67">'67'!$A$1:$T$19</definedName>
    <definedName name="_xlnm.Print_Area" localSheetId="68">'68'!$A$1:$N$37</definedName>
    <definedName name="_xlnm.Print_Area" localSheetId="69">'69'!$A$1:$N$33</definedName>
    <definedName name="_xlnm.Print_Area" localSheetId="7">'7'!$A$1:$K$66</definedName>
    <definedName name="_xlnm.Print_Area" localSheetId="70">'70'!$A$1:$H$53</definedName>
    <definedName name="_xlnm.Print_Area" localSheetId="74">'74'!$A$1:$C$44</definedName>
    <definedName name="_xlnm.Print_Area" localSheetId="8">'8'!$A$1:$Q$21</definedName>
    <definedName name="_xlnm.Print_Area" localSheetId="9">'9'!$A$1:$O$20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8" i="108" l="1"/>
  <c r="V8" i="108"/>
  <c r="F2" i="79" l="1"/>
  <c r="A23" i="8"/>
  <c r="A22" i="91"/>
  <c r="A9" i="90"/>
  <c r="A21" i="18"/>
  <c r="A19" i="14"/>
  <c r="A20" i="13"/>
  <c r="A20" i="12"/>
  <c r="A20" i="11"/>
  <c r="A21" i="10"/>
  <c r="G63" i="9"/>
  <c r="F63" i="9"/>
  <c r="A20" i="6"/>
  <c r="G28" i="125" l="1"/>
  <c r="E28" i="125"/>
  <c r="F28" i="125"/>
  <c r="X11" i="109"/>
  <c r="K19" i="92"/>
  <c r="J20" i="92"/>
  <c r="J19" i="92"/>
  <c r="Q8" i="92"/>
  <c r="Q8" i="91"/>
  <c r="K5" i="135" l="1"/>
  <c r="L5" i="135"/>
  <c r="K6" i="135"/>
  <c r="L6" i="135"/>
  <c r="K7" i="135"/>
  <c r="L7" i="135"/>
  <c r="K8" i="135"/>
  <c r="L8" i="135"/>
  <c r="K9" i="135"/>
  <c r="L9" i="135"/>
  <c r="K10" i="135"/>
  <c r="L10" i="135"/>
  <c r="K11" i="135"/>
  <c r="L11" i="135"/>
  <c r="K12" i="135"/>
  <c r="L12" i="135"/>
  <c r="K13" i="135"/>
  <c r="L13" i="135"/>
  <c r="K14" i="135"/>
  <c r="L14" i="135"/>
  <c r="K15" i="135"/>
  <c r="L15" i="135"/>
  <c r="K16" i="135"/>
  <c r="L16" i="135"/>
  <c r="K17" i="135"/>
  <c r="L17" i="135"/>
  <c r="L4" i="135"/>
  <c r="K4" i="135"/>
  <c r="F5" i="135"/>
  <c r="G5" i="135"/>
  <c r="F6" i="135"/>
  <c r="G6" i="135"/>
  <c r="F7" i="135"/>
  <c r="G7" i="135"/>
  <c r="F8" i="135"/>
  <c r="G8" i="135"/>
  <c r="F9" i="135"/>
  <c r="G9" i="135"/>
  <c r="F10" i="135"/>
  <c r="G10" i="135"/>
  <c r="F11" i="135"/>
  <c r="G11" i="135"/>
  <c r="F12" i="135"/>
  <c r="G12" i="135"/>
  <c r="F13" i="135"/>
  <c r="G13" i="135"/>
  <c r="F14" i="135"/>
  <c r="G14" i="135"/>
  <c r="F15" i="135"/>
  <c r="G15" i="135"/>
  <c r="F16" i="135"/>
  <c r="G16" i="135"/>
  <c r="F17" i="135"/>
  <c r="G17" i="135"/>
  <c r="G4" i="135"/>
  <c r="F4" i="135"/>
  <c r="J17" i="137" l="1"/>
  <c r="I17" i="137"/>
  <c r="J16" i="137"/>
  <c r="I16" i="137"/>
  <c r="J15" i="137"/>
  <c r="I15" i="137"/>
  <c r="J14" i="137"/>
  <c r="I14" i="137"/>
  <c r="J13" i="137"/>
  <c r="I13" i="137"/>
  <c r="J12" i="137"/>
  <c r="I12" i="137"/>
  <c r="J10" i="137"/>
  <c r="I10" i="137"/>
  <c r="J9" i="137"/>
  <c r="I9" i="137"/>
  <c r="J8" i="137"/>
  <c r="I8" i="137"/>
  <c r="J7" i="137"/>
  <c r="I7" i="137"/>
  <c r="J6" i="137"/>
  <c r="I6" i="137"/>
  <c r="J5" i="137"/>
  <c r="I5" i="137"/>
  <c r="K5" i="136"/>
  <c r="J5" i="136"/>
  <c r="I5" i="136"/>
  <c r="H5" i="136"/>
  <c r="G5" i="136"/>
  <c r="F5" i="136"/>
  <c r="E5" i="136"/>
  <c r="D5" i="136"/>
  <c r="C5" i="136"/>
  <c r="B5" i="136"/>
  <c r="J8" i="133"/>
  <c r="I8" i="133"/>
  <c r="H8" i="133"/>
  <c r="H5" i="133" s="1"/>
  <c r="A8" i="133"/>
  <c r="A9" i="133" s="1"/>
  <c r="A10" i="133" s="1"/>
  <c r="A11" i="133" s="1"/>
  <c r="A12" i="133" s="1"/>
  <c r="A13" i="133" s="1"/>
  <c r="A14" i="133" s="1"/>
  <c r="A15" i="133" s="1"/>
  <c r="A16" i="133" s="1"/>
  <c r="A17" i="133" s="1"/>
  <c r="J7" i="133"/>
  <c r="I7" i="133"/>
  <c r="I5" i="133" s="1"/>
  <c r="H7" i="133"/>
  <c r="A7" i="133"/>
  <c r="I6" i="133"/>
  <c r="H6" i="133"/>
  <c r="G6" i="133"/>
  <c r="G5" i="133" s="1"/>
  <c r="D6" i="133"/>
  <c r="J6" i="133" s="1"/>
  <c r="J5" i="133" s="1"/>
  <c r="F5" i="133"/>
  <c r="E5" i="133"/>
  <c r="D5" i="133"/>
  <c r="C5" i="133"/>
  <c r="B5" i="133"/>
  <c r="A7" i="131"/>
  <c r="A8" i="131" s="1"/>
  <c r="A9" i="131" s="1"/>
  <c r="A10" i="131" s="1"/>
  <c r="A11" i="131" s="1"/>
  <c r="A12" i="131" s="1"/>
  <c r="A13" i="131" s="1"/>
  <c r="A14" i="131" s="1"/>
  <c r="A15" i="131" s="1"/>
  <c r="A16" i="131" s="1"/>
  <c r="A17" i="131" s="1"/>
  <c r="J6" i="131"/>
  <c r="J5" i="131" s="1"/>
  <c r="G6" i="131"/>
  <c r="D6" i="131"/>
  <c r="K5" i="131"/>
  <c r="I5" i="131"/>
  <c r="H5" i="131"/>
  <c r="G5" i="131"/>
  <c r="F5" i="131"/>
  <c r="E5" i="131"/>
  <c r="D5" i="131"/>
  <c r="C5" i="131"/>
  <c r="B5" i="131"/>
  <c r="J12" i="130"/>
  <c r="I12" i="130"/>
  <c r="H12" i="130"/>
  <c r="G12" i="130"/>
  <c r="F12" i="130"/>
  <c r="E12" i="130"/>
  <c r="D12" i="130"/>
  <c r="C12" i="130"/>
  <c r="B12" i="130"/>
  <c r="AC8" i="129"/>
  <c r="AC5" i="129" s="1"/>
  <c r="AB8" i="129"/>
  <c r="AB5" i="129" s="1"/>
  <c r="A7" i="129"/>
  <c r="A8" i="129" s="1"/>
  <c r="A9" i="129" s="1"/>
  <c r="A10" i="129" s="1"/>
  <c r="A11" i="129" s="1"/>
  <c r="A12" i="129" s="1"/>
  <c r="A13" i="129" s="1"/>
  <c r="A14" i="129" s="1"/>
  <c r="A15" i="129" s="1"/>
  <c r="A16" i="129" s="1"/>
  <c r="A17" i="129" s="1"/>
  <c r="AA5" i="129"/>
  <c r="Z5" i="129"/>
  <c r="Y5" i="129"/>
  <c r="X5" i="129"/>
  <c r="W5" i="129"/>
  <c r="V5" i="129"/>
  <c r="U5" i="129"/>
  <c r="T5" i="129"/>
  <c r="S5" i="129"/>
  <c r="R5" i="129"/>
  <c r="Q5" i="129"/>
  <c r="P5" i="129"/>
  <c r="O5" i="129"/>
  <c r="N5" i="129"/>
  <c r="M5" i="129"/>
  <c r="L5" i="129"/>
  <c r="K5" i="129"/>
  <c r="J5" i="129"/>
  <c r="I5" i="129"/>
  <c r="H5" i="129"/>
  <c r="G5" i="129"/>
  <c r="F5" i="129"/>
  <c r="E5" i="129"/>
  <c r="D5" i="129"/>
  <c r="C5" i="129"/>
  <c r="B5" i="129"/>
  <c r="F5" i="127"/>
  <c r="E4" i="127"/>
  <c r="F4" i="127" s="1"/>
  <c r="D4" i="127"/>
  <c r="C4" i="127"/>
  <c r="B4" i="127"/>
  <c r="G5" i="126"/>
  <c r="F5" i="126"/>
  <c r="E5" i="126"/>
  <c r="D5" i="126"/>
  <c r="C5" i="126"/>
  <c r="B5" i="126"/>
  <c r="J6" i="125"/>
  <c r="I6" i="125"/>
  <c r="H6" i="125"/>
  <c r="G6" i="125"/>
  <c r="F6" i="125"/>
  <c r="E6" i="125"/>
  <c r="D6" i="125"/>
  <c r="C6" i="125"/>
  <c r="B6" i="125"/>
  <c r="K5" i="124"/>
  <c r="J5" i="124"/>
  <c r="I5" i="124"/>
  <c r="H5" i="124"/>
  <c r="G5" i="124"/>
  <c r="F5" i="124"/>
  <c r="E5" i="124"/>
  <c r="D5" i="124"/>
  <c r="C5" i="124"/>
  <c r="B5" i="124"/>
  <c r="K5" i="123"/>
  <c r="J5" i="123"/>
  <c r="I5" i="123"/>
  <c r="H5" i="123"/>
  <c r="G5" i="123"/>
  <c r="F5" i="123"/>
  <c r="E5" i="123"/>
  <c r="D5" i="123"/>
  <c r="C5" i="123"/>
  <c r="B5" i="123"/>
  <c r="K5" i="122"/>
  <c r="J5" i="122"/>
  <c r="I5" i="122"/>
  <c r="H5" i="122"/>
  <c r="G5" i="122"/>
  <c r="F5" i="122"/>
  <c r="E5" i="122"/>
  <c r="D5" i="122"/>
  <c r="C5" i="122"/>
  <c r="B5" i="122"/>
  <c r="I5" i="121"/>
  <c r="H5" i="121"/>
  <c r="G5" i="121"/>
  <c r="F5" i="121"/>
  <c r="E5" i="121"/>
  <c r="D5" i="121"/>
  <c r="C5" i="121"/>
  <c r="B5" i="121"/>
  <c r="O5" i="120"/>
  <c r="N5" i="120"/>
  <c r="M5" i="120"/>
  <c r="L5" i="120"/>
  <c r="K5" i="120"/>
  <c r="J5" i="120"/>
  <c r="I5" i="120"/>
  <c r="H5" i="120"/>
  <c r="G5" i="120"/>
  <c r="F5" i="120"/>
  <c r="E5" i="120"/>
  <c r="D5" i="120"/>
  <c r="C5" i="120"/>
  <c r="B5" i="120"/>
  <c r="O5" i="119"/>
  <c r="N5" i="119"/>
  <c r="M5" i="119"/>
  <c r="L5" i="119"/>
  <c r="K5" i="119"/>
  <c r="J5" i="119"/>
  <c r="I5" i="119"/>
  <c r="H5" i="119"/>
  <c r="G5" i="119"/>
  <c r="F5" i="119"/>
  <c r="E5" i="119"/>
  <c r="D5" i="119"/>
  <c r="C5" i="119"/>
  <c r="B5" i="119"/>
  <c r="K6" i="118"/>
  <c r="J6" i="118"/>
  <c r="I6" i="118"/>
  <c r="H6" i="118"/>
  <c r="G6" i="118"/>
  <c r="F6" i="118"/>
  <c r="E6" i="118"/>
  <c r="D6" i="118"/>
  <c r="C6" i="118"/>
  <c r="B6" i="118"/>
  <c r="L6" i="117"/>
  <c r="K6" i="117"/>
  <c r="J6" i="117"/>
  <c r="I6" i="117"/>
  <c r="H6" i="117"/>
  <c r="G6" i="117"/>
  <c r="F6" i="117"/>
  <c r="E6" i="117"/>
  <c r="D6" i="117"/>
  <c r="C6" i="117"/>
  <c r="B6" i="117"/>
  <c r="L6" i="116"/>
  <c r="K6" i="116"/>
  <c r="J6" i="116"/>
  <c r="I6" i="116"/>
  <c r="H6" i="116"/>
  <c r="G6" i="116"/>
  <c r="F6" i="116"/>
  <c r="E6" i="116"/>
  <c r="D6" i="116"/>
  <c r="C6" i="116"/>
  <c r="B6" i="116"/>
  <c r="L6" i="115"/>
  <c r="K6" i="115"/>
  <c r="J6" i="115"/>
  <c r="I6" i="115"/>
  <c r="H6" i="115"/>
  <c r="G6" i="115"/>
  <c r="F6" i="115"/>
  <c r="E6" i="115"/>
  <c r="D6" i="115"/>
  <c r="C6" i="115"/>
  <c r="B6" i="115"/>
  <c r="K5" i="112"/>
  <c r="J5" i="112"/>
  <c r="I5" i="112"/>
  <c r="H5" i="112"/>
  <c r="G5" i="112"/>
  <c r="K5" i="111"/>
  <c r="J5" i="111"/>
  <c r="I5" i="111"/>
  <c r="H5" i="111"/>
  <c r="G5" i="111"/>
  <c r="H6" i="110"/>
  <c r="G6" i="110"/>
  <c r="F6" i="110"/>
  <c r="E6" i="110"/>
  <c r="C6" i="110"/>
  <c r="B6" i="110"/>
  <c r="W8" i="109"/>
  <c r="V8" i="109"/>
  <c r="U8" i="109"/>
  <c r="T8" i="109"/>
  <c r="S8" i="109"/>
  <c r="R8" i="109"/>
  <c r="Q8" i="109"/>
  <c r="P8" i="109"/>
  <c r="O8" i="109"/>
  <c r="N8" i="109"/>
  <c r="M8" i="109"/>
  <c r="L8" i="109"/>
  <c r="K8" i="109"/>
  <c r="J8" i="109"/>
  <c r="I8" i="109"/>
  <c r="H8" i="109"/>
  <c r="G8" i="109"/>
  <c r="F8" i="109"/>
  <c r="E8" i="109"/>
  <c r="D8" i="109"/>
  <c r="C8" i="109"/>
  <c r="B8" i="109"/>
  <c r="U8" i="108"/>
  <c r="T8" i="108"/>
  <c r="S8" i="108"/>
  <c r="R8" i="108"/>
  <c r="Q8" i="108"/>
  <c r="P8" i="108"/>
  <c r="O8" i="108"/>
  <c r="N8" i="108"/>
  <c r="M8" i="108"/>
  <c r="L8" i="108"/>
  <c r="K8" i="108"/>
  <c r="J8" i="108"/>
  <c r="I8" i="108"/>
  <c r="H8" i="108"/>
  <c r="G8" i="108"/>
  <c r="F8" i="108"/>
  <c r="E8" i="108"/>
  <c r="D8" i="108"/>
  <c r="C8" i="108"/>
  <c r="B8" i="108"/>
  <c r="Q4" i="106"/>
  <c r="P4" i="106"/>
  <c r="O4" i="106"/>
  <c r="M4" i="106"/>
  <c r="N4" i="106" s="1"/>
  <c r="K4" i="106"/>
  <c r="L4" i="106" s="1"/>
  <c r="I4" i="106"/>
  <c r="J4" i="106" s="1"/>
  <c r="G4" i="106"/>
  <c r="H4" i="106" s="1"/>
  <c r="F4" i="106"/>
  <c r="D4" i="106"/>
  <c r="E4" i="106" s="1"/>
  <c r="C4" i="106"/>
  <c r="B4" i="106"/>
  <c r="Q4" i="105"/>
  <c r="P4" i="105"/>
  <c r="O4" i="105"/>
  <c r="M4" i="105"/>
  <c r="K4" i="105"/>
  <c r="L4" i="105" s="1"/>
  <c r="I4" i="105"/>
  <c r="J4" i="105" s="1"/>
  <c r="G4" i="105"/>
  <c r="H4" i="105" s="1"/>
  <c r="F4" i="105"/>
  <c r="D4" i="105"/>
  <c r="N4" i="105" s="1"/>
  <c r="C4" i="105"/>
  <c r="B4" i="105"/>
  <c r="G8" i="102"/>
  <c r="D8" i="102"/>
  <c r="G7" i="102"/>
  <c r="D7" i="102"/>
  <c r="G6" i="102"/>
  <c r="D6" i="102"/>
  <c r="H5" i="102"/>
  <c r="J5" i="102" s="1"/>
  <c r="E5" i="102"/>
  <c r="G5" i="102" s="1"/>
  <c r="B5" i="102"/>
  <c r="D5" i="102" s="1"/>
  <c r="J5" i="101"/>
  <c r="G5" i="101"/>
  <c r="D5" i="101"/>
  <c r="H26" i="94"/>
  <c r="G26" i="94"/>
  <c r="F26" i="94"/>
  <c r="E26" i="94"/>
  <c r="D26" i="94"/>
  <c r="C26" i="94"/>
  <c r="P5" i="93"/>
  <c r="O5" i="93"/>
  <c r="N5" i="93"/>
  <c r="M5" i="93"/>
  <c r="H5" i="93"/>
  <c r="J5" i="93" s="1"/>
  <c r="G5" i="93"/>
  <c r="F5" i="93"/>
  <c r="E5" i="93"/>
  <c r="C5" i="93"/>
  <c r="B5" i="93"/>
  <c r="P5" i="92"/>
  <c r="O5" i="92"/>
  <c r="N5" i="92"/>
  <c r="M5" i="92"/>
  <c r="L5" i="92"/>
  <c r="K5" i="92"/>
  <c r="H5" i="92"/>
  <c r="I5" i="92" s="1"/>
  <c r="G5" i="92"/>
  <c r="F5" i="92"/>
  <c r="E5" i="92"/>
  <c r="C5" i="92"/>
  <c r="B5" i="92"/>
  <c r="J8" i="91"/>
  <c r="I8" i="91"/>
  <c r="P5" i="91"/>
  <c r="O5" i="91"/>
  <c r="N5" i="91"/>
  <c r="M5" i="91"/>
  <c r="L5" i="91"/>
  <c r="K5" i="91"/>
  <c r="H5" i="91"/>
  <c r="J5" i="91" s="1"/>
  <c r="G5" i="91"/>
  <c r="F5" i="91"/>
  <c r="E5" i="91"/>
  <c r="C5" i="91"/>
  <c r="B5" i="91"/>
  <c r="J5" i="92" l="1"/>
  <c r="I5" i="91"/>
  <c r="E4" i="105"/>
  <c r="I5" i="93"/>
  <c r="I57" i="89" l="1"/>
  <c r="H57" i="89"/>
  <c r="G57" i="89"/>
  <c r="F57" i="89"/>
  <c r="E57" i="89"/>
  <c r="J51" i="89"/>
  <c r="I51" i="89"/>
  <c r="H51" i="89"/>
  <c r="G51" i="89"/>
  <c r="F51" i="89"/>
  <c r="E51" i="89"/>
  <c r="J49" i="89"/>
  <c r="I49" i="89"/>
  <c r="H49" i="89"/>
  <c r="G49" i="89"/>
  <c r="F49" i="89"/>
  <c r="E49" i="89"/>
  <c r="J47" i="89"/>
  <c r="I47" i="89"/>
  <c r="H47" i="89"/>
  <c r="G47" i="89"/>
  <c r="F47" i="89"/>
  <c r="E47" i="89"/>
  <c r="J42" i="89"/>
  <c r="J52" i="89" s="1"/>
  <c r="I42" i="89"/>
  <c r="I52" i="89" s="1"/>
  <c r="H42" i="89"/>
  <c r="H52" i="89" s="1"/>
  <c r="G42" i="89"/>
  <c r="G52" i="89" s="1"/>
  <c r="F42" i="89"/>
  <c r="F52" i="89" s="1"/>
  <c r="E42" i="89"/>
  <c r="E52" i="89" s="1"/>
  <c r="J35" i="89"/>
  <c r="I35" i="89"/>
  <c r="H35" i="89"/>
  <c r="G35" i="89"/>
  <c r="J34" i="89"/>
  <c r="I34" i="89"/>
  <c r="H34" i="89"/>
  <c r="G34" i="89"/>
  <c r="F34" i="89"/>
  <c r="E34" i="89"/>
  <c r="J32" i="89"/>
  <c r="I32" i="89"/>
  <c r="H32" i="89"/>
  <c r="G32" i="89"/>
  <c r="F32" i="89"/>
  <c r="E32" i="89"/>
  <c r="J29" i="89"/>
  <c r="I29" i="89"/>
  <c r="H29" i="89"/>
  <c r="G29" i="89"/>
  <c r="F29" i="89"/>
  <c r="F35" i="89" s="1"/>
  <c r="E29" i="89"/>
  <c r="E35" i="89" s="1"/>
  <c r="J23" i="89"/>
  <c r="I23" i="89"/>
  <c r="I24" i="89" s="1"/>
  <c r="H23" i="89"/>
  <c r="H24" i="89" s="1"/>
  <c r="G23" i="89"/>
  <c r="G24" i="89" s="1"/>
  <c r="F23" i="89"/>
  <c r="F24" i="89" s="1"/>
  <c r="E23" i="89"/>
  <c r="E24" i="89" s="1"/>
  <c r="J20" i="89"/>
  <c r="J24" i="89" s="1"/>
  <c r="I20" i="89"/>
  <c r="H20" i="89"/>
  <c r="G20" i="89"/>
  <c r="F20" i="89"/>
  <c r="E20" i="89"/>
  <c r="J15" i="89"/>
  <c r="I15" i="89"/>
  <c r="H15" i="89"/>
  <c r="G15" i="89"/>
  <c r="F15" i="89"/>
  <c r="E15" i="89"/>
  <c r="J9" i="89"/>
  <c r="I9" i="89"/>
  <c r="H9" i="89"/>
  <c r="G9" i="89"/>
  <c r="F9" i="89"/>
  <c r="E9" i="89"/>
  <c r="K49" i="88"/>
  <c r="J49" i="88"/>
  <c r="I49" i="88"/>
  <c r="H49" i="88"/>
  <c r="G49" i="88"/>
  <c r="F49" i="88"/>
  <c r="K38" i="88"/>
  <c r="J38" i="88"/>
  <c r="I38" i="88"/>
  <c r="K37" i="88"/>
  <c r="J37" i="88"/>
  <c r="I37" i="88"/>
  <c r="H37" i="88"/>
  <c r="G37" i="88"/>
  <c r="G38" i="88" s="1"/>
  <c r="F37" i="88"/>
  <c r="F38" i="88" s="1"/>
  <c r="K33" i="88"/>
  <c r="J33" i="88"/>
  <c r="I33" i="88"/>
  <c r="H33" i="88"/>
  <c r="H38" i="88" s="1"/>
  <c r="G33" i="88"/>
  <c r="F33" i="88"/>
  <c r="K31" i="88"/>
  <c r="J31" i="88"/>
  <c r="I31" i="88"/>
  <c r="H31" i="88"/>
  <c r="G31" i="88"/>
  <c r="F31" i="88"/>
  <c r="J53" i="87"/>
  <c r="J52" i="87"/>
  <c r="I52" i="87"/>
  <c r="H52" i="87"/>
  <c r="G52" i="87"/>
  <c r="F52" i="87"/>
  <c r="E52" i="87"/>
  <c r="J47" i="87"/>
  <c r="I47" i="87"/>
  <c r="H47" i="87"/>
  <c r="G47" i="87"/>
  <c r="F47" i="87"/>
  <c r="F53" i="87" s="1"/>
  <c r="E47" i="87"/>
  <c r="J43" i="87"/>
  <c r="I43" i="87"/>
  <c r="I53" i="87" s="1"/>
  <c r="H43" i="87"/>
  <c r="H53" i="87" s="1"/>
  <c r="G43" i="87"/>
  <c r="G53" i="87" s="1"/>
  <c r="F43" i="87"/>
  <c r="E43" i="87"/>
  <c r="E53" i="87" s="1"/>
  <c r="J37" i="87"/>
  <c r="I37" i="87"/>
  <c r="H37" i="87"/>
  <c r="G37" i="87"/>
  <c r="F37" i="87"/>
  <c r="E37" i="87"/>
  <c r="J33" i="87"/>
  <c r="I33" i="87"/>
  <c r="H33" i="87"/>
  <c r="G33" i="87"/>
  <c r="F33" i="87"/>
  <c r="E33" i="87"/>
  <c r="J28" i="87"/>
  <c r="I28" i="87"/>
  <c r="H28" i="87"/>
  <c r="G28" i="87"/>
  <c r="F28" i="87"/>
  <c r="E28" i="87"/>
  <c r="J21" i="87"/>
  <c r="I21" i="87"/>
  <c r="H21" i="87"/>
  <c r="G21" i="87"/>
  <c r="F21" i="87"/>
  <c r="E21" i="87"/>
  <c r="J11" i="87"/>
  <c r="J38" i="87" s="1"/>
  <c r="I11" i="87"/>
  <c r="I38" i="87" s="1"/>
  <c r="H11" i="87"/>
  <c r="H38" i="87" s="1"/>
  <c r="G11" i="87"/>
  <c r="G38" i="87" s="1"/>
  <c r="F11" i="87"/>
  <c r="F38" i="87" s="1"/>
  <c r="E11" i="87"/>
  <c r="E38" i="87" s="1"/>
  <c r="N25" i="85"/>
  <c r="M25" i="85"/>
  <c r="L25" i="85"/>
  <c r="K25" i="85"/>
  <c r="J25" i="85"/>
  <c r="I25" i="85"/>
  <c r="H25" i="85"/>
  <c r="G25" i="85"/>
  <c r="F25" i="85"/>
  <c r="E25" i="85"/>
  <c r="D25" i="85"/>
  <c r="C25" i="85"/>
  <c r="B25" i="85"/>
  <c r="N6" i="85"/>
  <c r="M6" i="85"/>
  <c r="L6" i="85"/>
  <c r="K6" i="85"/>
  <c r="J6" i="85"/>
  <c r="I6" i="85"/>
  <c r="H6" i="85"/>
  <c r="G6" i="85"/>
  <c r="F6" i="85"/>
  <c r="E6" i="85"/>
  <c r="D6" i="85"/>
  <c r="C6" i="85"/>
  <c r="B6" i="85"/>
  <c r="L29" i="84"/>
  <c r="K29" i="84"/>
  <c r="L28" i="84"/>
  <c r="K28" i="84"/>
  <c r="L27" i="84"/>
  <c r="K27" i="84"/>
  <c r="N26" i="84"/>
  <c r="M26" i="84"/>
  <c r="L26" i="84"/>
  <c r="K26" i="84"/>
  <c r="J26" i="84"/>
  <c r="I26" i="84"/>
  <c r="H26" i="84"/>
  <c r="G26" i="84"/>
  <c r="F26" i="84"/>
  <c r="E26" i="84"/>
  <c r="D26" i="84"/>
  <c r="C26" i="84"/>
  <c r="B26" i="84"/>
  <c r="L9" i="84"/>
  <c r="K9" i="84"/>
  <c r="L8" i="84"/>
  <c r="K8" i="84"/>
  <c r="L7" i="84"/>
  <c r="K7" i="84"/>
  <c r="N6" i="84"/>
  <c r="M6" i="84"/>
  <c r="L6" i="84"/>
  <c r="K6" i="84"/>
  <c r="J6" i="84"/>
  <c r="I6" i="84"/>
  <c r="H6" i="84"/>
  <c r="G6" i="84"/>
  <c r="F6" i="84"/>
  <c r="E6" i="84"/>
  <c r="D6" i="84"/>
  <c r="C6" i="84"/>
  <c r="B6" i="84"/>
  <c r="R9" i="83"/>
  <c r="Q9" i="83"/>
  <c r="J9" i="83"/>
  <c r="I9" i="83"/>
  <c r="R8" i="83"/>
  <c r="R6" i="83" s="1"/>
  <c r="Q8" i="83"/>
  <c r="Q6" i="83" s="1"/>
  <c r="J8" i="83"/>
  <c r="J6" i="83" s="1"/>
  <c r="I8" i="83"/>
  <c r="I6" i="83" s="1"/>
  <c r="R7" i="83"/>
  <c r="Q7" i="83"/>
  <c r="J7" i="83"/>
  <c r="I7" i="83"/>
  <c r="P6" i="83"/>
  <c r="O6" i="83"/>
  <c r="N6" i="83"/>
  <c r="M6" i="83"/>
  <c r="L6" i="83"/>
  <c r="K6" i="83"/>
  <c r="H6" i="83"/>
  <c r="G6" i="83"/>
  <c r="F6" i="83"/>
  <c r="E6" i="83"/>
  <c r="D6" i="83"/>
  <c r="C6" i="83"/>
  <c r="B6" i="83"/>
  <c r="P28" i="82"/>
  <c r="O28" i="82"/>
  <c r="P27" i="82"/>
  <c r="O27" i="82"/>
  <c r="P26" i="82"/>
  <c r="O26" i="82"/>
  <c r="R25" i="82"/>
  <c r="Q25" i="82"/>
  <c r="P25" i="82"/>
  <c r="O25" i="82"/>
  <c r="N25" i="82"/>
  <c r="M25" i="82"/>
  <c r="L25" i="82"/>
  <c r="K25" i="82"/>
  <c r="J25" i="82"/>
  <c r="I25" i="82"/>
  <c r="H25" i="82"/>
  <c r="G25" i="82"/>
  <c r="F25" i="82"/>
  <c r="E25" i="82"/>
  <c r="D25" i="82"/>
  <c r="C25" i="82"/>
  <c r="B25" i="82"/>
  <c r="R9" i="82"/>
  <c r="Q9" i="82"/>
  <c r="R8" i="82"/>
  <c r="Q8" i="82"/>
  <c r="R7" i="82"/>
  <c r="R6" i="82" s="1"/>
  <c r="Q7" i="82"/>
  <c r="Q6" i="82" s="1"/>
  <c r="T6" i="82"/>
  <c r="S6" i="82"/>
  <c r="P6" i="82"/>
  <c r="O6" i="82"/>
  <c r="N6" i="82"/>
  <c r="M6" i="82"/>
  <c r="L6" i="82"/>
  <c r="K6" i="82"/>
  <c r="J6" i="82"/>
  <c r="I6" i="82"/>
  <c r="H6" i="82"/>
  <c r="G6" i="82"/>
  <c r="F6" i="82"/>
  <c r="E6" i="82"/>
  <c r="D6" i="82"/>
  <c r="C6" i="82"/>
  <c r="B6" i="82"/>
  <c r="A7" i="81"/>
  <c r="A8" i="81" s="1"/>
  <c r="A9" i="81" s="1"/>
  <c r="A10" i="81" s="1"/>
  <c r="A11" i="81" s="1"/>
  <c r="A12" i="81" s="1"/>
  <c r="A13" i="81" s="1"/>
  <c r="A14" i="81" s="1"/>
  <c r="A15" i="81" s="1"/>
  <c r="A16" i="81" s="1"/>
  <c r="A17" i="81" s="1"/>
  <c r="E5" i="81"/>
  <c r="D5" i="81"/>
  <c r="C5" i="81"/>
  <c r="B5" i="81"/>
  <c r="S27" i="79" l="1"/>
  <c r="R27" i="79"/>
  <c r="Q27" i="79"/>
  <c r="P27" i="79"/>
  <c r="G28" i="79"/>
  <c r="F28" i="79"/>
  <c r="BE49" i="79"/>
  <c r="BD49" i="79"/>
  <c r="BC49" i="79"/>
  <c r="BB49" i="79"/>
  <c r="BA49" i="79"/>
  <c r="AZ49" i="79"/>
  <c r="AY49" i="79"/>
  <c r="AX49" i="79"/>
  <c r="AW49" i="79"/>
  <c r="AV49" i="79"/>
  <c r="AU49" i="79"/>
  <c r="AT49" i="79"/>
  <c r="AS49" i="79"/>
  <c r="AR49" i="79"/>
  <c r="AQ49" i="79"/>
  <c r="AP49" i="79"/>
  <c r="AO49" i="79"/>
  <c r="AN49" i="79"/>
  <c r="AM49" i="79"/>
  <c r="AL49" i="79"/>
  <c r="AK49" i="79"/>
  <c r="AJ49" i="79"/>
  <c r="AI49" i="79"/>
  <c r="AH49" i="79"/>
  <c r="AG49" i="79"/>
  <c r="AF49" i="79"/>
  <c r="AE49" i="79"/>
  <c r="AD49" i="79"/>
  <c r="AC49" i="79"/>
  <c r="AB49" i="79"/>
  <c r="AA49" i="79"/>
  <c r="Z49" i="79"/>
  <c r="Y49" i="79"/>
  <c r="X49" i="79"/>
  <c r="W49" i="79"/>
  <c r="V49" i="79"/>
  <c r="U49" i="79"/>
  <c r="T49" i="79"/>
  <c r="S49" i="79"/>
  <c r="R49" i="79"/>
  <c r="Q49" i="79"/>
  <c r="P49" i="79"/>
  <c r="O49" i="79"/>
  <c r="N49" i="79"/>
  <c r="M49" i="79"/>
  <c r="L49" i="79"/>
  <c r="K49" i="79"/>
  <c r="J49" i="79"/>
  <c r="E49" i="79"/>
  <c r="D49" i="79"/>
  <c r="C49" i="79"/>
  <c r="B49" i="79"/>
  <c r="I48" i="79"/>
  <c r="I49" i="79" s="1"/>
  <c r="H48" i="79"/>
  <c r="H49" i="79" s="1"/>
  <c r="G48" i="79"/>
  <c r="F48" i="79"/>
  <c r="I47" i="79"/>
  <c r="H47" i="79"/>
  <c r="G47" i="79"/>
  <c r="F47" i="79"/>
  <c r="BE45" i="79"/>
  <c r="BD45" i="79"/>
  <c r="BC45" i="79"/>
  <c r="BB45" i="79"/>
  <c r="BA45" i="79"/>
  <c r="AZ45" i="79"/>
  <c r="AY45" i="79"/>
  <c r="AX45" i="79"/>
  <c r="AW45" i="79"/>
  <c r="AV45" i="79"/>
  <c r="AU45" i="79"/>
  <c r="AT45" i="79"/>
  <c r="AS45" i="79"/>
  <c r="AR45" i="79"/>
  <c r="AQ45" i="79"/>
  <c r="AP45" i="79"/>
  <c r="AO45" i="79"/>
  <c r="AN45" i="79"/>
  <c r="AM45" i="79"/>
  <c r="AL45" i="79"/>
  <c r="AK45" i="79"/>
  <c r="AJ45" i="79"/>
  <c r="AI45" i="79"/>
  <c r="AH45" i="79"/>
  <c r="AG45" i="79"/>
  <c r="AF45" i="79"/>
  <c r="AE45" i="79"/>
  <c r="AD45" i="79"/>
  <c r="AC45" i="79"/>
  <c r="AB45" i="79"/>
  <c r="AA45" i="79"/>
  <c r="Z45" i="79"/>
  <c r="Y45" i="79"/>
  <c r="X45" i="79"/>
  <c r="W45" i="79"/>
  <c r="V45" i="79"/>
  <c r="U45" i="79"/>
  <c r="T45" i="79"/>
  <c r="S45" i="79"/>
  <c r="R45" i="79"/>
  <c r="Q45" i="79"/>
  <c r="P45" i="79"/>
  <c r="O45" i="79"/>
  <c r="N45" i="79"/>
  <c r="M45" i="79"/>
  <c r="L45" i="79"/>
  <c r="K45" i="79"/>
  <c r="J45" i="79"/>
  <c r="I45" i="79"/>
  <c r="H45" i="79"/>
  <c r="G45" i="79"/>
  <c r="F45" i="79"/>
  <c r="E45" i="79"/>
  <c r="D45" i="79"/>
  <c r="C45" i="79"/>
  <c r="B45" i="79"/>
  <c r="I44" i="79"/>
  <c r="H44" i="79"/>
  <c r="G44" i="79"/>
  <c r="F44" i="79"/>
  <c r="I43" i="79"/>
  <c r="H43" i="79"/>
  <c r="G43" i="79"/>
  <c r="F43" i="79"/>
  <c r="I38" i="79"/>
  <c r="H38" i="79"/>
  <c r="G38" i="79"/>
  <c r="F38" i="79"/>
  <c r="I37" i="79"/>
  <c r="H37" i="79"/>
  <c r="G37" i="79"/>
  <c r="F37" i="79"/>
  <c r="BE36" i="79"/>
  <c r="BD36" i="79"/>
  <c r="BC36" i="79"/>
  <c r="BB36" i="79"/>
  <c r="BA36" i="79"/>
  <c r="AZ36" i="79"/>
  <c r="AY36" i="79"/>
  <c r="AX36" i="79"/>
  <c r="AW36" i="79"/>
  <c r="AV36" i="79"/>
  <c r="AU36" i="79"/>
  <c r="AT36" i="79"/>
  <c r="AS36" i="79"/>
  <c r="AR36" i="79"/>
  <c r="AQ36" i="79"/>
  <c r="AP36" i="79"/>
  <c r="AO36" i="79"/>
  <c r="AN36" i="79"/>
  <c r="AM36" i="79"/>
  <c r="AL36" i="79"/>
  <c r="AK36" i="79"/>
  <c r="AJ36" i="79"/>
  <c r="AI36" i="79"/>
  <c r="AH36" i="79"/>
  <c r="AG36" i="79"/>
  <c r="AF36" i="79"/>
  <c r="AE36" i="79"/>
  <c r="AD36" i="79"/>
  <c r="AC36" i="79"/>
  <c r="AB36" i="79"/>
  <c r="AA36" i="79"/>
  <c r="Z36" i="79"/>
  <c r="Y36" i="79"/>
  <c r="X36" i="79"/>
  <c r="W36" i="79"/>
  <c r="V36" i="79"/>
  <c r="U36" i="79"/>
  <c r="T36" i="79"/>
  <c r="S36" i="79"/>
  <c r="R36" i="79"/>
  <c r="Q36" i="79"/>
  <c r="P36" i="79"/>
  <c r="O36" i="79"/>
  <c r="N36" i="79"/>
  <c r="M36" i="79"/>
  <c r="L36" i="79"/>
  <c r="K36" i="79"/>
  <c r="J36" i="79"/>
  <c r="I35" i="79"/>
  <c r="H35" i="79"/>
  <c r="G35" i="79"/>
  <c r="F35" i="79"/>
  <c r="I34" i="79"/>
  <c r="H34" i="79"/>
  <c r="G34" i="79"/>
  <c r="F34" i="79"/>
  <c r="BE33" i="79"/>
  <c r="BD33" i="79"/>
  <c r="BC33" i="79"/>
  <c r="BB33" i="79"/>
  <c r="BA33" i="79"/>
  <c r="AZ33" i="79"/>
  <c r="AY33" i="79"/>
  <c r="AX33" i="79"/>
  <c r="AW33" i="79"/>
  <c r="AV33" i="79"/>
  <c r="AU33" i="79"/>
  <c r="AT33" i="79"/>
  <c r="AS33" i="79"/>
  <c r="AR33" i="79"/>
  <c r="AQ33" i="79"/>
  <c r="AP33" i="79"/>
  <c r="AO33" i="79"/>
  <c r="AN33" i="79"/>
  <c r="AM33" i="79"/>
  <c r="AL33" i="79"/>
  <c r="AK33" i="79"/>
  <c r="AJ33" i="79"/>
  <c r="AI33" i="79"/>
  <c r="AI41" i="79" s="1"/>
  <c r="AH33" i="79"/>
  <c r="AG33" i="79"/>
  <c r="AF33" i="79"/>
  <c r="AE33" i="79"/>
  <c r="AD33" i="79"/>
  <c r="AC33" i="79"/>
  <c r="AB33" i="79"/>
  <c r="AA33" i="79"/>
  <c r="Z33" i="79"/>
  <c r="Y33" i="79"/>
  <c r="X33" i="79"/>
  <c r="W33" i="79"/>
  <c r="V33" i="79"/>
  <c r="U33" i="79"/>
  <c r="T33" i="79"/>
  <c r="S33" i="79"/>
  <c r="R33" i="79"/>
  <c r="Q33" i="79"/>
  <c r="P33" i="79"/>
  <c r="O33" i="79"/>
  <c r="N33" i="79"/>
  <c r="M33" i="79"/>
  <c r="L33" i="79"/>
  <c r="K33" i="79"/>
  <c r="J33" i="79"/>
  <c r="I32" i="79"/>
  <c r="H32" i="79"/>
  <c r="G32" i="79"/>
  <c r="F32" i="79"/>
  <c r="I31" i="79"/>
  <c r="H31" i="79"/>
  <c r="G31" i="79"/>
  <c r="F31" i="79"/>
  <c r="BE30" i="79"/>
  <c r="BD30" i="79"/>
  <c r="BC30" i="79"/>
  <c r="BB30" i="79"/>
  <c r="BA30" i="79"/>
  <c r="AZ30" i="79"/>
  <c r="AY30" i="79"/>
  <c r="AX30" i="79"/>
  <c r="AW30" i="79"/>
  <c r="AV30" i="79"/>
  <c r="AU30" i="79"/>
  <c r="AT30" i="79"/>
  <c r="AS30" i="79"/>
  <c r="AR30" i="79"/>
  <c r="AQ30" i="79"/>
  <c r="AP30" i="79"/>
  <c r="AO30" i="79"/>
  <c r="AN30" i="79"/>
  <c r="AM30" i="79"/>
  <c r="AL30" i="79"/>
  <c r="AK30" i="79"/>
  <c r="AJ30" i="79"/>
  <c r="AI30" i="79"/>
  <c r="AH30" i="79"/>
  <c r="AG30" i="79"/>
  <c r="AF30" i="79"/>
  <c r="AE30" i="79"/>
  <c r="AD30" i="79"/>
  <c r="AC30" i="79"/>
  <c r="AB30" i="79"/>
  <c r="AA30" i="79"/>
  <c r="Z30" i="79"/>
  <c r="Y30" i="79"/>
  <c r="X30" i="79"/>
  <c r="W30" i="79"/>
  <c r="V30" i="79"/>
  <c r="U30" i="79"/>
  <c r="T30" i="79"/>
  <c r="S30" i="79"/>
  <c r="R30" i="79"/>
  <c r="Q30" i="79"/>
  <c r="P30" i="79"/>
  <c r="O30" i="79"/>
  <c r="N30" i="79"/>
  <c r="M30" i="79"/>
  <c r="L30" i="79"/>
  <c r="K30" i="79"/>
  <c r="J30" i="79"/>
  <c r="I29" i="79"/>
  <c r="H29" i="79"/>
  <c r="G29" i="79"/>
  <c r="F29" i="79"/>
  <c r="I28" i="79"/>
  <c r="H28" i="79"/>
  <c r="BE27" i="79"/>
  <c r="BD27" i="79"/>
  <c r="BC27" i="79"/>
  <c r="BB27" i="79"/>
  <c r="BA27" i="79"/>
  <c r="AZ27" i="79"/>
  <c r="AY27" i="79"/>
  <c r="AX27" i="79"/>
  <c r="AW27" i="79"/>
  <c r="AV27" i="79"/>
  <c r="AU27" i="79"/>
  <c r="AT27" i="79"/>
  <c r="AS27" i="79"/>
  <c r="AR27" i="79"/>
  <c r="AQ27" i="79"/>
  <c r="AP27" i="79"/>
  <c r="AO27" i="79"/>
  <c r="AN27" i="79"/>
  <c r="AM27" i="79"/>
  <c r="AL27" i="79"/>
  <c r="AK27" i="79"/>
  <c r="AJ27" i="79"/>
  <c r="AI27" i="79"/>
  <c r="AH27" i="79"/>
  <c r="AG27" i="79"/>
  <c r="AF27" i="79"/>
  <c r="AE27" i="79"/>
  <c r="AD27" i="79"/>
  <c r="AC27" i="79"/>
  <c r="AB27" i="79"/>
  <c r="AA27" i="79"/>
  <c r="Z27" i="79"/>
  <c r="Y27" i="79"/>
  <c r="X27" i="79"/>
  <c r="W27" i="79"/>
  <c r="V27" i="79"/>
  <c r="U27" i="79"/>
  <c r="T27" i="79"/>
  <c r="M27" i="79"/>
  <c r="L27" i="79"/>
  <c r="K27" i="79"/>
  <c r="J27" i="79"/>
  <c r="AE26" i="79"/>
  <c r="E26" i="79"/>
  <c r="E41" i="79" s="1"/>
  <c r="C26" i="79"/>
  <c r="C41" i="79" s="1"/>
  <c r="E25" i="79"/>
  <c r="E40" i="79" s="1"/>
  <c r="C25" i="79"/>
  <c r="C40" i="79" s="1"/>
  <c r="E24" i="79"/>
  <c r="E39" i="79" s="1"/>
  <c r="D24" i="79"/>
  <c r="D39" i="79" s="1"/>
  <c r="C24" i="79"/>
  <c r="C39" i="79" s="1"/>
  <c r="B24" i="79"/>
  <c r="B39" i="79" s="1"/>
  <c r="BE23" i="79"/>
  <c r="BD23" i="79"/>
  <c r="BC23" i="79"/>
  <c r="BB23" i="79"/>
  <c r="BA23" i="79"/>
  <c r="AZ23" i="79"/>
  <c r="AY23" i="79"/>
  <c r="AX23" i="79"/>
  <c r="AW23" i="79"/>
  <c r="AV23" i="79"/>
  <c r="AU23" i="79"/>
  <c r="AT23" i="79"/>
  <c r="AS23" i="79"/>
  <c r="AR23" i="79"/>
  <c r="AQ23" i="79"/>
  <c r="AP23" i="79"/>
  <c r="AO23" i="79"/>
  <c r="AN23" i="79"/>
  <c r="AM23" i="79"/>
  <c r="AL23" i="79"/>
  <c r="AK23" i="79"/>
  <c r="AJ23" i="79"/>
  <c r="AI23" i="79"/>
  <c r="AI26" i="79" s="1"/>
  <c r="AH23" i="79"/>
  <c r="AG23" i="79"/>
  <c r="AG26" i="79" s="1"/>
  <c r="AF23" i="79"/>
  <c r="AE23" i="79"/>
  <c r="AD23" i="79"/>
  <c r="AC23" i="79"/>
  <c r="AB23" i="79"/>
  <c r="AA23" i="79"/>
  <c r="AA26" i="79" s="1"/>
  <c r="AA41" i="79" s="1"/>
  <c r="Z23" i="79"/>
  <c r="Y23" i="79"/>
  <c r="X23" i="79"/>
  <c r="W23" i="79"/>
  <c r="V23" i="79"/>
  <c r="U23" i="79"/>
  <c r="T23" i="79"/>
  <c r="S23" i="79"/>
  <c r="R23" i="79"/>
  <c r="Q23" i="79"/>
  <c r="P23" i="79"/>
  <c r="O23" i="79"/>
  <c r="N23" i="79"/>
  <c r="M23" i="79"/>
  <c r="L23" i="79"/>
  <c r="K23" i="79"/>
  <c r="J23" i="79"/>
  <c r="BE22" i="79"/>
  <c r="BD22" i="79"/>
  <c r="BC22" i="79"/>
  <c r="BB22" i="79"/>
  <c r="BA22" i="79"/>
  <c r="AZ22" i="79"/>
  <c r="AY22" i="79"/>
  <c r="AX22" i="79"/>
  <c r="AW22" i="79"/>
  <c r="AW25" i="79" s="1"/>
  <c r="AW40" i="79" s="1"/>
  <c r="AV22" i="79"/>
  <c r="AU22" i="79"/>
  <c r="AT22" i="79"/>
  <c r="AS22" i="79"/>
  <c r="AR22" i="79"/>
  <c r="AQ22" i="79"/>
  <c r="AP22" i="79"/>
  <c r="AO22" i="79"/>
  <c r="AN22" i="79"/>
  <c r="AM22" i="79"/>
  <c r="AL22" i="79"/>
  <c r="AK22" i="79"/>
  <c r="AJ22" i="79"/>
  <c r="AI22" i="79"/>
  <c r="AH22" i="79"/>
  <c r="AG22" i="79"/>
  <c r="AF22" i="79"/>
  <c r="AE22" i="79"/>
  <c r="AD22" i="79"/>
  <c r="AC22" i="79"/>
  <c r="AB22" i="79"/>
  <c r="AA22" i="79"/>
  <c r="Z22" i="79"/>
  <c r="Y22" i="79"/>
  <c r="X22" i="79"/>
  <c r="W22" i="79"/>
  <c r="V22" i="79"/>
  <c r="U22" i="79"/>
  <c r="T22" i="79"/>
  <c r="S22" i="79"/>
  <c r="R22" i="79"/>
  <c r="Q22" i="79"/>
  <c r="P22" i="79"/>
  <c r="O22" i="79"/>
  <c r="N22" i="79"/>
  <c r="M22" i="79"/>
  <c r="L22" i="79"/>
  <c r="K22" i="79"/>
  <c r="J22" i="79"/>
  <c r="AW21" i="79"/>
  <c r="AQ21" i="79"/>
  <c r="I20" i="79"/>
  <c r="H20" i="79"/>
  <c r="G20" i="79"/>
  <c r="F20" i="79"/>
  <c r="I19" i="79"/>
  <c r="H19" i="79"/>
  <c r="G19" i="79"/>
  <c r="F19" i="79"/>
  <c r="BE18" i="79"/>
  <c r="BE21" i="79" s="1"/>
  <c r="BD18" i="79"/>
  <c r="BD21" i="79" s="1"/>
  <c r="BC18" i="79"/>
  <c r="BC21" i="79" s="1"/>
  <c r="BB18" i="79"/>
  <c r="BB21" i="79" s="1"/>
  <c r="BA18" i="79"/>
  <c r="BA21" i="79" s="1"/>
  <c r="AZ18" i="79"/>
  <c r="AZ21" i="79" s="1"/>
  <c r="AY18" i="79"/>
  <c r="AY21" i="79" s="1"/>
  <c r="AX18" i="79"/>
  <c r="AX21" i="79" s="1"/>
  <c r="AW18" i="79"/>
  <c r="AV18" i="79"/>
  <c r="AV21" i="79" s="1"/>
  <c r="AU18" i="79"/>
  <c r="AU21" i="79" s="1"/>
  <c r="AT18" i="79"/>
  <c r="AT21" i="79" s="1"/>
  <c r="AS18" i="79"/>
  <c r="AR18" i="79"/>
  <c r="AQ18" i="79"/>
  <c r="AP18" i="79"/>
  <c r="AO18" i="79"/>
  <c r="AO21" i="79" s="1"/>
  <c r="AN18" i="79"/>
  <c r="AN21" i="79" s="1"/>
  <c r="AM18" i="79"/>
  <c r="AM21" i="79" s="1"/>
  <c r="AM24" i="79" s="1"/>
  <c r="AL18" i="79"/>
  <c r="AK18" i="79"/>
  <c r="AK21" i="79" s="1"/>
  <c r="AJ18" i="79"/>
  <c r="AJ21" i="79" s="1"/>
  <c r="AI18" i="79"/>
  <c r="AH18" i="79"/>
  <c r="AH21" i="79" s="1"/>
  <c r="AG18" i="79"/>
  <c r="AG21" i="79" s="1"/>
  <c r="AF18" i="79"/>
  <c r="AF21" i="79" s="1"/>
  <c r="AE18" i="79"/>
  <c r="AE21" i="79" s="1"/>
  <c r="AD18" i="79"/>
  <c r="AD21" i="79" s="1"/>
  <c r="AC18" i="79"/>
  <c r="AC21" i="79" s="1"/>
  <c r="AB18" i="79"/>
  <c r="AB21" i="79" s="1"/>
  <c r="AA18" i="79"/>
  <c r="AA21" i="79" s="1"/>
  <c r="Z18" i="79"/>
  <c r="Z21" i="79" s="1"/>
  <c r="Y18" i="79"/>
  <c r="X18" i="79"/>
  <c r="W18" i="79"/>
  <c r="V18" i="79"/>
  <c r="U18" i="79"/>
  <c r="T18" i="79"/>
  <c r="S18" i="79"/>
  <c r="S21" i="79" s="1"/>
  <c r="R18" i="79"/>
  <c r="Q18" i="79"/>
  <c r="Q21" i="79" s="1"/>
  <c r="P18" i="79"/>
  <c r="P21" i="79" s="1"/>
  <c r="O18" i="79"/>
  <c r="N18" i="79"/>
  <c r="N21" i="79" s="1"/>
  <c r="M18" i="79"/>
  <c r="M21" i="79" s="1"/>
  <c r="L18" i="79"/>
  <c r="L21" i="79" s="1"/>
  <c r="K18" i="79"/>
  <c r="K21" i="79" s="1"/>
  <c r="J18" i="79"/>
  <c r="J21" i="79" s="1"/>
  <c r="I17" i="79"/>
  <c r="H17" i="79"/>
  <c r="G17" i="79"/>
  <c r="F17" i="79"/>
  <c r="I16" i="79"/>
  <c r="H16" i="79"/>
  <c r="G16" i="79"/>
  <c r="F16" i="79"/>
  <c r="BE15" i="79"/>
  <c r="BD15" i="79"/>
  <c r="BC15" i="79"/>
  <c r="BB15" i="79"/>
  <c r="BA15" i="79"/>
  <c r="AZ15" i="79"/>
  <c r="AY15" i="79"/>
  <c r="AX15" i="79"/>
  <c r="AW15" i="79"/>
  <c r="AV15" i="79"/>
  <c r="AU15" i="79"/>
  <c r="AT15" i="79"/>
  <c r="AS15" i="79"/>
  <c r="AR15" i="79"/>
  <c r="AQ15" i="79"/>
  <c r="AP15" i="79"/>
  <c r="AP21" i="79" s="1"/>
  <c r="AO15" i="79"/>
  <c r="AN15" i="79"/>
  <c r="AM15" i="79"/>
  <c r="AL15" i="79"/>
  <c r="AL21" i="79" s="1"/>
  <c r="AK15" i="79"/>
  <c r="AJ15" i="79"/>
  <c r="AI15" i="79"/>
  <c r="AH15" i="79"/>
  <c r="AG15" i="79"/>
  <c r="AF15" i="79"/>
  <c r="AE15" i="79"/>
  <c r="AD15" i="79"/>
  <c r="AC15" i="79"/>
  <c r="AB15" i="79"/>
  <c r="AA15" i="79"/>
  <c r="Z15" i="79"/>
  <c r="Y15" i="79"/>
  <c r="X15" i="79"/>
  <c r="W15" i="79"/>
  <c r="V15" i="79"/>
  <c r="U15" i="79"/>
  <c r="T15" i="79"/>
  <c r="S15" i="79"/>
  <c r="R15" i="79"/>
  <c r="Q15" i="79"/>
  <c r="P15" i="79"/>
  <c r="O15" i="79"/>
  <c r="N15" i="79"/>
  <c r="K15" i="79"/>
  <c r="J15" i="79"/>
  <c r="BE14" i="79"/>
  <c r="BE26" i="79" s="1"/>
  <c r="BC14" i="79"/>
  <c r="BC26" i="79" s="1"/>
  <c r="BA14" i="79"/>
  <c r="BA26" i="79" s="1"/>
  <c r="AY14" i="79"/>
  <c r="AY26" i="79" s="1"/>
  <c r="AW14" i="79"/>
  <c r="AW26" i="79" s="1"/>
  <c r="AW41" i="79" s="1"/>
  <c r="AU14" i="79"/>
  <c r="AU26" i="79" s="1"/>
  <c r="AS14" i="79"/>
  <c r="AS26" i="79" s="1"/>
  <c r="AQ14" i="79"/>
  <c r="AQ26" i="79" s="1"/>
  <c r="AQ41" i="79" s="1"/>
  <c r="AO14" i="79"/>
  <c r="AO26" i="79" s="1"/>
  <c r="AM14" i="79"/>
  <c r="AM26" i="79" s="1"/>
  <c r="AK14" i="79"/>
  <c r="AI14" i="79"/>
  <c r="AG14" i="79"/>
  <c r="AE14" i="79"/>
  <c r="AC14" i="79"/>
  <c r="AC26" i="79" s="1"/>
  <c r="AC41" i="79" s="1"/>
  <c r="AA14" i="79"/>
  <c r="Y14" i="79"/>
  <c r="W14" i="79"/>
  <c r="M14" i="79"/>
  <c r="K14" i="79"/>
  <c r="K26" i="79" s="1"/>
  <c r="BE13" i="79"/>
  <c r="BE25" i="79" s="1"/>
  <c r="BE40" i="79" s="1"/>
  <c r="BC13" i="79"/>
  <c r="BA13" i="79"/>
  <c r="AY13" i="79"/>
  <c r="AW13" i="79"/>
  <c r="AU13" i="79"/>
  <c r="AS13" i="79"/>
  <c r="AS25" i="79" s="1"/>
  <c r="AS40" i="79" s="1"/>
  <c r="AQ13" i="79"/>
  <c r="AQ25" i="79" s="1"/>
  <c r="AQ40" i="79" s="1"/>
  <c r="AO13" i="79"/>
  <c r="AO25" i="79" s="1"/>
  <c r="AO40" i="79" s="1"/>
  <c r="AM13" i="79"/>
  <c r="AM25" i="79" s="1"/>
  <c r="AM40" i="79" s="1"/>
  <c r="AK13" i="79"/>
  <c r="AK25" i="79" s="1"/>
  <c r="AK40" i="79" s="1"/>
  <c r="AI13" i="79"/>
  <c r="AG13" i="79"/>
  <c r="AE13" i="79"/>
  <c r="AC13" i="79"/>
  <c r="AA13" i="79"/>
  <c r="AA25" i="79" s="1"/>
  <c r="AA40" i="79" s="1"/>
  <c r="Y13" i="79"/>
  <c r="Y25" i="79" s="1"/>
  <c r="W13" i="79"/>
  <c r="M13" i="79"/>
  <c r="K13" i="79"/>
  <c r="BE12" i="79"/>
  <c r="BD12" i="79"/>
  <c r="BC12" i="79"/>
  <c r="BB12" i="79"/>
  <c r="BA12" i="79"/>
  <c r="AZ12" i="79"/>
  <c r="AY12" i="79"/>
  <c r="AX12" i="79"/>
  <c r="AW12" i="79"/>
  <c r="AV12" i="79"/>
  <c r="AU12" i="79"/>
  <c r="AT12" i="79"/>
  <c r="AS12" i="79"/>
  <c r="AR12" i="79"/>
  <c r="AQ12" i="79"/>
  <c r="AP12" i="79"/>
  <c r="AO12" i="79"/>
  <c r="AO24" i="79" s="1"/>
  <c r="AN12" i="79"/>
  <c r="AM12" i="79"/>
  <c r="AL12" i="79"/>
  <c r="AK12" i="79"/>
  <c r="AJ12" i="79"/>
  <c r="AI12" i="79"/>
  <c r="AH12" i="79"/>
  <c r="AG12" i="79"/>
  <c r="AF12" i="79"/>
  <c r="AE12" i="79"/>
  <c r="AD12" i="79"/>
  <c r="AC12" i="79"/>
  <c r="AB12" i="79"/>
  <c r="AA12" i="79"/>
  <c r="Z12" i="79"/>
  <c r="Y12" i="79"/>
  <c r="X12" i="79"/>
  <c r="W12" i="79"/>
  <c r="V12" i="79"/>
  <c r="M12" i="79"/>
  <c r="L12" i="79"/>
  <c r="K12" i="79"/>
  <c r="J12" i="79"/>
  <c r="N2" i="79"/>
  <c r="R2" i="79" s="1"/>
  <c r="V2" i="79" s="1"/>
  <c r="Z2" i="79" s="1"/>
  <c r="AD2" i="79" s="1"/>
  <c r="AH2" i="79" s="1"/>
  <c r="AL2" i="79" s="1"/>
  <c r="AP2" i="79" s="1"/>
  <c r="AT2" i="79" s="1"/>
  <c r="AX2" i="79" s="1"/>
  <c r="BB2" i="79" s="1"/>
  <c r="AC24" i="79" l="1"/>
  <c r="AC39" i="79" s="1"/>
  <c r="M25" i="79"/>
  <c r="M40" i="79" s="1"/>
  <c r="AB24" i="79"/>
  <c r="AB39" i="79" s="1"/>
  <c r="AM41" i="79"/>
  <c r="AY25" i="79"/>
  <c r="AY40" i="79" s="1"/>
  <c r="O21" i="79"/>
  <c r="AI21" i="79"/>
  <c r="K25" i="79"/>
  <c r="K40" i="79" s="1"/>
  <c r="M26" i="79"/>
  <c r="AN24" i="79"/>
  <c r="AN39" i="79" s="1"/>
  <c r="W25" i="79"/>
  <c r="W40" i="79" s="1"/>
  <c r="W26" i="79"/>
  <c r="W41" i="79" s="1"/>
  <c r="F36" i="79"/>
  <c r="AW24" i="79"/>
  <c r="AW39" i="79" s="1"/>
  <c r="AV24" i="79"/>
  <c r="AV39" i="79" s="1"/>
  <c r="AS41" i="79"/>
  <c r="AO39" i="79"/>
  <c r="Y26" i="79"/>
  <c r="Y41" i="79" s="1"/>
  <c r="AM39" i="79"/>
  <c r="V24" i="79"/>
  <c r="V39" i="79" s="1"/>
  <c r="AC25" i="79"/>
  <c r="AC40" i="79" s="1"/>
  <c r="AR24" i="79"/>
  <c r="AR39" i="79" s="1"/>
  <c r="AE25" i="79"/>
  <c r="AE40" i="79" s="1"/>
  <c r="AL24" i="79"/>
  <c r="AL39" i="79" s="1"/>
  <c r="V21" i="79"/>
  <c r="F23" i="79"/>
  <c r="AG25" i="79"/>
  <c r="AG40" i="79" s="1"/>
  <c r="W21" i="79"/>
  <c r="W24" i="79" s="1"/>
  <c r="W39" i="79" s="1"/>
  <c r="G23" i="79"/>
  <c r="AK26" i="79"/>
  <c r="AE41" i="79"/>
  <c r="AK41" i="79"/>
  <c r="AU41" i="79"/>
  <c r="AT24" i="79"/>
  <c r="AT39" i="79" s="1"/>
  <c r="AI25" i="79"/>
  <c r="AI40" i="79" s="1"/>
  <c r="X21" i="79"/>
  <c r="X24" i="79" s="1"/>
  <c r="X39" i="79" s="1"/>
  <c r="AR21" i="79"/>
  <c r="H23" i="79"/>
  <c r="BA25" i="79"/>
  <c r="BA40" i="79" s="1"/>
  <c r="BC25" i="79"/>
  <c r="BC40" i="79" s="1"/>
  <c r="Y40" i="79"/>
  <c r="G36" i="79"/>
  <c r="AP24" i="79"/>
  <c r="AP39" i="79" s="1"/>
  <c r="H36" i="79"/>
  <c r="AQ24" i="79"/>
  <c r="AQ39" i="79" s="1"/>
  <c r="Z24" i="79"/>
  <c r="Z39" i="79" s="1"/>
  <c r="AA24" i="79"/>
  <c r="AA39" i="79" s="1"/>
  <c r="AU24" i="79"/>
  <c r="AU39" i="79" s="1"/>
  <c r="Y21" i="79"/>
  <c r="Y24" i="79" s="1"/>
  <c r="Y39" i="79" s="1"/>
  <c r="AS21" i="79"/>
  <c r="AS24" i="79" s="1"/>
  <c r="AS39" i="79" s="1"/>
  <c r="I23" i="79"/>
  <c r="AU25" i="79"/>
  <c r="AU40" i="79" s="1"/>
  <c r="AG41" i="79"/>
  <c r="F49" i="79"/>
  <c r="G49" i="79"/>
  <c r="I36" i="79"/>
  <c r="F33" i="79"/>
  <c r="G33" i="79"/>
  <c r="H33" i="79"/>
  <c r="I33" i="79"/>
  <c r="F30" i="79"/>
  <c r="H30" i="79"/>
  <c r="G30" i="79"/>
  <c r="I30" i="79"/>
  <c r="H27" i="79"/>
  <c r="N27" i="79"/>
  <c r="F27" i="79" s="1"/>
  <c r="O27" i="79"/>
  <c r="I27" i="79"/>
  <c r="G27" i="79"/>
  <c r="H18" i="79"/>
  <c r="H21" i="79" s="1"/>
  <c r="G22" i="79"/>
  <c r="I18" i="79"/>
  <c r="I21" i="79" s="1"/>
  <c r="H22" i="79"/>
  <c r="I22" i="79"/>
  <c r="F18" i="79"/>
  <c r="F22" i="79"/>
  <c r="I15" i="79"/>
  <c r="G15" i="79"/>
  <c r="H15" i="79"/>
  <c r="F15" i="79"/>
  <c r="R12" i="79"/>
  <c r="G6" i="79"/>
  <c r="S12" i="79"/>
  <c r="H6" i="79"/>
  <c r="T12" i="79"/>
  <c r="I10" i="79"/>
  <c r="O14" i="79"/>
  <c r="O26" i="79" s="1"/>
  <c r="G8" i="79"/>
  <c r="I8" i="79"/>
  <c r="S14" i="79"/>
  <c r="S26" i="79" s="1"/>
  <c r="S41" i="79" s="1"/>
  <c r="N12" i="79"/>
  <c r="F9" i="79"/>
  <c r="G9" i="79"/>
  <c r="G12" i="79" s="1"/>
  <c r="O12" i="79"/>
  <c r="O24" i="79" s="1"/>
  <c r="O39" i="79" s="1"/>
  <c r="P12" i="79"/>
  <c r="P24" i="79" s="1"/>
  <c r="P39" i="79" s="1"/>
  <c r="H9" i="79"/>
  <c r="H12" i="79" s="1"/>
  <c r="Q12" i="79"/>
  <c r="Q24" i="79" s="1"/>
  <c r="Q39" i="79" s="1"/>
  <c r="I9" i="79"/>
  <c r="F6" i="79"/>
  <c r="U12" i="79"/>
  <c r="G10" i="79"/>
  <c r="G11" i="79"/>
  <c r="Q13" i="79"/>
  <c r="Q25" i="79" s="1"/>
  <c r="Q40" i="79" s="1"/>
  <c r="I7" i="79"/>
  <c r="I11" i="79"/>
  <c r="Q14" i="79"/>
  <c r="Q26" i="79" s="1"/>
  <c r="Q41" i="79" s="1"/>
  <c r="I6" i="79"/>
  <c r="G7" i="79"/>
  <c r="G13" i="79" s="1"/>
  <c r="O13" i="79"/>
  <c r="O25" i="79" s="1"/>
  <c r="O40" i="79" s="1"/>
  <c r="S13" i="79"/>
  <c r="S25" i="79" s="1"/>
  <c r="S40" i="79" s="1"/>
  <c r="U13" i="79"/>
  <c r="U25" i="79" s="1"/>
  <c r="U40" i="79" s="1"/>
  <c r="U14" i="79"/>
  <c r="U26" i="79" s="1"/>
  <c r="U41" i="79" s="1"/>
  <c r="S24" i="79"/>
  <c r="S39" i="79" s="1"/>
  <c r="BE41" i="79"/>
  <c r="BC41" i="79"/>
  <c r="J24" i="79"/>
  <c r="J39" i="79" s="1"/>
  <c r="AD24" i="79"/>
  <c r="AD39" i="79" s="1"/>
  <c r="AX24" i="79"/>
  <c r="AX39" i="79" s="1"/>
  <c r="K24" i="79"/>
  <c r="K39" i="79" s="1"/>
  <c r="AE24" i="79"/>
  <c r="AE39" i="79" s="1"/>
  <c r="AY24" i="79"/>
  <c r="AY39" i="79" s="1"/>
  <c r="AO41" i="79"/>
  <c r="AG24" i="79"/>
  <c r="AG39" i="79" s="1"/>
  <c r="BB24" i="79"/>
  <c r="BB39" i="79" s="1"/>
  <c r="AI24" i="79"/>
  <c r="AI39" i="79" s="1"/>
  <c r="BC24" i="79"/>
  <c r="BC39" i="79" s="1"/>
  <c r="AJ24" i="79"/>
  <c r="AJ39" i="79" s="1"/>
  <c r="BD24" i="79"/>
  <c r="BD39" i="79" s="1"/>
  <c r="N24" i="79"/>
  <c r="N39" i="79" s="1"/>
  <c r="G25" i="79"/>
  <c r="G40" i="79" s="1"/>
  <c r="AK24" i="79"/>
  <c r="AK39" i="79" s="1"/>
  <c r="BE24" i="79"/>
  <c r="BE39" i="79" s="1"/>
  <c r="L24" i="79"/>
  <c r="L39" i="79" s="1"/>
  <c r="BA24" i="79"/>
  <c r="BA39" i="79" s="1"/>
  <c r="AH24" i="79"/>
  <c r="AH39" i="79" s="1"/>
  <c r="BA41" i="79"/>
  <c r="AF24" i="79"/>
  <c r="AF39" i="79" s="1"/>
  <c r="AZ24" i="79"/>
  <c r="AZ39" i="79" s="1"/>
  <c r="M24" i="79"/>
  <c r="M39" i="79" s="1"/>
  <c r="AY41" i="79"/>
  <c r="R21" i="79"/>
  <c r="R24" i="79" s="1"/>
  <c r="R39" i="79" s="1"/>
  <c r="T21" i="79"/>
  <c r="U21" i="79"/>
  <c r="G18" i="79"/>
  <c r="G21" i="79" s="1"/>
  <c r="M41" i="79"/>
  <c r="K41" i="79"/>
  <c r="T24" i="79" l="1"/>
  <c r="T39" i="79" s="1"/>
  <c r="F12" i="79"/>
  <c r="I12" i="79"/>
  <c r="O41" i="79"/>
  <c r="H24" i="79"/>
  <c r="H39" i="79" s="1"/>
  <c r="F21" i="79"/>
  <c r="F24" i="79"/>
  <c r="F39" i="79" s="1"/>
  <c r="G24" i="79"/>
  <c r="G39" i="79" s="1"/>
  <c r="I14" i="79"/>
  <c r="I26" i="79" s="1"/>
  <c r="I41" i="79" s="1"/>
  <c r="G14" i="79"/>
  <c r="G26" i="79" s="1"/>
  <c r="G41" i="79" s="1"/>
  <c r="U24" i="79"/>
  <c r="U39" i="79" s="1"/>
  <c r="I24" i="79"/>
  <c r="I39" i="79" s="1"/>
  <c r="I13" i="79"/>
  <c r="I25" i="79" s="1"/>
  <c r="I40" i="79" s="1"/>
  <c r="N6" i="8" l="1"/>
  <c r="J6" i="8"/>
  <c r="D6" i="8"/>
  <c r="F5" i="9"/>
  <c r="G5" i="9"/>
  <c r="F6" i="9"/>
  <c r="G6" i="9"/>
  <c r="F7" i="9"/>
  <c r="G7" i="9"/>
  <c r="F8" i="9"/>
  <c r="G8" i="9"/>
  <c r="F9" i="9"/>
  <c r="G9" i="9"/>
  <c r="F10" i="9"/>
  <c r="G10" i="9"/>
  <c r="F11" i="9"/>
  <c r="G11" i="9"/>
  <c r="F12" i="9"/>
  <c r="G12" i="9"/>
  <c r="F13" i="9"/>
  <c r="G13" i="9"/>
  <c r="F14" i="9"/>
  <c r="G14" i="9"/>
  <c r="F15" i="9"/>
  <c r="G15" i="9"/>
  <c r="F16" i="9"/>
  <c r="G16" i="9"/>
  <c r="F17" i="9"/>
  <c r="G17" i="9"/>
  <c r="F18" i="9"/>
  <c r="G18" i="9"/>
  <c r="F19" i="9"/>
  <c r="G19" i="9"/>
  <c r="F20" i="9"/>
  <c r="G20" i="9"/>
  <c r="F21" i="9"/>
  <c r="G21" i="9"/>
  <c r="F22" i="9"/>
  <c r="G22" i="9"/>
  <c r="F23" i="9"/>
  <c r="G23" i="9"/>
  <c r="F24" i="9"/>
  <c r="G24" i="9"/>
  <c r="F25" i="9"/>
  <c r="G25" i="9"/>
  <c r="F26" i="9"/>
  <c r="G26" i="9"/>
  <c r="F27" i="9"/>
  <c r="G27" i="9"/>
  <c r="F28" i="9"/>
  <c r="G28" i="9"/>
  <c r="F29" i="9"/>
  <c r="G29" i="9"/>
  <c r="F30" i="9"/>
  <c r="G30" i="9"/>
  <c r="F31" i="9"/>
  <c r="G31" i="9"/>
  <c r="F32" i="9"/>
  <c r="G32" i="9"/>
  <c r="F33" i="9"/>
  <c r="G33" i="9"/>
  <c r="F34" i="9"/>
  <c r="G34" i="9"/>
  <c r="F35" i="9"/>
  <c r="G35" i="9"/>
  <c r="F36" i="9"/>
  <c r="G36" i="9"/>
  <c r="F37" i="9"/>
  <c r="G37" i="9"/>
  <c r="F38" i="9"/>
  <c r="G38" i="9"/>
  <c r="F39" i="9"/>
  <c r="G39" i="9"/>
  <c r="F40" i="9"/>
  <c r="G40" i="9"/>
  <c r="F41" i="9"/>
  <c r="G41" i="9"/>
  <c r="F42" i="9"/>
  <c r="G42" i="9"/>
  <c r="F43" i="9"/>
  <c r="G43" i="9"/>
  <c r="F44" i="9"/>
  <c r="G44" i="9"/>
  <c r="F45" i="9"/>
  <c r="G45" i="9"/>
  <c r="F46" i="9"/>
  <c r="G46" i="9"/>
  <c r="F47" i="9"/>
  <c r="G47" i="9"/>
  <c r="F48" i="9"/>
  <c r="G48" i="9"/>
  <c r="F49" i="9"/>
  <c r="G49" i="9"/>
  <c r="F50" i="9"/>
  <c r="G50" i="9"/>
  <c r="F51" i="9"/>
  <c r="G51" i="9"/>
  <c r="F52" i="9"/>
  <c r="G52" i="9"/>
  <c r="F53" i="9"/>
  <c r="G53" i="9"/>
  <c r="F54" i="9"/>
  <c r="G54" i="9"/>
  <c r="F55" i="9"/>
  <c r="G55" i="9"/>
  <c r="F56" i="9"/>
  <c r="G56" i="9"/>
  <c r="F57" i="9"/>
  <c r="G57" i="9"/>
  <c r="F58" i="9"/>
  <c r="G58" i="9"/>
  <c r="F59" i="9"/>
  <c r="G59" i="9"/>
  <c r="F60" i="9"/>
  <c r="G60" i="9"/>
  <c r="F61" i="9"/>
  <c r="G61" i="9"/>
  <c r="F62" i="9"/>
  <c r="G62" i="9"/>
  <c r="G4" i="9"/>
  <c r="F4" i="9"/>
  <c r="AB2" i="9"/>
  <c r="AD2" i="9"/>
  <c r="T2" i="9"/>
  <c r="V2" i="9" s="1"/>
  <c r="X2" i="9" s="1"/>
  <c r="Z2" i="9" s="1"/>
  <c r="R2" i="9"/>
  <c r="P2" i="9"/>
  <c r="N2" i="9"/>
  <c r="L63" i="9" l="1"/>
  <c r="M63" i="9"/>
  <c r="L2" i="9"/>
  <c r="H9" i="8"/>
  <c r="B9" i="8" s="1"/>
  <c r="I9" i="8"/>
  <c r="C38" i="17" l="1"/>
  <c r="B38" i="17"/>
  <c r="C27" i="17" l="1"/>
  <c r="I7" i="18" l="1"/>
  <c r="H7" i="18"/>
  <c r="I6" i="18"/>
  <c r="H6" i="18"/>
  <c r="H5" i="18" s="1"/>
  <c r="J63" i="9" l="1"/>
  <c r="K63" i="9"/>
  <c r="J2" i="9"/>
  <c r="I8" i="8"/>
  <c r="H8" i="8"/>
  <c r="B8" i="8" s="1"/>
  <c r="I7" i="8"/>
  <c r="H7" i="8"/>
  <c r="B7" i="8" s="1"/>
  <c r="K7" i="13" l="1"/>
  <c r="J7" i="13"/>
  <c r="J6" i="12" l="1"/>
  <c r="E63" i="9" l="1"/>
  <c r="H63" i="9"/>
  <c r="I63" i="9"/>
  <c r="D63" i="9"/>
  <c r="I5" i="18" l="1"/>
  <c r="G5" i="18"/>
  <c r="F5" i="18"/>
  <c r="E5" i="18"/>
  <c r="D5" i="18"/>
  <c r="C5" i="18"/>
  <c r="B5" i="18"/>
  <c r="J5" i="16" l="1"/>
  <c r="I5" i="16"/>
  <c r="H5" i="16"/>
  <c r="G5" i="16"/>
  <c r="F5" i="16"/>
  <c r="E5" i="16"/>
  <c r="D5" i="16"/>
  <c r="C5" i="16"/>
  <c r="B5" i="16"/>
  <c r="M6" i="15"/>
  <c r="L6" i="15"/>
  <c r="K6" i="15"/>
  <c r="J6" i="15"/>
  <c r="I6" i="15"/>
  <c r="H6" i="15"/>
  <c r="G6" i="15"/>
  <c r="F6" i="15"/>
  <c r="E6" i="15"/>
  <c r="D6" i="15"/>
  <c r="C6" i="15"/>
  <c r="B6" i="15"/>
  <c r="I17" i="14"/>
  <c r="H17" i="14"/>
  <c r="I16" i="14"/>
  <c r="H16" i="14"/>
  <c r="I15" i="14"/>
  <c r="H15" i="14"/>
  <c r="I14" i="14"/>
  <c r="H14" i="14"/>
  <c r="I13" i="14"/>
  <c r="H13" i="14"/>
  <c r="I12" i="14"/>
  <c r="H12" i="14"/>
  <c r="I11" i="14"/>
  <c r="H11" i="14"/>
  <c r="I10" i="14"/>
  <c r="H10" i="14"/>
  <c r="I9" i="14"/>
  <c r="H9" i="14"/>
  <c r="I8" i="14"/>
  <c r="H8" i="14"/>
  <c r="A7" i="14"/>
  <c r="A8" i="14" s="1"/>
  <c r="A9" i="14" s="1"/>
  <c r="A10" i="14" s="1"/>
  <c r="A11" i="14" s="1"/>
  <c r="A12" i="14" s="1"/>
  <c r="A13" i="14" s="1"/>
  <c r="A14" i="14" s="1"/>
  <c r="A15" i="14" s="1"/>
  <c r="A16" i="14" s="1"/>
  <c r="A17" i="14" s="1"/>
  <c r="I6" i="14"/>
  <c r="H6" i="14"/>
  <c r="H5" i="14" s="1"/>
  <c r="G5" i="14"/>
  <c r="F5" i="14"/>
  <c r="E5" i="14"/>
  <c r="D5" i="14"/>
  <c r="C5" i="14"/>
  <c r="B5" i="14"/>
  <c r="K17" i="13"/>
  <c r="J17" i="13"/>
  <c r="K16" i="13"/>
  <c r="J16" i="13"/>
  <c r="K15" i="13"/>
  <c r="J15" i="13"/>
  <c r="K14" i="13"/>
  <c r="J14" i="13"/>
  <c r="K13" i="13"/>
  <c r="J13" i="13"/>
  <c r="K12" i="13"/>
  <c r="J12" i="13"/>
  <c r="K11" i="13"/>
  <c r="J11" i="13"/>
  <c r="K10" i="13"/>
  <c r="J10" i="13"/>
  <c r="K9" i="13"/>
  <c r="J9" i="13"/>
  <c r="K8" i="13"/>
  <c r="J8" i="13"/>
  <c r="A7" i="13"/>
  <c r="A8" i="13" s="1"/>
  <c r="A9" i="13" s="1"/>
  <c r="A10" i="13" s="1"/>
  <c r="A11" i="13" s="1"/>
  <c r="A12" i="13" s="1"/>
  <c r="A13" i="13" s="1"/>
  <c r="A14" i="13" s="1"/>
  <c r="A15" i="13" s="1"/>
  <c r="A16" i="13" s="1"/>
  <c r="A17" i="13" s="1"/>
  <c r="K6" i="13"/>
  <c r="J6" i="13"/>
  <c r="K5" i="13"/>
  <c r="I5" i="13"/>
  <c r="H5" i="13"/>
  <c r="G5" i="13"/>
  <c r="F5" i="13"/>
  <c r="E5" i="13"/>
  <c r="D5" i="13"/>
  <c r="C5" i="13"/>
  <c r="B5" i="13"/>
  <c r="K17" i="12"/>
  <c r="J17" i="12"/>
  <c r="K16" i="12"/>
  <c r="J16" i="12"/>
  <c r="K15" i="12"/>
  <c r="J15" i="12"/>
  <c r="K14" i="12"/>
  <c r="J14" i="12"/>
  <c r="K13" i="12"/>
  <c r="J13" i="12"/>
  <c r="K12" i="12"/>
  <c r="J12" i="12"/>
  <c r="K11" i="12"/>
  <c r="J11" i="12"/>
  <c r="K10" i="12"/>
  <c r="J10" i="12"/>
  <c r="K9" i="12"/>
  <c r="J9" i="12"/>
  <c r="K8" i="12"/>
  <c r="J8" i="12"/>
  <c r="K7" i="12"/>
  <c r="J7" i="12"/>
  <c r="A7" i="12"/>
  <c r="A8" i="12" s="1"/>
  <c r="A9" i="12" s="1"/>
  <c r="A10" i="12" s="1"/>
  <c r="A11" i="12" s="1"/>
  <c r="A12" i="12" s="1"/>
  <c r="A13" i="12" s="1"/>
  <c r="A14" i="12" s="1"/>
  <c r="A15" i="12" s="1"/>
  <c r="A16" i="12" s="1"/>
  <c r="A17" i="12" s="1"/>
  <c r="K6" i="12"/>
  <c r="I5" i="12"/>
  <c r="H5" i="12"/>
  <c r="G5" i="12"/>
  <c r="F5" i="12"/>
  <c r="E5" i="12"/>
  <c r="D5" i="12"/>
  <c r="C5" i="12"/>
  <c r="B5" i="12"/>
  <c r="C17" i="11"/>
  <c r="B17" i="11"/>
  <c r="C16" i="11"/>
  <c r="B16" i="11"/>
  <c r="C15" i="11"/>
  <c r="B15" i="11"/>
  <c r="C14" i="11"/>
  <c r="B14" i="11"/>
  <c r="C13" i="11"/>
  <c r="B13" i="11"/>
  <c r="C12" i="11"/>
  <c r="B12" i="11"/>
  <c r="C11" i="11"/>
  <c r="B11" i="11"/>
  <c r="C10" i="11"/>
  <c r="B10" i="11"/>
  <c r="C9" i="11"/>
  <c r="B9" i="11"/>
  <c r="C8" i="11"/>
  <c r="B8" i="11"/>
  <c r="A8" i="11"/>
  <c r="A9" i="11" s="1"/>
  <c r="A10" i="11" s="1"/>
  <c r="A11" i="11" s="1"/>
  <c r="A12" i="11" s="1"/>
  <c r="A13" i="11" s="1"/>
  <c r="A14" i="11" s="1"/>
  <c r="A15" i="11" s="1"/>
  <c r="A16" i="11" s="1"/>
  <c r="A17" i="11" s="1"/>
  <c r="C7" i="11"/>
  <c r="B7" i="11"/>
  <c r="A7" i="11"/>
  <c r="C6" i="11"/>
  <c r="B6" i="11"/>
  <c r="O5" i="11"/>
  <c r="N5" i="11"/>
  <c r="M5" i="11"/>
  <c r="L5" i="11"/>
  <c r="K5" i="11"/>
  <c r="J5" i="11"/>
  <c r="I5" i="11"/>
  <c r="H5" i="11"/>
  <c r="G5" i="11"/>
  <c r="F5" i="11"/>
  <c r="E5" i="11"/>
  <c r="D5" i="11"/>
  <c r="C18" i="10"/>
  <c r="B18" i="10"/>
  <c r="C17" i="10"/>
  <c r="B17" i="10"/>
  <c r="C16" i="10"/>
  <c r="B16" i="10"/>
  <c r="C15" i="10"/>
  <c r="B15" i="10"/>
  <c r="C14" i="10"/>
  <c r="B14" i="10"/>
  <c r="C13" i="10"/>
  <c r="B13" i="10"/>
  <c r="C12" i="10"/>
  <c r="B12" i="10"/>
  <c r="C11" i="10"/>
  <c r="B11" i="10"/>
  <c r="C10" i="10"/>
  <c r="B10" i="10"/>
  <c r="C9" i="10"/>
  <c r="B9" i="10"/>
  <c r="C8" i="10"/>
  <c r="B8" i="10"/>
  <c r="A8" i="10"/>
  <c r="A9" i="10" s="1"/>
  <c r="A10" i="10" s="1"/>
  <c r="A11" i="10" s="1"/>
  <c r="A12" i="10" s="1"/>
  <c r="A13" i="10" s="1"/>
  <c r="A14" i="10" s="1"/>
  <c r="A15" i="10" s="1"/>
  <c r="A16" i="10" s="1"/>
  <c r="A17" i="10" s="1"/>
  <c r="A18" i="10" s="1"/>
  <c r="C7" i="10"/>
  <c r="B7" i="10"/>
  <c r="Q6" i="10"/>
  <c r="P6" i="10"/>
  <c r="O6" i="10"/>
  <c r="N6" i="10"/>
  <c r="M6" i="10"/>
  <c r="L6" i="10"/>
  <c r="K6" i="10"/>
  <c r="J6" i="10"/>
  <c r="I6" i="10"/>
  <c r="H6" i="10"/>
  <c r="G6" i="10"/>
  <c r="F6" i="10"/>
  <c r="E6" i="10"/>
  <c r="D6" i="10"/>
  <c r="C18" i="8"/>
  <c r="B18" i="8"/>
  <c r="C17" i="8"/>
  <c r="B17" i="8"/>
  <c r="C16" i="8"/>
  <c r="B16" i="8"/>
  <c r="C15" i="8"/>
  <c r="B15" i="8"/>
  <c r="C14" i="8"/>
  <c r="B14" i="8"/>
  <c r="C13" i="8"/>
  <c r="B13" i="8"/>
  <c r="C12" i="8"/>
  <c r="B12" i="8"/>
  <c r="C11" i="8"/>
  <c r="B11" i="8"/>
  <c r="C10" i="8"/>
  <c r="B10" i="8"/>
  <c r="C8" i="8"/>
  <c r="C7" i="8"/>
  <c r="M6" i="8"/>
  <c r="L6" i="8"/>
  <c r="K6" i="8"/>
  <c r="G6" i="8"/>
  <c r="F6" i="8"/>
  <c r="H6" i="8" s="1"/>
  <c r="E6" i="8"/>
  <c r="I6" i="8" s="1"/>
  <c r="I19" i="6"/>
  <c r="H19" i="6"/>
  <c r="I18" i="6"/>
  <c r="H18" i="6"/>
  <c r="I17" i="6"/>
  <c r="H17" i="6"/>
  <c r="I16" i="6"/>
  <c r="H16" i="6"/>
  <c r="I15" i="6"/>
  <c r="H15" i="6"/>
  <c r="I14" i="6"/>
  <c r="H14" i="6"/>
  <c r="I13" i="6"/>
  <c r="H13" i="6"/>
  <c r="I12" i="6"/>
  <c r="H12" i="6"/>
  <c r="I11" i="6"/>
  <c r="I7" i="6" s="1"/>
  <c r="H11" i="6"/>
  <c r="H7" i="6" s="1"/>
  <c r="I10" i="6"/>
  <c r="H10" i="6"/>
  <c r="A9" i="6"/>
  <c r="A10" i="6" s="1"/>
  <c r="A11" i="6" s="1"/>
  <c r="A12" i="6" s="1"/>
  <c r="A13" i="6" s="1"/>
  <c r="A14" i="6" s="1"/>
  <c r="A15" i="6" s="1"/>
  <c r="A16" i="6" s="1"/>
  <c r="A17" i="6" s="1"/>
  <c r="A18" i="6" s="1"/>
  <c r="A19" i="6" s="1"/>
  <c r="I8" i="6"/>
  <c r="H8" i="6"/>
  <c r="G7" i="6"/>
  <c r="F7" i="6"/>
  <c r="E7" i="6"/>
  <c r="D7" i="6"/>
  <c r="C7" i="6"/>
  <c r="B7" i="6"/>
  <c r="B6" i="8" l="1"/>
  <c r="J5" i="12"/>
  <c r="K5" i="12"/>
  <c r="I5" i="14"/>
  <c r="J5" i="13"/>
  <c r="B6" i="10"/>
  <c r="B5" i="11"/>
  <c r="C6" i="10"/>
  <c r="C5" i="11"/>
  <c r="C9" i="8"/>
  <c r="C6" i="8" s="1"/>
  <c r="O6" i="8"/>
  <c r="S6" i="83"/>
  <c r="T6" i="83"/>
</calcChain>
</file>

<file path=xl/sharedStrings.xml><?xml version="1.0" encoding="utf-8"?>
<sst xmlns="http://schemas.openxmlformats.org/spreadsheetml/2006/main" count="3620" uniqueCount="1411">
  <si>
    <t>CURRENT STATISTICS</t>
  </si>
  <si>
    <t>Table 1: SEBI Registered Market Intermediaries/Institutions</t>
  </si>
  <si>
    <t>Table 2: Company-Wise Capital Raised through Public and Rights Issues (Equity)</t>
  </si>
  <si>
    <t>Table 3: Offers closed during the month under SEBI (SAST), 2011</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</si>
  <si>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</si>
  <si>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</si>
  <si>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</si>
  <si>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</si>
  <si>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</si>
  <si>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</si>
  <si>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</si>
  <si>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</si>
  <si>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</si>
  <si>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</si>
  <si>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</si>
  <si>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</si>
  <si>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</si>
  <si>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</si>
  <si>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</si>
  <si>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</si>
  <si>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</si>
  <si>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</si>
  <si>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</si>
  <si>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</si>
  <si>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</si>
  <si>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</si>
  <si>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</si>
  <si>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</si>
  <si>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</si>
  <si>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</si>
  <si>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</si>
  <si>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</si>
  <si>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</si>
  <si>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</si>
  <si>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</si>
  <si>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</si>
  <si>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</si>
  <si>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</si>
  <si>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</si>
  <si>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</si>
  <si>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</si>
  <si>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</si>
  <si>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</si>
  <si>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</si>
  <si>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</si>
  <si>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</si>
  <si>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</si>
  <si>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</si>
  <si>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</si>
  <si>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</si>
  <si>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</si>
  <si>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</si>
  <si>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</si>
  <si>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</si>
  <si>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</si>
  <si>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</si>
  <si>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</si>
  <si>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</si>
  <si>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</si>
  <si>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</si>
  <si>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</si>
  <si>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</si>
  <si>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</si>
  <si>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</si>
  <si>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</si>
  <si>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</si>
  <si>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</si>
  <si>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</si>
  <si>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</si>
  <si>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</si>
  <si>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</si>
  <si>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2022-23</t>
  </si>
  <si>
    <t>2023-24$</t>
  </si>
  <si>
    <t>BSE</t>
  </si>
  <si>
    <t>NSE</t>
  </si>
  <si>
    <t>MSEI</t>
  </si>
  <si>
    <t>MCX</t>
  </si>
  <si>
    <t>NCDEX</t>
  </si>
  <si>
    <t>NSDL</t>
  </si>
  <si>
    <t>CDSL</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</si>
  <si>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</si>
  <si>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</si>
  <si>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</si>
  <si>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</si>
  <si>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</si>
  <si>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</si>
  <si>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</si>
  <si>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</si>
  <si>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</si>
  <si>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</si>
  <si>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</si>
  <si>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</si>
  <si>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</si>
  <si>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</si>
  <si>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</si>
  <si>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</si>
  <si>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</si>
  <si>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</si>
  <si>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</si>
  <si>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</si>
  <si>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</si>
  <si>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</si>
  <si>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</si>
  <si>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</si>
  <si>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</si>
  <si>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</si>
  <si>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</si>
  <si>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</si>
  <si>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</si>
  <si>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</si>
  <si>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</si>
  <si>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</si>
  <si>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</si>
  <si>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</si>
  <si>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</si>
  <si>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</si>
  <si>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Year / Month</t>
  </si>
  <si>
    <t>Open Offers</t>
  </si>
  <si>
    <t>Objectives</t>
  </si>
  <si>
    <t>Change in Control 
of Management</t>
  </si>
  <si>
    <t>Consolidation of Holdings</t>
  </si>
  <si>
    <t>Substantial Acquisition</t>
  </si>
  <si>
    <t>No. of Offers</t>
  </si>
  <si>
    <t>Amount (₹  crore)</t>
  </si>
  <si>
    <t>Amount (₹ crore)</t>
  </si>
  <si>
    <t>Apr-23</t>
  </si>
  <si>
    <t>May-23</t>
  </si>
  <si>
    <t>*In instances where offers have more than one objective, the issue is classified only under one of the same.</t>
  </si>
  <si>
    <t>Data is compiled based on offer closing date</t>
  </si>
  <si>
    <t>$ indicates upto July 31, 2023</t>
  </si>
  <si>
    <t>Source: SEBI.</t>
  </si>
  <si>
    <t>Modes of Fund Raising</t>
  </si>
  <si>
    <t>Financial Sector</t>
  </si>
  <si>
    <t>Non-Financial Sector</t>
  </si>
  <si>
    <t>No. of Issues</t>
  </si>
  <si>
    <t>Amount
(Rs.crore)</t>
  </si>
  <si>
    <t>Equity Issues</t>
  </si>
  <si>
    <t>Total
(Equity+Debt)</t>
  </si>
  <si>
    <t>Public</t>
  </si>
  <si>
    <t>Listed</t>
  </si>
  <si>
    <t>Debt</t>
  </si>
  <si>
    <t>No. of issues</t>
  </si>
  <si>
    <t>Amount 
( ₹   crore)</t>
  </si>
  <si>
    <t>Year/ Month</t>
  </si>
  <si>
    <t>Amount 
( ₹ crore)</t>
  </si>
  <si>
    <t>Source: SEBI</t>
  </si>
  <si>
    <t>Table 7:  Industry-wise Classification of Capital Raised through Public and Rights Issues (Equity)</t>
  </si>
  <si>
    <t>Industry</t>
  </si>
  <si>
    <t>Consumer Services</t>
  </si>
  <si>
    <t>Healthcare</t>
  </si>
  <si>
    <t>Power</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</si>
  <si>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</si>
  <si>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</si>
  <si>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</si>
  <si>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</si>
  <si>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</si>
  <si>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</si>
  <si>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</si>
  <si>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</si>
  <si>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</si>
  <si>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</si>
  <si>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</si>
  <si>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</si>
  <si>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</si>
  <si>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</si>
  <si>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</si>
  <si>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</si>
  <si>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</si>
  <si>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</si>
  <si>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</si>
  <si>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</si>
  <si>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</si>
  <si>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</si>
  <si>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</si>
  <si>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</si>
  <si>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</si>
  <si>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</si>
  <si>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</si>
  <si>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</si>
  <si>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</si>
  <si>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</si>
  <si>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</si>
  <si>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</si>
  <si>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</si>
  <si>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</si>
  <si>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</si>
  <si>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</si>
  <si>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</si>
  <si>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</si>
  <si>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</si>
  <si>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</si>
  <si>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</si>
  <si>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</si>
  <si>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</si>
  <si>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</si>
  <si>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</si>
  <si>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</si>
  <si>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</si>
  <si>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</si>
  <si>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</si>
  <si>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</si>
  <si>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</si>
  <si>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</si>
  <si>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</si>
  <si>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</si>
  <si>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</si>
  <si>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</si>
  <si>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</si>
  <si>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</si>
  <si>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</si>
  <si>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</si>
  <si>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</si>
  <si>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</si>
  <si>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</si>
  <si>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</si>
  <si>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</si>
  <si>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</si>
  <si>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</si>
  <si>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</si>
  <si>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</si>
  <si>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</si>
  <si>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</si>
  <si>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</si>
  <si>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</si>
  <si>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</si>
  <si>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</si>
  <si>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</si>
  <si>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</si>
  <si>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</si>
  <si>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</si>
  <si>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</si>
  <si>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</si>
  <si>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</si>
  <si>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</si>
  <si>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</si>
  <si>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</si>
  <si>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</si>
  <si>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</si>
  <si>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</si>
  <si>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</si>
  <si>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</si>
  <si>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</si>
  <si>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</si>
  <si>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</si>
  <si>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</si>
  <si>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</si>
  <si>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</si>
  <si>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</si>
  <si>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</si>
  <si>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</si>
  <si>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</si>
  <si>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</si>
  <si>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</si>
  <si>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</si>
  <si>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</si>
  <si>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</si>
  <si>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</si>
  <si>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</si>
  <si>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</si>
  <si>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</si>
  <si>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</si>
  <si>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</si>
  <si>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</si>
  <si>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</si>
  <si>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</si>
  <si>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</si>
  <si>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</si>
  <si>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</si>
  <si>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</si>
  <si>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</si>
  <si>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</si>
  <si>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</si>
  <si>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</si>
  <si>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</si>
  <si>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</si>
  <si>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</si>
  <si>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</si>
  <si>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</si>
  <si>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</si>
  <si>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</si>
  <si>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</si>
  <si>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</si>
  <si>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</si>
  <si>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</si>
  <si>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</si>
  <si>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</si>
  <si>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</si>
  <si>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</si>
  <si>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</si>
  <si>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</si>
  <si>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</si>
  <si>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</si>
  <si>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</si>
  <si>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</si>
  <si>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</si>
  <si>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</si>
  <si>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</si>
  <si>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</si>
  <si>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</si>
  <si>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</si>
  <si>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</si>
  <si>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</si>
  <si>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</si>
  <si>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</si>
  <si>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</si>
  <si>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</si>
  <si>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</si>
  <si>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</si>
  <si>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</si>
  <si>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</si>
  <si>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</si>
  <si>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</si>
  <si>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</si>
  <si>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</si>
  <si>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</si>
  <si>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</si>
  <si>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</si>
  <si>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</si>
  <si>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</si>
  <si>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</si>
  <si>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</si>
  <si>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</si>
  <si>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</si>
  <si>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</si>
  <si>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</si>
  <si>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</si>
  <si>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</si>
  <si>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</si>
  <si>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</si>
  <si>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</si>
  <si>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</si>
  <si>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</si>
  <si>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</si>
  <si>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</si>
  <si>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</si>
  <si>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</si>
  <si>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</si>
  <si>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</si>
  <si>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</si>
  <si>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</si>
  <si>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</si>
  <si>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</si>
  <si>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</si>
  <si>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</si>
  <si>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</si>
  <si>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</si>
  <si>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</si>
  <si>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</si>
  <si>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</si>
  <si>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</si>
  <si>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</si>
  <si>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</si>
  <si>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</si>
  <si>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</si>
  <si>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</si>
  <si>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</si>
  <si>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</si>
  <si>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</si>
  <si>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</si>
  <si>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</si>
  <si>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</si>
  <si>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</si>
  <si>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</si>
  <si>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</si>
  <si>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</si>
  <si>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</si>
  <si>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</si>
  <si>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</si>
  <si>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</si>
  <si>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</si>
  <si>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</si>
  <si>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</si>
  <si>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</si>
  <si>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</si>
  <si>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</si>
  <si>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</si>
  <si>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</si>
  <si>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</si>
  <si>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</si>
  <si>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</si>
  <si>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</si>
  <si>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</si>
  <si>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</si>
  <si>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</si>
  <si>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</si>
  <si>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</si>
  <si>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</si>
  <si>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</si>
  <si>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</si>
  <si>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</si>
  <si>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</si>
  <si>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</si>
  <si>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</si>
  <si>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</si>
  <si>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</si>
  <si>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</si>
  <si>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</si>
  <si>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</si>
  <si>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</si>
  <si>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</si>
  <si>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</si>
  <si>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</si>
  <si>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</si>
  <si>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</si>
  <si>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</si>
  <si>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</si>
  <si>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</si>
  <si>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</si>
  <si>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</si>
  <si>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</si>
  <si>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</si>
  <si>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</si>
  <si>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</si>
  <si>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</si>
  <si>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</si>
  <si>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</si>
  <si>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</si>
  <si>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</si>
  <si>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</si>
  <si>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</si>
  <si>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</si>
  <si>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</si>
  <si>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</si>
  <si>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</si>
  <si>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</si>
  <si>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</si>
  <si>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</si>
  <si>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</si>
  <si>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</si>
  <si>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</si>
  <si>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</si>
  <si>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</si>
  <si>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</si>
  <si>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</si>
  <si>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</si>
  <si>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</si>
  <si>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</si>
  <si>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</si>
  <si>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</si>
  <si>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</si>
  <si>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</si>
  <si>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</si>
  <si>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</si>
  <si>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</si>
  <si>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</si>
  <si>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</si>
  <si>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</si>
  <si>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</si>
  <si>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</si>
  <si>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</si>
  <si>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</si>
  <si>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</si>
  <si>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</si>
  <si>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</si>
  <si>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</si>
  <si>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</si>
  <si>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</si>
  <si>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</si>
  <si>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</si>
  <si>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</si>
  <si>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</si>
  <si>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</si>
  <si>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</si>
  <si>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</si>
  <si>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</si>
  <si>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</si>
  <si>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</si>
  <si>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</si>
  <si>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</si>
  <si>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</si>
  <si>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</si>
  <si>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</si>
  <si>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</si>
  <si>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</si>
  <si>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</si>
  <si>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</si>
  <si>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</si>
  <si>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</si>
  <si>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</si>
  <si>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</si>
  <si>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</si>
  <si>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</si>
  <si>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</si>
  <si>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</si>
  <si>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</si>
  <si>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</si>
  <si>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</si>
  <si>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</si>
  <si>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</si>
  <si>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</si>
  <si>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</si>
  <si>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</si>
  <si>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</si>
  <si>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</si>
  <si>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</si>
  <si>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</si>
  <si>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</si>
  <si>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</si>
  <si>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</si>
  <si>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</si>
  <si>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</si>
  <si>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</si>
  <si>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</si>
  <si>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</si>
  <si>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</si>
  <si>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</si>
  <si>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</si>
  <si>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</si>
  <si>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</si>
  <si>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</si>
  <si>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</si>
  <si>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</si>
  <si>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Delivered Value      (₹ crore)</t>
  </si>
  <si>
    <t>Settlement Guarantee Fund(₹ crore)</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</si>
  <si>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</si>
  <si>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</si>
  <si>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</si>
  <si>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</si>
  <si>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</si>
  <si>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</si>
  <si>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</si>
  <si>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</si>
  <si>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</si>
  <si>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</si>
  <si>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</si>
  <si>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</si>
  <si>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</si>
  <si>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</si>
  <si>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</si>
  <si>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</si>
  <si>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</si>
  <si>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</si>
  <si>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</si>
  <si>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</si>
  <si>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</si>
  <si>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</si>
  <si>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</si>
  <si>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</si>
  <si>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</si>
  <si>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</si>
  <si>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</si>
  <si>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</si>
  <si>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</si>
  <si>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</si>
  <si>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</si>
  <si>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</si>
  <si>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</si>
  <si>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</si>
  <si>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</si>
  <si>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</si>
  <si>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</si>
  <si>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</si>
  <si>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</si>
  <si>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</si>
  <si>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</si>
  <si>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</si>
  <si>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</si>
  <si>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</si>
  <si>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</si>
  <si>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</si>
  <si>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</si>
  <si>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</si>
  <si>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</si>
  <si>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</si>
  <si>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</si>
  <si>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</si>
  <si>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</si>
  <si>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</si>
  <si>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</si>
  <si>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</si>
  <si>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</si>
  <si>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</si>
  <si>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</si>
  <si>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</si>
  <si>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</si>
  <si>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</si>
  <si>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</si>
  <si>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</si>
  <si>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</si>
  <si>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</si>
  <si>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</si>
  <si>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</si>
  <si>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</si>
  <si>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</si>
  <si>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</si>
  <si>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</si>
  <si>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</si>
  <si>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</si>
  <si>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</si>
  <si>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</si>
  <si>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</si>
  <si>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</si>
  <si>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</si>
  <si>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</si>
  <si>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</si>
  <si>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</si>
  <si>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</si>
  <si>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</si>
  <si>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</si>
  <si>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</si>
  <si>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</si>
  <si>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</si>
  <si>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</si>
  <si>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</si>
  <si>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</si>
  <si>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</si>
  <si>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</si>
  <si>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</si>
  <si>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</si>
  <si>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</si>
  <si>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</si>
  <si>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</si>
  <si>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</si>
  <si>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</si>
  <si>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</si>
  <si>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</si>
  <si>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</si>
  <si>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</si>
  <si>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</si>
  <si>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</si>
  <si>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</si>
  <si>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</si>
  <si>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</si>
  <si>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</si>
  <si>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</si>
  <si>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</si>
  <si>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</si>
  <si>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</si>
  <si>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</si>
  <si>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Value of shares settled during the month in dematerialized form</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</si>
  <si>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</si>
  <si>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</si>
  <si>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</si>
  <si>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</si>
  <si>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</si>
  <si>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</si>
  <si>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</si>
  <si>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</si>
  <si>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</si>
  <si>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</si>
  <si>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</si>
  <si>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</si>
  <si>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</si>
  <si>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</si>
  <si>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</si>
  <si>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</si>
  <si>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</si>
  <si>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</si>
  <si>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</si>
  <si>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</si>
  <si>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</si>
  <si>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</si>
  <si>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</si>
  <si>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</si>
  <si>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</si>
  <si>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</si>
  <si>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</si>
  <si>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</si>
  <si>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</si>
  <si>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</si>
  <si>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</si>
  <si>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</si>
  <si>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</si>
  <si>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</si>
  <si>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</si>
  <si>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</si>
  <si>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</si>
  <si>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</si>
  <si>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</si>
  <si>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</si>
  <si>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</si>
  <si>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</si>
  <si>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</si>
  <si>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</si>
  <si>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</si>
  <si>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</si>
  <si>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</si>
  <si>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</si>
  <si>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</si>
  <si>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</si>
  <si>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</si>
  <si>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t>
  </si>
  <si>
    <t xml:space="preserve">
Year / Month</t>
  </si>
  <si>
    <t># Average during the period.</t>
  </si>
  <si>
    <t>Source: MCX</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</si>
  <si>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</si>
  <si>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</si>
  <si>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</si>
  <si>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</si>
  <si>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</si>
  <si>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</si>
  <si>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</si>
  <si>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</si>
  <si>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</si>
  <si>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</si>
  <si>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</si>
  <si>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t xml:space="preserve"> 
No. of contracts</t>
  </si>
  <si>
    <t>Bullion</t>
  </si>
  <si>
    <t xml:space="preserve">
Total Options</t>
  </si>
  <si>
    <t xml:space="preserve">Call Options </t>
  </si>
  <si>
    <t xml:space="preserve">Put Options </t>
  </si>
  <si>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</si>
  <si>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</si>
  <si>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</si>
  <si>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</si>
  <si>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</si>
  <si>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</si>
  <si>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</si>
  <si>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</si>
  <si>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</si>
  <si>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</si>
  <si>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</si>
  <si>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</si>
  <si>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</si>
  <si>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t xml:space="preserve"> Bullion</t>
  </si>
  <si>
    <t xml:space="preserve">
Table 69: Trends in commodity derivatives at NSE</t>
  </si>
  <si>
    <t>Energy</t>
  </si>
  <si>
    <t>Metals</t>
  </si>
  <si>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</si>
  <si>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</si>
  <si>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</si>
  <si>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</si>
  <si>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</si>
  <si>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</si>
  <si>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</si>
  <si>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</si>
  <si>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</si>
  <si>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</si>
  <si>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</si>
  <si>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</si>
  <si>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</si>
  <si>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</si>
  <si>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</si>
  <si>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</si>
  <si>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</si>
  <si>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</si>
  <si>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</si>
  <si>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</si>
  <si>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</si>
  <si>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</si>
  <si>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</si>
  <si>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</si>
  <si>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</si>
  <si>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</si>
  <si>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</si>
  <si>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</si>
  <si>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</si>
  <si>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</si>
  <si>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</si>
  <si>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</si>
  <si>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</si>
  <si>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</si>
  <si>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</si>
  <si>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</si>
  <si>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</si>
  <si>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</si>
  <si>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Base Metals</t>
  </si>
  <si>
    <t>Aluminium</t>
  </si>
  <si>
    <t>5 MT</t>
  </si>
  <si>
    <t>Aluminium Mini</t>
  </si>
  <si>
    <t>1 MT</t>
  </si>
  <si>
    <t>Copper</t>
  </si>
  <si>
    <t>2.5 MT</t>
  </si>
  <si>
    <t>Lead</t>
  </si>
  <si>
    <t>Lead Mini</t>
  </si>
  <si>
    <t>Nickel</t>
  </si>
  <si>
    <t>1.5 MT</t>
  </si>
  <si>
    <t>Zinc</t>
  </si>
  <si>
    <t>Zinc Mini</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</si>
  <si>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</si>
  <si>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</si>
  <si>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</si>
  <si>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</si>
  <si>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</si>
  <si>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</si>
  <si>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</si>
  <si>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</si>
  <si>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</si>
  <si>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</si>
  <si>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</si>
  <si>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</si>
  <si>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</si>
  <si>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</si>
  <si>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</si>
  <si>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</si>
  <si>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</si>
  <si>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Crude Oil</t>
  </si>
  <si>
    <t>100 barrels</t>
  </si>
  <si>
    <t>₹/ Barrel</t>
  </si>
  <si>
    <t>Crude Oil Mini</t>
  </si>
  <si>
    <t>10 barrels</t>
  </si>
  <si>
    <t xml:space="preserve">Natural Gas </t>
  </si>
  <si>
    <t>1250 mmBtu</t>
  </si>
  <si>
    <t>₹/ mmBtu</t>
  </si>
  <si>
    <t xml:space="preserve">Natural Gas Mini </t>
  </si>
  <si>
    <t>250 mmBtu</t>
  </si>
  <si>
    <t xml:space="preserve">
Index</t>
  </si>
  <si>
    <t xml:space="preserve">
iCOMDEX Bullion </t>
  </si>
  <si>
    <t>₹/ Unit</t>
  </si>
  <si>
    <t xml:space="preserve">
Total MCX Futures</t>
  </si>
  <si>
    <t xml:space="preserve">
MCX Options</t>
  </si>
  <si>
    <t>Silver</t>
  </si>
  <si>
    <t>₹/ 1KG</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</si>
  <si>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</si>
  <si>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</si>
  <si>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</si>
  <si>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</si>
  <si>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</si>
  <si>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</si>
  <si>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</si>
  <si>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</si>
  <si>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</si>
  <si>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</si>
  <si>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</si>
  <si>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</si>
  <si>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</si>
  <si>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</si>
  <si>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</si>
  <si>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</si>
  <si>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</si>
  <si>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</si>
  <si>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</si>
  <si>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</si>
  <si>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</si>
  <si>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</si>
  <si>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</si>
  <si>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</si>
  <si>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</si>
  <si>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</si>
  <si>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</si>
  <si>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</si>
  <si>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</si>
  <si>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</si>
  <si>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</si>
  <si>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</si>
  <si>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</si>
  <si>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</si>
  <si>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</si>
  <si>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</si>
  <si>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</si>
  <si>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</si>
  <si>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</si>
  <si>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</si>
  <si>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</si>
  <si>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</si>
  <si>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</si>
  <si>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</si>
  <si>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</si>
  <si>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</si>
  <si>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</si>
  <si>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</si>
  <si>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</si>
  <si>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</si>
  <si>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</si>
  <si>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</si>
  <si>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</si>
  <si>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</si>
  <si>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</si>
  <si>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</si>
  <si>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</si>
  <si>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</si>
  <si>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</si>
  <si>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</si>
  <si>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</si>
  <si>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</si>
  <si>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</si>
  <si>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</si>
  <si>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</si>
  <si>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</si>
  <si>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</si>
  <si>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</si>
  <si>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</si>
  <si>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</si>
  <si>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</si>
  <si>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</si>
  <si>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</si>
  <si>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</si>
  <si>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</si>
  <si>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</si>
  <si>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</si>
  <si>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</si>
  <si>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</si>
  <si>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</si>
  <si>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Total NCDEX Futures</t>
  </si>
  <si>
    <t xml:space="preserve">
NCDEX Options</t>
  </si>
  <si>
    <t>Agri.</t>
  </si>
  <si>
    <t>Guarseed</t>
  </si>
  <si>
    <t>Soybean</t>
  </si>
  <si>
    <t>RM Seed</t>
  </si>
  <si>
    <t>Total NCDEX Options</t>
  </si>
  <si>
    <t xml:space="preserve">
Table 73: Commodity-wise turnover and trading volume at BSE and NSE</t>
  </si>
  <si>
    <t xml:space="preserve">
Exchange &amp; Segment</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</si>
  <si>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</si>
  <si>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</si>
  <si>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</si>
  <si>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</si>
  <si>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</si>
  <si>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</si>
  <si>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</si>
  <si>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</si>
  <si>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</si>
  <si>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</si>
  <si>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</si>
  <si>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</si>
  <si>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</si>
  <si>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</si>
  <si>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</si>
  <si>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</si>
  <si>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</si>
  <si>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</si>
  <si>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</si>
  <si>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</si>
  <si>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</si>
  <si>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</si>
  <si>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</si>
  <si>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</si>
  <si>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</si>
  <si>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</si>
  <si>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</si>
  <si>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</si>
  <si>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</si>
  <si>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</si>
  <si>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</si>
  <si>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</si>
  <si>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</si>
  <si>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</si>
  <si>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</si>
  <si>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</si>
  <si>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</si>
  <si>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Total -NSE Futures</t>
  </si>
  <si>
    <t xml:space="preserve">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</si>
  <si>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</si>
  <si>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</si>
  <si>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</si>
  <si>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</si>
  <si>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</si>
  <si>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</si>
  <si>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</si>
  <si>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</si>
  <si>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</si>
  <si>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</si>
  <si>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</si>
  <si>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</si>
  <si>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</si>
  <si>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</si>
  <si>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</si>
  <si>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</si>
  <si>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</si>
  <si>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No.</t>
  </si>
  <si>
    <t>Financial Institutions</t>
  </si>
  <si>
    <t>Corporates</t>
  </si>
  <si>
    <t>NRIs</t>
  </si>
  <si>
    <t>OCBs</t>
  </si>
  <si>
    <t>FVCI</t>
  </si>
  <si>
    <t>FDI</t>
  </si>
  <si>
    <t xml:space="preserve">FPIs </t>
  </si>
  <si>
    <t>Client</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</si>
  <si>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</si>
  <si>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</si>
  <si>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</si>
  <si>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</si>
  <si>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</si>
  <si>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</si>
  <si>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</si>
  <si>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</si>
  <si>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</si>
  <si>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</si>
  <si>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</si>
  <si>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</si>
  <si>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</si>
  <si>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</si>
  <si>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</si>
  <si>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</si>
  <si>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</si>
  <si>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Source: SEBI </t>
  </si>
  <si>
    <t>Sr. No.</t>
  </si>
  <si>
    <t>Scheme Category</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</si>
  <si>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</si>
  <si>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</si>
  <si>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</si>
  <si>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</si>
  <si>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</si>
  <si>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</si>
  <si>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</si>
  <si>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</si>
  <si>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</si>
  <si>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</si>
  <si>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</si>
  <si>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</si>
  <si>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</si>
  <si>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</si>
  <si>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</si>
  <si>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</si>
  <si>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</si>
  <si>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</si>
  <si>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</si>
  <si>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</si>
  <si>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</si>
  <si>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</si>
  <si>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</si>
  <si>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</si>
  <si>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</si>
  <si>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</si>
  <si>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</si>
  <si>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</si>
  <si>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</si>
  <si>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</si>
  <si>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</si>
  <si>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</si>
  <si>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</si>
  <si>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</si>
  <si>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</si>
  <si>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</si>
  <si>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</si>
  <si>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</si>
  <si>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</si>
  <si>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</si>
  <si>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</si>
  <si>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</si>
  <si>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</si>
  <si>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</si>
  <si>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</si>
  <si>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</si>
  <si>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</si>
  <si>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</si>
  <si>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</si>
  <si>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</si>
  <si>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</si>
  <si>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</si>
  <si>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</si>
  <si>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</si>
  <si>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</si>
  <si>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</si>
  <si>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</si>
  <si>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</si>
  <si>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</si>
  <si>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</si>
  <si>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</si>
  <si>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</si>
  <si>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</si>
  <si>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</si>
  <si>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</si>
  <si>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</si>
  <si>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</si>
  <si>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</si>
  <si>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</si>
  <si>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</si>
  <si>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</si>
  <si>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</si>
  <si>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</si>
  <si>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</si>
  <si>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</si>
  <si>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</si>
  <si>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</si>
  <si>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Gross Purchases</t>
  </si>
  <si>
    <t>Gross Sales</t>
  </si>
  <si>
    <t>Net Purchases /Sales</t>
  </si>
  <si>
    <t>This data is compiled on the basis of reports submitted to SEBI by custodians.</t>
  </si>
  <si>
    <t>Discretionary#</t>
  </si>
  <si>
    <t>Non-Discretionary</t>
  </si>
  <si>
    <t>Co-Investment</t>
  </si>
  <si>
    <t>Advisory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</si>
  <si>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</si>
  <si>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</si>
  <si>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</si>
  <si>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</si>
  <si>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</si>
  <si>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</si>
  <si>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</si>
  <si>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</si>
  <si>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</si>
  <si>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</si>
  <si>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</si>
  <si>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</si>
  <si>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</si>
  <si>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</si>
  <si>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</si>
  <si>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</si>
  <si>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</si>
  <si>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</si>
  <si>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</si>
  <si>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</si>
  <si>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</si>
  <si>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</si>
  <si>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</si>
  <si>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</si>
  <si>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</si>
  <si>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</si>
  <si>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</si>
  <si>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</si>
  <si>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</si>
  <si>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</si>
  <si>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</si>
  <si>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</si>
  <si>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Bond Market</t>
  </si>
  <si>
    <t>Business trusts</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</si>
  <si>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</si>
  <si>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</si>
  <si>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Average Trade Size (₹)</t>
  </si>
  <si>
    <t xml:space="preserve">JSWSL       </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</si>
  <si>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</si>
  <si>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</si>
  <si>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</si>
  <si>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</si>
  <si>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Table 35: Trends in Equity Derivatives Segment at NSE</t>
  </si>
  <si>
    <t>Number of Clearing Corporations (connected)</t>
  </si>
  <si>
    <t>NSE SME IPO</t>
  </si>
  <si>
    <t>*includes futures turnover</t>
  </si>
  <si>
    <t>No. of contracts traded</t>
  </si>
  <si>
    <t>₹/ BBL</t>
  </si>
  <si>
    <t>5. The amount raised through fresh issues and OFS are obtained by multiplying the respective number of shares issued with the issue price.</t>
  </si>
  <si>
    <t>``</t>
  </si>
  <si>
    <t>Average Quantity of shares settled daily (quantity of shares settled during the month divided by actual settlement days)</t>
  </si>
  <si>
    <t>Average Value of shares settled daily (value of shares settled during the month divided by actual settlement days)</t>
  </si>
  <si>
    <t xml:space="preserve">
Source: NCDEX, MCX, BSE and NSE</t>
  </si>
  <si>
    <t xml:space="preserve">
Source: MCX, NCDEX, BSE and NSE</t>
  </si>
  <si>
    <t>SUNOIL</t>
  </si>
  <si>
    <t>SILVERM</t>
  </si>
  <si>
    <t>5 KGs</t>
  </si>
  <si>
    <t>SILVERMIC</t>
  </si>
  <si>
    <t>JEERAMINI</t>
  </si>
  <si>
    <t>One NSE Natural Gas futures contract</t>
  </si>
  <si>
    <t>One NSE WTI Crude Oil futures contract</t>
  </si>
  <si>
    <t>9.10/10.25</t>
  </si>
  <si>
    <t>Steel Rebar</t>
  </si>
  <si>
    <t>4. Options Turnover is based on Notional value.</t>
  </si>
  <si>
    <t>Crude Sunflower Oil</t>
  </si>
  <si>
    <t>Note: 1. AGRIDEX volume are in '000 lots and is not included for computing the total volume in "000 tonnes" .</t>
  </si>
  <si>
    <t>2. For Options traded qty is in '000 tons.</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</si>
  <si>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</si>
  <si>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</si>
  <si>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</si>
  <si>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</si>
  <si>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</si>
  <si>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</si>
  <si>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</si>
  <si>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</si>
  <si>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</si>
  <si>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</si>
  <si>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</si>
  <si>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</si>
  <si>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</si>
  <si>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</si>
  <si>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</si>
  <si>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</si>
  <si>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</si>
  <si>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</si>
  <si>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</si>
  <si>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</si>
  <si>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</si>
  <si>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</si>
  <si>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</si>
  <si>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</si>
  <si>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</si>
  <si>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</si>
  <si>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</si>
  <si>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</si>
  <si>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</si>
  <si>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</si>
  <si>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</si>
  <si>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</si>
  <si>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</si>
  <si>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</si>
  <si>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</si>
  <si>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Public issues</t>
  </si>
  <si>
    <t>Table 5: Consolidated Resource Mobilisation through Primary markets</t>
  </si>
  <si>
    <t>FPOs</t>
  </si>
  <si>
    <t>IPOs (SME issues)</t>
  </si>
  <si>
    <t>IPOs (Mainboard)</t>
  </si>
  <si>
    <t>IPOs (Total)</t>
  </si>
  <si>
    <t>Table 5: Consolidated Resource Mobilisation through Primary Market</t>
  </si>
  <si>
    <t>Table 6: Capital Raised from the Primary Market through Public and Rights Issues (Equity and Debt)</t>
  </si>
  <si>
    <t xml:space="preserve">L. Total Equity raised </t>
  </si>
  <si>
    <t>M. Fund mobilized through Private Placement in Corporate Bond Market (CBM)</t>
  </si>
  <si>
    <t>N. Fund mobilized through public issue in CBM</t>
  </si>
  <si>
    <t>P. Total funds mobilized by REITs</t>
  </si>
  <si>
    <t>Q. Total fund mobilized by InvITs</t>
  </si>
  <si>
    <t>3. The data in Table 5 is segregated into Financial and Non Financial Sector.</t>
  </si>
  <si>
    <t>4. Since, some issue have components of both fresh issues as well as OFS, the number of issues with fresh issues and OFS is not given</t>
  </si>
  <si>
    <t>R. Total fund mobilized by REITs &amp; InvITs (P+Q)</t>
  </si>
  <si>
    <t>O. Total fund Mobilized in CBM (M+N)</t>
  </si>
  <si>
    <t>i) OFS Component (Total) G(i)+K</t>
  </si>
  <si>
    <t>ii) Fresh Capital Raising Component (Total) G(ii)+H+I+J</t>
  </si>
  <si>
    <t>II. Gross Saving as a per cent of Gross National Disposable Income at current market prices in 2022-23*</t>
  </si>
  <si>
    <t>* Second Advance Estimates (2023-24) as per MOSPI press release dated February 29, 2024</t>
  </si>
  <si>
    <t>$ indicates as on March 31, 2024</t>
  </si>
  <si>
    <t>Table 4: Trends in Offers closed under SEBI (Substantial Acquisition of Shares and Takeover) Regulations, 2011</t>
  </si>
  <si>
    <t>1. Data includes funds raised through public issue, private placement, preferential issue, institutional placement, rights issue</t>
  </si>
  <si>
    <t>2. IPOs are classified based on listing date and public debt issues on the basis of closing date of the issue.</t>
  </si>
  <si>
    <t>Corporate Brokers(Cash Segment)</t>
  </si>
  <si>
    <t>Shriram Finance Ltd.</t>
  </si>
  <si>
    <t>%
Change during the year</t>
  </si>
  <si>
    <t>%
Change during the month</t>
  </si>
  <si>
    <t>No. of schemes as on March 31, 2024</t>
  </si>
  <si>
    <t>No of Folios as on March 31, 2024</t>
  </si>
  <si>
    <t>Funds mobilized for the period (Since April 01, 2023 to March 31, 2024)  (₹ crore)</t>
  </si>
  <si>
    <t xml:space="preserve">Repurchase/ Redemption for the period (Since April 01, 2023 to March 31, 2024)  (₹ crore) </t>
  </si>
  <si>
    <t>Net Inflow (+ve)/ Outflow (-ve) for the period (Since April 01, 2023 to March 31, 2024)  (₹ crore)</t>
  </si>
  <si>
    <t>Net Assets Under Management as on March 31, 2024</t>
  </si>
  <si>
    <t>Discretionary</t>
  </si>
  <si>
    <t>Foreign Depositories</t>
  </si>
  <si>
    <t>Insurance Companies</t>
  </si>
  <si>
    <t>Local Pension Funds</t>
  </si>
  <si>
    <t xml:space="preserve">Notes:  </t>
  </si>
  <si>
    <t>Table 59: Trends in Transactions on Stock Markets by Mutual Funds (₹  crore)</t>
  </si>
  <si>
    <t>ESG Rating Provider (ERP)</t>
  </si>
  <si>
    <t>Table 12: Private Placement of Corporate Debt listed at BSE and NSE</t>
  </si>
  <si>
    <t>2024-25$</t>
  </si>
  <si>
    <t>MCX iCOMDEX Composite</t>
  </si>
  <si>
    <t>Natural Gas Mini</t>
  </si>
  <si>
    <t>6. Shriram Finance Ltd replaced UPL Ltd in the benchmark Nifty50 index, effective from March 28</t>
  </si>
  <si>
    <t>0</t>
  </si>
  <si>
    <r>
      <t>Notes: 
1. Figures are compiled based on reports submitted by FPIs/deemed FPIs issuing ODIs. 
2</t>
    </r>
    <r>
      <rPr>
        <sz val="10"/>
        <color indexed="10"/>
        <rFont val="Garamond"/>
        <family val="1"/>
      </rPr>
      <t xml:space="preserve">. </t>
    </r>
    <r>
      <rPr>
        <sz val="10"/>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</si>
  <si>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Macro Economic Sector</t>
  </si>
  <si>
    <t>Sector</t>
  </si>
  <si>
    <r>
      <rPr>
        <sz val="8"/>
        <rFont val="Garamond"/>
        <family val="1"/>
      </rPr>
      <t>Chemicals &amp; Petrochemicals</t>
    </r>
  </si>
  <si>
    <r>
      <rPr>
        <sz val="8"/>
        <rFont val="Garamond"/>
        <family val="1"/>
      </rPr>
      <t>Fertilizers &amp; Agrochemicals</t>
    </r>
  </si>
  <si>
    <r>
      <rPr>
        <sz val="8"/>
        <rFont val="Garamond"/>
        <family val="1"/>
      </rPr>
      <t>Cement &amp; Cement Products</t>
    </r>
  </si>
  <si>
    <r>
      <rPr>
        <sz val="8"/>
        <rFont val="Garamond"/>
        <family val="1"/>
      </rPr>
      <t>Other Construction Materials</t>
    </r>
  </si>
  <si>
    <r>
      <rPr>
        <sz val="8"/>
        <rFont val="Garamond"/>
        <family val="1"/>
      </rPr>
      <t>Ferrous Metals</t>
    </r>
  </si>
  <si>
    <r>
      <rPr>
        <sz val="8"/>
        <rFont val="Garamond"/>
        <family val="1"/>
      </rPr>
      <t>Non - Ferrous Metals</t>
    </r>
  </si>
  <si>
    <r>
      <rPr>
        <sz val="8"/>
        <rFont val="Garamond"/>
        <family val="1"/>
      </rPr>
      <t>Diversified Metals</t>
    </r>
  </si>
  <si>
    <r>
      <rPr>
        <sz val="8"/>
        <rFont val="Garamond"/>
        <family val="1"/>
      </rPr>
      <t>Minerals &amp; Mining</t>
    </r>
  </si>
  <si>
    <r>
      <rPr>
        <sz val="8"/>
        <rFont val="Garamond"/>
        <family val="1"/>
      </rPr>
      <t>Metals &amp; Minerals Trading</t>
    </r>
  </si>
  <si>
    <r>
      <rPr>
        <sz val="8"/>
        <rFont val="Garamond"/>
        <family val="1"/>
      </rPr>
      <t>Paper, Forest &amp; Jute Products</t>
    </r>
  </si>
  <si>
    <r>
      <rPr>
        <sz val="8"/>
        <rFont val="Garamond"/>
        <family val="1"/>
      </rPr>
      <t>Automobiles</t>
    </r>
  </si>
  <si>
    <r>
      <rPr>
        <sz val="8"/>
        <rFont val="Garamond"/>
        <family val="1"/>
      </rPr>
      <t>Auto Components</t>
    </r>
  </si>
  <si>
    <r>
      <rPr>
        <sz val="8"/>
        <rFont val="Garamond"/>
        <family val="1"/>
      </rPr>
      <t>Consumer Durables</t>
    </r>
  </si>
  <si>
    <r>
      <rPr>
        <sz val="8"/>
        <rFont val="Garamond"/>
        <family val="1"/>
      </rPr>
      <t>Textiles &amp; Apparels</t>
    </r>
  </si>
  <si>
    <r>
      <rPr>
        <sz val="8"/>
        <rFont val="Garamond"/>
        <family val="1"/>
      </rPr>
      <t>Media</t>
    </r>
  </si>
  <si>
    <r>
      <rPr>
        <sz val="8"/>
        <rFont val="Garamond"/>
        <family val="1"/>
      </rPr>
      <t>Entertainment</t>
    </r>
  </si>
  <si>
    <r>
      <rPr>
        <sz val="8"/>
        <rFont val="Garamond"/>
        <family val="1"/>
      </rPr>
      <t>Printing &amp; Publication</t>
    </r>
  </si>
  <si>
    <r>
      <rPr>
        <sz val="8"/>
        <rFont val="Garamond"/>
        <family val="1"/>
      </rPr>
      <t>Realty</t>
    </r>
  </si>
  <si>
    <r>
      <rPr>
        <sz val="8"/>
        <rFont val="Garamond"/>
        <family val="1"/>
      </rPr>
      <t>Leisure Services</t>
    </r>
  </si>
  <si>
    <r>
      <rPr>
        <sz val="8"/>
        <rFont val="Garamond"/>
        <family val="1"/>
      </rPr>
      <t>Other Consumer Services</t>
    </r>
  </si>
  <si>
    <r>
      <rPr>
        <sz val="8"/>
        <rFont val="Garamond"/>
        <family val="1"/>
      </rPr>
      <t>Retailing</t>
    </r>
  </si>
  <si>
    <r>
      <rPr>
        <sz val="8"/>
        <rFont val="Garamond"/>
        <family val="1"/>
      </rPr>
      <t>Gas</t>
    </r>
  </si>
  <si>
    <r>
      <rPr>
        <sz val="8"/>
        <rFont val="Garamond"/>
        <family val="1"/>
      </rPr>
      <t>Oil</t>
    </r>
  </si>
  <si>
    <r>
      <rPr>
        <sz val="8"/>
        <rFont val="Garamond"/>
        <family val="1"/>
      </rPr>
      <t>Petroleum Products</t>
    </r>
  </si>
  <si>
    <r>
      <rPr>
        <sz val="8"/>
        <rFont val="Garamond"/>
        <family val="1"/>
      </rPr>
      <t>Consumable Fuels</t>
    </r>
  </si>
  <si>
    <r>
      <rPr>
        <sz val="8"/>
        <rFont val="Garamond"/>
        <family val="1"/>
      </rPr>
      <t>Agricultural Food &amp; other Products</t>
    </r>
  </si>
  <si>
    <r>
      <rPr>
        <sz val="8"/>
        <rFont val="Garamond"/>
        <family val="1"/>
      </rPr>
      <t>Beverages</t>
    </r>
  </si>
  <si>
    <r>
      <rPr>
        <sz val="8"/>
        <rFont val="Garamond"/>
        <family val="1"/>
      </rPr>
      <t>Cigarettes &amp; Tobacco Products</t>
    </r>
  </si>
  <si>
    <r>
      <rPr>
        <sz val="8"/>
        <rFont val="Garamond"/>
        <family val="1"/>
      </rPr>
      <t>Food Products</t>
    </r>
  </si>
  <si>
    <r>
      <rPr>
        <sz val="8"/>
        <rFont val="Garamond"/>
        <family val="1"/>
      </rPr>
      <t>Personal Products</t>
    </r>
  </si>
  <si>
    <r>
      <rPr>
        <sz val="8"/>
        <rFont val="Garamond"/>
        <family val="1"/>
      </rPr>
      <t>Household Products</t>
    </r>
  </si>
  <si>
    <r>
      <rPr>
        <sz val="8"/>
        <rFont val="Garamond"/>
        <family val="1"/>
      </rPr>
      <t>Diversified FMCG</t>
    </r>
  </si>
  <si>
    <r>
      <rPr>
        <sz val="8"/>
        <rFont val="Garamond"/>
        <family val="1"/>
      </rPr>
      <t>Finance</t>
    </r>
  </si>
  <si>
    <r>
      <rPr>
        <sz val="8"/>
        <rFont val="Garamond"/>
        <family val="1"/>
      </rPr>
      <t>Banks</t>
    </r>
  </si>
  <si>
    <r>
      <rPr>
        <sz val="8"/>
        <rFont val="Garamond"/>
        <family val="1"/>
      </rPr>
      <t>Capital Markets</t>
    </r>
  </si>
  <si>
    <r>
      <rPr>
        <sz val="8"/>
        <rFont val="Garamond"/>
        <family val="1"/>
      </rPr>
      <t>Insurance</t>
    </r>
  </si>
  <si>
    <r>
      <rPr>
        <sz val="8"/>
        <rFont val="Garamond"/>
        <family val="1"/>
      </rPr>
      <t>Financial Technology (Fintech)</t>
    </r>
  </si>
  <si>
    <r>
      <rPr>
        <sz val="8"/>
        <rFont val="Garamond"/>
        <family val="1"/>
      </rPr>
      <t>Pharmaceuticals &amp; Biotechnology</t>
    </r>
  </si>
  <si>
    <r>
      <rPr>
        <sz val="8"/>
        <rFont val="Garamond"/>
        <family val="1"/>
      </rPr>
      <t>Healthcare Equipment &amp; Supplies</t>
    </r>
  </si>
  <si>
    <r>
      <rPr>
        <sz val="8"/>
        <rFont val="Garamond"/>
        <family val="1"/>
      </rPr>
      <t>Healthcare Services</t>
    </r>
  </si>
  <si>
    <r>
      <rPr>
        <sz val="8"/>
        <rFont val="Garamond"/>
        <family val="1"/>
      </rPr>
      <t>Construction</t>
    </r>
  </si>
  <si>
    <r>
      <rPr>
        <sz val="8"/>
        <rFont val="Garamond"/>
        <family val="1"/>
      </rPr>
      <t>Aerospace &amp; Defense</t>
    </r>
  </si>
  <si>
    <r>
      <rPr>
        <sz val="8"/>
        <rFont val="Garamond"/>
        <family val="1"/>
      </rPr>
      <t>Agricultural, Commercial
&amp; Construction Vehicles</t>
    </r>
  </si>
  <si>
    <r>
      <rPr>
        <sz val="8"/>
        <rFont val="Garamond"/>
        <family val="1"/>
      </rPr>
      <t>Electrical Equipment</t>
    </r>
  </si>
  <si>
    <r>
      <rPr>
        <sz val="8"/>
        <rFont val="Garamond"/>
        <family val="1"/>
      </rPr>
      <t>Industrial Manufacturing</t>
    </r>
  </si>
  <si>
    <r>
      <rPr>
        <sz val="8"/>
        <rFont val="Garamond"/>
        <family val="1"/>
      </rPr>
      <t>Industrial Products</t>
    </r>
  </si>
  <si>
    <r>
      <rPr>
        <sz val="8"/>
        <rFont val="Garamond"/>
        <family val="1"/>
      </rPr>
      <t>IT - Software</t>
    </r>
  </si>
  <si>
    <r>
      <rPr>
        <sz val="8"/>
        <rFont val="Garamond"/>
        <family val="1"/>
      </rPr>
      <t>IT - Services</t>
    </r>
  </si>
  <si>
    <r>
      <rPr>
        <sz val="8"/>
        <rFont val="Garamond"/>
        <family val="1"/>
      </rPr>
      <t>IT - Hardware</t>
    </r>
  </si>
  <si>
    <r>
      <rPr>
        <sz val="8"/>
        <rFont val="Garamond"/>
        <family val="1"/>
      </rPr>
      <t>Engineering Services</t>
    </r>
  </si>
  <si>
    <r>
      <rPr>
        <sz val="8"/>
        <rFont val="Garamond"/>
        <family val="1"/>
      </rPr>
      <t>Transport Services</t>
    </r>
  </si>
  <si>
    <r>
      <rPr>
        <sz val="8"/>
        <rFont val="Garamond"/>
        <family val="1"/>
      </rPr>
      <t>Transport Infrastructure</t>
    </r>
  </si>
  <si>
    <r>
      <rPr>
        <sz val="8"/>
        <rFont val="Garamond"/>
        <family val="1"/>
      </rPr>
      <t>Commercial Services &amp; Supplies</t>
    </r>
  </si>
  <si>
    <r>
      <rPr>
        <sz val="8"/>
        <rFont val="Garamond"/>
        <family val="1"/>
      </rPr>
      <t>Public Services</t>
    </r>
  </si>
  <si>
    <r>
      <rPr>
        <sz val="8"/>
        <rFont val="Garamond"/>
        <family val="1"/>
      </rPr>
      <t>Telecom - Services</t>
    </r>
  </si>
  <si>
    <r>
      <rPr>
        <sz val="8"/>
        <rFont val="Garamond"/>
        <family val="1"/>
      </rPr>
      <t>Telecom -  Equipment &amp; Accessories</t>
    </r>
  </si>
  <si>
    <r>
      <rPr>
        <sz val="8"/>
        <rFont val="Garamond"/>
        <family val="1"/>
      </rPr>
      <t>Power</t>
    </r>
  </si>
  <si>
    <r>
      <rPr>
        <sz val="8"/>
        <rFont val="Garamond"/>
        <family val="1"/>
      </rPr>
      <t>Other Utilities</t>
    </r>
  </si>
  <si>
    <r>
      <rPr>
        <sz val="8"/>
        <rFont val="Garamond"/>
        <family val="1"/>
      </rPr>
      <t>Diversified</t>
    </r>
  </si>
  <si>
    <t>Commodities</t>
  </si>
  <si>
    <t>Chemicals</t>
  </si>
  <si>
    <t>Construction Materials</t>
  </si>
  <si>
    <t>Metals &amp; Mining</t>
  </si>
  <si>
    <t>Forest Materials</t>
  </si>
  <si>
    <t>Consumer Discretionary</t>
  </si>
  <si>
    <t>Automobile and Auto Components</t>
  </si>
  <si>
    <t>Consumer Durables</t>
  </si>
  <si>
    <t>Textiles</t>
  </si>
  <si>
    <t>Media, Entertainment &amp; Publication</t>
  </si>
  <si>
    <t>Realty</t>
  </si>
  <si>
    <t>Oil, Gas &amp; Consumable Fuels</t>
  </si>
  <si>
    <t>Fast Moving Consumer Goods</t>
  </si>
  <si>
    <t>Financial Services</t>
  </si>
  <si>
    <t>Industrials</t>
  </si>
  <si>
    <t>Construction</t>
  </si>
  <si>
    <t>Capital Goods</t>
  </si>
  <si>
    <t>Information Technology</t>
  </si>
  <si>
    <t>Services</t>
  </si>
  <si>
    <t>Telecommunication</t>
  </si>
  <si>
    <t>Utilities</t>
  </si>
  <si>
    <t>Diversified</t>
  </si>
  <si>
    <t>Note: The industrial classification is based on SEBI 4 tier industry classification</t>
  </si>
  <si>
    <t>Table 3: Offers closed during May 2024 under SEBI (Substantial Acquisition of Shares and Takeover) Regulations, 2011</t>
  </si>
  <si>
    <t xml:space="preserve">Notes: 
</t>
  </si>
  <si>
    <t>1. Equity data on IPO issues are categorised based on the listing date .</t>
  </si>
  <si>
    <t>2. Debt issues are classified based on closing date of the issue</t>
  </si>
  <si>
    <t>NA - Not Available - In view of interoperability of the clearing corporations, this data will be available with the Clearing Corporations</t>
  </si>
  <si>
    <t>No.of schemes as on May 31, 2024</t>
  </si>
  <si>
    <t>No.of folios as on May 31, 2024</t>
  </si>
  <si>
    <t>Funds mobilised for the period (since April 01, 2024 to May 31, 2024) in Rs. cr</t>
  </si>
  <si>
    <t>Repurchase/redemption for the period (since April 01, 2024 to May 31, 2024) in Rs. cr</t>
  </si>
  <si>
    <t>Net Inflow(ve) / Outflow(-ve) for the period (since April 01, 2024 to May 31, 2024 ) in Rs. cr</t>
  </si>
  <si>
    <t>Net Asset under management as on May 31, 2024 in Rs. cr</t>
  </si>
  <si>
    <t>Open</t>
  </si>
  <si>
    <t>Average of Daily Close #</t>
  </si>
  <si>
    <t>Note: Options Turnover is based on Notional value (i.e. Strike Price + Premium).</t>
  </si>
  <si>
    <t>Note: 1. Conversion factor for Brent Crude Oil of Energy segment is 1 Tonne = 7.33 Barrels</t>
  </si>
  <si>
    <t>Open interest at the end of the period</t>
  </si>
  <si>
    <t>Average Daily Open Interest in May 2024</t>
  </si>
  <si>
    <t>Close Price</t>
  </si>
  <si>
    <t>Values of Contracts (₹ crore)</t>
  </si>
  <si>
    <t>SUFIBLT (Steel Billets Futures)</t>
  </si>
  <si>
    <t>Total -NSE Option</t>
  </si>
  <si>
    <t xml:space="preserve">I.GDP at Current prices for 2023-24 Q4 (₹ crore) #                   </t>
  </si>
  <si>
    <t>III.Gross Fixed Capital Formation as a per cent of GDP in FY 2023-24$</t>
  </si>
  <si>
    <t>#Quartely Estimates as per MOSPI press release dated May 31, 2024</t>
  </si>
  <si>
    <t>$ Provisional Estimates of Annual GDP (2023-24) as per MOSPI press release dated May 31, 2024</t>
  </si>
  <si>
    <t>2024-25#</t>
  </si>
  <si>
    <t>Note: Data in the table may include ratings of a single company from multiple credit rating agencies across rating categories.</t>
  </si>
  <si>
    <t>2024-25 (Till June-24)</t>
  </si>
  <si>
    <t xml:space="preserve">Table 6: Capital Raised from the Primary Market through Public and Rights Issues </t>
  </si>
  <si>
    <t>Table 2: Company-Wise Capital Raised through Public and Rights Issues (Equity) (During the month of June 2024)</t>
  </si>
  <si>
    <t>Sobhagya Merchantile Ltd.</t>
  </si>
  <si>
    <t>Ashnoor Textiles Mills Ltd.</t>
  </si>
  <si>
    <t>Vilas Transcore Limited</t>
  </si>
  <si>
    <t>Beacon Trusteeship Limited</t>
  </si>
  <si>
    <t>Z-Tech (India) Limited</t>
  </si>
  <si>
    <t>Associated Coaters Limited</t>
  </si>
  <si>
    <t>BSE SME</t>
  </si>
  <si>
    <t>Aimtron Electronics Limited</t>
  </si>
  <si>
    <t>TBI Corn Limited</t>
  </si>
  <si>
    <t>KRONOX LAB SCIENCES LIMITED</t>
  </si>
  <si>
    <t>Sanginita Chemicals Limited</t>
  </si>
  <si>
    <t>Sakuma Exports Ltd.</t>
  </si>
  <si>
    <t>TIL Ltd.</t>
  </si>
  <si>
    <t>Savani Financials Ltd.</t>
  </si>
  <si>
    <t>Magenta Lifecare Limited</t>
  </si>
  <si>
    <t>SATTRIX INFORMATION SECURITY LIMITED</t>
  </si>
  <si>
    <t>3C IT Solutions and Telecoms (India) Limited</t>
  </si>
  <si>
    <t>Ashapuri Gold Ornament Limited</t>
  </si>
  <si>
    <t>Yug Decor Limited</t>
  </si>
  <si>
    <t>Le Travenues Technology Limited</t>
  </si>
  <si>
    <t>Banas Finance Limited</t>
  </si>
  <si>
    <t>Ajooni Biotech Limited</t>
  </si>
  <si>
    <t>DSJ KEEP LEARNING LIMITED</t>
  </si>
  <si>
    <t>Mangalam Global Enterprise Limited</t>
  </si>
  <si>
    <t>Billwin Industries Limited</t>
  </si>
  <si>
    <t>United Cotfab Limited</t>
  </si>
  <si>
    <t>GP Eco Solutions India Limited</t>
  </si>
  <si>
    <t>Khoobsurat Ltd.</t>
  </si>
  <si>
    <t>Dee Development Engineers Limited</t>
  </si>
  <si>
    <t>GEM Enviro Management Limited</t>
  </si>
  <si>
    <t>Akme Fintrade (India) Limited</t>
  </si>
  <si>
    <t>Falcon Technoprojects India Limited</t>
  </si>
  <si>
    <t>Durlax Top Surface Limited</t>
  </si>
  <si>
    <t>Franklin Industries Limited</t>
  </si>
  <si>
    <t>Solara Active Pharma Sciences Limited</t>
  </si>
  <si>
    <t>Dindigul Farm Product Limited</t>
  </si>
  <si>
    <t>Winny Immigration &amp; Education Services Limited</t>
  </si>
  <si>
    <t>Stanley Lifestyles Limited</t>
  </si>
  <si>
    <t>Medicamen Organics Limited</t>
  </si>
  <si>
    <t xml:space="preserve">Table 66: Trends in commodity derivatives at MCX </t>
  </si>
  <si>
    <t>Table 64: Number of commodities permitted and traded at exchanges during the month (June 2024)</t>
  </si>
  <si>
    <r>
      <t xml:space="preserve">
Turnover 
(</t>
    </r>
    <r>
      <rPr>
        <sz val="11"/>
        <color theme="1"/>
        <rFont val="Garamond"/>
        <family val="1"/>
      </rPr>
      <t>₹</t>
    </r>
    <r>
      <rPr>
        <b/>
        <sz val="11"/>
        <color theme="1"/>
        <rFont val="Garamond"/>
        <family val="1"/>
      </rPr>
      <t xml:space="preserve"> crore)</t>
    </r>
  </si>
  <si>
    <r>
      <t xml:space="preserve">
Turnover 
(</t>
    </r>
    <r>
      <rPr>
        <sz val="11"/>
        <color theme="1"/>
        <rFont val="Garamond"/>
        <family val="1"/>
      </rPr>
      <t>₹</t>
    </r>
    <r>
      <rPr>
        <b/>
        <sz val="11"/>
        <color theme="1"/>
        <rFont val="Garamond"/>
        <family val="1"/>
      </rPr>
      <t xml:space="preserve"> crore)</t>
    </r>
  </si>
  <si>
    <r>
      <t xml:space="preserve">
Turnover (</t>
    </r>
    <r>
      <rPr>
        <sz val="11"/>
        <color theme="1"/>
        <rFont val="Garamond"/>
        <family val="1"/>
      </rPr>
      <t>₹</t>
    </r>
    <r>
      <rPr>
        <b/>
        <sz val="11"/>
        <color theme="1"/>
        <rFont val="Garamond"/>
        <family val="1"/>
      </rPr>
      <t xml:space="preserve"> crore)</t>
    </r>
  </si>
  <si>
    <r>
      <t xml:space="preserve">
Value
(</t>
    </r>
    <r>
      <rPr>
        <sz val="11"/>
        <color theme="1"/>
        <rFont val="Garamond"/>
        <family val="1"/>
      </rPr>
      <t>₹</t>
    </r>
    <r>
      <rPr>
        <b/>
        <sz val="11"/>
        <color theme="1"/>
        <rFont val="Garamond"/>
        <family val="1"/>
      </rPr>
      <t xml:space="preserve"> crore)</t>
    </r>
  </si>
  <si>
    <r>
      <t xml:space="preserve">
Notional Value 
(</t>
    </r>
    <r>
      <rPr>
        <sz val="11"/>
        <rFont val="Garamond"/>
        <family val="1"/>
      </rPr>
      <t>₹</t>
    </r>
    <r>
      <rPr>
        <b/>
        <sz val="11"/>
        <rFont val="Garamond"/>
        <family val="1"/>
      </rPr>
      <t xml:space="preserve"> crore)</t>
    </r>
  </si>
  <si>
    <r>
      <t>Turnover 
(</t>
    </r>
    <r>
      <rPr>
        <sz val="11"/>
        <color theme="1"/>
        <rFont val="Garamond"/>
        <family val="1"/>
      </rPr>
      <t>₹</t>
    </r>
    <r>
      <rPr>
        <b/>
        <sz val="11"/>
        <color theme="1"/>
        <rFont val="Garamond"/>
        <family val="1"/>
      </rPr>
      <t xml:space="preserve"> crore)</t>
    </r>
  </si>
  <si>
    <r>
      <t xml:space="preserve">
Turnover (</t>
    </r>
    <r>
      <rPr>
        <sz val="11"/>
        <color theme="1"/>
        <rFont val="Garamond"/>
        <family val="1"/>
      </rPr>
      <t xml:space="preserve">₹ </t>
    </r>
    <r>
      <rPr>
        <b/>
        <sz val="11"/>
        <color theme="1"/>
        <rFont val="Garamond"/>
        <family val="1"/>
      </rPr>
      <t>crore)</t>
    </r>
  </si>
  <si>
    <r>
      <t xml:space="preserve"> Value
(</t>
    </r>
    <r>
      <rPr>
        <sz val="11"/>
        <color theme="1"/>
        <rFont val="Garamond"/>
        <family val="1"/>
      </rPr>
      <t>₹</t>
    </r>
    <r>
      <rPr>
        <b/>
        <sz val="11"/>
        <color theme="1"/>
        <rFont val="Garamond"/>
        <family val="1"/>
      </rPr>
      <t xml:space="preserve"> crore)</t>
    </r>
  </si>
  <si>
    <r>
      <t xml:space="preserve">
Turnover 
(</t>
    </r>
    <r>
      <rPr>
        <sz val="11"/>
        <color theme="1"/>
        <rFont val="Garamond"/>
        <family val="1"/>
      </rPr>
      <t xml:space="preserve">₹ </t>
    </r>
    <r>
      <rPr>
        <b/>
        <sz val="11"/>
        <color theme="1"/>
        <rFont val="Garamond"/>
        <family val="1"/>
      </rPr>
      <t>crore)</t>
    </r>
  </si>
  <si>
    <t>Average Daily Open Interest in Jun-24</t>
  </si>
  <si>
    <t xml:space="preserve"> Total for Base Metals</t>
  </si>
  <si>
    <t>iCOMDEX Metal</t>
  </si>
  <si>
    <t>Total for Index Futures</t>
  </si>
  <si>
    <t>Total for Base Metals</t>
  </si>
  <si>
    <t>Guar Seed</t>
  </si>
  <si>
    <t>Cotton29</t>
  </si>
  <si>
    <t>$ indicates as on Jun 30, 2024</t>
  </si>
  <si>
    <t>Table 65: Trends in Commodity Index</t>
  </si>
  <si>
    <t>9.10/10.40</t>
  </si>
  <si>
    <t>6.00/7.30</t>
  </si>
  <si>
    <t>$ indicates as on June 30, 2024</t>
  </si>
  <si>
    <t>SWOJAS ENERGY FOODS LIMITED</t>
  </si>
  <si>
    <t>TAVERNIER RESOURCES LIMITED</t>
  </si>
  <si>
    <t>Parthrajsinh Harshadsinh Rana, Jyoti Gupta a.k.a Jyoti Khandelwa</t>
  </si>
  <si>
    <t>Amit Vedawala</t>
  </si>
  <si>
    <t>June-24</t>
  </si>
  <si>
    <t>Jun-24</t>
  </si>
  <si>
    <t xml:space="preserve">ADANI PORTS </t>
  </si>
  <si>
    <t>1. Beta &amp; R2 are calculated for the trailing 12 months .Beta measures the  degree to which any portfolio of stocks is affected as compared to the effect on the market as a whole.</t>
  </si>
  <si>
    <t>$ indicates up to June 30, 2024</t>
  </si>
  <si>
    <t>$ indicates upto June 30, 2024</t>
  </si>
  <si>
    <t>Table 63: Depository Statistics as on June 30, 2024</t>
  </si>
  <si>
    <t>Total*</t>
  </si>
  <si>
    <t>4.  The above data is as per submissions made by 414 Nos. of PMS on the SI Portal till June 30, 2024</t>
  </si>
  <si>
    <t>2. #Of the May, 2023 AUM, Rs.21,03,838/- Crores are contributed by funds from EPFO/PFs.</t>
  </si>
  <si>
    <t>3. Of the May, 2024 AUM,  Rs.24,63,775/- Crores are contributed by funds from EPFO/PFs.</t>
  </si>
  <si>
    <t>To be updated</t>
  </si>
  <si>
    <t>Total MCX Options</t>
  </si>
  <si>
    <t>Table 24: Component Stocks: S&amp;P BSE Sensex during June, 2024</t>
  </si>
  <si>
    <t>Table 25: Component Stocks: Nifty 50 Index during June, 2024</t>
  </si>
  <si>
    <t>Table 26: Component Stocks: SX40 Index during June, 2024</t>
  </si>
  <si>
    <t>Note: Revised data is at clearing member level on net basis</t>
  </si>
  <si>
    <t>Net assets of ₹ 80703.92 crores pertaining to Funds of Funds Schemes for June 30, 2024 is not included in the above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</si>
</sst>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0\)"/>
    <numFmt numFmtId="170" formatCode="0\,00\,000;\-0\,00\,000;0"/>
    <numFmt numFmtId="171" formatCode="0.0;\(0.0\)"/>
    <numFmt numFmtId="172" formatCode="0\,00\,00\,000;\-0\,00\,00\,000;0"/>
    <numFmt numFmtId="173" formatCode="[$-409]d\-mmm\-yy;@"/>
    <numFmt numFmtId="174" formatCode="#,##0.00;\-#,##0.00;0.00"/>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_(* #,##0.00_);_(* \(#,##0.00\);_(* &quot;-&quot;??_);_(@_)"/>
    <numFmt numFmtId="193" formatCode="[$-409]d/mmm/yy;@"/>
    <numFmt numFmtId="194" formatCode="[&gt;=10000000]#.###\,##\,##0;[&gt;=100000]#.###\,##0;##,##0.0"/>
    <numFmt numFmtId="195" formatCode="[&gt;=10000000]#\,##\,##\,##0;[&gt;=100000]#\,##\,##0;##,##0"/>
    <numFmt numFmtId="196" formatCode="_(* #,##0_);_(* \(#,##0\);_(* &quot;-&quot;??_);_(@_)"/>
    <numFmt numFmtId="197" formatCode="[&gt;=10000000]#.0\,##\,##\,##0;[&gt;=100000]#.0\,##\,##0;##,##0.0"/>
    <numFmt numFmtId="198" formatCode="_(* #,##0.0_);_(* \(#,##0.0\);_(* &quot;-&quot;??_);_(@_)"/>
    <numFmt numFmtId="199" formatCode="_ * #,##0.0_ ;_ * \-#,##0.0_ ;_ * &quot;-&quot;??_ ;_ @_ "/>
    <numFmt numFmtId="200" formatCode="0.0000%"/>
    <numFmt numFmtId="201" formatCode="[&gt;=10000000]#.00\,##\,##\,##0;[&gt;=100000]#.00\,##\,##0;##,##0.00"/>
    <numFmt numFmtId="202" formatCode="#,##0.0;\-#,##0.0;0"/>
    <numFmt numFmtId="203" formatCode="dd\/mm\/yyyy"/>
    <numFmt numFmtId="204" formatCode="#,##0.00;\-#,##0.00;0.0"/>
    <numFmt numFmtId="205" formatCode="#,###"/>
  </numFmts>
  <fonts count="69">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b/>
      <sz val="11"/>
      <color rgb="FF000000"/>
      <name val="Garamond"/>
      <family val="1"/>
    </font>
    <font>
      <sz val="10"/>
      <color rgb="FF000000"/>
      <name val="Palatino Linotype"/>
      <family val="1"/>
    </font>
    <font>
      <b/>
      <sz val="11"/>
      <color theme="1"/>
      <name val="Garamond"/>
      <family val="1"/>
    </font>
    <font>
      <sz val="11"/>
      <color theme="1"/>
      <name val="Consolas"/>
      <family val="2"/>
    </font>
    <font>
      <b/>
      <sz val="10"/>
      <color indexed="8"/>
      <name val="Palatino Linotype"/>
      <family val="1"/>
    </font>
    <font>
      <b/>
      <sz val="10"/>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10"/>
      <name val="Garamond"/>
      <family val="1"/>
    </font>
    <font>
      <sz val="8"/>
      <color theme="1"/>
      <name val="Arial"/>
      <family val="2"/>
    </font>
    <font>
      <sz val="10"/>
      <name val="Times New Roman"/>
      <family val="1"/>
    </font>
    <font>
      <b/>
      <sz val="12"/>
      <color theme="1"/>
      <name val="Garamond"/>
      <family val="1"/>
    </font>
    <font>
      <b/>
      <sz val="8"/>
      <name val="Arial"/>
      <family val="2"/>
    </font>
    <font>
      <sz val="10"/>
      <color rgb="FF000000"/>
      <name val="Garamond"/>
      <family val="1"/>
    </font>
    <font>
      <sz val="10"/>
      <color theme="1"/>
      <name val="Calibri"/>
      <family val="2"/>
      <scheme val="minor"/>
    </font>
    <font>
      <i/>
      <sz val="10"/>
      <color rgb="FF000000"/>
      <name val="Garamond"/>
      <family val="1"/>
    </font>
    <font>
      <sz val="8"/>
      <color rgb="FF000000"/>
      <name val="Arial"/>
      <family val="2"/>
    </font>
    <font>
      <i/>
      <sz val="10"/>
      <color theme="1"/>
      <name val="Calibri"/>
      <family val="2"/>
      <scheme val="minor"/>
    </font>
    <font>
      <sz val="8"/>
      <name val="Garamond"/>
      <family val="1"/>
    </font>
    <font>
      <b/>
      <sz val="11"/>
      <color indexed="8"/>
      <name val="Calibri Light"/>
      <family val="2"/>
      <scheme val="major"/>
    </font>
    <font>
      <sz val="11"/>
      <color theme="1"/>
      <name val="Calibri Light"/>
      <family val="2"/>
      <scheme val="major"/>
    </font>
    <font>
      <sz val="11"/>
      <name val="Calibri Light"/>
      <family val="2"/>
      <scheme val="major"/>
    </font>
    <font>
      <sz val="11"/>
      <color indexed="8"/>
      <name val="Calibri"/>
      <family val="2"/>
    </font>
    <font>
      <u/>
      <sz val="11"/>
      <color theme="10"/>
      <name val="Calibri"/>
      <family val="2"/>
      <scheme val="minor"/>
    </font>
    <font>
      <sz val="10"/>
      <color theme="1"/>
      <name val="Book Antiqua"/>
      <family val="1"/>
    </font>
    <font>
      <sz val="13"/>
      <color rgb="FF333333"/>
      <name val="Segoe UI"/>
      <family val="2"/>
    </font>
    <font>
      <sz val="11"/>
      <name val="Times New Roman"/>
      <family val="1"/>
    </font>
    <font>
      <sz val="11"/>
      <color theme="1"/>
      <name val="Times New Roman"/>
      <family val="1"/>
    </font>
    <font>
      <sz val="10"/>
      <color rgb="FF000000"/>
      <name val="Book Antiqua"/>
      <family val="1"/>
    </font>
    <font>
      <sz val="8"/>
      <color theme="1"/>
      <name val="Garamond"/>
      <family val="1"/>
    </font>
    <font>
      <sz val="10"/>
      <color theme="1"/>
      <name val="Calibri Light"/>
      <family val="2"/>
      <scheme val="major"/>
    </font>
    <font>
      <sz val="10"/>
      <color indexed="10"/>
      <name val="Garamond"/>
      <family val="1"/>
    </font>
    <font>
      <b/>
      <sz val="10"/>
      <color indexed="8"/>
      <name val="Garamond"/>
      <family val="1"/>
    </font>
    <font>
      <sz val="10"/>
      <color indexed="8"/>
      <name val="Garamond"/>
      <family val="2"/>
    </font>
    <font>
      <i/>
      <sz val="11"/>
      <color theme="1"/>
      <name val="Garamond"/>
      <family val="1"/>
    </font>
    <font>
      <sz val="11"/>
      <color rgb="FFFF0000"/>
      <name val="Garamond"/>
      <family val="1"/>
    </font>
    <font>
      <b/>
      <i/>
      <sz val="11"/>
      <color theme="1"/>
      <name val="Garamond"/>
      <family val="1"/>
    </font>
    <font>
      <i/>
      <sz val="11"/>
      <color rgb="FF000000"/>
      <name val="Garamond"/>
      <family val="1"/>
    </font>
    <font>
      <i/>
      <sz val="11"/>
      <name val="Garamond"/>
      <family val="1"/>
    </font>
    <font>
      <b/>
      <i/>
      <sz val="11"/>
      <color rgb="FF000000"/>
      <name val="Garamond"/>
      <family val="1"/>
    </font>
    <font>
      <b/>
      <i/>
      <sz val="11"/>
      <name val="Garamond"/>
      <family val="1"/>
    </font>
    <font>
      <b/>
      <sz val="12"/>
      <color theme="1"/>
      <name val="Times New Roman"/>
      <family val="1"/>
    </font>
  </fonts>
  <fills count="14">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2"/>
        <bgColor indexed="64"/>
      </patternFill>
    </fill>
    <fill>
      <patternFill patternType="solid">
        <fgColor theme="2" tint="-9.9978637043366805E-2"/>
        <bgColor indexed="64"/>
      </patternFill>
    </fill>
    <fill>
      <patternFill patternType="solid">
        <fgColor rgb="FFE7E6E6"/>
        <bgColor indexed="64"/>
      </patternFill>
    </fill>
  </fills>
  <borders count="141">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bottom/>
      <diagonal/>
    </border>
    <border>
      <left style="double">
        <color indexed="8"/>
      </left>
      <right style="thin">
        <color indexed="8"/>
      </right>
      <top/>
      <bottom style="thin">
        <color indexed="8"/>
      </bottom>
      <diagonal/>
    </border>
    <border>
      <left style="double">
        <color indexed="8"/>
      </left>
      <right style="thin">
        <color indexed="8"/>
      </right>
      <top/>
      <bottom/>
      <diagonal/>
    </border>
    <border>
      <left style="thin">
        <color indexed="64"/>
      </left>
      <right/>
      <top/>
      <bottom/>
      <diagonal/>
    </border>
    <border>
      <left style="thin">
        <color auto="1"/>
      </left>
      <right style="thin">
        <color auto="1"/>
      </right>
      <top style="thin">
        <color auto="1"/>
      </top>
      <bottom/>
      <diagonal/>
    </border>
    <border>
      <left/>
      <right/>
      <top/>
      <bottom style="thin">
        <color auto="1"/>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diagonal/>
    </border>
    <border>
      <left style="thin">
        <color auto="1"/>
      </left>
      <right/>
      <top style="thin">
        <color auto="1"/>
      </top>
      <bottom style="thin">
        <color auto="1"/>
      </bottom>
      <diagonal/>
    </border>
    <border>
      <left style="thin">
        <color auto="1"/>
      </left>
      <right style="thin">
        <color indexed="64"/>
      </right>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auto="1"/>
      </left>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8"/>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style="thin">
        <color auto="1"/>
      </top>
      <bottom/>
      <diagonal/>
    </border>
    <border>
      <left style="double">
        <color indexed="8"/>
      </left>
      <right/>
      <top style="thin">
        <color indexed="8"/>
      </top>
      <bottom style="thin">
        <color indexed="8"/>
      </bottom>
      <diagonal/>
    </border>
    <border>
      <left/>
      <right style="double">
        <color indexed="8"/>
      </right>
      <top style="thin">
        <color indexed="8"/>
      </top>
      <bottom style="thin">
        <color indexed="8"/>
      </bottom>
      <diagonal/>
    </border>
    <border>
      <left style="thin">
        <color indexed="8"/>
      </left>
      <right style="double">
        <color indexed="8"/>
      </right>
      <top/>
      <bottom style="thin">
        <color indexed="64"/>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thin">
        <color indexed="8"/>
      </left>
      <right style="double">
        <color indexed="8"/>
      </right>
      <top style="thin">
        <color indexed="8"/>
      </top>
      <bottom style="thin">
        <color indexed="64"/>
      </bottom>
      <diagonal/>
    </border>
    <border>
      <left style="thin">
        <color auto="1"/>
      </left>
      <right/>
      <top style="thin">
        <color auto="1"/>
      </top>
      <bottom style="thin">
        <color auto="1"/>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style="double">
        <color indexed="8"/>
      </right>
      <top style="thin">
        <color indexed="8"/>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diagonal/>
    </border>
    <border>
      <left style="double">
        <color indexed="8"/>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8"/>
      </top>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indexed="64"/>
      </left>
      <right style="thin">
        <color indexed="64"/>
      </right>
      <top style="thin">
        <color indexed="8"/>
      </top>
      <bottom style="thin">
        <color indexed="64"/>
      </bottom>
      <diagonal/>
    </border>
    <border>
      <left style="thin">
        <color indexed="8"/>
      </left>
      <right/>
      <top style="thin">
        <color indexed="8"/>
      </top>
      <bottom/>
      <diagonal/>
    </border>
    <border>
      <left/>
      <right/>
      <top style="thin">
        <color indexed="8"/>
      </top>
      <bottom style="thin">
        <color indexed="8"/>
      </bottom>
      <diagonal/>
    </border>
    <border>
      <left/>
      <right/>
      <top style="thin">
        <color indexed="8"/>
      </top>
      <bottom/>
      <diagonal/>
    </border>
    <border>
      <left/>
      <right style="thin">
        <color indexed="8"/>
      </right>
      <top style="thin">
        <color indexed="8"/>
      </top>
      <bottom style="thin">
        <color indexed="8"/>
      </bottom>
      <diagonal/>
    </border>
    <border>
      <left style="thin">
        <color auto="1"/>
      </left>
      <right style="thin">
        <color indexed="8"/>
      </right>
      <top style="thin">
        <color auto="1"/>
      </top>
      <bottom style="thin">
        <color indexed="8"/>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right style="thin">
        <color auto="1"/>
      </right>
      <top style="thin">
        <color auto="1"/>
      </top>
      <bottom style="thin">
        <color indexed="8"/>
      </bottom>
      <diagonal/>
    </border>
    <border>
      <left style="thin">
        <color auto="1"/>
      </left>
      <right style="thin">
        <color indexed="8"/>
      </right>
      <top style="thin">
        <color indexed="8"/>
      </top>
      <bottom style="thin">
        <color indexed="8"/>
      </bottom>
      <diagonal/>
    </border>
    <border>
      <left style="thin">
        <color auto="1"/>
      </left>
      <right/>
      <top/>
      <bottom/>
      <diagonal/>
    </border>
    <border>
      <left style="thin">
        <color auto="1"/>
      </left>
      <right/>
      <top style="thin">
        <color indexed="8"/>
      </top>
      <bottom style="thin">
        <color indexed="8"/>
      </bottom>
      <diagonal/>
    </border>
    <border>
      <left style="thin">
        <color auto="1"/>
      </left>
      <right style="thin">
        <color indexed="8"/>
      </right>
      <top style="thin">
        <color indexed="8"/>
      </top>
      <bottom style="thin">
        <color auto="1"/>
      </bottom>
      <diagonal/>
    </border>
    <border>
      <left style="thin">
        <color indexed="64"/>
      </left>
      <right/>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s>
  <cellStyleXfs count="64">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17" fillId="0" borderId="0"/>
    <xf numFmtId="43" fontId="1" fillId="0" borderId="0" applyFont="0" applyFill="0" applyBorder="0" applyAlignment="0" applyProtection="0"/>
    <xf numFmtId="0" fontId="3" fillId="0" borderId="0" applyNumberFormat="0" applyFont="0" applyFill="0" applyBorder="0" applyAlignment="0" applyProtection="0"/>
    <xf numFmtId="173" fontId="1" fillId="0" borderId="0" applyNumberFormat="0" applyFill="0" applyBorder="0" applyAlignment="0" applyProtection="0"/>
    <xf numFmtId="9" fontId="1" fillId="0" borderId="0" applyFont="0" applyFill="0" applyBorder="0" applyAlignment="0" applyProtection="0"/>
    <xf numFmtId="43" fontId="17" fillId="0" borderId="0" applyFont="0" applyFill="0" applyBorder="0" applyAlignment="0" applyProtection="0"/>
    <xf numFmtId="0" fontId="1" fillId="0" borderId="0"/>
    <xf numFmtId="179" fontId="3" fillId="0" borderId="0" applyFont="0" applyFill="0" applyBorder="0" applyAlignment="0" applyProtection="0"/>
    <xf numFmtId="173" fontId="1" fillId="0" borderId="0"/>
    <xf numFmtId="0" fontId="3" fillId="0" borderId="0"/>
    <xf numFmtId="0" fontId="1" fillId="0" borderId="0"/>
    <xf numFmtId="192" fontId="3" fillId="0" borderId="0" applyNumberFormat="0" applyFont="0" applyFill="0" applyBorder="0" applyAlignment="0" applyProtection="0"/>
    <xf numFmtId="0" fontId="31" fillId="0" borderId="0"/>
    <xf numFmtId="173" fontId="3" fillId="0" borderId="0"/>
    <xf numFmtId="173" fontId="1" fillId="0" borderId="0"/>
    <xf numFmtId="193" fontId="1" fillId="0" borderId="0"/>
    <xf numFmtId="173" fontId="3" fillId="0" borderId="0" applyNumberFormat="0" applyFill="0" applyBorder="0" applyAlignment="0" applyProtection="0"/>
    <xf numFmtId="173" fontId="3" fillId="0" borderId="0" applyNumberFormat="0" applyFill="0" applyBorder="0" applyAlignment="0" applyProtection="0"/>
    <xf numFmtId="194" fontId="37" fillId="0" borderId="0">
      <alignment horizontal="right"/>
    </xf>
    <xf numFmtId="0" fontId="3" fillId="0" borderId="0"/>
    <xf numFmtId="192" fontId="1" fillId="0" borderId="0" applyFont="0" applyFill="0" applyBorder="0" applyAlignment="0" applyProtection="0"/>
    <xf numFmtId="43" fontId="1" fillId="0" borderId="0" applyFont="0" applyFill="0" applyBorder="0" applyAlignment="0" applyProtection="0"/>
    <xf numFmtId="179" fontId="3" fillId="0" borderId="0" applyFont="0" applyFill="0" applyBorder="0" applyAlignment="0" applyProtection="0"/>
    <xf numFmtId="192" fontId="1" fillId="0" borderId="0" applyFont="0" applyFill="0" applyBorder="0" applyAlignment="0" applyProtection="0"/>
    <xf numFmtId="192" fontId="1" fillId="0" borderId="0" applyFont="0" applyFill="0" applyBorder="0" applyAlignment="0" applyProtection="0"/>
    <xf numFmtId="43" fontId="3" fillId="0" borderId="0" applyFont="0" applyFill="0" applyBorder="0" applyAlignment="0" applyProtection="0"/>
    <xf numFmtId="0" fontId="1" fillId="0" borderId="0"/>
    <xf numFmtId="192" fontId="49" fillId="0" borderId="0" applyFont="0" applyFill="0" applyBorder="0" applyAlignment="0" applyProtection="0"/>
    <xf numFmtId="43" fontId="49" fillId="0" borderId="0" applyFont="0" applyFill="0" applyBorder="0" applyAlignment="0" applyProtection="0"/>
    <xf numFmtId="43" fontId="1" fillId="0" borderId="0" applyFont="0" applyFill="0" applyBorder="0" applyAlignment="0" applyProtection="0"/>
    <xf numFmtId="0" fontId="50" fillId="0" borderId="0" applyNumberFormat="0" applyFill="0" applyBorder="0" applyAlignment="0" applyProtection="0"/>
    <xf numFmtId="192"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7" fillId="0" borderId="0" applyFont="0" applyFill="0" applyBorder="0" applyAlignment="0" applyProtection="0"/>
    <xf numFmtId="43" fontId="3"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49"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173" fontId="3" fillId="0" borderId="0" applyNumberFormat="0" applyFill="0" applyBorder="0" applyAlignment="0" applyProtection="0"/>
    <xf numFmtId="173" fontId="1" fillId="0" borderId="0" applyNumberFormat="0" applyFill="0" applyBorder="0" applyAlignment="0" applyProtection="0"/>
    <xf numFmtId="192" fontId="60" fillId="0" borderId="0" applyFont="0" applyFill="0" applyBorder="0" applyAlignment="0" applyProtection="0"/>
    <xf numFmtId="193" fontId="1" fillId="0" borderId="0"/>
    <xf numFmtId="193" fontId="1" fillId="0" borderId="0"/>
    <xf numFmtId="193" fontId="3" fillId="0" borderId="0" applyNumberFormat="0" applyFill="0" applyBorder="0" applyAlignment="0" applyProtection="0"/>
    <xf numFmtId="193" fontId="3" fillId="0" borderId="0" applyNumberFormat="0" applyFill="0" applyBorder="0" applyAlignment="0" applyProtection="0"/>
    <xf numFmtId="193" fontId="3" fillId="0" borderId="0"/>
    <xf numFmtId="193" fontId="1" fillId="0" borderId="0"/>
    <xf numFmtId="193" fontId="1" fillId="0" borderId="0"/>
    <xf numFmtId="193" fontId="1" fillId="0" borderId="0"/>
    <xf numFmtId="193" fontId="1" fillId="0" borderId="0"/>
    <xf numFmtId="193" fontId="1" fillId="0" borderId="0"/>
    <xf numFmtId="193" fontId="1" fillId="0" borderId="0"/>
    <xf numFmtId="193" fontId="1" fillId="0" borderId="0"/>
  </cellStyleXfs>
  <cellXfs count="1611">
    <xf numFmtId="0" fontId="0" fillId="0" borderId="0" xfId="0"/>
    <xf numFmtId="0" fontId="3" fillId="0" borderId="0" xfId="3" applyNumberFormat="1" applyFont="1" applyFill="1" applyBorder="1" applyAlignment="1"/>
    <xf numFmtId="0" fontId="5" fillId="2" borderId="0" xfId="3" applyFont="1" applyFill="1" applyAlignment="1">
      <alignment vertical="center"/>
    </xf>
    <xf numFmtId="0" fontId="7" fillId="0" borderId="0" xfId="3" applyNumberFormat="1" applyFont="1" applyFill="1" applyBorder="1" applyAlignment="1"/>
    <xf numFmtId="0" fontId="0" fillId="0" borderId="0" xfId="0" applyBorder="1"/>
    <xf numFmtId="49" fontId="8" fillId="0" borderId="0" xfId="0" applyNumberFormat="1" applyFont="1" applyFill="1" applyBorder="1" applyAlignment="1">
      <alignment horizontal="left"/>
    </xf>
    <xf numFmtId="0" fontId="13" fillId="0" borderId="11" xfId="0" applyFont="1" applyFill="1" applyBorder="1" applyAlignment="1">
      <alignment horizontal="center" vertical="center" wrapText="1"/>
    </xf>
    <xf numFmtId="0" fontId="11" fillId="0" borderId="4" xfId="0" applyFont="1" applyFill="1" applyBorder="1"/>
    <xf numFmtId="0" fontId="14" fillId="0" borderId="6" xfId="0" applyFont="1" applyFill="1" applyBorder="1" applyAlignment="1">
      <alignment horizontal="left" vertical="top"/>
    </xf>
    <xf numFmtId="0" fontId="13" fillId="0" borderId="0" xfId="0" applyFont="1" applyFill="1" applyAlignment="1">
      <alignment horizontal="left"/>
    </xf>
    <xf numFmtId="0" fontId="11" fillId="0" borderId="0" xfId="0" applyFont="1" applyFill="1" applyBorder="1" applyAlignment="1">
      <alignment horizontal="center"/>
    </xf>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12" xfId="0" applyFont="1" applyFill="1" applyBorder="1" applyAlignment="1">
      <alignment horizontal="center" vertical="center" wrapText="1"/>
    </xf>
    <xf numFmtId="0" fontId="9" fillId="0" borderId="0" xfId="0" applyFont="1" applyFill="1" applyBorder="1" applyAlignment="1">
      <alignment vertical="top" wrapText="1"/>
    </xf>
    <xf numFmtId="0" fontId="0" fillId="0" borderId="0" xfId="0" applyFill="1" applyBorder="1"/>
    <xf numFmtId="2" fontId="11" fillId="0" borderId="0" xfId="0" applyNumberFormat="1" applyFont="1"/>
    <xf numFmtId="165" fontId="0" fillId="0" borderId="0" xfId="0" applyNumberFormat="1" applyFill="1" applyBorder="1"/>
    <xf numFmtId="165" fontId="0" fillId="0" borderId="0" xfId="0" applyNumberFormat="1" applyFill="1"/>
    <xf numFmtId="165" fontId="0" fillId="0" borderId="0" xfId="0" applyNumberFormat="1"/>
    <xf numFmtId="0" fontId="0" fillId="0" borderId="0" xfId="0" applyFill="1"/>
    <xf numFmtId="0" fontId="12" fillId="0" borderId="0" xfId="0" applyFont="1" applyFill="1" applyBorder="1" applyAlignment="1">
      <alignment horizontal="center" vertical="top" wrapText="1"/>
    </xf>
    <xf numFmtId="0" fontId="11" fillId="0" borderId="0" xfId="0" applyFont="1" applyFill="1" applyBorder="1" applyAlignment="1">
      <alignment horizontal="left" vertical="top" wrapText="1"/>
    </xf>
    <xf numFmtId="165" fontId="11" fillId="0" borderId="0" xfId="0" applyNumberFormat="1" applyFont="1" applyFill="1" applyBorder="1" applyAlignment="1">
      <alignment horizontal="center" vertical="center" wrapText="1"/>
    </xf>
    <xf numFmtId="165" fontId="11" fillId="0" borderId="0" xfId="0" applyNumberFormat="1" applyFont="1" applyFill="1" applyBorder="1" applyAlignment="1">
      <alignment horizontal="center" vertical="top"/>
    </xf>
    <xf numFmtId="0" fontId="11" fillId="0" borderId="0" xfId="0" applyFont="1" applyFill="1" applyBorder="1" applyAlignment="1">
      <alignment horizontal="right" vertical="top"/>
    </xf>
    <xf numFmtId="165" fontId="11"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12" xfId="0" applyNumberFormat="1" applyFont="1" applyFill="1" applyBorder="1" applyAlignment="1">
      <alignment horizontal="center" vertical="center" wrapText="1"/>
    </xf>
    <xf numFmtId="3" fontId="14" fillId="0" borderId="4" xfId="0" applyNumberFormat="1" applyFont="1" applyFill="1" applyBorder="1" applyAlignment="1">
      <alignment horizontal="right" vertical="center" wrapText="1"/>
    </xf>
    <xf numFmtId="3" fontId="8" fillId="0" borderId="0" xfId="0" applyNumberFormat="1" applyFont="1" applyFill="1" applyBorder="1" applyAlignment="1">
      <alignment horizontal="right"/>
    </xf>
    <xf numFmtId="3" fontId="0" fillId="0" borderId="0" xfId="0" applyNumberFormat="1"/>
    <xf numFmtId="0" fontId="9" fillId="2" borderId="4" xfId="0" applyFont="1" applyFill="1" applyBorder="1" applyAlignment="1">
      <alignment horizontal="right"/>
    </xf>
    <xf numFmtId="0" fontId="9" fillId="0" borderId="4" xfId="0" applyFont="1" applyFill="1" applyBorder="1" applyAlignment="1">
      <alignment horizontal="right"/>
    </xf>
    <xf numFmtId="164" fontId="9" fillId="0" borderId="4" xfId="0" applyNumberFormat="1" applyFont="1" applyFill="1" applyBorder="1" applyAlignment="1">
      <alignment horizontal="right"/>
    </xf>
    <xf numFmtId="0" fontId="9" fillId="0" borderId="0" xfId="0" applyFont="1" applyFill="1" applyBorder="1" applyAlignment="1">
      <alignment horizontal="right"/>
    </xf>
    <xf numFmtId="166" fontId="9" fillId="0" borderId="0" xfId="0" applyNumberFormat="1" applyFont="1" applyFill="1" applyBorder="1" applyAlignment="1">
      <alignment horizontal="right"/>
    </xf>
    <xf numFmtId="49" fontId="9" fillId="0" borderId="0" xfId="0" applyNumberFormat="1" applyFont="1" applyFill="1" applyBorder="1" applyAlignment="1">
      <alignment horizontal="left"/>
    </xf>
    <xf numFmtId="164" fontId="9" fillId="0" borderId="0" xfId="0" applyNumberFormat="1" applyFont="1" applyFill="1" applyBorder="1" applyAlignment="1">
      <alignment horizontal="right"/>
    </xf>
    <xf numFmtId="49" fontId="8" fillId="0" borderId="0" xfId="0" applyNumberFormat="1" applyFont="1" applyFill="1" applyAlignment="1"/>
    <xf numFmtId="49" fontId="9" fillId="0" borderId="0" xfId="0" applyNumberFormat="1" applyFont="1" applyFill="1" applyBorder="1" applyAlignment="1">
      <alignment horizontal="left" vertical="center"/>
    </xf>
    <xf numFmtId="1" fontId="9" fillId="0" borderId="0" xfId="0" applyNumberFormat="1" applyFont="1" applyFill="1" applyBorder="1" applyAlignment="1">
      <alignment horizontal="right"/>
    </xf>
    <xf numFmtId="49" fontId="9" fillId="0" borderId="0" xfId="0" applyNumberFormat="1" applyFont="1" applyFill="1" applyBorder="1" applyAlignment="1"/>
    <xf numFmtId="0" fontId="15" fillId="0" borderId="0" xfId="0" applyFont="1" applyBorder="1" applyAlignment="1">
      <alignment horizontal="right" vertical="center" wrapText="1"/>
    </xf>
    <xf numFmtId="3" fontId="15" fillId="0" borderId="0" xfId="0" applyNumberFormat="1" applyFont="1" applyBorder="1" applyAlignment="1">
      <alignment horizontal="right" vertical="center" wrapText="1"/>
    </xf>
    <xf numFmtId="3" fontId="0" fillId="0" borderId="0" xfId="0" applyNumberFormat="1" applyFill="1"/>
    <xf numFmtId="49" fontId="9" fillId="0" borderId="0" xfId="5" applyNumberFormat="1" applyFont="1" applyFill="1" applyBorder="1" applyAlignment="1">
      <alignment horizontal="left" vertical="center"/>
    </xf>
    <xf numFmtId="1" fontId="9" fillId="0" borderId="0" xfId="5" applyNumberFormat="1" applyFont="1" applyFill="1" applyBorder="1" applyAlignment="1">
      <alignment horizontal="right"/>
    </xf>
    <xf numFmtId="17" fontId="9" fillId="0" borderId="0" xfId="5" applyNumberFormat="1" applyFont="1" applyFill="1" applyBorder="1" applyAlignment="1">
      <alignment horizontal="left" vertical="center"/>
    </xf>
    <xf numFmtId="1" fontId="11" fillId="0" borderId="0" xfId="0" applyNumberFormat="1" applyFont="1"/>
    <xf numFmtId="3" fontId="11" fillId="0" borderId="0" xfId="0" applyNumberFormat="1" applyFont="1"/>
    <xf numFmtId="164" fontId="8" fillId="0" borderId="4" xfId="0" applyNumberFormat="1" applyFont="1" applyFill="1" applyBorder="1" applyAlignment="1">
      <alignment horizontal="right" vertical="top"/>
    </xf>
    <xf numFmtId="164" fontId="0" fillId="0" borderId="0" xfId="0" applyNumberFormat="1"/>
    <xf numFmtId="164" fontId="9" fillId="0" borderId="4" xfId="0" applyNumberFormat="1" applyFont="1" applyFill="1" applyBorder="1" applyAlignment="1">
      <alignment horizontal="right" vertical="top"/>
    </xf>
    <xf numFmtId="0" fontId="3" fillId="0" borderId="0" xfId="0" applyFont="1" applyFill="1" applyBorder="1" applyAlignment="1">
      <alignment vertical="center" wrapText="1"/>
    </xf>
    <xf numFmtId="164" fontId="9" fillId="0" borderId="0" xfId="0" applyNumberFormat="1" applyFont="1" applyFill="1" applyAlignment="1">
      <alignment horizontal="left" vertical="top"/>
    </xf>
    <xf numFmtId="168" fontId="9" fillId="0" borderId="0" xfId="0" applyNumberFormat="1" applyFont="1" applyFill="1" applyBorder="1" applyAlignment="1">
      <alignment horizontal="left" vertical="top"/>
    </xf>
    <xf numFmtId="164" fontId="9" fillId="0" borderId="0" xfId="0" applyNumberFormat="1" applyFont="1" applyFill="1" applyBorder="1" applyAlignment="1">
      <alignment horizontal="right" vertical="top"/>
    </xf>
    <xf numFmtId="0" fontId="7" fillId="0" borderId="0" xfId="0" applyFont="1" applyFill="1" applyBorder="1" applyAlignment="1">
      <alignment horizontal="right" vertical="center" wrapText="1"/>
    </xf>
    <xf numFmtId="167" fontId="7" fillId="0" borderId="0" xfId="7" applyNumberFormat="1" applyFont="1" applyFill="1" applyBorder="1" applyAlignment="1">
      <alignment horizontal="right" vertical="center" wrapText="1"/>
    </xf>
    <xf numFmtId="49" fontId="9" fillId="0" borderId="0" xfId="6" applyNumberFormat="1" applyFont="1" applyFill="1" applyBorder="1" applyAlignment="1">
      <alignment horizontal="left" vertical="center"/>
    </xf>
    <xf numFmtId="164" fontId="9" fillId="0" borderId="0" xfId="6" applyNumberFormat="1" applyFont="1" applyFill="1" applyBorder="1" applyAlignment="1">
      <alignment horizontal="right" vertical="center"/>
    </xf>
    <xf numFmtId="167" fontId="12" fillId="0" borderId="0" xfId="7" applyNumberFormat="1" applyFont="1" applyFill="1" applyBorder="1" applyAlignment="1">
      <alignment horizontal="right" vertical="center" wrapText="1"/>
    </xf>
    <xf numFmtId="0" fontId="9" fillId="0" borderId="0" xfId="6" applyFont="1" applyFill="1" applyBorder="1" applyAlignment="1">
      <alignment vertical="center"/>
    </xf>
    <xf numFmtId="1" fontId="9"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8" fillId="0" borderId="4" xfId="0" applyNumberFormat="1" applyFont="1" applyFill="1" applyBorder="1" applyAlignment="1">
      <alignment horizontal="center" vertical="top" wrapText="1"/>
    </xf>
    <xf numFmtId="168" fontId="9" fillId="0" borderId="4" xfId="5" applyNumberFormat="1" applyFont="1" applyFill="1" applyBorder="1" applyAlignment="1">
      <alignment horizontal="left" vertical="top" wrapText="1"/>
    </xf>
    <xf numFmtId="168" fontId="9" fillId="0" borderId="0" xfId="5" applyNumberFormat="1" applyFont="1" applyFill="1" applyBorder="1" applyAlignment="1">
      <alignment horizontal="left" vertical="top" wrapText="1"/>
    </xf>
    <xf numFmtId="49" fontId="18" fillId="0" borderId="4" xfId="0" applyNumberFormat="1" applyFont="1" applyFill="1" applyBorder="1" applyAlignment="1">
      <alignment horizontal="center" vertical="top" wrapText="1"/>
    </xf>
    <xf numFmtId="1" fontId="0" fillId="0" borderId="0" xfId="0" applyNumberFormat="1" applyFill="1" applyBorder="1"/>
    <xf numFmtId="0" fontId="12" fillId="0" borderId="0" xfId="0" applyNumberFormat="1" applyFont="1" applyFill="1" applyBorder="1" applyAlignment="1"/>
    <xf numFmtId="49" fontId="8" fillId="0" borderId="0" xfId="0" applyNumberFormat="1" applyFont="1" applyFill="1" applyBorder="1" applyAlignment="1">
      <alignment vertical="center"/>
    </xf>
    <xf numFmtId="49" fontId="8" fillId="0" borderId="0" xfId="0" applyNumberFormat="1" applyFont="1" applyFill="1" applyBorder="1" applyAlignment="1">
      <alignment horizontal="center" vertical="top" wrapText="1"/>
    </xf>
    <xf numFmtId="0" fontId="8" fillId="0" borderId="0" xfId="0" applyFont="1" applyFill="1" applyBorder="1" applyAlignment="1">
      <alignment horizontal="right"/>
    </xf>
    <xf numFmtId="1" fontId="8" fillId="0" borderId="0" xfId="0" applyNumberFormat="1" applyFont="1" applyFill="1" applyBorder="1" applyAlignment="1">
      <alignment horizontal="right" vertical="top"/>
    </xf>
    <xf numFmtId="1" fontId="11" fillId="0" borderId="0" xfId="5" applyNumberFormat="1" applyFont="1" applyFill="1" applyBorder="1" applyAlignment="1">
      <alignment horizontal="right" vertical="center" wrapText="1"/>
    </xf>
    <xf numFmtId="1" fontId="11" fillId="0" borderId="0" xfId="0" applyNumberFormat="1" applyFont="1" applyFill="1" applyBorder="1" applyAlignment="1">
      <alignment horizontal="right" vertical="top"/>
    </xf>
    <xf numFmtId="164" fontId="11" fillId="0" borderId="0" xfId="0" applyNumberFormat="1" applyFont="1" applyFill="1" applyBorder="1" applyAlignment="1">
      <alignment horizontal="right" vertical="top"/>
    </xf>
    <xf numFmtId="49" fontId="8" fillId="0" borderId="0" xfId="0" applyNumberFormat="1" applyFont="1" applyFill="1" applyAlignment="1">
      <alignment horizontal="left"/>
    </xf>
    <xf numFmtId="168" fontId="11" fillId="0" borderId="0" xfId="0" applyNumberFormat="1" applyFont="1" applyFill="1" applyBorder="1" applyAlignment="1">
      <alignment horizontal="left" vertical="top"/>
    </xf>
    <xf numFmtId="1" fontId="12" fillId="0" borderId="0" xfId="0" applyNumberFormat="1" applyFont="1" applyFill="1" applyBorder="1" applyAlignment="1">
      <alignment horizontal="right" wrapText="1"/>
    </xf>
    <xf numFmtId="1" fontId="0" fillId="0" borderId="0" xfId="0" applyNumberFormat="1" applyFont="1" applyFill="1" applyBorder="1" applyAlignment="1"/>
    <xf numFmtId="1" fontId="12" fillId="0" borderId="0" xfId="0" applyNumberFormat="1" applyFont="1" applyFill="1" applyBorder="1" applyAlignment="1"/>
    <xf numFmtId="0" fontId="12" fillId="0" borderId="0" xfId="0" applyFont="1" applyFill="1" applyBorder="1" applyAlignment="1">
      <alignment horizontal="right" wrapText="1"/>
    </xf>
    <xf numFmtId="1" fontId="11" fillId="0" borderId="0" xfId="0" applyNumberFormat="1" applyFont="1" applyFill="1" applyBorder="1" applyAlignment="1">
      <alignment horizontal="right"/>
    </xf>
    <xf numFmtId="1" fontId="12" fillId="0" borderId="0" xfId="5" applyNumberFormat="1" applyFont="1" applyFill="1" applyBorder="1" applyAlignment="1">
      <alignment horizontal="right" vertical="center" wrapText="1"/>
    </xf>
    <xf numFmtId="0" fontId="9" fillId="0" borderId="0" xfId="0" applyFont="1" applyFill="1" applyAlignment="1">
      <alignment vertical="center"/>
    </xf>
    <xf numFmtId="49" fontId="8" fillId="0" borderId="8" xfId="0" applyNumberFormat="1" applyFont="1" applyFill="1" applyBorder="1" applyAlignment="1">
      <alignment horizontal="center" vertical="center" wrapText="1"/>
    </xf>
    <xf numFmtId="3" fontId="8" fillId="0" borderId="4" xfId="0" applyNumberFormat="1" applyFont="1" applyFill="1" applyBorder="1" applyAlignment="1">
      <alignment horizontal="right" vertical="center"/>
    </xf>
    <xf numFmtId="3" fontId="9" fillId="0" borderId="4" xfId="0" applyNumberFormat="1" applyFont="1" applyFill="1" applyBorder="1" applyAlignment="1">
      <alignment horizontal="right" vertical="center"/>
    </xf>
    <xf numFmtId="1" fontId="7" fillId="0" borderId="0" xfId="5"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68" fontId="9" fillId="0" borderId="0" xfId="0" applyNumberFormat="1" applyFont="1" applyFill="1" applyBorder="1" applyAlignment="1">
      <alignment horizontal="left" vertical="center"/>
    </xf>
    <xf numFmtId="168" fontId="9" fillId="0" borderId="0" xfId="5" applyNumberFormat="1" applyFont="1" applyFill="1" applyBorder="1" applyAlignment="1">
      <alignment horizontal="left" vertical="top"/>
    </xf>
    <xf numFmtId="168" fontId="6" fillId="0" borderId="0" xfId="5" applyNumberFormat="1" applyFont="1" applyFill="1" applyBorder="1" applyAlignment="1">
      <alignment horizontal="left" vertical="top" wrapText="1"/>
    </xf>
    <xf numFmtId="49" fontId="8" fillId="2" borderId="1" xfId="0" applyNumberFormat="1" applyFont="1" applyFill="1" applyBorder="1" applyAlignment="1">
      <alignment horizontal="center" vertical="center" wrapText="1"/>
    </xf>
    <xf numFmtId="3" fontId="8" fillId="2" borderId="12" xfId="0" applyNumberFormat="1" applyFont="1" applyFill="1" applyBorder="1" applyAlignment="1">
      <alignment horizontal="right"/>
    </xf>
    <xf numFmtId="49" fontId="8" fillId="0" borderId="0" xfId="0" applyNumberFormat="1" applyFont="1" applyFill="1" applyAlignment="1">
      <alignment horizontal="left" wrapText="1"/>
    </xf>
    <xf numFmtId="3" fontId="9" fillId="0" borderId="0" xfId="0" applyNumberFormat="1" applyFont="1" applyFill="1" applyBorder="1" applyAlignment="1">
      <alignment horizontal="right"/>
    </xf>
    <xf numFmtId="3" fontId="9" fillId="0" borderId="0" xfId="5" applyNumberFormat="1" applyFont="1" applyFill="1" applyBorder="1" applyAlignment="1">
      <alignment horizontal="right"/>
    </xf>
    <xf numFmtId="49" fontId="18" fillId="0" borderId="8" xfId="0" applyNumberFormat="1" applyFont="1" applyFill="1" applyBorder="1" applyAlignment="1">
      <alignment horizontal="center" vertical="center" wrapText="1"/>
    </xf>
    <xf numFmtId="1" fontId="11" fillId="0" borderId="0" xfId="0" applyNumberFormat="1" applyFont="1" applyFill="1" applyBorder="1"/>
    <xf numFmtId="1" fontId="10" fillId="0" borderId="0" xfId="0" applyNumberFormat="1" applyFont="1" applyFill="1" applyBorder="1"/>
    <xf numFmtId="1" fontId="11" fillId="0" borderId="0" xfId="5" applyNumberFormat="1" applyFont="1" applyFill="1" applyBorder="1"/>
    <xf numFmtId="166" fontId="9" fillId="0" borderId="0" xfId="5" applyNumberFormat="1" applyFont="1" applyFill="1" applyBorder="1" applyAlignment="1">
      <alignment horizontal="right"/>
    </xf>
    <xf numFmtId="49" fontId="8" fillId="0" borderId="0" xfId="0" applyNumberFormat="1" applyFont="1" applyFill="1" applyBorder="1" applyAlignment="1"/>
    <xf numFmtId="0" fontId="5" fillId="0" borderId="0" xfId="0" applyFont="1" applyFill="1" applyAlignment="1">
      <alignment vertical="center"/>
    </xf>
    <xf numFmtId="0" fontId="12" fillId="0" borderId="0" xfId="8" applyNumberFormat="1" applyFont="1" applyFill="1" applyBorder="1" applyAlignment="1"/>
    <xf numFmtId="0" fontId="9" fillId="2" borderId="0" xfId="8" applyFont="1" applyFill="1" applyAlignment="1">
      <alignment vertical="center"/>
    </xf>
    <xf numFmtId="49" fontId="8" fillId="0" borderId="8" xfId="8" applyNumberFormat="1" applyFont="1" applyFill="1" applyBorder="1" applyAlignment="1">
      <alignment horizontal="center" vertical="center" wrapText="1"/>
    </xf>
    <xf numFmtId="49" fontId="8" fillId="2" borderId="1" xfId="8" applyNumberFormat="1" applyFont="1" applyFill="1" applyBorder="1" applyAlignment="1">
      <alignment horizontal="left"/>
    </xf>
    <xf numFmtId="164" fontId="8" fillId="2" borderId="1" xfId="8" applyNumberFormat="1" applyFont="1" applyFill="1" applyBorder="1" applyAlignment="1">
      <alignment horizontal="right"/>
    </xf>
    <xf numFmtId="0" fontId="8" fillId="2" borderId="0" xfId="8" applyFont="1" applyFill="1" applyAlignment="1">
      <alignment vertical="center"/>
    </xf>
    <xf numFmtId="164" fontId="8" fillId="2" borderId="0" xfId="8" applyNumberFormat="1" applyFont="1" applyFill="1" applyAlignment="1">
      <alignment vertical="center"/>
    </xf>
    <xf numFmtId="49" fontId="9" fillId="2" borderId="4" xfId="8" applyNumberFormat="1" applyFont="1" applyFill="1" applyBorder="1" applyAlignment="1">
      <alignment horizontal="left"/>
    </xf>
    <xf numFmtId="169" fontId="9" fillId="2" borderId="4" xfId="8" applyNumberFormat="1" applyFont="1" applyFill="1" applyBorder="1" applyAlignment="1">
      <alignment horizontal="right"/>
    </xf>
    <xf numFmtId="164" fontId="9" fillId="2" borderId="4" xfId="8" applyNumberFormat="1" applyFont="1" applyFill="1" applyBorder="1" applyAlignment="1">
      <alignment horizontal="right"/>
    </xf>
    <xf numFmtId="164" fontId="9" fillId="0" borderId="4" xfId="8" applyNumberFormat="1" applyFont="1" applyFill="1" applyBorder="1" applyAlignment="1">
      <alignment horizontal="right"/>
    </xf>
    <xf numFmtId="169" fontId="9" fillId="0" borderId="4" xfId="8" applyNumberFormat="1" applyFont="1" applyFill="1" applyBorder="1" applyAlignment="1">
      <alignment horizontal="right"/>
    </xf>
    <xf numFmtId="164" fontId="9" fillId="2" borderId="0" xfId="8" applyNumberFormat="1" applyFont="1" applyFill="1" applyAlignment="1">
      <alignment vertical="center"/>
    </xf>
    <xf numFmtId="164" fontId="12" fillId="0" borderId="0" xfId="8" applyNumberFormat="1" applyFont="1" applyFill="1" applyBorder="1" applyAlignment="1"/>
    <xf numFmtId="169" fontId="12" fillId="0" borderId="0" xfId="8" applyNumberFormat="1" applyFont="1" applyFill="1" applyBorder="1" applyAlignment="1"/>
    <xf numFmtId="171" fontId="12" fillId="0" borderId="0" xfId="8" applyNumberFormat="1" applyFont="1" applyFill="1" applyBorder="1" applyAlignment="1"/>
    <xf numFmtId="170" fontId="8" fillId="2" borderId="1" xfId="8" applyNumberFormat="1" applyFont="1" applyFill="1" applyBorder="1" applyAlignment="1">
      <alignment horizontal="right"/>
    </xf>
    <xf numFmtId="164" fontId="8" fillId="0" borderId="1" xfId="8" applyNumberFormat="1" applyFont="1" applyFill="1" applyBorder="1" applyAlignment="1">
      <alignment horizontal="right"/>
    </xf>
    <xf numFmtId="49" fontId="8" fillId="0" borderId="12" xfId="8" applyNumberFormat="1" applyFont="1" applyFill="1" applyBorder="1" applyAlignment="1">
      <alignment horizontal="left"/>
    </xf>
    <xf numFmtId="164" fontId="8" fillId="2" borderId="12" xfId="8" applyNumberFormat="1" applyFont="1" applyFill="1" applyBorder="1" applyAlignment="1">
      <alignment horizontal="right"/>
    </xf>
    <xf numFmtId="164" fontId="8" fillId="0" borderId="0" xfId="8" applyNumberFormat="1" applyFont="1" applyFill="1" applyAlignment="1">
      <alignment vertical="center"/>
    </xf>
    <xf numFmtId="0" fontId="8" fillId="0" borderId="0" xfId="8" applyFont="1" applyFill="1" applyAlignment="1">
      <alignment vertical="center"/>
    </xf>
    <xf numFmtId="49" fontId="8" fillId="2" borderId="0" xfId="8" applyNumberFormat="1" applyFont="1" applyFill="1" applyAlignment="1">
      <alignment horizontal="left"/>
    </xf>
    <xf numFmtId="3" fontId="12" fillId="0" borderId="0" xfId="8" applyNumberFormat="1" applyFont="1" applyFill="1" applyBorder="1" applyAlignment="1"/>
    <xf numFmtId="49" fontId="8" fillId="2" borderId="1" xfId="8" applyNumberFormat="1" applyFont="1" applyFill="1" applyBorder="1" applyAlignment="1">
      <alignment horizontal="right"/>
    </xf>
    <xf numFmtId="0" fontId="8" fillId="2" borderId="1" xfId="8" applyFont="1" applyFill="1" applyBorder="1" applyAlignment="1">
      <alignment horizontal="right"/>
    </xf>
    <xf numFmtId="172" fontId="8" fillId="2" borderId="1" xfId="8" applyNumberFormat="1" applyFont="1" applyFill="1" applyBorder="1" applyAlignment="1">
      <alignment horizontal="right"/>
    </xf>
    <xf numFmtId="164" fontId="9" fillId="6" borderId="4" xfId="9" applyNumberFormat="1" applyFont="1" applyFill="1" applyBorder="1" applyAlignment="1">
      <alignment horizontal="right"/>
    </xf>
    <xf numFmtId="1" fontId="9" fillId="6" borderId="4" xfId="9" applyNumberFormat="1" applyFont="1" applyFill="1" applyBorder="1" applyAlignment="1">
      <alignment horizontal="right"/>
    </xf>
    <xf numFmtId="170" fontId="9" fillId="6" borderId="4" xfId="9" applyNumberFormat="1" applyFont="1" applyFill="1" applyBorder="1" applyAlignment="1">
      <alignment horizontal="right"/>
    </xf>
    <xf numFmtId="164" fontId="9" fillId="0" borderId="4" xfId="9" applyNumberFormat="1" applyFont="1" applyFill="1" applyBorder="1" applyAlignment="1">
      <alignment horizontal="right"/>
    </xf>
    <xf numFmtId="1" fontId="9" fillId="0" borderId="4" xfId="9" applyNumberFormat="1" applyFont="1" applyFill="1" applyBorder="1" applyAlignment="1">
      <alignment horizontal="right"/>
    </xf>
    <xf numFmtId="170" fontId="9" fillId="0" borderId="4" xfId="9" applyNumberFormat="1" applyFont="1" applyFill="1" applyBorder="1" applyAlignment="1">
      <alignment horizontal="right"/>
    </xf>
    <xf numFmtId="43" fontId="16" fillId="0" borderId="0" xfId="1" applyFont="1" applyFill="1" applyBorder="1" applyAlignment="1">
      <alignment vertical="top" wrapText="1"/>
    </xf>
    <xf numFmtId="43" fontId="11" fillId="0" borderId="0" xfId="1" applyFont="1" applyFill="1" applyBorder="1" applyAlignment="1">
      <alignment vertical="top"/>
    </xf>
    <xf numFmtId="3" fontId="11" fillId="0" borderId="4" xfId="0" applyNumberFormat="1" applyFont="1" applyFill="1" applyBorder="1"/>
    <xf numFmtId="3" fontId="11" fillId="0" borderId="4" xfId="0" applyNumberFormat="1" applyFont="1" applyFill="1" applyBorder="1" applyAlignment="1">
      <alignment horizontal="right"/>
    </xf>
    <xf numFmtId="0" fontId="10" fillId="4" borderId="0" xfId="8" applyNumberFormat="1" applyFont="1" applyFill="1" applyBorder="1" applyAlignment="1">
      <alignment horizontal="right" vertical="center"/>
    </xf>
    <xf numFmtId="3" fontId="10" fillId="0" borderId="0" xfId="8" applyNumberFormat="1" applyFont="1" applyFill="1" applyBorder="1" applyAlignment="1">
      <alignment horizontal="right" vertical="center"/>
    </xf>
    <xf numFmtId="49" fontId="9" fillId="2" borderId="0" xfId="8" applyNumberFormat="1" applyFont="1" applyFill="1" applyBorder="1" applyAlignment="1">
      <alignment horizontal="left"/>
    </xf>
    <xf numFmtId="170" fontId="9" fillId="2" borderId="0" xfId="8" applyNumberFormat="1" applyFont="1" applyFill="1" applyBorder="1" applyAlignment="1">
      <alignment horizontal="right"/>
    </xf>
    <xf numFmtId="174" fontId="12" fillId="0" borderId="0" xfId="8" applyNumberFormat="1" applyFont="1" applyFill="1" applyBorder="1" applyAlignment="1"/>
    <xf numFmtId="170" fontId="9" fillId="2" borderId="0" xfId="8" applyNumberFormat="1" applyFont="1" applyFill="1" applyAlignment="1">
      <alignment vertical="center"/>
    </xf>
    <xf numFmtId="49" fontId="21" fillId="2" borderId="0" xfId="8" applyNumberFormat="1" applyFont="1" applyFill="1" applyAlignment="1">
      <alignment horizontal="left"/>
    </xf>
    <xf numFmtId="173" fontId="22" fillId="0" borderId="0" xfId="9" applyFont="1" applyFill="1"/>
    <xf numFmtId="172" fontId="9" fillId="2" borderId="0" xfId="8" applyNumberFormat="1" applyFont="1" applyFill="1" applyAlignment="1">
      <alignment vertical="center"/>
    </xf>
    <xf numFmtId="170" fontId="12" fillId="0" borderId="0" xfId="8" applyNumberFormat="1" applyFont="1" applyFill="1" applyBorder="1" applyAlignment="1"/>
    <xf numFmtId="176" fontId="12" fillId="0" borderId="0" xfId="8" applyNumberFormat="1" applyFont="1" applyFill="1" applyBorder="1" applyAlignment="1"/>
    <xf numFmtId="178" fontId="9" fillId="2" borderId="0" xfId="8" applyNumberFormat="1" applyFont="1" applyFill="1" applyBorder="1" applyAlignment="1">
      <alignment horizontal="right"/>
    </xf>
    <xf numFmtId="178" fontId="9" fillId="0" borderId="0" xfId="8" applyNumberFormat="1" applyFont="1" applyFill="1" applyBorder="1" applyAlignment="1">
      <alignment horizontal="right"/>
    </xf>
    <xf numFmtId="177" fontId="8" fillId="2" borderId="0" xfId="8" applyNumberFormat="1" applyFont="1" applyFill="1" applyAlignment="1">
      <alignment vertical="center"/>
    </xf>
    <xf numFmtId="0" fontId="12" fillId="0" borderId="0" xfId="8" applyNumberFormat="1" applyFont="1" applyFill="1" applyBorder="1" applyAlignment="1">
      <alignment vertical="top"/>
    </xf>
    <xf numFmtId="2" fontId="9" fillId="2" borderId="0" xfId="8" applyNumberFormat="1" applyFont="1" applyFill="1" applyAlignment="1">
      <alignment vertical="top"/>
    </xf>
    <xf numFmtId="0" fontId="27" fillId="0" borderId="0" xfId="8" applyNumberFormat="1" applyFont="1" applyFill="1" applyBorder="1" applyAlignment="1">
      <alignment vertical="top"/>
    </xf>
    <xf numFmtId="0" fontId="28" fillId="2" borderId="0" xfId="8" applyFont="1" applyFill="1" applyAlignment="1">
      <alignment vertical="top"/>
    </xf>
    <xf numFmtId="49" fontId="9" fillId="2" borderId="0" xfId="8" applyNumberFormat="1" applyFont="1" applyFill="1" applyAlignment="1"/>
    <xf numFmtId="179" fontId="8" fillId="2" borderId="0" xfId="8" applyNumberFormat="1" applyFont="1" applyFill="1" applyAlignment="1">
      <alignment vertical="center"/>
    </xf>
    <xf numFmtId="49" fontId="8" fillId="2" borderId="0" xfId="8" applyNumberFormat="1" applyFont="1" applyFill="1" applyAlignment="1"/>
    <xf numFmtId="0" fontId="13" fillId="0" borderId="0" xfId="8" applyNumberFormat="1" applyFont="1" applyFill="1" applyBorder="1" applyAlignment="1"/>
    <xf numFmtId="189" fontId="8" fillId="2" borderId="0" xfId="8" applyNumberFormat="1" applyFont="1" applyFill="1" applyAlignment="1">
      <alignment vertical="center"/>
    </xf>
    <xf numFmtId="167" fontId="12" fillId="0" borderId="0" xfId="11" applyNumberFormat="1" applyFont="1" applyFill="1" applyBorder="1" applyAlignment="1"/>
    <xf numFmtId="167" fontId="12" fillId="0" borderId="0" xfId="11" applyNumberFormat="1" applyFont="1" applyFill="1" applyBorder="1" applyAlignment="1">
      <alignment vertical="top"/>
    </xf>
    <xf numFmtId="172" fontId="12" fillId="0" borderId="0" xfId="8" applyNumberFormat="1" applyFont="1" applyFill="1" applyBorder="1" applyAlignment="1">
      <alignment vertical="top"/>
    </xf>
    <xf numFmtId="172" fontId="12" fillId="0" borderId="0" xfId="8" applyNumberFormat="1" applyFont="1" applyFill="1" applyBorder="1" applyAlignment="1"/>
    <xf numFmtId="170" fontId="8" fillId="2" borderId="22" xfId="8" applyNumberFormat="1" applyFont="1" applyFill="1" applyBorder="1" applyAlignment="1">
      <alignment horizontal="right"/>
    </xf>
    <xf numFmtId="3" fontId="22" fillId="0" borderId="0" xfId="8" applyNumberFormat="1" applyFont="1" applyFill="1" applyBorder="1" applyAlignment="1">
      <alignment horizontal="justify" vertical="center"/>
    </xf>
    <xf numFmtId="3" fontId="8" fillId="2" borderId="0" xfId="8" applyNumberFormat="1" applyFont="1" applyFill="1" applyAlignment="1">
      <alignment vertical="center"/>
    </xf>
    <xf numFmtId="3" fontId="9" fillId="2" borderId="0" xfId="8" applyNumberFormat="1" applyFont="1" applyFill="1" applyAlignment="1">
      <alignment vertical="center"/>
    </xf>
    <xf numFmtId="3" fontId="9" fillId="0" borderId="4" xfId="8" applyNumberFormat="1" applyFont="1" applyFill="1" applyBorder="1" applyAlignment="1">
      <alignment horizontal="right"/>
    </xf>
    <xf numFmtId="3" fontId="12" fillId="0" borderId="0" xfId="17" applyNumberFormat="1" applyFont="1" applyFill="1" applyBorder="1" applyAlignment="1">
      <alignment horizontal="center"/>
    </xf>
    <xf numFmtId="3" fontId="12" fillId="0" borderId="0" xfId="18" applyNumberFormat="1" applyFont="1" applyFill="1" applyBorder="1" applyAlignment="1">
      <alignment horizontal="center"/>
    </xf>
    <xf numFmtId="164" fontId="9" fillId="0" borderId="0" xfId="8" applyNumberFormat="1" applyFont="1" applyFill="1" applyBorder="1" applyAlignment="1">
      <alignment horizontal="center"/>
    </xf>
    <xf numFmtId="178" fontId="8" fillId="2" borderId="0" xfId="8" applyNumberFormat="1" applyFont="1" applyFill="1" applyAlignment="1">
      <alignment vertical="center"/>
    </xf>
    <xf numFmtId="0" fontId="34" fillId="2" borderId="0" xfId="8" applyFont="1" applyFill="1" applyAlignment="1">
      <alignment vertical="center"/>
    </xf>
    <xf numFmtId="164" fontId="12" fillId="0" borderId="0" xfId="6" applyNumberFormat="1" applyFont="1" applyFill="1" applyBorder="1" applyAlignment="1">
      <alignment horizontal="right" vertical="center" wrapText="1"/>
    </xf>
    <xf numFmtId="1" fontId="0" fillId="0" borderId="0" xfId="0" applyNumberFormat="1"/>
    <xf numFmtId="3" fontId="11" fillId="0" borderId="4" xfId="0" applyNumberFormat="1" applyFont="1" applyFill="1" applyBorder="1" applyAlignment="1">
      <alignment horizontal="right" wrapText="1"/>
    </xf>
    <xf numFmtId="3" fontId="16" fillId="0" borderId="4" xfId="5" applyNumberFormat="1" applyFont="1" applyFill="1" applyBorder="1"/>
    <xf numFmtId="3" fontId="11" fillId="0" borderId="4" xfId="5" applyNumberFormat="1" applyFont="1" applyFill="1" applyBorder="1"/>
    <xf numFmtId="0" fontId="47" fillId="0" borderId="0" xfId="0" applyFont="1"/>
    <xf numFmtId="49" fontId="46" fillId="3" borderId="0" xfId="0" applyNumberFormat="1" applyFont="1" applyFill="1" applyBorder="1" applyAlignment="1">
      <alignment vertical="top" wrapText="1"/>
    </xf>
    <xf numFmtId="0" fontId="48" fillId="3" borderId="0" xfId="0" applyNumberFormat="1" applyFont="1" applyFill="1" applyBorder="1" applyAlignment="1"/>
    <xf numFmtId="49" fontId="50" fillId="0" borderId="1" xfId="36" applyNumberFormat="1" applyFill="1" applyBorder="1" applyAlignment="1">
      <alignment horizontal="left"/>
    </xf>
    <xf numFmtId="3" fontId="9" fillId="0" borderId="31" xfId="0" applyNumberFormat="1" applyFont="1" applyFill="1" applyBorder="1" applyAlignment="1">
      <alignment horizontal="right" vertical="top"/>
    </xf>
    <xf numFmtId="3" fontId="11" fillId="0" borderId="31" xfId="0" applyNumberFormat="1" applyFont="1" applyBorder="1" applyAlignment="1">
      <alignment horizontal="right"/>
    </xf>
    <xf numFmtId="1" fontId="9" fillId="0" borderId="31" xfId="0" applyNumberFormat="1" applyFont="1" applyFill="1" applyBorder="1" applyAlignment="1">
      <alignment horizontal="right"/>
    </xf>
    <xf numFmtId="17" fontId="10" fillId="4" borderId="31" xfId="8" applyNumberFormat="1" applyFont="1" applyFill="1" applyBorder="1" applyAlignment="1">
      <alignment horizontal="left" vertical="center"/>
    </xf>
    <xf numFmtId="0" fontId="41" fillId="0" borderId="0" xfId="0" applyFont="1"/>
    <xf numFmtId="0" fontId="44" fillId="0" borderId="0" xfId="0" applyFont="1" applyAlignment="1">
      <alignment horizontal="center"/>
    </xf>
    <xf numFmtId="0" fontId="32" fillId="3" borderId="0" xfId="0" applyFont="1" applyFill="1" applyAlignment="1">
      <alignment horizontal="left"/>
    </xf>
    <xf numFmtId="1" fontId="12" fillId="0" borderId="0" xfId="8" applyNumberFormat="1" applyFont="1" applyFill="1" applyBorder="1" applyAlignment="1"/>
    <xf numFmtId="185" fontId="8" fillId="2" borderId="31" xfId="8" applyNumberFormat="1" applyFont="1" applyFill="1" applyBorder="1" applyAlignment="1">
      <alignment horizontal="right"/>
    </xf>
    <xf numFmtId="1" fontId="9" fillId="0" borderId="31" xfId="8" applyNumberFormat="1" applyFont="1" applyFill="1" applyBorder="1" applyAlignment="1">
      <alignment horizontal="right"/>
    </xf>
    <xf numFmtId="179" fontId="9" fillId="0" borderId="31" xfId="8" applyNumberFormat="1" applyFont="1" applyFill="1" applyBorder="1" applyAlignment="1">
      <alignment horizontal="right"/>
    </xf>
    <xf numFmtId="164" fontId="8" fillId="2" borderId="31" xfId="8" applyNumberFormat="1" applyFont="1" applyFill="1" applyBorder="1" applyAlignment="1">
      <alignment horizontal="right"/>
    </xf>
    <xf numFmtId="179" fontId="9" fillId="2" borderId="31" xfId="8" applyNumberFormat="1" applyFont="1" applyFill="1" applyBorder="1" applyAlignment="1">
      <alignment horizontal="right" vertical="center" wrapText="1"/>
    </xf>
    <xf numFmtId="178" fontId="9" fillId="2" borderId="31" xfId="8" applyNumberFormat="1" applyFont="1" applyFill="1" applyBorder="1" applyAlignment="1">
      <alignment horizontal="right" vertical="center" wrapText="1"/>
    </xf>
    <xf numFmtId="183" fontId="9" fillId="2" borderId="31" xfId="8" applyNumberFormat="1" applyFont="1" applyFill="1" applyBorder="1" applyAlignment="1">
      <alignment horizontal="right" vertical="center" wrapText="1"/>
    </xf>
    <xf numFmtId="188" fontId="13" fillId="0" borderId="31" xfId="12" applyNumberFormat="1" applyFont="1" applyFill="1" applyBorder="1" applyAlignment="1">
      <alignment horizontal="center" vertical="top" wrapText="1"/>
    </xf>
    <xf numFmtId="188" fontId="13" fillId="0" borderId="31" xfId="12" applyNumberFormat="1" applyFont="1" applyFill="1" applyBorder="1" applyAlignment="1">
      <alignment horizontal="center" vertical="top"/>
    </xf>
    <xf numFmtId="167" fontId="14" fillId="0" borderId="31" xfId="11" applyNumberFormat="1" applyFont="1" applyFill="1" applyBorder="1" applyAlignment="1" applyProtection="1">
      <alignment horizontal="right" vertical="center" wrapText="1"/>
    </xf>
    <xf numFmtId="167" fontId="8" fillId="0" borderId="31" xfId="11" applyNumberFormat="1" applyFont="1" applyFill="1" applyBorder="1" applyAlignment="1" applyProtection="1">
      <alignment horizontal="right" vertical="center" wrapText="1"/>
    </xf>
    <xf numFmtId="3" fontId="9" fillId="0" borderId="31" xfId="15" applyNumberFormat="1" applyFont="1" applyFill="1" applyBorder="1" applyAlignment="1" applyProtection="1">
      <alignment horizontal="right" vertical="center" wrapText="1"/>
    </xf>
    <xf numFmtId="189" fontId="8" fillId="0" borderId="31" xfId="11" applyNumberFormat="1" applyFont="1" applyFill="1" applyBorder="1" applyAlignment="1" applyProtection="1">
      <alignment horizontal="right" vertical="center" wrapText="1"/>
    </xf>
    <xf numFmtId="167" fontId="8" fillId="0" borderId="31" xfId="11" applyNumberFormat="1" applyFont="1" applyFill="1" applyBorder="1" applyAlignment="1">
      <alignment horizontal="right" vertical="center" wrapText="1"/>
    </xf>
    <xf numFmtId="167" fontId="9" fillId="0" borderId="31" xfId="11" applyNumberFormat="1" applyFont="1" applyFill="1" applyBorder="1" applyAlignment="1">
      <alignment horizontal="right" vertical="center" wrapText="1"/>
    </xf>
    <xf numFmtId="189" fontId="9" fillId="0" borderId="31" xfId="11" applyNumberFormat="1" applyFont="1" applyFill="1" applyBorder="1" applyAlignment="1" applyProtection="1">
      <alignment horizontal="right" vertical="center" wrapText="1"/>
    </xf>
    <xf numFmtId="167" fontId="9" fillId="2" borderId="0" xfId="8" applyNumberFormat="1" applyFont="1" applyFill="1" applyAlignment="1">
      <alignment vertical="center"/>
    </xf>
    <xf numFmtId="3" fontId="8" fillId="0" borderId="31" xfId="15" applyNumberFormat="1" applyFont="1" applyFill="1" applyBorder="1" applyAlignment="1">
      <alignment horizontal="right" vertical="center" wrapText="1"/>
    </xf>
    <xf numFmtId="190" fontId="9" fillId="2" borderId="0" xfId="8" applyNumberFormat="1" applyFont="1" applyFill="1" applyBorder="1" applyAlignment="1">
      <alignment horizontal="right"/>
    </xf>
    <xf numFmtId="0" fontId="9" fillId="2" borderId="31" xfId="8" applyFont="1" applyFill="1" applyBorder="1" applyAlignment="1">
      <alignment horizontal="right" vertical="top"/>
    </xf>
    <xf numFmtId="172" fontId="9" fillId="2" borderId="31" xfId="8" applyNumberFormat="1" applyFont="1" applyFill="1" applyBorder="1" applyAlignment="1">
      <alignment horizontal="right" vertical="top"/>
    </xf>
    <xf numFmtId="3" fontId="8" fillId="0" borderId="31" xfId="17" applyNumberFormat="1" applyFont="1" applyFill="1" applyBorder="1" applyAlignment="1">
      <alignment horizontal="right"/>
    </xf>
    <xf numFmtId="3" fontId="8" fillId="0" borderId="31" xfId="8" applyNumberFormat="1" applyFont="1" applyFill="1" applyBorder="1" applyAlignment="1">
      <alignment horizontal="right"/>
    </xf>
    <xf numFmtId="49" fontId="8" fillId="2" borderId="0" xfId="8" applyNumberFormat="1" applyFont="1" applyFill="1" applyAlignment="1">
      <alignment vertical="center"/>
    </xf>
    <xf numFmtId="3" fontId="10" fillId="0" borderId="31" xfId="11" applyNumberFormat="1" applyFont="1" applyFill="1" applyBorder="1" applyAlignment="1">
      <alignment horizontal="right" vertical="center" wrapText="1"/>
    </xf>
    <xf numFmtId="3" fontId="12" fillId="0" borderId="31" xfId="6" applyNumberFormat="1" applyFont="1" applyBorder="1" applyAlignment="1">
      <alignment vertical="center"/>
    </xf>
    <xf numFmtId="3" fontId="12" fillId="0" borderId="31" xfId="6" applyNumberFormat="1" applyFont="1" applyBorder="1" applyAlignment="1">
      <alignment horizontal="right"/>
    </xf>
    <xf numFmtId="3" fontId="11" fillId="0" borderId="31" xfId="0" applyNumberFormat="1" applyFont="1" applyBorder="1"/>
    <xf numFmtId="164" fontId="3" fillId="0" borderId="0" xfId="0" applyNumberFormat="1" applyFont="1" applyFill="1" applyBorder="1" applyAlignment="1">
      <alignment horizontal="center" vertical="center" wrapText="1"/>
    </xf>
    <xf numFmtId="3" fontId="51" fillId="0" borderId="31" xfId="35" applyNumberFormat="1" applyFont="1" applyFill="1" applyBorder="1" applyAlignment="1">
      <alignment horizontal="right"/>
    </xf>
    <xf numFmtId="0" fontId="14" fillId="4" borderId="31" xfId="8" applyNumberFormat="1" applyFont="1" applyFill="1" applyBorder="1" applyAlignment="1">
      <alignment vertical="center"/>
    </xf>
    <xf numFmtId="3" fontId="14" fillId="4" borderId="31" xfId="8" applyNumberFormat="1" applyFont="1" applyFill="1" applyBorder="1" applyAlignment="1">
      <alignment horizontal="right" vertical="center"/>
    </xf>
    <xf numFmtId="0" fontId="14" fillId="4" borderId="31" xfId="8" applyNumberFormat="1" applyFont="1" applyFill="1" applyBorder="1" applyAlignment="1">
      <alignment horizontal="right" vertical="center"/>
    </xf>
    <xf numFmtId="49" fontId="8" fillId="0" borderId="31" xfId="8" applyNumberFormat="1" applyFont="1" applyFill="1" applyBorder="1" applyAlignment="1">
      <alignment horizontal="center" vertical="center"/>
    </xf>
    <xf numFmtId="0" fontId="12" fillId="3" borderId="0" xfId="0" applyNumberFormat="1" applyFont="1" applyFill="1" applyBorder="1" applyAlignment="1">
      <alignment horizontal="left"/>
    </xf>
    <xf numFmtId="0" fontId="9" fillId="2" borderId="0" xfId="0" applyFont="1" applyFill="1" applyAlignment="1">
      <alignment horizontal="center" vertical="center"/>
    </xf>
    <xf numFmtId="0" fontId="8" fillId="3" borderId="0" xfId="0" applyFont="1" applyFill="1" applyAlignment="1">
      <alignment horizontal="left" vertical="center"/>
    </xf>
    <xf numFmtId="170" fontId="8" fillId="3" borderId="0" xfId="0" applyNumberFormat="1" applyFont="1" applyFill="1" applyAlignment="1">
      <alignment horizontal="left" vertical="center"/>
    </xf>
    <xf numFmtId="170" fontId="8" fillId="2" borderId="0" xfId="0" applyNumberFormat="1" applyFont="1" applyFill="1" applyAlignment="1">
      <alignment horizontal="left" vertical="center"/>
    </xf>
    <xf numFmtId="0" fontId="9" fillId="2" borderId="0" xfId="0" applyFont="1" applyFill="1" applyAlignment="1">
      <alignment horizontal="left" vertical="center"/>
    </xf>
    <xf numFmtId="0" fontId="12" fillId="0" borderId="0" xfId="0" applyNumberFormat="1" applyFont="1" applyFill="1" applyBorder="1" applyAlignment="1">
      <alignment horizontal="left"/>
    </xf>
    <xf numFmtId="0" fontId="11" fillId="3" borderId="0" xfId="0" applyFont="1" applyFill="1" applyBorder="1"/>
    <xf numFmtId="0" fontId="11" fillId="0" borderId="0" xfId="0" applyFont="1" applyBorder="1"/>
    <xf numFmtId="0" fontId="11" fillId="0" borderId="0" xfId="0" applyNumberFormat="1" applyFont="1" applyFill="1" applyBorder="1" applyAlignment="1"/>
    <xf numFmtId="0" fontId="8" fillId="2" borderId="0" xfId="0" applyFont="1" applyFill="1" applyAlignment="1">
      <alignment horizontal="left" vertical="center"/>
    </xf>
    <xf numFmtId="43" fontId="12" fillId="0" borderId="0" xfId="7" applyFont="1" applyFill="1" applyBorder="1" applyAlignment="1">
      <alignment horizontal="center" vertical="center"/>
    </xf>
    <xf numFmtId="43" fontId="13" fillId="0" borderId="0" xfId="7" applyFont="1" applyBorder="1" applyAlignment="1">
      <alignment horizontal="center" vertical="center"/>
    </xf>
    <xf numFmtId="0" fontId="11" fillId="0" borderId="0" xfId="0" applyFont="1" applyFill="1" applyAlignment="1">
      <alignment vertical="center"/>
    </xf>
    <xf numFmtId="0" fontId="16" fillId="0" borderId="0" xfId="0" applyFont="1" applyFill="1" applyAlignment="1">
      <alignment vertical="center"/>
    </xf>
    <xf numFmtId="0" fontId="16" fillId="0" borderId="0" xfId="0" applyNumberFormat="1" applyFont="1" applyFill="1" applyBorder="1" applyAlignment="1"/>
    <xf numFmtId="3" fontId="12" fillId="0" borderId="31" xfId="1" applyNumberFormat="1" applyFont="1" applyBorder="1" applyAlignment="1">
      <alignment horizontal="right" vertical="center"/>
    </xf>
    <xf numFmtId="3" fontId="12" fillId="0" borderId="31" xfId="0" applyNumberFormat="1" applyFont="1" applyFill="1" applyBorder="1" applyAlignment="1">
      <alignment vertical="center"/>
    </xf>
    <xf numFmtId="3" fontId="12" fillId="0" borderId="31" xfId="1" applyNumberFormat="1" applyFont="1" applyBorder="1" applyAlignment="1">
      <alignment horizontal="right"/>
    </xf>
    <xf numFmtId="3" fontId="12" fillId="0" borderId="31" xfId="0" applyNumberFormat="1" applyFont="1" applyBorder="1"/>
    <xf numFmtId="3" fontId="12" fillId="0" borderId="31" xfId="0" applyNumberFormat="1" applyFont="1" applyFill="1" applyBorder="1"/>
    <xf numFmtId="3" fontId="11" fillId="0" borderId="31" xfId="1" applyNumberFormat="1" applyFont="1" applyBorder="1" applyAlignment="1">
      <alignment horizontal="right"/>
    </xf>
    <xf numFmtId="3" fontId="12" fillId="0" borderId="31" xfId="6" applyNumberFormat="1" applyFont="1" applyBorder="1"/>
    <xf numFmtId="164" fontId="3" fillId="0" borderId="0" xfId="0" applyNumberFormat="1" applyFont="1" applyFill="1" applyBorder="1" applyAlignment="1">
      <alignment vertical="center" wrapText="1"/>
    </xf>
    <xf numFmtId="200" fontId="9" fillId="2" borderId="0" xfId="2" applyNumberFormat="1" applyFont="1" applyFill="1" applyAlignment="1">
      <alignment vertical="center"/>
    </xf>
    <xf numFmtId="49" fontId="8" fillId="0" borderId="0" xfId="0" applyNumberFormat="1" applyFont="1" applyFill="1" applyBorder="1" applyAlignment="1">
      <alignment horizontal="left"/>
    </xf>
    <xf numFmtId="0" fontId="0" fillId="0" borderId="31" xfId="0" applyBorder="1"/>
    <xf numFmtId="49" fontId="8" fillId="0" borderId="31" xfId="0" applyNumberFormat="1" applyFont="1" applyFill="1" applyBorder="1" applyAlignment="1">
      <alignment horizontal="left" vertical="center"/>
    </xf>
    <xf numFmtId="49" fontId="8" fillId="0" borderId="31" xfId="0" applyNumberFormat="1" applyFont="1" applyFill="1" applyBorder="1" applyAlignment="1">
      <alignment horizontal="center"/>
    </xf>
    <xf numFmtId="0" fontId="10" fillId="0" borderId="31" xfId="0" applyFont="1" applyFill="1" applyBorder="1" applyAlignment="1">
      <alignment horizontal="left" vertical="center"/>
    </xf>
    <xf numFmtId="164" fontId="9" fillId="0" borderId="31" xfId="0" applyNumberFormat="1" applyFont="1" applyFill="1" applyBorder="1" applyAlignment="1">
      <alignment horizontal="center"/>
    </xf>
    <xf numFmtId="0" fontId="11" fillId="0" borderId="31" xfId="0" applyFont="1" applyFill="1" applyBorder="1" applyAlignment="1">
      <alignment horizontal="center"/>
    </xf>
    <xf numFmtId="0" fontId="0" fillId="0" borderId="0" xfId="0" applyFont="1" applyBorder="1"/>
    <xf numFmtId="0" fontId="0" fillId="0" borderId="0" xfId="0" applyFont="1"/>
    <xf numFmtId="49" fontId="9" fillId="0" borderId="31" xfId="0" applyNumberFormat="1" applyFont="1" applyFill="1" applyBorder="1" applyAlignment="1">
      <alignment horizontal="left"/>
    </xf>
    <xf numFmtId="0" fontId="52" fillId="0" borderId="0" xfId="0" applyFont="1"/>
    <xf numFmtId="49" fontId="8" fillId="0" borderId="0" xfId="0" applyNumberFormat="1" applyFont="1" applyFill="1" applyBorder="1" applyAlignment="1">
      <alignment horizontal="center"/>
    </xf>
    <xf numFmtId="15" fontId="11" fillId="0" borderId="31" xfId="0" applyNumberFormat="1" applyFont="1" applyBorder="1" applyAlignment="1">
      <alignment horizontal="center" vertical="center"/>
    </xf>
    <xf numFmtId="49" fontId="8" fillId="2" borderId="0" xfId="8" applyNumberFormat="1" applyFont="1" applyFill="1" applyAlignment="1">
      <alignment vertical="top"/>
    </xf>
    <xf numFmtId="164" fontId="8" fillId="9" borderId="31" xfId="8" applyNumberFormat="1" applyFont="1" applyFill="1" applyBorder="1" applyAlignment="1">
      <alignment horizontal="right"/>
    </xf>
    <xf numFmtId="179" fontId="8" fillId="9" borderId="31" xfId="8" applyNumberFormat="1" applyFont="1" applyFill="1" applyBorder="1" applyAlignment="1">
      <alignment horizontal="right"/>
    </xf>
    <xf numFmtId="177" fontId="9" fillId="0" borderId="37" xfId="8" applyNumberFormat="1" applyFont="1" applyFill="1" applyBorder="1" applyAlignment="1">
      <alignment horizontal="right"/>
    </xf>
    <xf numFmtId="177" fontId="8" fillId="0" borderId="22" xfId="8" applyNumberFormat="1" applyFont="1" applyFill="1" applyBorder="1" applyAlignment="1">
      <alignment horizontal="right"/>
    </xf>
    <xf numFmtId="177" fontId="8" fillId="0" borderId="28" xfId="8" applyNumberFormat="1" applyFont="1" applyFill="1" applyBorder="1" applyAlignment="1">
      <alignment horizontal="right"/>
    </xf>
    <xf numFmtId="1" fontId="8" fillId="0" borderId="29" xfId="8" applyNumberFormat="1" applyFont="1" applyFill="1" applyBorder="1" applyAlignment="1">
      <alignment horizontal="right"/>
    </xf>
    <xf numFmtId="1" fontId="8" fillId="0" borderId="22" xfId="8" applyNumberFormat="1" applyFont="1" applyFill="1" applyBorder="1" applyAlignment="1">
      <alignment horizontal="right"/>
    </xf>
    <xf numFmtId="179" fontId="8" fillId="0" borderId="22" xfId="8" applyNumberFormat="1" applyFont="1" applyFill="1" applyBorder="1" applyAlignment="1">
      <alignment horizontal="right"/>
    </xf>
    <xf numFmtId="0" fontId="9" fillId="0" borderId="0" xfId="8" applyFont="1" applyFill="1" applyAlignment="1">
      <alignment vertical="center"/>
    </xf>
    <xf numFmtId="186" fontId="10" fillId="0" borderId="31" xfId="8" applyNumberFormat="1" applyFont="1" applyFill="1" applyBorder="1" applyAlignment="1">
      <alignment horizontal="right" vertical="center"/>
    </xf>
    <xf numFmtId="167" fontId="14" fillId="9" borderId="31" xfId="11" applyNumberFormat="1" applyFont="1" applyFill="1" applyBorder="1" applyAlignment="1" applyProtection="1">
      <alignment horizontal="right" vertical="center" wrapText="1"/>
    </xf>
    <xf numFmtId="49" fontId="8" fillId="2" borderId="0" xfId="8" applyNumberFormat="1" applyFont="1" applyFill="1" applyAlignment="1">
      <alignment vertical="top" wrapText="1"/>
    </xf>
    <xf numFmtId="202" fontId="9" fillId="2" borderId="31" xfId="8" applyNumberFormat="1" applyFont="1" applyFill="1" applyBorder="1" applyAlignment="1">
      <alignment horizontal="right"/>
    </xf>
    <xf numFmtId="0" fontId="9" fillId="0" borderId="31" xfId="0" applyFont="1" applyFill="1" applyBorder="1" applyAlignment="1">
      <alignment horizontal="right"/>
    </xf>
    <xf numFmtId="3" fontId="9" fillId="0" borderId="31" xfId="0" applyNumberFormat="1" applyFont="1" applyFill="1" applyBorder="1" applyAlignment="1">
      <alignment horizontal="right" vertical="center"/>
    </xf>
    <xf numFmtId="0" fontId="11" fillId="0" borderId="31" xfId="0" applyFont="1" applyFill="1" applyBorder="1"/>
    <xf numFmtId="3" fontId="11" fillId="0" borderId="31" xfId="0" applyNumberFormat="1" applyFont="1" applyFill="1" applyBorder="1"/>
    <xf numFmtId="3" fontId="11" fillId="0" borderId="31" xfId="0" applyNumberFormat="1" applyFont="1" applyFill="1" applyBorder="1" applyAlignment="1">
      <alignment horizontal="right"/>
    </xf>
    <xf numFmtId="0" fontId="9" fillId="0" borderId="31" xfId="0" applyFont="1" applyFill="1" applyBorder="1" applyAlignment="1">
      <alignment horizontal="right" vertical="top"/>
    </xf>
    <xf numFmtId="1" fontId="11" fillId="0" borderId="31" xfId="0" applyNumberFormat="1" applyFont="1" applyFill="1" applyBorder="1"/>
    <xf numFmtId="3" fontId="8" fillId="11" borderId="17" xfId="0" applyNumberFormat="1" applyFont="1" applyFill="1" applyBorder="1" applyAlignment="1">
      <alignment horizontal="right"/>
    </xf>
    <xf numFmtId="164" fontId="8" fillId="11" borderId="4" xfId="0" applyNumberFormat="1" applyFont="1" applyFill="1" applyBorder="1" applyAlignment="1">
      <alignment horizontal="right" vertical="top"/>
    </xf>
    <xf numFmtId="167" fontId="18" fillId="11" borderId="4" xfId="1" applyNumberFormat="1" applyFont="1" applyFill="1" applyBorder="1" applyAlignment="1">
      <alignment vertical="top" wrapText="1"/>
    </xf>
    <xf numFmtId="3" fontId="8" fillId="11" borderId="31" xfId="0" applyNumberFormat="1" applyFont="1" applyFill="1" applyBorder="1" applyAlignment="1">
      <alignment horizontal="right" vertical="top"/>
    </xf>
    <xf numFmtId="3" fontId="8" fillId="11" borderId="4" xfId="0" applyNumberFormat="1" applyFont="1" applyFill="1" applyBorder="1" applyAlignment="1">
      <alignment horizontal="right" vertical="top"/>
    </xf>
    <xf numFmtId="3" fontId="8" fillId="11" borderId="4" xfId="0" applyNumberFormat="1" applyFont="1" applyFill="1" applyBorder="1" applyAlignment="1">
      <alignment horizontal="right" vertical="center"/>
    </xf>
    <xf numFmtId="3" fontId="8" fillId="11" borderId="4" xfId="0" applyNumberFormat="1" applyFont="1" applyFill="1" applyBorder="1" applyAlignment="1">
      <alignment horizontal="right"/>
    </xf>
    <xf numFmtId="3" fontId="16" fillId="11" borderId="4" xfId="5" applyNumberFormat="1" applyFont="1" applyFill="1" applyBorder="1"/>
    <xf numFmtId="3" fontId="8" fillId="11" borderId="12" xfId="8" applyNumberFormat="1" applyFont="1" applyFill="1" applyBorder="1" applyAlignment="1">
      <alignment horizontal="right"/>
    </xf>
    <xf numFmtId="3" fontId="14" fillId="11" borderId="31" xfId="8" applyNumberFormat="1" applyFont="1" applyFill="1" applyBorder="1" applyAlignment="1">
      <alignment horizontal="right" vertical="center"/>
    </xf>
    <xf numFmtId="3" fontId="10" fillId="0" borderId="31" xfId="11" applyNumberFormat="1" applyFont="1" applyFill="1" applyBorder="1" applyAlignment="1" applyProtection="1">
      <alignment horizontal="right" vertical="center" wrapText="1"/>
      <protection locked="0"/>
    </xf>
    <xf numFmtId="3" fontId="8" fillId="0" borderId="35" xfId="17" applyNumberFormat="1" applyFont="1" applyFill="1" applyBorder="1" applyAlignment="1">
      <alignment horizontal="right"/>
    </xf>
    <xf numFmtId="179" fontId="12" fillId="0" borderId="0" xfId="8" applyNumberFormat="1" applyFont="1" applyFill="1" applyBorder="1" applyAlignment="1"/>
    <xf numFmtId="3" fontId="51" fillId="0" borderId="31" xfId="0" applyNumberFormat="1" applyFont="1" applyFill="1" applyBorder="1" applyAlignment="1">
      <alignment horizontal="right"/>
    </xf>
    <xf numFmtId="3" fontId="55" fillId="0" borderId="31" xfId="0" applyNumberFormat="1" applyFont="1" applyFill="1" applyBorder="1" applyAlignment="1">
      <alignment horizontal="right" vertical="center" wrapText="1"/>
    </xf>
    <xf numFmtId="0" fontId="11" fillId="0" borderId="4" xfId="5" applyFont="1" applyFill="1" applyBorder="1"/>
    <xf numFmtId="1" fontId="11" fillId="0" borderId="4" xfId="5" applyNumberFormat="1" applyFont="1" applyFill="1" applyBorder="1"/>
    <xf numFmtId="17" fontId="35" fillId="9" borderId="31" xfId="28" applyNumberFormat="1" applyFont="1" applyFill="1" applyBorder="1" applyAlignment="1">
      <alignment horizontal="center" vertical="center" wrapText="1"/>
    </xf>
    <xf numFmtId="198" fontId="40" fillId="0" borderId="31" xfId="0" applyNumberFormat="1" applyFont="1" applyFill="1" applyBorder="1" applyAlignment="1">
      <alignment horizontal="left" vertical="top"/>
    </xf>
    <xf numFmtId="198" fontId="40" fillId="3" borderId="31" xfId="0" applyNumberFormat="1" applyFont="1" applyFill="1" applyBorder="1" applyAlignment="1">
      <alignment horizontal="left" vertical="top"/>
    </xf>
    <xf numFmtId="3" fontId="40" fillId="3" borderId="31" xfId="0" applyNumberFormat="1" applyFont="1" applyFill="1" applyBorder="1" applyAlignment="1">
      <alignment horizontal="right" vertical="top"/>
    </xf>
    <xf numFmtId="198" fontId="42" fillId="9" borderId="31" xfId="0" applyNumberFormat="1" applyFont="1" applyFill="1" applyBorder="1" applyAlignment="1">
      <alignment horizontal="left" vertical="top"/>
    </xf>
    <xf numFmtId="3" fontId="42" fillId="9" borderId="31" xfId="0" applyNumberFormat="1" applyFont="1" applyFill="1" applyBorder="1" applyAlignment="1">
      <alignment horizontal="right" vertical="top"/>
    </xf>
    <xf numFmtId="198" fontId="40" fillId="9" borderId="31" xfId="0" applyNumberFormat="1" applyFont="1" applyFill="1" applyBorder="1" applyAlignment="1">
      <alignment horizontal="left" vertical="top"/>
    </xf>
    <xf numFmtId="3" fontId="40" fillId="9" borderId="31" xfId="0" applyNumberFormat="1" applyFont="1" applyFill="1" applyBorder="1" applyAlignment="1">
      <alignment horizontal="right" vertical="top"/>
    </xf>
    <xf numFmtId="198" fontId="40" fillId="3" borderId="31" xfId="0" applyNumberFormat="1" applyFont="1" applyFill="1" applyBorder="1" applyAlignment="1">
      <alignment horizontal="left" vertical="top" wrapText="1"/>
    </xf>
    <xf numFmtId="0" fontId="40" fillId="9" borderId="31" xfId="0" applyFont="1" applyFill="1" applyBorder="1" applyAlignment="1">
      <alignment horizontal="left" vertical="top"/>
    </xf>
    <xf numFmtId="0" fontId="11" fillId="3" borderId="0" xfId="0" applyFont="1" applyFill="1" applyAlignment="1"/>
    <xf numFmtId="167" fontId="9" fillId="2" borderId="31" xfId="1" applyNumberFormat="1" applyFont="1" applyFill="1" applyBorder="1" applyAlignment="1">
      <alignment horizontal="right"/>
    </xf>
    <xf numFmtId="167" fontId="12" fillId="0" borderId="31" xfId="1" applyNumberFormat="1" applyFont="1" applyFill="1" applyBorder="1" applyAlignment="1">
      <alignment horizontal="right"/>
    </xf>
    <xf numFmtId="0" fontId="13" fillId="0" borderId="0" xfId="8" applyFont="1" applyFill="1" applyAlignment="1">
      <alignment vertical="center"/>
    </xf>
    <xf numFmtId="0" fontId="13" fillId="0" borderId="0" xfId="8" applyFont="1" applyFill="1" applyAlignment="1">
      <alignment vertical="top"/>
    </xf>
    <xf numFmtId="0" fontId="12" fillId="0" borderId="0" xfId="8" applyFont="1" applyFill="1" applyAlignment="1">
      <alignment vertical="center"/>
    </xf>
    <xf numFmtId="49" fontId="8" fillId="0" borderId="0" xfId="0" applyNumberFormat="1" applyFont="1" applyFill="1" applyAlignment="1">
      <alignment horizontal="left" vertical="top"/>
    </xf>
    <xf numFmtId="0" fontId="9" fillId="0" borderId="0" xfId="0" applyFont="1" applyFill="1" applyAlignment="1">
      <alignment horizontal="left" vertical="top"/>
    </xf>
    <xf numFmtId="0" fontId="9" fillId="0" borderId="0" xfId="0" applyFont="1" applyFill="1" applyAlignment="1">
      <alignment horizontal="left" vertical="top"/>
    </xf>
    <xf numFmtId="0" fontId="50" fillId="0" borderId="31" xfId="36" applyBorder="1"/>
    <xf numFmtId="0" fontId="16" fillId="5" borderId="31" xfId="0" applyFont="1" applyFill="1" applyBorder="1" applyAlignment="1">
      <alignment horizontal="center" vertical="top"/>
    </xf>
    <xf numFmtId="3" fontId="11" fillId="0" borderId="31" xfId="1" applyNumberFormat="1" applyFont="1" applyFill="1" applyBorder="1" applyAlignment="1">
      <alignment horizontal="right"/>
    </xf>
    <xf numFmtId="3" fontId="11" fillId="0" borderId="31" xfId="1" applyNumberFormat="1" applyFont="1" applyFill="1" applyBorder="1" applyAlignment="1"/>
    <xf numFmtId="3" fontId="12" fillId="0" borderId="31" xfId="6" applyNumberFormat="1" applyFont="1" applyFill="1" applyBorder="1" applyAlignment="1">
      <alignment horizontal="right"/>
    </xf>
    <xf numFmtId="3" fontId="9" fillId="0" borderId="4" xfId="0" applyNumberFormat="1" applyFont="1" applyFill="1" applyBorder="1" applyAlignment="1">
      <alignment vertical="top"/>
    </xf>
    <xf numFmtId="3" fontId="9" fillId="0" borderId="4" xfId="0" applyNumberFormat="1" applyFont="1" applyFill="1" applyBorder="1" applyAlignment="1">
      <alignment horizontal="right" vertical="top"/>
    </xf>
    <xf numFmtId="3" fontId="11" fillId="0" borderId="4" xfId="0" applyNumberFormat="1" applyFont="1" applyFill="1" applyBorder="1" applyAlignment="1">
      <alignment horizontal="right" vertical="center"/>
    </xf>
    <xf numFmtId="3" fontId="12" fillId="0" borderId="4" xfId="0" applyNumberFormat="1" applyFont="1" applyFill="1" applyBorder="1" applyAlignment="1">
      <alignment horizontal="right" vertical="center"/>
    </xf>
    <xf numFmtId="3" fontId="12" fillId="0" borderId="31" xfId="0" applyNumberFormat="1" applyFont="1" applyFill="1" applyBorder="1" applyAlignment="1">
      <alignment horizontal="right" vertical="center"/>
    </xf>
    <xf numFmtId="0" fontId="11" fillId="0" borderId="31" xfId="1" applyNumberFormat="1" applyFont="1" applyBorder="1" applyAlignment="1">
      <alignment horizontal="right"/>
    </xf>
    <xf numFmtId="3" fontId="12" fillId="0" borderId="31" xfId="6" applyNumberFormat="1" applyFont="1" applyBorder="1" applyAlignment="1">
      <alignment horizontal="right" vertical="center"/>
    </xf>
    <xf numFmtId="0" fontId="12" fillId="0" borderId="31" xfId="6" applyFont="1" applyBorder="1" applyAlignment="1">
      <alignment horizontal="right"/>
    </xf>
    <xf numFmtId="3" fontId="11" fillId="11" borderId="31" xfId="0" applyNumberFormat="1" applyFont="1" applyFill="1" applyBorder="1" applyAlignment="1">
      <alignment horizontal="right"/>
    </xf>
    <xf numFmtId="3" fontId="12" fillId="11" borderId="31" xfId="6" applyNumberFormat="1" applyFont="1" applyFill="1" applyBorder="1" applyAlignment="1">
      <alignment horizontal="right"/>
    </xf>
    <xf numFmtId="3" fontId="11" fillId="11" borderId="31" xfId="1" applyNumberFormat="1" applyFont="1" applyFill="1" applyBorder="1" applyAlignment="1">
      <alignment horizontal="right" vertical="top"/>
    </xf>
    <xf numFmtId="3" fontId="11" fillId="11" borderId="31" xfId="1" applyNumberFormat="1" applyFont="1" applyFill="1" applyBorder="1" applyAlignment="1">
      <alignment horizontal="right"/>
    </xf>
    <xf numFmtId="3" fontId="12" fillId="11" borderId="31" xfId="6" applyNumberFormat="1" applyFont="1" applyFill="1" applyBorder="1" applyAlignment="1">
      <alignment vertical="center"/>
    </xf>
    <xf numFmtId="3" fontId="12" fillId="11" borderId="31" xfId="1" applyNumberFormat="1" applyFont="1" applyFill="1" applyBorder="1" applyAlignment="1">
      <alignment horizontal="right"/>
    </xf>
    <xf numFmtId="3" fontId="12" fillId="11" borderId="31" xfId="1" applyNumberFormat="1" applyFont="1" applyFill="1" applyBorder="1" applyAlignment="1"/>
    <xf numFmtId="3" fontId="11" fillId="11" borderId="31" xfId="1" applyNumberFormat="1" applyFont="1" applyFill="1" applyBorder="1" applyAlignment="1"/>
    <xf numFmtId="3" fontId="11" fillId="0" borderId="0" xfId="5" applyNumberFormat="1" applyFont="1" applyFill="1" applyBorder="1" applyAlignment="1">
      <alignment horizontal="right" vertical="center" wrapText="1"/>
    </xf>
    <xf numFmtId="0" fontId="12" fillId="0" borderId="31" xfId="0" applyFont="1" applyFill="1" applyBorder="1" applyAlignment="1">
      <alignment horizontal="center" vertical="center"/>
    </xf>
    <xf numFmtId="0" fontId="11" fillId="0" borderId="31" xfId="5" applyFont="1" applyFill="1" applyBorder="1"/>
    <xf numFmtId="167" fontId="16" fillId="0" borderId="31" xfId="1" applyNumberFormat="1" applyFont="1" applyFill="1" applyBorder="1" applyAlignment="1">
      <alignment vertical="top" wrapText="1"/>
    </xf>
    <xf numFmtId="0" fontId="9" fillId="2" borderId="0" xfId="8" applyFont="1" applyFill="1" applyAlignment="1">
      <alignment vertical="top"/>
    </xf>
    <xf numFmtId="0" fontId="9" fillId="0" borderId="0" xfId="8" applyFont="1" applyFill="1" applyAlignment="1">
      <alignment vertical="top"/>
    </xf>
    <xf numFmtId="0" fontId="8" fillId="2" borderId="0" xfId="8" applyFont="1" applyFill="1" applyAlignment="1">
      <alignment vertical="top"/>
    </xf>
    <xf numFmtId="49" fontId="13" fillId="0" borderId="0" xfId="8" applyNumberFormat="1" applyFont="1" applyFill="1" applyAlignment="1">
      <alignment vertical="center"/>
    </xf>
    <xf numFmtId="0" fontId="23" fillId="0" borderId="0" xfId="8" applyNumberFormat="1" applyFont="1" applyFill="1" applyBorder="1" applyAlignment="1">
      <alignment horizontal="center" vertical="top"/>
    </xf>
    <xf numFmtId="49" fontId="24" fillId="2" borderId="0" xfId="8" applyNumberFormat="1" applyFont="1" applyFill="1" applyBorder="1" applyAlignment="1">
      <alignment horizontal="left" vertical="center" wrapText="1"/>
    </xf>
    <xf numFmtId="3" fontId="23" fillId="0" borderId="0" xfId="8" applyNumberFormat="1" applyFont="1" applyFill="1" applyBorder="1" applyAlignment="1">
      <alignment horizontal="right" vertical="top"/>
    </xf>
    <xf numFmtId="4" fontId="23" fillId="0" borderId="0" xfId="8" applyNumberFormat="1" applyFont="1" applyFill="1" applyBorder="1" applyAlignment="1">
      <alignment horizontal="right" vertical="top"/>
    </xf>
    <xf numFmtId="180" fontId="23" fillId="0" borderId="0" xfId="8" applyNumberFormat="1" applyFont="1" applyFill="1" applyBorder="1" applyAlignment="1">
      <alignment horizontal="right" vertical="top"/>
    </xf>
    <xf numFmtId="2" fontId="23" fillId="0" borderId="0" xfId="8" applyNumberFormat="1" applyFont="1" applyFill="1" applyBorder="1" applyAlignment="1">
      <alignment horizontal="right" vertical="top"/>
    </xf>
    <xf numFmtId="0" fontId="23" fillId="0" borderId="31" xfId="8" applyNumberFormat="1" applyFont="1" applyFill="1" applyBorder="1" applyAlignment="1">
      <alignment horizontal="center" vertical="top"/>
    </xf>
    <xf numFmtId="3" fontId="23" fillId="0" borderId="31" xfId="8" applyNumberFormat="1" applyFont="1" applyFill="1" applyBorder="1" applyAlignment="1">
      <alignment horizontal="right" vertical="top"/>
    </xf>
    <xf numFmtId="4" fontId="23" fillId="0" borderId="31" xfId="8" applyNumberFormat="1" applyFont="1" applyFill="1" applyBorder="1" applyAlignment="1">
      <alignment horizontal="right" vertical="top"/>
    </xf>
    <xf numFmtId="180" fontId="23" fillId="0" borderId="31" xfId="8" applyNumberFormat="1" applyFont="1" applyFill="1" applyBorder="1" applyAlignment="1">
      <alignment horizontal="right" vertical="top"/>
    </xf>
    <xf numFmtId="2" fontId="23" fillId="0" borderId="31" xfId="8" applyNumberFormat="1" applyFont="1" applyFill="1" applyBorder="1" applyAlignment="1">
      <alignment horizontal="right" vertical="top"/>
    </xf>
    <xf numFmtId="49" fontId="26" fillId="2" borderId="0" xfId="8" applyNumberFormat="1" applyFont="1" applyFill="1" applyAlignment="1">
      <alignment horizontal="left" vertical="center"/>
    </xf>
    <xf numFmtId="0" fontId="29" fillId="2" borderId="0" xfId="8" applyFont="1" applyFill="1" applyBorder="1" applyAlignment="1">
      <alignment horizontal="center" vertical="center"/>
    </xf>
    <xf numFmtId="49" fontId="29" fillId="2" borderId="0" xfId="8" applyNumberFormat="1" applyFont="1" applyFill="1" applyBorder="1" applyAlignment="1">
      <alignment horizontal="left" vertical="center"/>
    </xf>
    <xf numFmtId="164" fontId="29" fillId="2" borderId="0" xfId="8" applyNumberFormat="1" applyFont="1" applyFill="1" applyBorder="1" applyAlignment="1">
      <alignment horizontal="left" vertical="center"/>
    </xf>
    <xf numFmtId="181" fontId="29" fillId="2" borderId="0" xfId="10" applyNumberFormat="1" applyFont="1" applyFill="1" applyBorder="1" applyAlignment="1">
      <alignment horizontal="left" vertical="center"/>
    </xf>
    <xf numFmtId="0" fontId="29" fillId="2" borderId="0" xfId="8" applyFont="1" applyFill="1" applyBorder="1" applyAlignment="1">
      <alignment horizontal="left" vertical="center"/>
    </xf>
    <xf numFmtId="182" fontId="9" fillId="2" borderId="31" xfId="8" applyNumberFormat="1" applyFont="1" applyFill="1" applyBorder="1" applyAlignment="1">
      <alignment horizontal="right"/>
    </xf>
    <xf numFmtId="182" fontId="9" fillId="0" borderId="31" xfId="8" applyNumberFormat="1" applyFont="1" applyFill="1" applyBorder="1" applyAlignment="1">
      <alignment horizontal="right"/>
    </xf>
    <xf numFmtId="183" fontId="9" fillId="2" borderId="31" xfId="8" applyNumberFormat="1" applyFont="1" applyFill="1" applyBorder="1" applyAlignment="1">
      <alignment horizontal="right"/>
    </xf>
    <xf numFmtId="179" fontId="9" fillId="2" borderId="31" xfId="8" applyNumberFormat="1" applyFont="1" applyFill="1" applyBorder="1" applyAlignment="1">
      <alignment horizontal="right"/>
    </xf>
    <xf numFmtId="185" fontId="9" fillId="2" borderId="31" xfId="8" applyNumberFormat="1" applyFont="1" applyFill="1" applyBorder="1" applyAlignment="1">
      <alignment horizontal="right"/>
    </xf>
    <xf numFmtId="3" fontId="9" fillId="2" borderId="31" xfId="8" applyNumberFormat="1" applyFont="1" applyFill="1" applyBorder="1" applyAlignment="1">
      <alignment horizontal="right"/>
    </xf>
    <xf numFmtId="186" fontId="9" fillId="2" borderId="31" xfId="8" applyNumberFormat="1" applyFont="1" applyFill="1" applyBorder="1" applyAlignment="1">
      <alignment horizontal="right"/>
    </xf>
    <xf numFmtId="1" fontId="9" fillId="0" borderId="31" xfId="15" applyNumberFormat="1" applyFont="1" applyFill="1" applyBorder="1" applyAlignment="1" applyProtection="1">
      <alignment horizontal="right" vertical="center" wrapText="1"/>
    </xf>
    <xf numFmtId="3" fontId="9" fillId="0" borderId="31" xfId="15" applyNumberFormat="1" applyFont="1" applyFill="1" applyBorder="1" applyAlignment="1">
      <alignment horizontal="right" vertical="center" wrapText="1"/>
    </xf>
    <xf numFmtId="177" fontId="9" fillId="0" borderId="31" xfId="8" applyNumberFormat="1" applyFont="1" applyFill="1" applyBorder="1" applyAlignment="1">
      <alignment horizontal="right"/>
    </xf>
    <xf numFmtId="177" fontId="9" fillId="2" borderId="31" xfId="8" applyNumberFormat="1" applyFont="1" applyFill="1" applyBorder="1" applyAlignment="1">
      <alignment horizontal="right"/>
    </xf>
    <xf numFmtId="170" fontId="9" fillId="2" borderId="31" xfId="8" applyNumberFormat="1" applyFont="1" applyFill="1" applyBorder="1" applyAlignment="1">
      <alignment horizontal="right" vertical="top"/>
    </xf>
    <xf numFmtId="164" fontId="9" fillId="2" borderId="31" xfId="8" applyNumberFormat="1" applyFont="1" applyFill="1" applyBorder="1" applyAlignment="1">
      <alignment horizontal="right" vertical="top"/>
    </xf>
    <xf numFmtId="175" fontId="9" fillId="2" borderId="31" xfId="8" applyNumberFormat="1" applyFont="1" applyFill="1" applyBorder="1" applyAlignment="1">
      <alignment horizontal="right"/>
    </xf>
    <xf numFmtId="178" fontId="9" fillId="2" borderId="31" xfId="8" applyNumberFormat="1" applyFont="1" applyFill="1" applyBorder="1" applyAlignment="1">
      <alignment horizontal="right"/>
    </xf>
    <xf numFmtId="0" fontId="9" fillId="2" borderId="31" xfId="8" applyFont="1" applyFill="1" applyBorder="1" applyAlignment="1">
      <alignment horizontal="right"/>
    </xf>
    <xf numFmtId="172" fontId="9" fillId="2" borderId="31" xfId="8" applyNumberFormat="1" applyFont="1" applyFill="1" applyBorder="1" applyAlignment="1">
      <alignment horizontal="right"/>
    </xf>
    <xf numFmtId="170" fontId="9" fillId="0" borderId="31" xfId="8" applyNumberFormat="1" applyFont="1" applyFill="1" applyBorder="1" applyAlignment="1">
      <alignment horizontal="right"/>
    </xf>
    <xf numFmtId="3" fontId="10" fillId="0" borderId="31" xfId="8" applyNumberFormat="1" applyFont="1" applyFill="1" applyBorder="1" applyAlignment="1">
      <alignment horizontal="right" vertical="center"/>
    </xf>
    <xf numFmtId="0" fontId="9" fillId="2" borderId="31" xfId="8" applyFont="1" applyFill="1" applyBorder="1" applyAlignment="1">
      <alignment vertical="center"/>
    </xf>
    <xf numFmtId="164" fontId="9" fillId="0" borderId="31" xfId="8" applyNumberFormat="1" applyFont="1" applyFill="1" applyBorder="1" applyAlignment="1">
      <alignment horizontal="right"/>
    </xf>
    <xf numFmtId="3" fontId="9" fillId="0" borderId="31" xfId="8" applyNumberFormat="1" applyFont="1" applyFill="1" applyBorder="1" applyAlignment="1">
      <alignment horizontal="right"/>
    </xf>
    <xf numFmtId="0" fontId="10" fillId="4" borderId="31" xfId="8" applyNumberFormat="1" applyFont="1" applyFill="1" applyBorder="1" applyAlignment="1">
      <alignment horizontal="right" vertical="center"/>
    </xf>
    <xf numFmtId="178" fontId="12" fillId="0" borderId="0" xfId="8" applyNumberFormat="1" applyFont="1" applyFill="1" applyBorder="1" applyAlignment="1"/>
    <xf numFmtId="175" fontId="9" fillId="2" borderId="0" xfId="8" applyNumberFormat="1" applyFont="1" applyFill="1" applyBorder="1" applyAlignment="1">
      <alignment horizontal="right"/>
    </xf>
    <xf numFmtId="17" fontId="32" fillId="0" borderId="31" xfId="8" applyNumberFormat="1" applyFont="1" applyFill="1" applyBorder="1" applyAlignment="1">
      <alignment horizontal="center" vertical="center" wrapText="1"/>
    </xf>
    <xf numFmtId="49" fontId="8" fillId="2" borderId="31" xfId="8" applyNumberFormat="1" applyFont="1" applyFill="1" applyBorder="1" applyAlignment="1">
      <alignment horizontal="center" vertical="center" wrapText="1"/>
    </xf>
    <xf numFmtId="3" fontId="10" fillId="4" borderId="31" xfId="8" applyNumberFormat="1" applyFont="1" applyFill="1" applyBorder="1" applyAlignment="1">
      <alignment horizontal="right" vertical="center"/>
    </xf>
    <xf numFmtId="164" fontId="9" fillId="2" borderId="31" xfId="8" applyNumberFormat="1" applyFont="1" applyFill="1" applyBorder="1" applyAlignment="1">
      <alignment horizontal="right"/>
    </xf>
    <xf numFmtId="170" fontId="9" fillId="2" borderId="31" xfId="8" applyNumberFormat="1" applyFont="1" applyFill="1" applyBorder="1" applyAlignment="1">
      <alignment horizontal="right"/>
    </xf>
    <xf numFmtId="0" fontId="9" fillId="2" borderId="0" xfId="8" applyFont="1" applyFill="1" applyAlignment="1">
      <alignment vertical="center"/>
    </xf>
    <xf numFmtId="0" fontId="0" fillId="0" borderId="0" xfId="0"/>
    <xf numFmtId="164" fontId="9" fillId="2" borderId="0" xfId="8" applyNumberFormat="1" applyFont="1" applyFill="1" applyBorder="1" applyAlignment="1">
      <alignment horizontal="right"/>
    </xf>
    <xf numFmtId="3" fontId="9" fillId="2" borderId="0" xfId="8" applyNumberFormat="1" applyFont="1" applyFill="1" applyBorder="1" applyAlignment="1">
      <alignment horizontal="right"/>
    </xf>
    <xf numFmtId="49" fontId="9" fillId="2" borderId="0" xfId="8" applyNumberFormat="1" applyFont="1" applyFill="1" applyBorder="1" applyAlignment="1">
      <alignment horizontal="center" vertical="center"/>
    </xf>
    <xf numFmtId="49" fontId="4" fillId="2" borderId="52" xfId="3" applyNumberFormat="1" applyFont="1" applyFill="1" applyBorder="1" applyAlignment="1">
      <alignment horizontal="center"/>
    </xf>
    <xf numFmtId="0" fontId="11" fillId="0" borderId="0" xfId="0" applyFont="1"/>
    <xf numFmtId="0" fontId="9" fillId="0" borderId="4" xfId="8" applyFont="1" applyFill="1" applyBorder="1" applyAlignment="1">
      <alignment horizontal="right"/>
    </xf>
    <xf numFmtId="1" fontId="9" fillId="0" borderId="4" xfId="8" applyNumberFormat="1" applyFont="1" applyFill="1" applyBorder="1" applyAlignment="1">
      <alignment horizontal="right"/>
    </xf>
    <xf numFmtId="3" fontId="12" fillId="0" borderId="31" xfId="6" applyNumberFormat="1" applyFont="1" applyBorder="1" applyAlignment="1"/>
    <xf numFmtId="0" fontId="0" fillId="3" borderId="0" xfId="0" applyFill="1"/>
    <xf numFmtId="167" fontId="9" fillId="0" borderId="4" xfId="0" applyNumberFormat="1" applyFont="1" applyFill="1" applyBorder="1" applyAlignment="1">
      <alignment horizontal="right" vertical="top"/>
    </xf>
    <xf numFmtId="179" fontId="10" fillId="4" borderId="31" xfId="8" applyNumberFormat="1" applyFont="1" applyFill="1" applyBorder="1" applyAlignment="1">
      <alignment horizontal="right" vertical="center"/>
    </xf>
    <xf numFmtId="186" fontId="10" fillId="4" borderId="31" xfId="8" applyNumberFormat="1" applyFont="1" applyFill="1" applyBorder="1" applyAlignment="1">
      <alignment horizontal="right" vertical="center"/>
    </xf>
    <xf numFmtId="179" fontId="10" fillId="0" borderId="31" xfId="8" applyNumberFormat="1" applyFont="1" applyFill="1" applyBorder="1" applyAlignment="1">
      <alignment horizontal="right" vertical="center"/>
    </xf>
    <xf numFmtId="186" fontId="9" fillId="2" borderId="31" xfId="8" applyNumberFormat="1" applyFont="1" applyFill="1" applyBorder="1" applyAlignment="1">
      <alignment vertical="center"/>
    </xf>
    <xf numFmtId="3" fontId="9" fillId="2" borderId="31" xfId="8" applyNumberFormat="1" applyFont="1" applyFill="1" applyBorder="1" applyAlignment="1">
      <alignment vertical="center"/>
    </xf>
    <xf numFmtId="167" fontId="10" fillId="4" borderId="31" xfId="1" applyNumberFormat="1" applyFont="1" applyFill="1" applyBorder="1" applyAlignment="1">
      <alignment horizontal="right" vertical="center"/>
    </xf>
    <xf numFmtId="1" fontId="10" fillId="4" borderId="31" xfId="8" applyNumberFormat="1" applyFont="1" applyFill="1" applyBorder="1" applyAlignment="1">
      <alignment horizontal="right" vertical="center"/>
    </xf>
    <xf numFmtId="1" fontId="10" fillId="0" borderId="31" xfId="8" applyNumberFormat="1" applyFont="1" applyFill="1" applyBorder="1" applyAlignment="1">
      <alignment horizontal="right" vertical="center"/>
    </xf>
    <xf numFmtId="1" fontId="9" fillId="2" borderId="31" xfId="8" applyNumberFormat="1" applyFont="1" applyFill="1" applyBorder="1" applyAlignment="1">
      <alignment vertical="center"/>
    </xf>
    <xf numFmtId="170" fontId="11" fillId="0" borderId="0" xfId="0" applyNumberFormat="1" applyFont="1"/>
    <xf numFmtId="0" fontId="56" fillId="0" borderId="0" xfId="0" applyFont="1"/>
    <xf numFmtId="1" fontId="56" fillId="0" borderId="0" xfId="0" applyNumberFormat="1" applyFont="1"/>
    <xf numFmtId="1" fontId="9" fillId="2" borderId="4" xfId="0" applyNumberFormat="1" applyFont="1" applyFill="1" applyBorder="1" applyAlignment="1">
      <alignment horizontal="right"/>
    </xf>
    <xf numFmtId="167" fontId="8" fillId="0" borderId="4" xfId="0" applyNumberFormat="1" applyFont="1" applyFill="1" applyBorder="1" applyAlignment="1">
      <alignment horizontal="right" vertical="top"/>
    </xf>
    <xf numFmtId="167" fontId="8" fillId="0" borderId="31" xfId="0" applyNumberFormat="1" applyFont="1" applyFill="1" applyBorder="1" applyAlignment="1">
      <alignment horizontal="right" vertical="top"/>
    </xf>
    <xf numFmtId="3" fontId="8" fillId="0" borderId="4" xfId="0" applyNumberFormat="1" applyFont="1" applyFill="1" applyBorder="1" applyAlignment="1">
      <alignment horizontal="right" vertical="top"/>
    </xf>
    <xf numFmtId="3" fontId="8" fillId="2" borderId="1" xfId="8" applyNumberFormat="1" applyFont="1" applyFill="1" applyBorder="1" applyAlignment="1">
      <alignment horizontal="right"/>
    </xf>
    <xf numFmtId="3" fontId="8" fillId="0" borderId="1" xfId="8" applyNumberFormat="1" applyFont="1" applyFill="1" applyBorder="1" applyAlignment="1">
      <alignment horizontal="right"/>
    </xf>
    <xf numFmtId="1" fontId="9" fillId="2" borderId="4" xfId="8" applyNumberFormat="1" applyFont="1" applyFill="1" applyBorder="1" applyAlignment="1">
      <alignment horizontal="right"/>
    </xf>
    <xf numFmtId="0" fontId="12" fillId="0" borderId="31" xfId="1" applyNumberFormat="1" applyFont="1" applyBorder="1" applyAlignment="1">
      <alignment horizontal="right"/>
    </xf>
    <xf numFmtId="0" fontId="57" fillId="0" borderId="0" xfId="0" applyNumberFormat="1" applyFont="1" applyFill="1" applyBorder="1" applyAlignment="1">
      <alignment horizontal="left"/>
    </xf>
    <xf numFmtId="196" fontId="42" fillId="9" borderId="31" xfId="1" applyNumberFormat="1" applyFont="1" applyFill="1" applyBorder="1" applyAlignment="1">
      <alignment horizontal="right" vertical="top"/>
    </xf>
    <xf numFmtId="1" fontId="40" fillId="3" borderId="31" xfId="1" applyNumberFormat="1" applyFont="1" applyFill="1" applyBorder="1" applyAlignment="1">
      <alignment horizontal="right" vertical="top"/>
    </xf>
    <xf numFmtId="3" fontId="40" fillId="3" borderId="31" xfId="44" applyNumberFormat="1" applyFont="1" applyFill="1" applyBorder="1" applyAlignment="1">
      <alignment horizontal="left" vertical="top"/>
    </xf>
    <xf numFmtId="196" fontId="40" fillId="9" borderId="31" xfId="1" applyNumberFormat="1" applyFont="1" applyFill="1" applyBorder="1" applyAlignment="1">
      <alignment horizontal="right" vertical="top"/>
    </xf>
    <xf numFmtId="3" fontId="40" fillId="3" borderId="31" xfId="44" applyNumberFormat="1" applyFont="1" applyFill="1" applyBorder="1" applyAlignment="1">
      <alignment horizontal="right" vertical="top"/>
    </xf>
    <xf numFmtId="49" fontId="8" fillId="2" borderId="57" xfId="8" applyNumberFormat="1" applyFont="1" applyFill="1" applyBorder="1" applyAlignment="1">
      <alignment horizontal="center" vertical="center" wrapText="1"/>
    </xf>
    <xf numFmtId="49" fontId="8" fillId="2" borderId="39" xfId="8" applyNumberFormat="1" applyFont="1" applyFill="1" applyBorder="1" applyAlignment="1">
      <alignment horizontal="center" wrapText="1"/>
    </xf>
    <xf numFmtId="17" fontId="10" fillId="4" borderId="0" xfId="8" applyNumberFormat="1" applyFont="1" applyFill="1" applyBorder="1" applyAlignment="1">
      <alignment horizontal="left" vertical="center"/>
    </xf>
    <xf numFmtId="3" fontId="10" fillId="4" borderId="0" xfId="8" applyNumberFormat="1" applyFont="1" applyFill="1" applyBorder="1" applyAlignment="1">
      <alignment horizontal="right" vertical="center"/>
    </xf>
    <xf numFmtId="0" fontId="9" fillId="2" borderId="0" xfId="8" applyFont="1" applyFill="1" applyBorder="1" applyAlignment="1">
      <alignment horizontal="right"/>
    </xf>
    <xf numFmtId="172" fontId="9" fillId="2" borderId="0" xfId="8" applyNumberFormat="1" applyFont="1" applyFill="1" applyBorder="1" applyAlignment="1">
      <alignment horizontal="right"/>
    </xf>
    <xf numFmtId="177" fontId="9" fillId="2" borderId="0" xfId="8" applyNumberFormat="1" applyFont="1" applyFill="1" applyBorder="1" applyAlignment="1">
      <alignment horizontal="right"/>
    </xf>
    <xf numFmtId="179" fontId="9" fillId="2" borderId="0" xfId="8" applyNumberFormat="1" applyFont="1" applyFill="1" applyBorder="1" applyAlignment="1">
      <alignment horizontal="right"/>
    </xf>
    <xf numFmtId="49" fontId="28" fillId="2" borderId="0" xfId="8" applyNumberFormat="1" applyFont="1" applyFill="1" applyAlignment="1">
      <alignment horizontal="left" vertical="top"/>
    </xf>
    <xf numFmtId="182" fontId="9" fillId="2" borderId="0" xfId="8" applyNumberFormat="1" applyFont="1" applyFill="1" applyBorder="1" applyAlignment="1">
      <alignment horizontal="right"/>
    </xf>
    <xf numFmtId="164" fontId="9" fillId="0" borderId="0" xfId="8" applyNumberFormat="1" applyFont="1" applyFill="1" applyBorder="1" applyAlignment="1">
      <alignment horizontal="right"/>
    </xf>
    <xf numFmtId="182" fontId="9" fillId="0" borderId="0" xfId="8" applyNumberFormat="1" applyFont="1" applyFill="1" applyBorder="1" applyAlignment="1">
      <alignment horizontal="right"/>
    </xf>
    <xf numFmtId="183" fontId="9" fillId="2" borderId="0" xfId="8" applyNumberFormat="1" applyFont="1" applyFill="1" applyBorder="1" applyAlignment="1">
      <alignment horizontal="right"/>
    </xf>
    <xf numFmtId="185" fontId="9" fillId="2" borderId="0" xfId="8" applyNumberFormat="1" applyFont="1" applyFill="1" applyBorder="1" applyAlignment="1">
      <alignment horizontal="right"/>
    </xf>
    <xf numFmtId="177" fontId="9" fillId="0" borderId="41" xfId="8" applyNumberFormat="1" applyFont="1" applyFill="1" applyBorder="1" applyAlignment="1">
      <alignment horizontal="right"/>
    </xf>
    <xf numFmtId="0" fontId="9" fillId="0" borderId="41" xfId="8" applyFont="1" applyFill="1" applyBorder="1" applyAlignment="1">
      <alignment vertical="center"/>
    </xf>
    <xf numFmtId="186" fontId="10" fillId="4" borderId="41" xfId="8" applyNumberFormat="1" applyFont="1" applyFill="1" applyBorder="1" applyAlignment="1">
      <alignment horizontal="right" vertical="center"/>
    </xf>
    <xf numFmtId="179" fontId="9" fillId="0" borderId="41" xfId="8" applyNumberFormat="1" applyFont="1" applyFill="1" applyBorder="1" applyAlignment="1">
      <alignment vertical="center"/>
    </xf>
    <xf numFmtId="186" fontId="9" fillId="0" borderId="31" xfId="8" applyNumberFormat="1" applyFont="1" applyFill="1" applyBorder="1" applyAlignment="1">
      <alignment horizontal="right"/>
    </xf>
    <xf numFmtId="185" fontId="9" fillId="0" borderId="31" xfId="8" applyNumberFormat="1" applyFont="1" applyFill="1" applyBorder="1" applyAlignment="1">
      <alignment horizontal="right"/>
    </xf>
    <xf numFmtId="3" fontId="9" fillId="0" borderId="0" xfId="8" applyNumberFormat="1" applyFont="1" applyFill="1" applyAlignment="1">
      <alignment vertical="center"/>
    </xf>
    <xf numFmtId="1" fontId="9" fillId="0" borderId="31" xfId="8" applyNumberFormat="1" applyFont="1" applyFill="1" applyBorder="1" applyAlignment="1">
      <alignment vertical="center"/>
    </xf>
    <xf numFmtId="186" fontId="9" fillId="2" borderId="0" xfId="8" applyNumberFormat="1" applyFont="1" applyFill="1" applyBorder="1" applyAlignment="1">
      <alignment horizontal="right"/>
    </xf>
    <xf numFmtId="167" fontId="9" fillId="2" borderId="0" xfId="11" applyNumberFormat="1" applyFont="1" applyFill="1" applyBorder="1" applyAlignment="1">
      <alignment horizontal="right"/>
    </xf>
    <xf numFmtId="179" fontId="9" fillId="2" borderId="0" xfId="8" applyNumberFormat="1" applyFont="1" applyFill="1" applyBorder="1" applyAlignment="1">
      <alignment horizontal="right" vertical="center" wrapText="1"/>
    </xf>
    <xf numFmtId="178" fontId="9" fillId="2" borderId="0" xfId="8" applyNumberFormat="1" applyFont="1" applyFill="1" applyBorder="1" applyAlignment="1">
      <alignment horizontal="right" vertical="center" wrapText="1"/>
    </xf>
    <xf numFmtId="183" fontId="9" fillId="2" borderId="0" xfId="8" applyNumberFormat="1" applyFont="1" applyFill="1" applyBorder="1" applyAlignment="1">
      <alignment horizontal="right" vertical="center" wrapText="1"/>
    </xf>
    <xf numFmtId="167" fontId="8" fillId="2" borderId="0" xfId="1" applyNumberFormat="1" applyFont="1" applyFill="1" applyAlignment="1">
      <alignment horizontal="left"/>
    </xf>
    <xf numFmtId="49" fontId="9" fillId="2" borderId="0" xfId="8" applyNumberFormat="1" applyFont="1" applyFill="1" applyBorder="1" applyAlignment="1">
      <alignment horizontal="left" vertical="top"/>
    </xf>
    <xf numFmtId="0" fontId="9" fillId="2" borderId="0" xfId="8" applyFont="1" applyFill="1" applyBorder="1" applyAlignment="1">
      <alignment horizontal="right" vertical="top"/>
    </xf>
    <xf numFmtId="172" fontId="9" fillId="2" borderId="0" xfId="8" applyNumberFormat="1" applyFont="1" applyFill="1" applyBorder="1" applyAlignment="1">
      <alignment horizontal="right" vertical="top"/>
    </xf>
    <xf numFmtId="170" fontId="9" fillId="2" borderId="0" xfId="8" applyNumberFormat="1" applyFont="1" applyFill="1" applyBorder="1" applyAlignment="1">
      <alignment horizontal="right" vertical="top"/>
    </xf>
    <xf numFmtId="181" fontId="9" fillId="2" borderId="0" xfId="2" applyNumberFormat="1" applyFont="1" applyFill="1" applyBorder="1" applyAlignment="1">
      <alignment horizontal="right" vertical="top"/>
    </xf>
    <xf numFmtId="164" fontId="9" fillId="2" borderId="0" xfId="8" applyNumberFormat="1" applyFont="1" applyFill="1" applyBorder="1" applyAlignment="1">
      <alignment horizontal="right" vertical="top"/>
    </xf>
    <xf numFmtId="9" fontId="9" fillId="2" borderId="0" xfId="2" applyFont="1" applyFill="1" applyBorder="1" applyAlignment="1">
      <alignment horizontal="right" vertical="top"/>
    </xf>
    <xf numFmtId="0" fontId="9" fillId="0" borderId="31" xfId="8" applyFont="1" applyFill="1" applyBorder="1" applyAlignment="1">
      <alignment horizontal="right"/>
    </xf>
    <xf numFmtId="172" fontId="9" fillId="0" borderId="31" xfId="8" applyNumberFormat="1" applyFont="1" applyFill="1" applyBorder="1" applyAlignment="1">
      <alignment horizontal="right"/>
    </xf>
    <xf numFmtId="167" fontId="9" fillId="0" borderId="31" xfId="1" applyNumberFormat="1" applyFont="1" applyFill="1" applyBorder="1" applyAlignment="1">
      <alignment horizontal="right"/>
    </xf>
    <xf numFmtId="178" fontId="9" fillId="0" borderId="31" xfId="8" applyNumberFormat="1" applyFont="1" applyFill="1" applyBorder="1" applyAlignment="1">
      <alignment horizontal="right"/>
    </xf>
    <xf numFmtId="3" fontId="22" fillId="3" borderId="31" xfId="50" applyNumberFormat="1" applyFont="1" applyFill="1" applyBorder="1" applyAlignment="1">
      <alignment horizontal="right" vertical="center" wrapText="1"/>
    </xf>
    <xf numFmtId="3" fontId="22" fillId="3" borderId="31" xfId="50" applyNumberFormat="1" applyFont="1" applyFill="1" applyBorder="1" applyAlignment="1">
      <alignment horizontal="right" wrapText="1"/>
    </xf>
    <xf numFmtId="3" fontId="9" fillId="2" borderId="0" xfId="8" applyNumberFormat="1" applyFont="1" applyFill="1" applyBorder="1" applyAlignment="1">
      <alignment horizontal="right" vertical="top"/>
    </xf>
    <xf numFmtId="164" fontId="9" fillId="0" borderId="0" xfId="8" applyNumberFormat="1" applyFont="1" applyFill="1" applyBorder="1" applyAlignment="1">
      <alignment horizontal="right" vertical="top"/>
    </xf>
    <xf numFmtId="204" fontId="9" fillId="2" borderId="0" xfId="8" applyNumberFormat="1" applyFont="1" applyFill="1" applyBorder="1" applyAlignment="1">
      <alignment horizontal="right"/>
    </xf>
    <xf numFmtId="0" fontId="9" fillId="0" borderId="0" xfId="0" applyFont="1" applyFill="1" applyBorder="1" applyAlignment="1">
      <alignment horizontal="left" vertical="top"/>
    </xf>
    <xf numFmtId="17" fontId="9" fillId="2" borderId="31" xfId="8" applyNumberFormat="1" applyFont="1" applyFill="1" applyBorder="1" applyAlignment="1">
      <alignment horizontal="left"/>
    </xf>
    <xf numFmtId="0" fontId="11" fillId="0" borderId="31" xfId="0" applyFont="1" applyBorder="1"/>
    <xf numFmtId="49" fontId="8" fillId="2" borderId="42" xfId="0" applyNumberFormat="1" applyFont="1" applyFill="1" applyBorder="1" applyAlignment="1">
      <alignment horizontal="center" vertical="center" wrapText="1"/>
    </xf>
    <xf numFmtId="49" fontId="8" fillId="3" borderId="42" xfId="0" applyNumberFormat="1" applyFont="1" applyFill="1" applyBorder="1" applyAlignment="1">
      <alignment horizontal="left" vertical="top"/>
    </xf>
    <xf numFmtId="3" fontId="8" fillId="11" borderId="31" xfId="0" applyNumberFormat="1" applyFont="1" applyFill="1" applyBorder="1" applyAlignment="1">
      <alignment horizontal="center" vertical="top"/>
    </xf>
    <xf numFmtId="4" fontId="8" fillId="11" borderId="31" xfId="0" applyNumberFormat="1" applyFont="1" applyFill="1" applyBorder="1" applyAlignment="1">
      <alignment horizontal="center" vertical="top"/>
    </xf>
    <xf numFmtId="1" fontId="8" fillId="2" borderId="31" xfId="0" applyNumberFormat="1" applyFont="1" applyFill="1" applyBorder="1" applyAlignment="1">
      <alignment horizontal="right" vertical="center" wrapText="1"/>
    </xf>
    <xf numFmtId="167" fontId="16" fillId="11" borderId="31" xfId="1" applyNumberFormat="1" applyFont="1" applyFill="1" applyBorder="1" applyAlignment="1">
      <alignment horizontal="center" wrapText="1"/>
    </xf>
    <xf numFmtId="167" fontId="16" fillId="11" borderId="31" xfId="1" applyNumberFormat="1" applyFont="1" applyFill="1" applyBorder="1" applyAlignment="1">
      <alignment horizontal="right" wrapText="1"/>
    </xf>
    <xf numFmtId="167" fontId="11" fillId="0" borderId="31" xfId="1" applyNumberFormat="1" applyFont="1" applyBorder="1" applyAlignment="1">
      <alignment horizontal="center" wrapText="1"/>
    </xf>
    <xf numFmtId="167" fontId="11" fillId="0" borderId="31" xfId="1" applyNumberFormat="1" applyFont="1" applyFill="1" applyBorder="1" applyAlignment="1">
      <alignment horizontal="center" wrapText="1"/>
    </xf>
    <xf numFmtId="167" fontId="11" fillId="0" borderId="31" xfId="1" applyNumberFormat="1" applyFont="1" applyBorder="1" applyAlignment="1">
      <alignment horizontal="right" wrapText="1"/>
    </xf>
    <xf numFmtId="1" fontId="11" fillId="0" borderId="31" xfId="1" applyNumberFormat="1" applyFont="1" applyBorder="1" applyAlignment="1">
      <alignment horizontal="right" wrapText="1"/>
    </xf>
    <xf numFmtId="167" fontId="9" fillId="2" borderId="31" xfId="1" applyNumberFormat="1" applyFont="1" applyFill="1" applyBorder="1" applyAlignment="1">
      <alignment horizontal="center"/>
    </xf>
    <xf numFmtId="0" fontId="9" fillId="2" borderId="31" xfId="0" applyFont="1" applyFill="1" applyBorder="1" applyAlignment="1">
      <alignment horizontal="left" vertical="center"/>
    </xf>
    <xf numFmtId="0" fontId="12" fillId="0" borderId="31" xfId="0" applyNumberFormat="1" applyFont="1" applyFill="1" applyBorder="1" applyAlignment="1">
      <alignment horizontal="left"/>
    </xf>
    <xf numFmtId="0" fontId="22" fillId="0" borderId="0" xfId="0" applyNumberFormat="1" applyFont="1" applyFill="1" applyBorder="1" applyAlignment="1">
      <alignment wrapText="1"/>
    </xf>
    <xf numFmtId="0" fontId="12" fillId="0" borderId="0" xfId="0" applyNumberFormat="1" applyFont="1" applyFill="1" applyBorder="1" applyAlignment="1">
      <alignment wrapText="1"/>
    </xf>
    <xf numFmtId="167" fontId="13" fillId="11" borderId="31" xfId="1" applyNumberFormat="1" applyFont="1" applyFill="1" applyBorder="1" applyAlignment="1">
      <alignment horizontal="left"/>
    </xf>
    <xf numFmtId="167" fontId="13" fillId="11" borderId="31" xfId="1" applyNumberFormat="1" applyFont="1" applyFill="1" applyBorder="1" applyAlignment="1">
      <alignment horizontal="center" vertical="center"/>
    </xf>
    <xf numFmtId="167" fontId="13" fillId="0" borderId="0" xfId="1" applyNumberFormat="1" applyFont="1" applyFill="1" applyAlignment="1">
      <alignment vertical="center"/>
    </xf>
    <xf numFmtId="0" fontId="22" fillId="0" borderId="0" xfId="32" applyFont="1" applyFill="1" applyBorder="1" applyAlignment="1">
      <alignment vertical="center"/>
    </xf>
    <xf numFmtId="3" fontId="22" fillId="0" borderId="0" xfId="8" applyNumberFormat="1" applyFont="1" applyFill="1" applyBorder="1" applyAlignment="1">
      <alignment vertical="center"/>
    </xf>
    <xf numFmtId="3" fontId="12" fillId="0" borderId="0" xfId="8" applyNumberFormat="1" applyFont="1" applyFill="1" applyBorder="1" applyAlignment="1">
      <alignment vertical="center"/>
    </xf>
    <xf numFmtId="167" fontId="12" fillId="0" borderId="0" xfId="1" applyNumberFormat="1" applyFont="1" applyFill="1" applyAlignment="1">
      <alignment vertical="center"/>
    </xf>
    <xf numFmtId="3" fontId="12" fillId="0" borderId="0" xfId="8" applyNumberFormat="1" applyFont="1" applyFill="1" applyAlignment="1">
      <alignment vertical="center"/>
    </xf>
    <xf numFmtId="167" fontId="12" fillId="0" borderId="31" xfId="1" applyNumberFormat="1" applyFont="1" applyFill="1" applyBorder="1" applyAlignment="1">
      <alignment horizontal="left" vertical="top" wrapText="1" indent="2"/>
    </xf>
    <xf numFmtId="167" fontId="11" fillId="0" borderId="31" xfId="1" applyNumberFormat="1" applyFont="1" applyFill="1" applyBorder="1" applyAlignment="1">
      <alignment vertical="top"/>
    </xf>
    <xf numFmtId="167" fontId="11" fillId="0" borderId="31" xfId="1" applyNumberFormat="1" applyFont="1" applyFill="1" applyBorder="1" applyAlignment="1">
      <alignment horizontal="left" vertical="top" indent="2"/>
    </xf>
    <xf numFmtId="196" fontId="12" fillId="0" borderId="31" xfId="33" applyNumberFormat="1" applyFont="1" applyFill="1" applyBorder="1" applyAlignment="1">
      <alignment horizontal="right"/>
    </xf>
    <xf numFmtId="0" fontId="28" fillId="2" borderId="31" xfId="8" applyFont="1" applyFill="1" applyBorder="1" applyAlignment="1">
      <alignment horizontal="center" vertical="center"/>
    </xf>
    <xf numFmtId="49" fontId="28" fillId="2" borderId="31" xfId="8" applyNumberFormat="1" applyFont="1" applyFill="1" applyBorder="1" applyAlignment="1">
      <alignment horizontal="left" vertical="center"/>
    </xf>
    <xf numFmtId="164" fontId="28" fillId="2" borderId="31" xfId="8" applyNumberFormat="1" applyFont="1" applyFill="1" applyBorder="1" applyAlignment="1">
      <alignment horizontal="left" vertical="center"/>
    </xf>
    <xf numFmtId="181" fontId="28" fillId="2" borderId="31" xfId="10" applyNumberFormat="1" applyFont="1" applyFill="1" applyBorder="1" applyAlignment="1">
      <alignment horizontal="left" vertical="center"/>
    </xf>
    <xf numFmtId="0" fontId="28" fillId="2" borderId="31" xfId="8" applyFont="1" applyFill="1" applyBorder="1" applyAlignment="1">
      <alignment horizontal="left" vertical="center"/>
    </xf>
    <xf numFmtId="167" fontId="12" fillId="0" borderId="31" xfId="1" applyNumberFormat="1" applyFont="1" applyFill="1" applyBorder="1" applyAlignment="1">
      <alignment horizontal="left"/>
    </xf>
    <xf numFmtId="167" fontId="9" fillId="2" borderId="31" xfId="1" applyNumberFormat="1" applyFont="1" applyFill="1" applyBorder="1" applyAlignment="1">
      <alignment horizontal="left"/>
    </xf>
    <xf numFmtId="167" fontId="16" fillId="11" borderId="31" xfId="1" applyNumberFormat="1" applyFont="1" applyFill="1" applyBorder="1" applyAlignment="1">
      <alignment vertical="top"/>
    </xf>
    <xf numFmtId="49" fontId="59" fillId="0" borderId="31" xfId="0" applyNumberFormat="1" applyFont="1" applyFill="1" applyBorder="1" applyAlignment="1">
      <alignment horizontal="center" vertical="top" wrapText="1"/>
    </xf>
    <xf numFmtId="1" fontId="11" fillId="0" borderId="31" xfId="0" applyNumberFormat="1" applyFont="1" applyBorder="1"/>
    <xf numFmtId="0" fontId="11" fillId="0" borderId="31" xfId="0" applyFont="1" applyBorder="1" applyAlignment="1">
      <alignment wrapText="1"/>
    </xf>
    <xf numFmtId="49" fontId="18" fillId="0" borderId="27" xfId="0" applyNumberFormat="1" applyFont="1" applyFill="1" applyBorder="1" applyAlignment="1">
      <alignment horizontal="left"/>
    </xf>
    <xf numFmtId="43" fontId="9" fillId="2" borderId="0" xfId="8" applyNumberFormat="1" applyFont="1" applyFill="1" applyAlignment="1">
      <alignment vertical="center"/>
    </xf>
    <xf numFmtId="3" fontId="12" fillId="5" borderId="31" xfId="6" applyNumberFormat="1" applyFont="1" applyFill="1" applyBorder="1" applyAlignment="1">
      <alignment vertical="center"/>
    </xf>
    <xf numFmtId="0" fontId="11" fillId="0" borderId="31" xfId="0" applyFont="1" applyBorder="1" applyAlignment="1">
      <alignment vertical="center" wrapText="1"/>
    </xf>
    <xf numFmtId="0" fontId="19" fillId="0" borderId="0" xfId="0" applyFont="1" applyFill="1" applyBorder="1" applyAlignment="1">
      <alignment horizontal="left" vertical="top"/>
    </xf>
    <xf numFmtId="1" fontId="11" fillId="0" borderId="0" xfId="0" applyNumberFormat="1" applyFont="1" applyBorder="1"/>
    <xf numFmtId="3" fontId="11" fillId="0" borderId="0" xfId="0" applyNumberFormat="1" applyFont="1" applyBorder="1"/>
    <xf numFmtId="49" fontId="59" fillId="0" borderId="31" xfId="0" applyNumberFormat="1" applyFont="1" applyFill="1" applyBorder="1" applyAlignment="1">
      <alignment horizontal="center" vertical="top" wrapText="1"/>
    </xf>
    <xf numFmtId="0" fontId="11" fillId="3" borderId="31" xfId="0" applyFont="1" applyFill="1" applyBorder="1" applyAlignment="1">
      <alignment horizontal="center"/>
    </xf>
    <xf numFmtId="49" fontId="8" fillId="3" borderId="36" xfId="8" applyNumberFormat="1" applyFont="1" applyFill="1" applyBorder="1" applyAlignment="1">
      <alignment horizontal="center"/>
    </xf>
    <xf numFmtId="49" fontId="8" fillId="3" borderId="29" xfId="8" applyNumberFormat="1" applyFont="1" applyFill="1" applyBorder="1" applyAlignment="1">
      <alignment horizontal="center"/>
    </xf>
    <xf numFmtId="49" fontId="8" fillId="3" borderId="22" xfId="8" applyNumberFormat="1" applyFont="1" applyFill="1" applyBorder="1" applyAlignment="1">
      <alignment horizontal="center"/>
    </xf>
    <xf numFmtId="49" fontId="9" fillId="3" borderId="31" xfId="0" applyNumberFormat="1" applyFont="1" applyFill="1" applyBorder="1" applyAlignment="1">
      <alignment horizontal="left"/>
    </xf>
    <xf numFmtId="164" fontId="9" fillId="3" borderId="31" xfId="0" applyNumberFormat="1" applyFont="1" applyFill="1" applyBorder="1" applyAlignment="1">
      <alignment horizontal="center"/>
    </xf>
    <xf numFmtId="0" fontId="10" fillId="3" borderId="31" xfId="0" applyFont="1" applyFill="1" applyBorder="1" applyAlignment="1">
      <alignment horizontal="left" vertical="center"/>
    </xf>
    <xf numFmtId="3" fontId="11" fillId="3" borderId="31" xfId="0" applyNumberFormat="1" applyFont="1" applyFill="1" applyBorder="1" applyAlignment="1">
      <alignment horizontal="center"/>
    </xf>
    <xf numFmtId="0" fontId="11" fillId="3" borderId="0" xfId="0" applyFont="1" applyFill="1" applyAlignment="1">
      <alignment horizontal="center"/>
    </xf>
    <xf numFmtId="0" fontId="9" fillId="3" borderId="0" xfId="8" applyFont="1" applyFill="1" applyAlignment="1">
      <alignment vertical="center"/>
    </xf>
    <xf numFmtId="3" fontId="10" fillId="3" borderId="0" xfId="8" applyNumberFormat="1" applyFont="1" applyFill="1" applyBorder="1" applyAlignment="1">
      <alignment horizontal="right" vertical="center"/>
    </xf>
    <xf numFmtId="167" fontId="13" fillId="0" borderId="31" xfId="1" applyNumberFormat="1" applyFont="1" applyFill="1" applyBorder="1" applyAlignment="1">
      <alignment vertical="top" wrapText="1"/>
    </xf>
    <xf numFmtId="167" fontId="13" fillId="0" borderId="31" xfId="1" applyNumberFormat="1" applyFont="1" applyFill="1" applyBorder="1" applyAlignment="1">
      <alignment vertical="center"/>
    </xf>
    <xf numFmtId="167" fontId="12" fillId="0" borderId="31" xfId="1" applyNumberFormat="1" applyFont="1" applyFill="1" applyBorder="1" applyAlignment="1">
      <alignment vertical="center"/>
    </xf>
    <xf numFmtId="0" fontId="12" fillId="0" borderId="31" xfId="32" applyFont="1" applyFill="1" applyBorder="1" applyAlignment="1">
      <alignment vertical="center"/>
    </xf>
    <xf numFmtId="0" fontId="12" fillId="0" borderId="31" xfId="32" applyFont="1" applyFill="1" applyBorder="1" applyAlignment="1">
      <alignment vertical="center" wrapText="1"/>
    </xf>
    <xf numFmtId="167" fontId="11" fillId="0" borderId="31" xfId="1" applyNumberFormat="1" applyFont="1" applyFill="1" applyBorder="1" applyAlignment="1">
      <alignment vertical="center"/>
    </xf>
    <xf numFmtId="1" fontId="12" fillId="0" borderId="31" xfId="32" applyNumberFormat="1" applyFont="1" applyFill="1" applyBorder="1" applyAlignment="1">
      <alignment vertical="center" wrapText="1"/>
    </xf>
    <xf numFmtId="167" fontId="12" fillId="0" borderId="31" xfId="1" applyNumberFormat="1" applyFont="1" applyFill="1" applyBorder="1" applyAlignment="1">
      <alignment vertical="top" wrapText="1"/>
    </xf>
    <xf numFmtId="1" fontId="23" fillId="3" borderId="0" xfId="0" applyNumberFormat="1" applyFont="1" applyFill="1"/>
    <xf numFmtId="17" fontId="22" fillId="0" borderId="0" xfId="20" applyNumberFormat="1" applyFont="1" applyFill="1" applyBorder="1" applyAlignment="1">
      <alignment horizontal="left" vertical="top"/>
    </xf>
    <xf numFmtId="0" fontId="40" fillId="9" borderId="31" xfId="0" applyFont="1" applyFill="1" applyBorder="1" applyAlignment="1">
      <alignment horizontal="left" vertical="center"/>
    </xf>
    <xf numFmtId="198" fontId="40" fillId="9" borderId="31" xfId="0" applyNumberFormat="1" applyFont="1" applyFill="1" applyBorder="1" applyAlignment="1">
      <alignment horizontal="left" vertical="center"/>
    </xf>
    <xf numFmtId="3" fontId="40" fillId="9" borderId="31" xfId="0" applyNumberFormat="1" applyFont="1" applyFill="1" applyBorder="1" applyAlignment="1">
      <alignment horizontal="right" vertical="center"/>
    </xf>
    <xf numFmtId="179" fontId="9" fillId="2" borderId="0" xfId="8" applyNumberFormat="1" applyFont="1" applyFill="1" applyAlignment="1">
      <alignment vertical="center"/>
    </xf>
    <xf numFmtId="0" fontId="9" fillId="2" borderId="0" xfId="0" applyFont="1" applyFill="1" applyBorder="1" applyAlignment="1">
      <alignment horizontal="right"/>
    </xf>
    <xf numFmtId="49" fontId="8" fillId="0" borderId="15" xfId="0" applyNumberFormat="1" applyFont="1" applyFill="1" applyBorder="1" applyAlignment="1">
      <alignment horizontal="left"/>
    </xf>
    <xf numFmtId="49" fontId="8" fillId="0" borderId="12" xfId="0" applyNumberFormat="1" applyFont="1" applyFill="1" applyBorder="1" applyAlignment="1">
      <alignment horizontal="left"/>
    </xf>
    <xf numFmtId="49" fontId="8" fillId="2" borderId="0" xfId="8" applyNumberFormat="1" applyFont="1" applyFill="1" applyAlignment="1">
      <alignment horizontal="left"/>
    </xf>
    <xf numFmtId="43" fontId="16" fillId="0" borderId="31" xfId="1" applyFont="1" applyFill="1" applyBorder="1" applyAlignment="1">
      <alignment vertical="top" wrapText="1"/>
    </xf>
    <xf numFmtId="199" fontId="16" fillId="0" borderId="31" xfId="1" applyNumberFormat="1" applyFont="1" applyFill="1" applyBorder="1" applyAlignment="1">
      <alignment vertical="top" wrapText="1"/>
    </xf>
    <xf numFmtId="17" fontId="16" fillId="0" borderId="31" xfId="1" applyNumberFormat="1" applyFont="1" applyFill="1" applyBorder="1" applyAlignment="1"/>
    <xf numFmtId="43" fontId="11" fillId="0" borderId="31" xfId="1" applyFont="1" applyFill="1" applyBorder="1" applyAlignment="1">
      <alignment vertical="top" wrapText="1"/>
    </xf>
    <xf numFmtId="43" fontId="12" fillId="0" borderId="31" xfId="1" applyFont="1" applyFill="1" applyBorder="1" applyAlignment="1">
      <alignment vertical="top" wrapText="1"/>
    </xf>
    <xf numFmtId="167" fontId="11" fillId="0" borderId="31" xfId="1" applyNumberFormat="1" applyFont="1" applyFill="1" applyBorder="1" applyAlignment="1">
      <alignment horizontal="right" vertical="top" wrapText="1"/>
    </xf>
    <xf numFmtId="43" fontId="16" fillId="0" borderId="31" xfId="1" applyFont="1" applyFill="1" applyBorder="1" applyAlignment="1">
      <alignment horizontal="left" vertical="top" wrapText="1"/>
    </xf>
    <xf numFmtId="43" fontId="11" fillId="0" borderId="31" xfId="1" applyFont="1" applyFill="1" applyBorder="1" applyAlignment="1">
      <alignment horizontal="right" vertical="center" wrapText="1"/>
    </xf>
    <xf numFmtId="43" fontId="11" fillId="0" borderId="31" xfId="1" applyFont="1" applyFill="1" applyBorder="1" applyAlignment="1">
      <alignment vertical="top"/>
    </xf>
    <xf numFmtId="43" fontId="11" fillId="0" borderId="31" xfId="1" applyFont="1" applyFill="1" applyBorder="1" applyAlignment="1">
      <alignment horizontal="right" vertical="center"/>
    </xf>
    <xf numFmtId="164" fontId="11" fillId="0" borderId="31" xfId="1" applyNumberFormat="1" applyFont="1" applyFill="1" applyBorder="1" applyAlignment="1">
      <alignment horizontal="right" vertical="center" wrapText="1"/>
    </xf>
    <xf numFmtId="167" fontId="11" fillId="0" borderId="31" xfId="1" applyNumberFormat="1" applyFont="1" applyFill="1" applyBorder="1" applyAlignment="1">
      <alignment horizontal="right" vertical="center" wrapText="1"/>
    </xf>
    <xf numFmtId="43" fontId="11" fillId="0" borderId="31" xfId="1" applyFont="1" applyFill="1" applyBorder="1" applyAlignment="1">
      <alignment horizontal="right" vertical="top" wrapText="1"/>
    </xf>
    <xf numFmtId="2" fontId="11" fillId="0" borderId="31" xfId="1" applyNumberFormat="1" applyFont="1" applyFill="1" applyBorder="1" applyAlignment="1">
      <alignment horizontal="right" vertical="center" wrapText="1"/>
    </xf>
    <xf numFmtId="49" fontId="8" fillId="2" borderId="0" xfId="8" applyNumberFormat="1" applyFont="1" applyFill="1" applyAlignment="1">
      <alignment horizontal="left"/>
    </xf>
    <xf numFmtId="49" fontId="59" fillId="0" borderId="31" xfId="0" applyNumberFormat="1" applyFont="1" applyFill="1" applyBorder="1" applyAlignment="1">
      <alignment horizontal="center" vertical="top" wrapText="1"/>
    </xf>
    <xf numFmtId="49" fontId="59" fillId="0" borderId="31" xfId="0" applyNumberFormat="1" applyFont="1" applyFill="1" applyBorder="1" applyAlignment="1">
      <alignment horizontal="center" vertical="top" wrapText="1"/>
    </xf>
    <xf numFmtId="0" fontId="19" fillId="11" borderId="31" xfId="0" applyFont="1" applyFill="1" applyBorder="1" applyAlignment="1">
      <alignment horizontal="left" vertical="top"/>
    </xf>
    <xf numFmtId="1" fontId="11" fillId="11" borderId="31" xfId="0" applyNumberFormat="1" applyFont="1" applyFill="1" applyBorder="1"/>
    <xf numFmtId="3" fontId="11" fillId="11" borderId="31" xfId="0" applyNumberFormat="1" applyFont="1" applyFill="1" applyBorder="1"/>
    <xf numFmtId="0" fontId="13" fillId="0" borderId="8" xfId="0" applyFont="1" applyFill="1" applyBorder="1" applyAlignment="1">
      <alignment horizontal="center" vertical="center"/>
    </xf>
    <xf numFmtId="0" fontId="13" fillId="0" borderId="40" xfId="0" applyFont="1" applyBorder="1" applyAlignment="1">
      <alignment horizontal="left" vertical="top" wrapText="1"/>
    </xf>
    <xf numFmtId="0" fontId="12" fillId="0" borderId="0" xfId="0" applyFont="1" applyAlignment="1">
      <alignment horizontal="left" vertical="top"/>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29" xfId="8" applyNumberFormat="1" applyFont="1" applyFill="1" applyBorder="1" applyAlignment="1">
      <alignment horizontal="center" vertical="center"/>
    </xf>
    <xf numFmtId="49" fontId="8" fillId="2" borderId="0" xfId="8" applyNumberFormat="1" applyFont="1" applyFill="1" applyAlignment="1">
      <alignment horizontal="left" wrapText="1"/>
    </xf>
    <xf numFmtId="49" fontId="9" fillId="2" borderId="0" xfId="8" applyNumberFormat="1" applyFont="1" applyFill="1" applyBorder="1" applyAlignment="1">
      <alignment horizontal="left" wrapText="1"/>
    </xf>
    <xf numFmtId="49" fontId="8" fillId="2" borderId="22" xfId="8" applyNumberFormat="1" applyFont="1" applyFill="1" applyBorder="1" applyAlignment="1">
      <alignment horizontal="center" vertical="center"/>
    </xf>
    <xf numFmtId="49" fontId="8" fillId="2" borderId="0" xfId="8" applyNumberFormat="1" applyFont="1" applyFill="1" applyBorder="1" applyAlignment="1">
      <alignment horizontal="left"/>
    </xf>
    <xf numFmtId="49" fontId="28" fillId="2" borderId="0" xfId="8" applyNumberFormat="1" applyFont="1" applyFill="1" applyAlignment="1">
      <alignment horizontal="left" vertical="top" wrapText="1"/>
    </xf>
    <xf numFmtId="49" fontId="8" fillId="2" borderId="0" xfId="8" applyNumberFormat="1" applyFont="1" applyFill="1" applyAlignment="1">
      <alignment horizontal="left" vertical="center"/>
    </xf>
    <xf numFmtId="49" fontId="9" fillId="2" borderId="0" xfId="8" applyNumberFormat="1" applyFont="1" applyFill="1" applyAlignment="1">
      <alignment horizontal="left"/>
    </xf>
    <xf numFmtId="0" fontId="13" fillId="0" borderId="31" xfId="12" applyFont="1" applyFill="1" applyBorder="1" applyAlignment="1">
      <alignment horizontal="center" vertical="center" wrapText="1"/>
    </xf>
    <xf numFmtId="49" fontId="8" fillId="2" borderId="31" xfId="8" applyNumberFormat="1" applyFont="1" applyFill="1" applyBorder="1" applyAlignment="1">
      <alignment horizontal="center" vertical="center"/>
    </xf>
    <xf numFmtId="49" fontId="8" fillId="2" borderId="31" xfId="0" applyNumberFormat="1" applyFont="1" applyFill="1" applyBorder="1" applyAlignment="1">
      <alignment horizontal="center" vertical="center" wrapText="1"/>
    </xf>
    <xf numFmtId="49" fontId="8" fillId="2" borderId="31" xfId="0" applyNumberFormat="1" applyFont="1" applyFill="1" applyBorder="1" applyAlignment="1">
      <alignment horizontal="left" vertical="center" wrapText="1"/>
    </xf>
    <xf numFmtId="49" fontId="8" fillId="2" borderId="31" xfId="0" applyNumberFormat="1" applyFont="1" applyFill="1" applyBorder="1" applyAlignment="1">
      <alignment vertical="center" wrapText="1"/>
    </xf>
    <xf numFmtId="0" fontId="22" fillId="0" borderId="0" xfId="8" applyFont="1" applyFill="1" applyAlignment="1">
      <alignment vertical="center"/>
    </xf>
    <xf numFmtId="0" fontId="13" fillId="0" borderId="31" xfId="32" applyFont="1" applyFill="1" applyBorder="1" applyAlignment="1">
      <alignment vertical="center" wrapText="1"/>
    </xf>
    <xf numFmtId="0" fontId="13" fillId="0" borderId="31" xfId="32" applyFont="1" applyFill="1" applyBorder="1" applyAlignment="1">
      <alignment vertical="center"/>
    </xf>
    <xf numFmtId="0" fontId="57" fillId="0" borderId="0" xfId="0" applyNumberFormat="1" applyFont="1" applyFill="1" applyBorder="1" applyAlignment="1">
      <alignment horizontal="left" wrapText="1"/>
    </xf>
    <xf numFmtId="3" fontId="12" fillId="0" borderId="31" xfId="24" applyNumberFormat="1" applyFont="1" applyBorder="1" applyAlignment="1">
      <alignment horizontal="right" vertical="top"/>
    </xf>
    <xf numFmtId="2" fontId="12" fillId="0" borderId="31" xfId="44" applyNumberFormat="1" applyFont="1" applyBorder="1" applyAlignment="1">
      <alignment horizontal="right" vertical="top"/>
    </xf>
    <xf numFmtId="3" fontId="13" fillId="0" borderId="31" xfId="24" applyNumberFormat="1" applyFont="1" applyBorder="1" applyAlignment="1">
      <alignment horizontal="right" vertical="top"/>
    </xf>
    <xf numFmtId="3" fontId="13" fillId="0" borderId="31" xfId="24" applyNumberFormat="1" applyFont="1" applyBorder="1" applyAlignment="1">
      <alignment vertical="top"/>
    </xf>
    <xf numFmtId="3" fontId="11" fillId="0" borderId="31" xfId="44" applyNumberFormat="1" applyFont="1" applyFill="1" applyBorder="1" applyAlignment="1"/>
    <xf numFmtId="3" fontId="12" fillId="0" borderId="31" xfId="24" applyNumberFormat="1" applyFont="1" applyBorder="1" applyAlignment="1">
      <alignment vertical="top"/>
    </xf>
    <xf numFmtId="0" fontId="11" fillId="3" borderId="0" xfId="0" applyFont="1" applyFill="1"/>
    <xf numFmtId="0" fontId="11" fillId="0" borderId="0" xfId="0" applyFont="1" applyFill="1" applyBorder="1" applyProtection="1">
      <protection locked="0"/>
    </xf>
    <xf numFmtId="0" fontId="11" fillId="0" borderId="0" xfId="0" applyFont="1" applyBorder="1" applyProtection="1">
      <protection locked="0"/>
    </xf>
    <xf numFmtId="3" fontId="12" fillId="0" borderId="31" xfId="0" applyNumberFormat="1" applyFont="1" applyBorder="1" applyAlignment="1">
      <alignment horizontal="right"/>
    </xf>
    <xf numFmtId="0" fontId="12" fillId="0" borderId="31" xfId="0" applyFont="1" applyBorder="1" applyAlignment="1">
      <alignment horizontal="left"/>
    </xf>
    <xf numFmtId="14" fontId="12" fillId="0" borderId="31" xfId="0" applyNumberFormat="1" applyFont="1" applyBorder="1" applyAlignment="1">
      <alignment horizontal="left"/>
    </xf>
    <xf numFmtId="0" fontId="12" fillId="0" borderId="31" xfId="0" applyFont="1" applyBorder="1" applyAlignment="1">
      <alignment horizontal="right"/>
    </xf>
    <xf numFmtId="2" fontId="12" fillId="0" borderId="31" xfId="0" applyNumberFormat="1" applyFont="1" applyBorder="1" applyAlignment="1">
      <alignment horizontal="right"/>
    </xf>
    <xf numFmtId="0" fontId="12" fillId="3" borderId="31" xfId="0" applyFont="1" applyFill="1" applyBorder="1" applyAlignment="1">
      <alignment horizontal="left"/>
    </xf>
    <xf numFmtId="14" fontId="12" fillId="3" borderId="31" xfId="0" applyNumberFormat="1" applyFont="1" applyFill="1" applyBorder="1" applyAlignment="1">
      <alignment horizontal="left"/>
    </xf>
    <xf numFmtId="3" fontId="12" fillId="3" borderId="31" xfId="0" applyNumberFormat="1" applyFont="1" applyFill="1" applyBorder="1" applyAlignment="1">
      <alignment horizontal="right"/>
    </xf>
    <xf numFmtId="0" fontId="12" fillId="3" borderId="31" xfId="0" applyFont="1" applyFill="1" applyBorder="1" applyAlignment="1">
      <alignment horizontal="right"/>
    </xf>
    <xf numFmtId="2" fontId="12" fillId="3" borderId="31" xfId="0" applyNumberFormat="1" applyFont="1" applyFill="1" applyBorder="1" applyAlignment="1">
      <alignment horizontal="right"/>
    </xf>
    <xf numFmtId="0" fontId="12" fillId="0" borderId="53" xfId="0" applyFont="1" applyBorder="1" applyAlignment="1">
      <alignment horizontal="left"/>
    </xf>
    <xf numFmtId="203" fontId="12" fillId="0" borderId="31" xfId="0" applyNumberFormat="1" applyFont="1" applyBorder="1" applyAlignment="1">
      <alignment horizontal="left"/>
    </xf>
    <xf numFmtId="14" fontId="11" fillId="0" borderId="0" xfId="0" applyNumberFormat="1" applyFont="1" applyBorder="1" applyAlignment="1">
      <alignment horizontal="right"/>
    </xf>
    <xf numFmtId="0" fontId="11" fillId="0" borderId="0" xfId="0" applyFont="1" applyBorder="1" applyAlignment="1">
      <alignment horizontal="center"/>
    </xf>
    <xf numFmtId="2" fontId="11" fillId="0" borderId="0" xfId="0" applyNumberFormat="1" applyFont="1" applyFill="1" applyBorder="1" applyAlignment="1">
      <alignment horizontal="center"/>
    </xf>
    <xf numFmtId="2" fontId="10" fillId="0" borderId="0" xfId="0" applyNumberFormat="1" applyFont="1" applyFill="1" applyBorder="1" applyAlignment="1">
      <alignment horizontal="center"/>
    </xf>
    <xf numFmtId="3" fontId="11" fillId="0" borderId="0" xfId="0" applyNumberFormat="1" applyFont="1" applyBorder="1" applyAlignment="1">
      <alignment horizontal="center"/>
    </xf>
    <xf numFmtId="14" fontId="11" fillId="0" borderId="0" xfId="0" applyNumberFormat="1" applyFont="1" applyFill="1" applyBorder="1" applyAlignment="1">
      <alignment horizontal="right"/>
    </xf>
    <xf numFmtId="2" fontId="11" fillId="0" borderId="0" xfId="0" applyNumberFormat="1" applyFont="1" applyBorder="1" applyAlignment="1">
      <alignment horizontal="center"/>
    </xf>
    <xf numFmtId="2" fontId="10" fillId="0" borderId="0" xfId="0" applyNumberFormat="1" applyFont="1" applyBorder="1" applyAlignment="1">
      <alignment horizontal="center"/>
    </xf>
    <xf numFmtId="14" fontId="11" fillId="0" borderId="0" xfId="0" applyNumberFormat="1" applyFont="1" applyBorder="1"/>
    <xf numFmtId="0" fontId="11" fillId="0" borderId="0" xfId="0" applyFont="1" applyFill="1" applyBorder="1"/>
    <xf numFmtId="0" fontId="16" fillId="0" borderId="31" xfId="0" applyFont="1" applyBorder="1" applyAlignment="1">
      <alignment horizontal="center" vertical="top" wrapText="1"/>
    </xf>
    <xf numFmtId="167" fontId="16" fillId="0" borderId="31" xfId="30" applyNumberFormat="1" applyFont="1" applyBorder="1" applyAlignment="1">
      <alignment horizontal="left" vertical="top"/>
    </xf>
    <xf numFmtId="167" fontId="12" fillId="0" borderId="31" xfId="30" applyNumberFormat="1" applyFont="1" applyBorder="1" applyAlignment="1">
      <alignment horizontal="center" vertical="top"/>
    </xf>
    <xf numFmtId="167" fontId="13" fillId="0" borderId="31" xfId="30" applyNumberFormat="1" applyFont="1" applyBorder="1" applyAlignment="1">
      <alignment horizontal="center" vertical="top"/>
    </xf>
    <xf numFmtId="167" fontId="16" fillId="11" borderId="31" xfId="30" applyNumberFormat="1" applyFont="1" applyFill="1" applyBorder="1" applyAlignment="1">
      <alignment horizontal="left" vertical="top"/>
    </xf>
    <xf numFmtId="167" fontId="13" fillId="11" borderId="31" xfId="30" applyNumberFormat="1" applyFont="1" applyFill="1" applyBorder="1" applyAlignment="1">
      <alignment horizontal="center" vertical="top"/>
    </xf>
    <xf numFmtId="167" fontId="16" fillId="11" borderId="31" xfId="30" applyNumberFormat="1" applyFont="1" applyFill="1" applyBorder="1" applyAlignment="1">
      <alignment horizontal="center" vertical="top"/>
    </xf>
    <xf numFmtId="167" fontId="16" fillId="0" borderId="31" xfId="30" applyNumberFormat="1" applyFont="1" applyFill="1" applyBorder="1" applyAlignment="1">
      <alignment horizontal="left" vertical="top"/>
    </xf>
    <xf numFmtId="3" fontId="54" fillId="0" borderId="31" xfId="0" applyNumberFormat="1" applyFont="1" applyBorder="1" applyAlignment="1">
      <alignment horizontal="right"/>
    </xf>
    <xf numFmtId="167" fontId="12" fillId="0" borderId="31" xfId="30" applyNumberFormat="1" applyFont="1" applyFill="1" applyBorder="1" applyAlignment="1">
      <alignment horizontal="center" vertical="top"/>
    </xf>
    <xf numFmtId="3" fontId="53" fillId="0" borderId="31" xfId="6" applyNumberFormat="1" applyFont="1" applyBorder="1" applyAlignment="1">
      <alignment horizontal="right"/>
    </xf>
    <xf numFmtId="3" fontId="53" fillId="0" borderId="31" xfId="0" applyNumberFormat="1" applyFont="1" applyBorder="1" applyAlignment="1">
      <alignment horizontal="right"/>
    </xf>
    <xf numFmtId="167" fontId="12" fillId="0" borderId="31" xfId="6" applyNumberFormat="1" applyFont="1" applyFill="1" applyBorder="1" applyAlignment="1">
      <alignment horizontal="right"/>
    </xf>
    <xf numFmtId="167" fontId="11" fillId="0" borderId="31" xfId="0" applyNumberFormat="1" applyFont="1" applyFill="1" applyBorder="1" applyAlignment="1">
      <alignment horizontal="right"/>
    </xf>
    <xf numFmtId="167" fontId="12" fillId="0" borderId="31" xfId="0" applyNumberFormat="1" applyFont="1" applyFill="1" applyBorder="1"/>
    <xf numFmtId="0" fontId="11" fillId="0" borderId="31" xfId="0" applyFont="1" applyBorder="1" applyAlignment="1">
      <alignment horizontal="right"/>
    </xf>
    <xf numFmtId="167" fontId="16" fillId="5" borderId="62" xfId="30" applyNumberFormat="1" applyFont="1" applyFill="1" applyBorder="1" applyAlignment="1">
      <alignment horizontal="center" vertical="top"/>
    </xf>
    <xf numFmtId="167" fontId="16" fillId="5" borderId="66" xfId="30" applyNumberFormat="1" applyFont="1" applyFill="1" applyBorder="1" applyAlignment="1">
      <alignment horizontal="center" vertical="top"/>
    </xf>
    <xf numFmtId="167" fontId="16" fillId="5" borderId="67" xfId="30" applyNumberFormat="1" applyFont="1" applyFill="1" applyBorder="1" applyAlignment="1">
      <alignment horizontal="center" vertical="top"/>
    </xf>
    <xf numFmtId="167" fontId="16" fillId="0" borderId="31" xfId="30" applyNumberFormat="1" applyFont="1" applyFill="1" applyBorder="1" applyAlignment="1">
      <alignment horizontal="left" vertical="top" wrapText="1"/>
    </xf>
    <xf numFmtId="167" fontId="9" fillId="0" borderId="31" xfId="0" applyNumberFormat="1" applyFont="1" applyFill="1" applyBorder="1" applyAlignment="1">
      <alignment horizontal="right" vertical="top"/>
    </xf>
    <xf numFmtId="164" fontId="11" fillId="0" borderId="31" xfId="1" applyNumberFormat="1" applyFont="1" applyBorder="1" applyAlignment="1">
      <alignment horizontal="right"/>
    </xf>
    <xf numFmtId="167" fontId="11" fillId="0" borderId="31" xfId="1" applyNumberFormat="1" applyFont="1" applyBorder="1" applyAlignment="1">
      <alignment horizontal="right"/>
    </xf>
    <xf numFmtId="166" fontId="0" fillId="0" borderId="0" xfId="0" applyNumberFormat="1"/>
    <xf numFmtId="0" fontId="14" fillId="3" borderId="0" xfId="52" applyNumberFormat="1" applyFont="1" applyFill="1" applyAlignment="1">
      <alignment vertical="top"/>
    </xf>
    <xf numFmtId="0" fontId="23" fillId="3" borderId="0" xfId="0" applyFont="1" applyFill="1"/>
    <xf numFmtId="0" fontId="16" fillId="3" borderId="31" xfId="52" applyNumberFormat="1" applyFont="1" applyFill="1" applyBorder="1" applyAlignment="1">
      <alignment horizontal="center" vertical="center"/>
    </xf>
    <xf numFmtId="0" fontId="11" fillId="3" borderId="31" xfId="52" applyNumberFormat="1" applyFont="1" applyFill="1" applyBorder="1"/>
    <xf numFmtId="1" fontId="11" fillId="0" borderId="31" xfId="0" applyNumberFormat="1" applyFont="1" applyFill="1" applyBorder="1" applyAlignment="1">
      <alignment horizontal="right"/>
    </xf>
    <xf numFmtId="1" fontId="12" fillId="0" borderId="31" xfId="0" applyNumberFormat="1" applyFont="1" applyFill="1" applyBorder="1" applyAlignment="1">
      <alignment horizontal="right"/>
    </xf>
    <xf numFmtId="1" fontId="12" fillId="3" borderId="31" xfId="0" applyNumberFormat="1" applyFont="1" applyFill="1" applyBorder="1" applyAlignment="1">
      <alignment horizontal="right"/>
    </xf>
    <xf numFmtId="1" fontId="12" fillId="3" borderId="0" xfId="0" applyNumberFormat="1" applyFont="1" applyFill="1" applyAlignment="1">
      <alignment horizontal="right" vertical="center"/>
    </xf>
    <xf numFmtId="1" fontId="22" fillId="3" borderId="0" xfId="52" applyNumberFormat="1" applyFont="1" applyFill="1" applyAlignment="1">
      <alignment horizontal="right" vertical="center"/>
    </xf>
    <xf numFmtId="193" fontId="23" fillId="3" borderId="0" xfId="52" applyFont="1" applyFill="1" applyAlignment="1">
      <alignment horizontal="left" vertical="top"/>
    </xf>
    <xf numFmtId="0" fontId="32" fillId="3" borderId="0" xfId="0" applyFont="1" applyFill="1"/>
    <xf numFmtId="0" fontId="11" fillId="0" borderId="0" xfId="0" applyFont="1" applyAlignment="1">
      <alignment vertical="top"/>
    </xf>
    <xf numFmtId="173" fontId="13" fillId="8" borderId="31" xfId="54" applyNumberFormat="1" applyFont="1" applyFill="1" applyBorder="1" applyAlignment="1">
      <alignment horizontal="center" vertical="top"/>
    </xf>
    <xf numFmtId="173" fontId="13" fillId="8" borderId="31" xfId="55" applyNumberFormat="1" applyFont="1" applyFill="1" applyBorder="1" applyAlignment="1">
      <alignment horizontal="center" vertical="top"/>
    </xf>
    <xf numFmtId="168" fontId="13" fillId="0" borderId="31" xfId="53" applyNumberFormat="1" applyFont="1" applyBorder="1" applyAlignment="1">
      <alignment horizontal="left" vertical="top" wrapText="1"/>
    </xf>
    <xf numFmtId="3" fontId="13" fillId="0" borderId="31" xfId="56" applyNumberFormat="1" applyFont="1" applyBorder="1" applyAlignment="1">
      <alignment horizontal="right" vertical="top" wrapText="1"/>
    </xf>
    <xf numFmtId="0" fontId="16" fillId="0" borderId="0" xfId="0" applyFont="1" applyAlignment="1">
      <alignment vertical="top"/>
    </xf>
    <xf numFmtId="3" fontId="13" fillId="11" borderId="31" xfId="56" applyNumberFormat="1" applyFont="1" applyFill="1" applyBorder="1" applyAlignment="1">
      <alignment horizontal="right" vertical="top" wrapText="1"/>
    </xf>
    <xf numFmtId="3" fontId="13" fillId="0" borderId="31" xfId="19" applyNumberFormat="1" applyFont="1" applyBorder="1" applyAlignment="1">
      <alignment horizontal="right" vertical="top" wrapText="1"/>
    </xf>
    <xf numFmtId="168" fontId="12" fillId="0" borderId="31" xfId="53" applyNumberFormat="1" applyFont="1" applyBorder="1" applyAlignment="1">
      <alignment horizontal="left" vertical="top" wrapText="1"/>
    </xf>
    <xf numFmtId="3" fontId="12" fillId="0" borderId="31" xfId="56" applyNumberFormat="1" applyFont="1" applyBorder="1" applyAlignment="1">
      <alignment horizontal="right" vertical="top" wrapText="1"/>
    </xf>
    <xf numFmtId="168" fontId="12" fillId="0" borderId="31" xfId="0" applyNumberFormat="1" applyFont="1" applyBorder="1" applyAlignment="1">
      <alignment horizontal="left" vertical="top"/>
    </xf>
    <xf numFmtId="3" fontId="12" fillId="3" borderId="31" xfId="56" applyNumberFormat="1" applyFont="1" applyFill="1" applyBorder="1" applyAlignment="1">
      <alignment horizontal="right" vertical="top" wrapText="1"/>
    </xf>
    <xf numFmtId="0" fontId="11" fillId="3" borderId="0" xfId="0" applyFont="1" applyFill="1" applyAlignment="1">
      <alignment vertical="top"/>
    </xf>
    <xf numFmtId="3" fontId="11" fillId="0" borderId="31" xfId="0" applyNumberFormat="1" applyFont="1" applyBorder="1" applyAlignment="1">
      <alignment vertical="top"/>
    </xf>
    <xf numFmtId="0" fontId="16" fillId="0" borderId="31" xfId="0" applyFont="1" applyBorder="1" applyAlignment="1">
      <alignment vertical="top"/>
    </xf>
    <xf numFmtId="0" fontId="11" fillId="0" borderId="31" xfId="0" applyFont="1" applyBorder="1" applyAlignment="1">
      <alignment vertical="top"/>
    </xf>
    <xf numFmtId="2" fontId="11" fillId="0" borderId="31" xfId="0" applyNumberFormat="1" applyFont="1" applyBorder="1" applyAlignment="1">
      <alignment vertical="top"/>
    </xf>
    <xf numFmtId="168" fontId="12" fillId="0" borderId="0" xfId="0" applyNumberFormat="1" applyFont="1" applyAlignment="1">
      <alignment horizontal="left" vertical="top"/>
    </xf>
    <xf numFmtId="14" fontId="11" fillId="0" borderId="0" xfId="0" applyNumberFormat="1" applyFont="1" applyAlignment="1">
      <alignment vertical="top"/>
    </xf>
    <xf numFmtId="0" fontId="14" fillId="3" borderId="0" xfId="57" applyNumberFormat="1" applyFont="1" applyFill="1" applyBorder="1" applyAlignment="1">
      <alignment horizontal="left" wrapText="1"/>
    </xf>
    <xf numFmtId="0" fontId="14" fillId="3" borderId="0" xfId="57" applyNumberFormat="1" applyFont="1" applyFill="1" applyBorder="1" applyAlignment="1">
      <alignment horizontal="center" vertical="center"/>
    </xf>
    <xf numFmtId="0" fontId="11" fillId="0" borderId="0" xfId="0" applyFont="1" applyAlignment="1">
      <alignment horizontal="center"/>
    </xf>
    <xf numFmtId="0" fontId="16" fillId="9" borderId="31" xfId="57" applyNumberFormat="1" applyFont="1" applyFill="1" applyBorder="1" applyAlignment="1">
      <alignment horizontal="center" vertical="center" wrapText="1"/>
    </xf>
    <xf numFmtId="0" fontId="16" fillId="9" borderId="72" xfId="57" applyNumberFormat="1" applyFont="1" applyFill="1" applyBorder="1" applyAlignment="1">
      <alignment horizontal="center" vertical="center" wrapText="1"/>
    </xf>
    <xf numFmtId="49" fontId="13" fillId="0" borderId="31" xfId="57" applyNumberFormat="1" applyFont="1" applyBorder="1" applyAlignment="1">
      <alignment horizontal="left" vertical="top" wrapText="1"/>
    </xf>
    <xf numFmtId="0" fontId="16" fillId="0" borderId="0" xfId="0" applyFont="1"/>
    <xf numFmtId="0" fontId="13" fillId="11" borderId="31" xfId="57" applyNumberFormat="1" applyFont="1" applyFill="1" applyBorder="1" applyAlignment="1">
      <alignment horizontal="left" vertical="top" wrapText="1"/>
    </xf>
    <xf numFmtId="3" fontId="13" fillId="11" borderId="31" xfId="24" applyNumberFormat="1" applyFont="1" applyFill="1" applyBorder="1" applyAlignment="1">
      <alignment horizontal="right" vertical="top"/>
    </xf>
    <xf numFmtId="17" fontId="12" fillId="0" borderId="31" xfId="57" applyNumberFormat="1" applyFont="1" applyBorder="1" applyAlignment="1">
      <alignment horizontal="left" vertical="top" wrapText="1"/>
    </xf>
    <xf numFmtId="168" fontId="12" fillId="0" borderId="0" xfId="0" applyNumberFormat="1" applyFont="1" applyAlignment="1">
      <alignment horizontal="left"/>
    </xf>
    <xf numFmtId="195" fontId="13" fillId="0" borderId="0" xfId="24" applyNumberFormat="1" applyFont="1" applyAlignment="1">
      <alignment horizontal="right" vertical="top"/>
    </xf>
    <xf numFmtId="201" fontId="13" fillId="0" borderId="0" xfId="24" applyNumberFormat="1" applyFont="1" applyAlignment="1">
      <alignment horizontal="right" vertical="top"/>
    </xf>
    <xf numFmtId="181" fontId="13" fillId="0" borderId="0" xfId="2" applyNumberFormat="1" applyFont="1" applyFill="1" applyBorder="1" applyAlignment="1">
      <alignment horizontal="right" vertical="top"/>
    </xf>
    <xf numFmtId="0" fontId="16" fillId="0" borderId="0" xfId="0" applyFont="1" applyAlignment="1">
      <alignment horizontal="center"/>
    </xf>
    <xf numFmtId="49" fontId="8" fillId="0" borderId="73" xfId="0" applyNumberFormat="1" applyFont="1" applyBorder="1" applyAlignment="1">
      <alignment horizontal="left"/>
    </xf>
    <xf numFmtId="49" fontId="8" fillId="0" borderId="74" xfId="0" applyNumberFormat="1" applyFont="1" applyBorder="1" applyAlignment="1">
      <alignment horizontal="left"/>
    </xf>
    <xf numFmtId="167" fontId="12" fillId="0" borderId="31" xfId="24" applyNumberFormat="1" applyFont="1" applyBorder="1" applyAlignment="1">
      <alignment horizontal="right" vertical="top"/>
    </xf>
    <xf numFmtId="43" fontId="12" fillId="0" borderId="31" xfId="24" applyNumberFormat="1" applyFont="1" applyBorder="1" applyAlignment="1">
      <alignment horizontal="right" vertical="top"/>
    </xf>
    <xf numFmtId="195" fontId="11" fillId="0" borderId="0" xfId="0" applyNumberFormat="1" applyFont="1"/>
    <xf numFmtId="0" fontId="61" fillId="0" borderId="0" xfId="0" applyFont="1"/>
    <xf numFmtId="0" fontId="23" fillId="0" borderId="0" xfId="0" applyFont="1"/>
    <xf numFmtId="0" fontId="16" fillId="9" borderId="31" xfId="52" applyNumberFormat="1" applyFont="1" applyFill="1" applyBorder="1" applyAlignment="1">
      <alignment horizontal="center" vertical="center" wrapText="1"/>
    </xf>
    <xf numFmtId="0" fontId="16" fillId="9" borderId="72" xfId="52" applyNumberFormat="1" applyFont="1" applyFill="1" applyBorder="1" applyAlignment="1">
      <alignment horizontal="center" vertical="center" wrapText="1"/>
    </xf>
    <xf numFmtId="0" fontId="13" fillId="9" borderId="72" xfId="25" applyFont="1" applyFill="1" applyBorder="1" applyAlignment="1">
      <alignment horizontal="center" vertical="center" wrapText="1"/>
    </xf>
    <xf numFmtId="0" fontId="23" fillId="0" borderId="0" xfId="0" applyFont="1" applyAlignment="1">
      <alignment horizontal="center"/>
    </xf>
    <xf numFmtId="3" fontId="13" fillId="0" borderId="31" xfId="1" applyNumberFormat="1" applyFont="1" applyFill="1" applyBorder="1" applyAlignment="1">
      <alignment horizontal="right" vertical="top"/>
    </xf>
    <xf numFmtId="0" fontId="32" fillId="0" borderId="0" xfId="0" applyFont="1"/>
    <xf numFmtId="3" fontId="13" fillId="11" borderId="31" xfId="1" applyNumberFormat="1" applyFont="1" applyFill="1" applyBorder="1" applyAlignment="1">
      <alignment horizontal="right" vertical="top"/>
    </xf>
    <xf numFmtId="3" fontId="12" fillId="0" borderId="31" xfId="1" applyNumberFormat="1" applyFont="1" applyFill="1" applyBorder="1" applyAlignment="1">
      <alignment horizontal="right" vertical="top"/>
    </xf>
    <xf numFmtId="3" fontId="12" fillId="0" borderId="31" xfId="30" applyNumberFormat="1" applyFont="1" applyFill="1" applyBorder="1" applyAlignment="1">
      <alignment horizontal="right" vertical="top"/>
    </xf>
    <xf numFmtId="0" fontId="14" fillId="3" borderId="0" xfId="58" applyNumberFormat="1" applyFont="1" applyFill="1" applyAlignment="1">
      <alignment horizontal="left" vertical="center"/>
    </xf>
    <xf numFmtId="0" fontId="16" fillId="9" borderId="31" xfId="58" applyNumberFormat="1" applyFont="1" applyFill="1" applyBorder="1" applyAlignment="1">
      <alignment horizontal="center" vertical="center" wrapText="1"/>
    </xf>
    <xf numFmtId="0" fontId="16" fillId="9" borderId="72" xfId="58" applyNumberFormat="1" applyFont="1" applyFill="1" applyBorder="1" applyAlignment="1">
      <alignment horizontal="center" vertical="center" wrapText="1"/>
    </xf>
    <xf numFmtId="49" fontId="13" fillId="0" borderId="31" xfId="58" applyNumberFormat="1" applyFont="1" applyBorder="1" applyAlignment="1">
      <alignment horizontal="left" vertical="top"/>
    </xf>
    <xf numFmtId="4" fontId="13" fillId="0" borderId="31" xfId="24" applyNumberFormat="1" applyFont="1" applyBorder="1" applyAlignment="1">
      <alignment horizontal="right" vertical="top"/>
    </xf>
    <xf numFmtId="0" fontId="13" fillId="11" borderId="31" xfId="58" applyNumberFormat="1" applyFont="1" applyFill="1" applyBorder="1" applyAlignment="1">
      <alignment horizontal="left" vertical="top"/>
    </xf>
    <xf numFmtId="4" fontId="13" fillId="11" borderId="31" xfId="24" applyNumberFormat="1" applyFont="1" applyFill="1" applyBorder="1" applyAlignment="1">
      <alignment horizontal="right" vertical="top"/>
    </xf>
    <xf numFmtId="4" fontId="12" fillId="0" borderId="31" xfId="24" applyNumberFormat="1" applyFont="1" applyBorder="1" applyAlignment="1">
      <alignment horizontal="right" vertical="top"/>
    </xf>
    <xf numFmtId="3" fontId="12" fillId="0" borderId="31" xfId="24" applyNumberFormat="1" applyFont="1" applyFill="1" applyBorder="1" applyAlignment="1">
      <alignment horizontal="right" vertical="top"/>
    </xf>
    <xf numFmtId="17" fontId="12" fillId="0" borderId="0" xfId="58" applyNumberFormat="1" applyFont="1" applyAlignment="1">
      <alignment horizontal="left" vertical="top"/>
    </xf>
    <xf numFmtId="3" fontId="12" fillId="0" borderId="0" xfId="24" applyNumberFormat="1" applyFont="1" applyAlignment="1">
      <alignment horizontal="right" vertical="top"/>
    </xf>
    <xf numFmtId="179" fontId="16" fillId="0" borderId="0" xfId="0" applyNumberFormat="1" applyFont="1" applyAlignment="1">
      <alignment horizontal="center"/>
    </xf>
    <xf numFmtId="197" fontId="11" fillId="0" borderId="0" xfId="0" applyNumberFormat="1" applyFont="1"/>
    <xf numFmtId="49" fontId="13" fillId="0" borderId="31" xfId="58" applyNumberFormat="1" applyFont="1" applyBorder="1" applyAlignment="1">
      <alignment horizontal="left" vertical="top" wrapText="1"/>
    </xf>
    <xf numFmtId="3" fontId="16" fillId="0" borderId="55" xfId="0" applyNumberFormat="1" applyFont="1" applyBorder="1"/>
    <xf numFmtId="4" fontId="16" fillId="0" borderId="55" xfId="0" applyNumberFormat="1" applyFont="1" applyBorder="1"/>
    <xf numFmtId="3" fontId="16" fillId="0" borderId="55" xfId="0" applyNumberFormat="1" applyFont="1" applyBorder="1" applyAlignment="1">
      <alignment horizontal="right"/>
    </xf>
    <xf numFmtId="4" fontId="16" fillId="0" borderId="55" xfId="0" applyNumberFormat="1" applyFont="1" applyBorder="1" applyAlignment="1">
      <alignment horizontal="right"/>
    </xf>
    <xf numFmtId="0" fontId="13" fillId="11" borderId="31" xfId="58" applyNumberFormat="1" applyFont="1" applyFill="1" applyBorder="1" applyAlignment="1">
      <alignment horizontal="left" vertical="top" wrapText="1"/>
    </xf>
    <xf numFmtId="4" fontId="12" fillId="0" borderId="31" xfId="24" applyNumberFormat="1" applyFont="1" applyBorder="1" applyAlignment="1">
      <alignment vertical="top"/>
    </xf>
    <xf numFmtId="4" fontId="11" fillId="0" borderId="31" xfId="1" applyNumberFormat="1" applyFont="1" applyFill="1" applyBorder="1" applyAlignment="1"/>
    <xf numFmtId="4" fontId="11" fillId="0" borderId="31" xfId="7" applyNumberFormat="1" applyFont="1" applyFill="1" applyBorder="1" applyAlignment="1"/>
    <xf numFmtId="3" fontId="11" fillId="0" borderId="31" xfId="30" applyNumberFormat="1" applyFont="1" applyFill="1" applyBorder="1" applyAlignment="1"/>
    <xf numFmtId="43" fontId="11" fillId="0" borderId="31" xfId="7" applyFont="1" applyFill="1" applyBorder="1" applyAlignment="1"/>
    <xf numFmtId="17" fontId="12" fillId="0" borderId="0" xfId="58" applyNumberFormat="1" applyFont="1" applyAlignment="1">
      <alignment horizontal="left" vertical="top" wrapText="1"/>
    </xf>
    <xf numFmtId="3" fontId="12" fillId="0" borderId="0" xfId="24" applyNumberFormat="1" applyFont="1" applyAlignment="1">
      <alignment vertical="top"/>
    </xf>
    <xf numFmtId="3" fontId="11" fillId="0" borderId="0" xfId="30" applyNumberFormat="1" applyFont="1" applyFill="1" applyBorder="1" applyAlignment="1"/>
    <xf numFmtId="43" fontId="11" fillId="0" borderId="0" xfId="7" applyFont="1" applyFill="1" applyBorder="1" applyAlignment="1"/>
    <xf numFmtId="0" fontId="14" fillId="3" borderId="69" xfId="59" applyNumberFormat="1" applyFont="1" applyFill="1" applyBorder="1" applyAlignment="1">
      <alignment vertical="top"/>
    </xf>
    <xf numFmtId="0" fontId="14" fillId="3" borderId="70" xfId="59" applyNumberFormat="1" applyFont="1" applyFill="1" applyBorder="1" applyAlignment="1">
      <alignment vertical="top"/>
    </xf>
    <xf numFmtId="0" fontId="14" fillId="3" borderId="71" xfId="59" applyNumberFormat="1" applyFont="1" applyFill="1" applyBorder="1" applyAlignment="1">
      <alignment vertical="top"/>
    </xf>
    <xf numFmtId="0" fontId="16" fillId="9" borderId="31" xfId="59" applyNumberFormat="1" applyFont="1" applyFill="1" applyBorder="1" applyAlignment="1">
      <alignment horizontal="center" vertical="center" wrapText="1"/>
    </xf>
    <xf numFmtId="0" fontId="62" fillId="0" borderId="0" xfId="0" applyFont="1"/>
    <xf numFmtId="0" fontId="13" fillId="0" borderId="0" xfId="0" applyFont="1"/>
    <xf numFmtId="0" fontId="12" fillId="0" borderId="0" xfId="0" applyFont="1"/>
    <xf numFmtId="49" fontId="8" fillId="0" borderId="75" xfId="0" applyNumberFormat="1" applyFont="1" applyBorder="1" applyAlignment="1">
      <alignment horizontal="left"/>
    </xf>
    <xf numFmtId="49" fontId="8" fillId="0" borderId="68" xfId="0" applyNumberFormat="1" applyFont="1" applyBorder="1" applyAlignment="1">
      <alignment horizontal="left"/>
    </xf>
    <xf numFmtId="195" fontId="12" fillId="0" borderId="31" xfId="24" applyNumberFormat="1" applyFont="1" applyBorder="1" applyAlignment="1">
      <alignment vertical="top"/>
    </xf>
    <xf numFmtId="196" fontId="12" fillId="0" borderId="31" xfId="24" applyNumberFormat="1" applyFont="1" applyBorder="1" applyAlignment="1">
      <alignment vertical="top"/>
    </xf>
    <xf numFmtId="3" fontId="12" fillId="3" borderId="0" xfId="24" applyNumberFormat="1" applyFont="1" applyFill="1" applyAlignment="1">
      <alignment vertical="top"/>
    </xf>
    <xf numFmtId="3" fontId="11" fillId="0" borderId="0" xfId="1" applyNumberFormat="1" applyFont="1" applyBorder="1" applyAlignment="1"/>
    <xf numFmtId="3" fontId="11" fillId="0" borderId="0" xfId="1" applyNumberFormat="1" applyFont="1" applyFill="1" applyBorder="1" applyAlignment="1"/>
    <xf numFmtId="193" fontId="16" fillId="0" borderId="38" xfId="60" applyFont="1" applyBorder="1" applyAlignment="1">
      <alignment horizontal="left" vertical="top"/>
    </xf>
    <xf numFmtId="193" fontId="16" fillId="0" borderId="0" xfId="60" applyFont="1" applyBorder="1" applyAlignment="1">
      <alignment horizontal="left" vertical="top"/>
    </xf>
    <xf numFmtId="193" fontId="38" fillId="0" borderId="0" xfId="60" applyFont="1" applyAlignment="1">
      <alignment horizontal="centerContinuous" vertical="top"/>
    </xf>
    <xf numFmtId="193" fontId="14" fillId="0" borderId="31" xfId="60" applyFont="1" applyBorder="1" applyAlignment="1">
      <alignment vertical="center"/>
    </xf>
    <xf numFmtId="193" fontId="16" fillId="0" borderId="31" xfId="60" applyFont="1" applyBorder="1" applyAlignment="1">
      <alignment horizontal="center" vertical="center" wrapText="1"/>
    </xf>
    <xf numFmtId="193" fontId="11" fillId="0" borderId="0" xfId="60" applyFont="1"/>
    <xf numFmtId="167" fontId="14" fillId="0" borderId="31" xfId="27" applyNumberFormat="1" applyFont="1" applyFill="1" applyBorder="1"/>
    <xf numFmtId="17" fontId="12" fillId="0" borderId="31" xfId="60" applyNumberFormat="1" applyFont="1" applyBorder="1" applyAlignment="1">
      <alignment horizontal="left" vertical="top" wrapText="1"/>
    </xf>
    <xf numFmtId="1" fontId="10" fillId="0" borderId="31" xfId="27" applyNumberFormat="1" applyFont="1" applyFill="1" applyBorder="1"/>
    <xf numFmtId="167" fontId="10" fillId="0" borderId="31" xfId="27" applyNumberFormat="1" applyFont="1" applyFill="1" applyBorder="1"/>
    <xf numFmtId="1" fontId="10" fillId="0" borderId="31" xfId="27" quotePrefix="1" applyNumberFormat="1" applyFont="1" applyFill="1" applyBorder="1" applyAlignment="1">
      <alignment horizontal="right"/>
    </xf>
    <xf numFmtId="0" fontId="2" fillId="0" borderId="0" xfId="0" applyFont="1"/>
    <xf numFmtId="49" fontId="8" fillId="0" borderId="78" xfId="0" applyNumberFormat="1" applyFont="1" applyBorder="1" applyAlignment="1">
      <alignment horizontal="left"/>
    </xf>
    <xf numFmtId="1" fontId="14" fillId="0" borderId="31" xfId="27" applyNumberFormat="1" applyFont="1" applyFill="1" applyBorder="1" applyAlignment="1">
      <alignment horizontal="right"/>
    </xf>
    <xf numFmtId="193" fontId="16" fillId="0" borderId="0" xfId="60" applyFont="1"/>
    <xf numFmtId="49" fontId="8" fillId="0" borderId="79" xfId="0" applyNumberFormat="1" applyFont="1" applyBorder="1" applyAlignment="1">
      <alignment horizontal="left"/>
    </xf>
    <xf numFmtId="1" fontId="10" fillId="0" borderId="31" xfId="27" applyNumberFormat="1" applyFont="1" applyFill="1" applyBorder="1" applyAlignment="1">
      <alignment horizontal="right"/>
    </xf>
    <xf numFmtId="49" fontId="8" fillId="0" borderId="82" xfId="0" applyNumberFormat="1" applyFont="1" applyBorder="1" applyAlignment="1">
      <alignment horizontal="left"/>
    </xf>
    <xf numFmtId="49" fontId="8" fillId="0" borderId="83" xfId="0" applyNumberFormat="1" applyFont="1" applyBorder="1" applyAlignment="1">
      <alignment horizontal="left"/>
    </xf>
    <xf numFmtId="167" fontId="10" fillId="0" borderId="31" xfId="27" applyNumberFormat="1" applyFont="1" applyFill="1" applyBorder="1" applyAlignment="1">
      <alignment horizontal="right"/>
    </xf>
    <xf numFmtId="49" fontId="8" fillId="0" borderId="86" xfId="0" applyNumberFormat="1" applyFont="1" applyBorder="1" applyAlignment="1">
      <alignment horizontal="left"/>
    </xf>
    <xf numFmtId="1" fontId="14" fillId="0" borderId="31" xfId="27" quotePrefix="1" applyNumberFormat="1" applyFont="1" applyFill="1" applyBorder="1" applyAlignment="1">
      <alignment horizontal="right"/>
    </xf>
    <xf numFmtId="49" fontId="8" fillId="0" borderId="87" xfId="0" applyNumberFormat="1" applyFont="1" applyBorder="1" applyAlignment="1">
      <alignment horizontal="left"/>
    </xf>
    <xf numFmtId="1" fontId="14" fillId="3" borderId="31" xfId="27" quotePrefix="1" applyNumberFormat="1" applyFont="1" applyFill="1" applyBorder="1" applyAlignment="1">
      <alignment horizontal="right"/>
    </xf>
    <xf numFmtId="193" fontId="11" fillId="0" borderId="90" xfId="60" applyFont="1" applyBorder="1"/>
    <xf numFmtId="17" fontId="13" fillId="9" borderId="31" xfId="28" applyNumberFormat="1" applyFont="1" applyFill="1" applyBorder="1" applyAlignment="1">
      <alignment horizontal="center" vertical="center" wrapText="1"/>
    </xf>
    <xf numFmtId="0" fontId="16" fillId="9" borderId="31" xfId="61" applyNumberFormat="1" applyFont="1" applyFill="1" applyBorder="1" applyAlignment="1">
      <alignment horizontal="center" vertical="center" wrapText="1"/>
    </xf>
    <xf numFmtId="198" fontId="10" fillId="0" borderId="31" xfId="61" applyNumberFormat="1" applyFont="1" applyBorder="1" applyAlignment="1">
      <alignment horizontal="left" vertical="top"/>
    </xf>
    <xf numFmtId="198" fontId="64" fillId="3" borderId="31" xfId="0" quotePrefix="1" applyNumberFormat="1" applyFont="1" applyFill="1" applyBorder="1" applyAlignment="1">
      <alignment horizontal="center" vertical="top"/>
    </xf>
    <xf numFmtId="167" fontId="10" fillId="3" borderId="31" xfId="7" applyNumberFormat="1" applyFont="1" applyFill="1" applyBorder="1" applyAlignment="1">
      <alignment horizontal="right" vertical="top"/>
    </xf>
    <xf numFmtId="3" fontId="10" fillId="3" borderId="31" xfId="7" applyNumberFormat="1" applyFont="1" applyFill="1" applyBorder="1" applyAlignment="1">
      <alignment horizontal="right" vertical="top"/>
    </xf>
    <xf numFmtId="196" fontId="10" fillId="3" borderId="31" xfId="0" applyNumberFormat="1" applyFont="1" applyFill="1" applyBorder="1" applyAlignment="1">
      <alignment horizontal="left" vertical="top"/>
    </xf>
    <xf numFmtId="196" fontId="10" fillId="3" borderId="31" xfId="1" applyNumberFormat="1" applyFont="1" applyFill="1" applyBorder="1" applyAlignment="1">
      <alignment horizontal="right" vertical="top"/>
    </xf>
    <xf numFmtId="198" fontId="10" fillId="3" borderId="31" xfId="61" applyNumberFormat="1" applyFont="1" applyFill="1" applyBorder="1" applyAlignment="1">
      <alignment horizontal="left" vertical="top"/>
    </xf>
    <xf numFmtId="3" fontId="64" fillId="9" borderId="31" xfId="7" applyNumberFormat="1" applyFont="1" applyFill="1" applyBorder="1" applyAlignment="1">
      <alignment horizontal="left" vertical="top" wrapText="1"/>
    </xf>
    <xf numFmtId="3" fontId="64" fillId="9" borderId="31" xfId="7" applyNumberFormat="1" applyFont="1" applyFill="1" applyBorder="1" applyAlignment="1">
      <alignment horizontal="right" vertical="top"/>
    </xf>
    <xf numFmtId="167" fontId="64" fillId="9" borderId="31" xfId="7" applyNumberFormat="1" applyFont="1" applyFill="1" applyBorder="1" applyAlignment="1">
      <alignment horizontal="right" vertical="top"/>
    </xf>
    <xf numFmtId="3" fontId="64" fillId="9" borderId="31" xfId="7" applyNumberFormat="1" applyFont="1" applyFill="1" applyBorder="1" applyAlignment="1">
      <alignment horizontal="left" vertical="top"/>
    </xf>
    <xf numFmtId="196" fontId="64" fillId="9" borderId="31" xfId="7" applyNumberFormat="1" applyFont="1" applyFill="1" applyBorder="1" applyAlignment="1">
      <alignment horizontal="left" vertical="top"/>
    </xf>
    <xf numFmtId="196" fontId="64" fillId="9" borderId="31" xfId="1" applyNumberFormat="1" applyFont="1" applyFill="1" applyBorder="1" applyAlignment="1">
      <alignment horizontal="right" vertical="top"/>
    </xf>
    <xf numFmtId="3" fontId="64" fillId="3" borderId="31" xfId="7" quotePrefix="1" applyNumberFormat="1" applyFont="1" applyFill="1" applyBorder="1" applyAlignment="1">
      <alignment horizontal="center" vertical="top"/>
    </xf>
    <xf numFmtId="167" fontId="10" fillId="0" borderId="31" xfId="7" applyNumberFormat="1" applyFont="1" applyFill="1" applyBorder="1" applyAlignment="1">
      <alignment horizontal="right" vertical="top"/>
    </xf>
    <xf numFmtId="198" fontId="10" fillId="0" borderId="31" xfId="0" applyNumberFormat="1" applyFont="1" applyBorder="1" applyAlignment="1">
      <alignment horizontal="left" vertical="top"/>
    </xf>
    <xf numFmtId="196" fontId="10" fillId="3" borderId="31" xfId="7" applyNumberFormat="1" applyFont="1" applyFill="1" applyBorder="1" applyAlignment="1">
      <alignment horizontal="right" vertical="top"/>
    </xf>
    <xf numFmtId="198" fontId="10" fillId="3" borderId="31" xfId="0" applyNumberFormat="1" applyFont="1" applyFill="1" applyBorder="1" applyAlignment="1">
      <alignment horizontal="left" vertical="top"/>
    </xf>
    <xf numFmtId="43" fontId="10" fillId="3" borderId="31" xfId="7" applyFont="1" applyFill="1" applyBorder="1" applyAlignment="1">
      <alignment horizontal="right" vertical="top"/>
    </xf>
    <xf numFmtId="3" fontId="11" fillId="3" borderId="31" xfId="7" applyNumberFormat="1" applyFont="1" applyFill="1" applyBorder="1" applyAlignment="1">
      <alignment horizontal="right" vertical="top"/>
    </xf>
    <xf numFmtId="196" fontId="10" fillId="3" borderId="31" xfId="0" applyNumberFormat="1" applyFont="1" applyFill="1" applyBorder="1" applyAlignment="1">
      <alignment horizontal="right" vertical="top"/>
    </xf>
    <xf numFmtId="192" fontId="10" fillId="3" borderId="31" xfId="7" applyNumberFormat="1" applyFont="1" applyFill="1" applyBorder="1" applyAlignment="1">
      <alignment horizontal="right" vertical="top"/>
    </xf>
    <xf numFmtId="3" fontId="64" fillId="9" borderId="31" xfId="7" applyNumberFormat="1" applyFont="1" applyFill="1" applyBorder="1" applyAlignment="1">
      <alignment horizontal="center" vertical="top"/>
    </xf>
    <xf numFmtId="1" fontId="10" fillId="0" borderId="31" xfId="7" applyNumberFormat="1" applyFont="1" applyFill="1" applyBorder="1" applyAlignment="1">
      <alignment horizontal="right" vertical="top"/>
    </xf>
    <xf numFmtId="1" fontId="10" fillId="3" borderId="31" xfId="7" applyNumberFormat="1" applyFont="1" applyFill="1" applyBorder="1" applyAlignment="1">
      <alignment horizontal="right" vertical="top"/>
    </xf>
    <xf numFmtId="198" fontId="64" fillId="0" borderId="31" xfId="61" quotePrefix="1" applyNumberFormat="1" applyFont="1" applyBorder="1" applyAlignment="1">
      <alignment horizontal="center" vertical="top" wrapText="1"/>
    </xf>
    <xf numFmtId="3" fontId="10" fillId="0" borderId="31" xfId="7" applyNumberFormat="1" applyFont="1" applyFill="1" applyBorder="1" applyAlignment="1">
      <alignment horizontal="right" vertical="top"/>
    </xf>
    <xf numFmtId="1" fontId="10" fillId="3" borderId="31" xfId="7" applyNumberFormat="1" applyFont="1" applyFill="1" applyBorder="1" applyAlignment="1">
      <alignment horizontal="right" vertical="center"/>
    </xf>
    <xf numFmtId="198" fontId="10" fillId="3" borderId="31" xfId="61" applyNumberFormat="1" applyFont="1" applyFill="1" applyBorder="1" applyAlignment="1">
      <alignment horizontal="left" vertical="top" wrapText="1"/>
    </xf>
    <xf numFmtId="3" fontId="64" fillId="0" borderId="31" xfId="7" quotePrefix="1" applyNumberFormat="1" applyFont="1" applyFill="1" applyBorder="1" applyAlignment="1">
      <alignment horizontal="center" vertical="top"/>
    </xf>
    <xf numFmtId="196" fontId="64" fillId="3" borderId="31" xfId="0" quotePrefix="1" applyNumberFormat="1" applyFont="1" applyFill="1" applyBorder="1" applyAlignment="1">
      <alignment horizontal="left" vertical="top"/>
    </xf>
    <xf numFmtId="1" fontId="10" fillId="3" borderId="31" xfId="1" applyNumberFormat="1" applyFont="1" applyFill="1" applyBorder="1" applyAlignment="1">
      <alignment horizontal="right" vertical="top"/>
    </xf>
    <xf numFmtId="196" fontId="12" fillId="9" borderId="31" xfId="61" applyNumberFormat="1" applyFont="1" applyFill="1" applyBorder="1" applyAlignment="1">
      <alignment horizontal="center" vertical="center" wrapText="1"/>
    </xf>
    <xf numFmtId="196" fontId="13" fillId="9" borderId="31" xfId="61" applyNumberFormat="1" applyFont="1" applyFill="1" applyBorder="1" applyAlignment="1">
      <alignment horizontal="center" vertical="center" wrapText="1"/>
    </xf>
    <xf numFmtId="196" fontId="65" fillId="9" borderId="31" xfId="61" applyNumberFormat="1" applyFont="1" applyFill="1" applyBorder="1" applyAlignment="1">
      <alignment horizontal="center" vertical="center" wrapText="1"/>
    </xf>
    <xf numFmtId="167" fontId="66" fillId="9" borderId="31" xfId="7" applyNumberFormat="1" applyFont="1" applyFill="1" applyBorder="1" applyAlignment="1">
      <alignment horizontal="right" vertical="top"/>
    </xf>
    <xf numFmtId="3" fontId="66" fillId="9" borderId="31" xfId="7" applyNumberFormat="1" applyFont="1" applyFill="1" applyBorder="1" applyAlignment="1">
      <alignment horizontal="right" vertical="top"/>
    </xf>
    <xf numFmtId="196" fontId="13" fillId="9" borderId="31" xfId="0" applyNumberFormat="1" applyFont="1" applyFill="1" applyBorder="1" applyAlignment="1">
      <alignment horizontal="center" vertical="center" wrapText="1"/>
    </xf>
    <xf numFmtId="196" fontId="13" fillId="9" borderId="31" xfId="1" applyNumberFormat="1" applyFont="1" applyFill="1" applyBorder="1" applyAlignment="1">
      <alignment horizontal="right" vertical="center" wrapText="1"/>
    </xf>
    <xf numFmtId="167" fontId="12" fillId="0" borderId="31" xfId="7" applyNumberFormat="1" applyFont="1" applyFill="1" applyBorder="1" applyAlignment="1">
      <alignment horizontal="right" vertical="top"/>
    </xf>
    <xf numFmtId="167" fontId="12" fillId="3" borderId="31" xfId="7" applyNumberFormat="1" applyFont="1" applyFill="1" applyBorder="1" applyAlignment="1">
      <alignment horizontal="right" vertical="top"/>
    </xf>
    <xf numFmtId="196" fontId="10" fillId="0" borderId="31" xfId="0" applyNumberFormat="1" applyFont="1" applyBorder="1" applyAlignment="1">
      <alignment horizontal="right" vertical="top"/>
    </xf>
    <xf numFmtId="3" fontId="64" fillId="9" borderId="31" xfId="1" applyNumberFormat="1" applyFont="1" applyFill="1" applyBorder="1" applyAlignment="1">
      <alignment horizontal="right" vertical="top"/>
    </xf>
    <xf numFmtId="198" fontId="12" fillId="0" borderId="31" xfId="61" applyNumberFormat="1" applyFont="1" applyBorder="1" applyAlignment="1">
      <alignment horizontal="left" vertical="top" wrapText="1"/>
    </xf>
    <xf numFmtId="196" fontId="12" fillId="0" borderId="31" xfId="1" applyNumberFormat="1" applyFont="1" applyFill="1" applyBorder="1" applyAlignment="1">
      <alignment horizontal="right" vertical="top" wrapText="1"/>
    </xf>
    <xf numFmtId="198" fontId="64" fillId="9" borderId="31" xfId="7" applyNumberFormat="1" applyFont="1" applyFill="1" applyBorder="1" applyAlignment="1">
      <alignment horizontal="left" vertical="top"/>
    </xf>
    <xf numFmtId="196" fontId="65" fillId="9" borderId="31" xfId="0" applyNumberFormat="1" applyFont="1" applyFill="1" applyBorder="1" applyAlignment="1">
      <alignment horizontal="center" vertical="center" wrapText="1"/>
    </xf>
    <xf numFmtId="198" fontId="13" fillId="9" borderId="31" xfId="0" applyNumberFormat="1" applyFont="1" applyFill="1" applyBorder="1" applyAlignment="1">
      <alignment horizontal="center" vertical="center" wrapText="1"/>
    </xf>
    <xf numFmtId="0" fontId="13" fillId="0" borderId="0" xfId="0" applyFont="1" applyAlignment="1">
      <alignment horizontal="center" vertical="top" wrapText="1"/>
    </xf>
    <xf numFmtId="0" fontId="67" fillId="0" borderId="0" xfId="0" applyFont="1" applyAlignment="1">
      <alignment horizontal="center" vertical="top" wrapText="1"/>
    </xf>
    <xf numFmtId="0" fontId="16" fillId="0" borderId="0" xfId="0" applyFont="1" applyAlignment="1">
      <alignment horizontal="left"/>
    </xf>
    <xf numFmtId="0" fontId="11" fillId="0" borderId="0" xfId="0" applyFont="1" applyAlignment="1">
      <alignment horizontal="left"/>
    </xf>
    <xf numFmtId="0" fontId="61" fillId="0" borderId="0" xfId="0" applyFont="1" applyAlignment="1">
      <alignment horizontal="center"/>
    </xf>
    <xf numFmtId="181" fontId="11" fillId="0" borderId="0" xfId="2" applyNumberFormat="1" applyFont="1" applyFill="1" applyBorder="1" applyAlignment="1">
      <alignment horizontal="left"/>
    </xf>
    <xf numFmtId="0" fontId="11" fillId="3" borderId="0" xfId="0" applyFont="1" applyFill="1" applyAlignment="1">
      <alignment horizontal="left"/>
    </xf>
    <xf numFmtId="0" fontId="36" fillId="0" borderId="0" xfId="0" applyFont="1" applyAlignment="1">
      <alignment vertical="center"/>
    </xf>
    <xf numFmtId="17" fontId="39" fillId="9" borderId="31" xfId="28" applyNumberFormat="1" applyFont="1" applyFill="1" applyBorder="1" applyAlignment="1">
      <alignment horizontal="center" vertical="center" wrapText="1"/>
    </xf>
    <xf numFmtId="198" fontId="10" fillId="3" borderId="31" xfId="0" applyNumberFormat="1" applyFont="1" applyFill="1" applyBorder="1" applyAlignment="1">
      <alignment vertical="center"/>
    </xf>
    <xf numFmtId="3" fontId="10" fillId="3" borderId="31" xfId="7" applyNumberFormat="1" applyFont="1" applyFill="1" applyBorder="1" applyAlignment="1">
      <alignment vertical="center"/>
    </xf>
    <xf numFmtId="3" fontId="10" fillId="3" borderId="31" xfId="7" quotePrefix="1" applyNumberFormat="1" applyFont="1" applyFill="1" applyBorder="1" applyAlignment="1">
      <alignment horizontal="center" vertical="center"/>
    </xf>
    <xf numFmtId="3" fontId="10" fillId="3" borderId="31" xfId="7" applyNumberFormat="1" applyFont="1" applyFill="1" applyBorder="1" applyAlignment="1">
      <alignment horizontal="right" vertical="center"/>
    </xf>
    <xf numFmtId="3" fontId="10" fillId="0" borderId="31" xfId="7" applyNumberFormat="1" applyFont="1" applyFill="1" applyBorder="1" applyAlignment="1">
      <alignment horizontal="right" vertical="center"/>
    </xf>
    <xf numFmtId="196" fontId="10" fillId="3" borderId="31" xfId="7" applyNumberFormat="1" applyFont="1" applyFill="1" applyBorder="1" applyAlignment="1">
      <alignment horizontal="right" vertical="center"/>
    </xf>
    <xf numFmtId="196" fontId="10" fillId="3" borderId="31" xfId="0" applyNumberFormat="1" applyFont="1" applyFill="1" applyBorder="1" applyAlignment="1">
      <alignment horizontal="right" vertical="center"/>
    </xf>
    <xf numFmtId="198" fontId="10" fillId="0" borderId="31" xfId="0" applyNumberFormat="1" applyFont="1" applyBorder="1" applyAlignment="1">
      <alignment vertical="center"/>
    </xf>
    <xf numFmtId="3" fontId="14" fillId="9" borderId="31" xfId="7" applyNumberFormat="1" applyFont="1" applyFill="1" applyBorder="1" applyAlignment="1">
      <alignment vertical="center"/>
    </xf>
    <xf numFmtId="3" fontId="14" fillId="9" borderId="31" xfId="7" applyNumberFormat="1" applyFont="1" applyFill="1" applyBorder="1" applyAlignment="1">
      <alignment horizontal="right" vertical="center"/>
    </xf>
    <xf numFmtId="4" fontId="10" fillId="3" borderId="31" xfId="7" applyNumberFormat="1" applyFont="1" applyFill="1" applyBorder="1" applyAlignment="1">
      <alignment horizontal="right" vertical="center"/>
    </xf>
    <xf numFmtId="2" fontId="10" fillId="3" borderId="31" xfId="7" applyNumberFormat="1" applyFont="1" applyFill="1" applyBorder="1" applyAlignment="1">
      <alignment horizontal="right" vertical="center"/>
    </xf>
    <xf numFmtId="4" fontId="14" fillId="9" borderId="31" xfId="7" applyNumberFormat="1" applyFont="1" applyFill="1" applyBorder="1" applyAlignment="1">
      <alignment horizontal="right" vertical="center"/>
    </xf>
    <xf numFmtId="186" fontId="14" fillId="9" borderId="31" xfId="7" applyNumberFormat="1" applyFont="1" applyFill="1" applyBorder="1" applyAlignment="1">
      <alignment horizontal="right" vertical="center"/>
    </xf>
    <xf numFmtId="3" fontId="10" fillId="0" borderId="31" xfId="7" applyNumberFormat="1" applyFont="1" applyFill="1" applyBorder="1" applyAlignment="1">
      <alignment vertical="center"/>
    </xf>
    <xf numFmtId="3" fontId="10" fillId="3" borderId="31" xfId="43" quotePrefix="1" applyNumberFormat="1" applyFont="1" applyFill="1" applyBorder="1" applyAlignment="1">
      <alignment horizontal="center" vertical="center"/>
    </xf>
    <xf numFmtId="186" fontId="10" fillId="3" borderId="31" xfId="7" applyNumberFormat="1" applyFont="1" applyFill="1" applyBorder="1" applyAlignment="1">
      <alignment horizontal="right" vertical="center"/>
    </xf>
    <xf numFmtId="4" fontId="14" fillId="9" borderId="31" xfId="7" applyNumberFormat="1" applyFont="1" applyFill="1" applyBorder="1" applyAlignment="1">
      <alignment horizontal="center" vertical="center"/>
    </xf>
    <xf numFmtId="3" fontId="14" fillId="9" borderId="31" xfId="7" applyNumberFormat="1" applyFont="1" applyFill="1" applyBorder="1" applyAlignment="1">
      <alignment horizontal="center" vertical="center" wrapText="1"/>
    </xf>
    <xf numFmtId="3" fontId="14" fillId="9" borderId="31" xfId="7" applyNumberFormat="1" applyFont="1" applyFill="1" applyBorder="1" applyAlignment="1">
      <alignment horizontal="center" vertical="center"/>
    </xf>
    <xf numFmtId="4" fontId="10" fillId="0" borderId="31" xfId="7" applyNumberFormat="1" applyFont="1" applyFill="1" applyBorder="1" applyAlignment="1">
      <alignment horizontal="right" vertical="center"/>
    </xf>
    <xf numFmtId="4" fontId="10" fillId="0" borderId="31" xfId="0" applyNumberFormat="1" applyFont="1" applyBorder="1" applyAlignment="1">
      <alignment horizontal="right" vertical="top"/>
    </xf>
    <xf numFmtId="4" fontId="10" fillId="3" borderId="31" xfId="0" applyNumberFormat="1" applyFont="1" applyFill="1" applyBorder="1" applyAlignment="1">
      <alignment horizontal="right" vertical="center"/>
    </xf>
    <xf numFmtId="0" fontId="11" fillId="0" borderId="0" xfId="0" applyFont="1" applyAlignment="1">
      <alignment vertical="center"/>
    </xf>
    <xf numFmtId="0" fontId="16" fillId="0" borderId="0" xfId="0" applyFont="1" applyAlignment="1">
      <alignment vertical="center"/>
    </xf>
    <xf numFmtId="3" fontId="40" fillId="3" borderId="31" xfId="1" applyNumberFormat="1" applyFont="1" applyFill="1" applyBorder="1" applyAlignment="1">
      <alignment horizontal="right" vertical="top"/>
    </xf>
    <xf numFmtId="43" fontId="43" fillId="3" borderId="31" xfId="1" applyFont="1" applyFill="1" applyBorder="1" applyAlignment="1">
      <alignment horizontal="right" vertical="center"/>
    </xf>
    <xf numFmtId="3" fontId="40" fillId="0" borderId="31" xfId="0" applyNumberFormat="1" applyFont="1" applyBorder="1" applyAlignment="1">
      <alignment horizontal="center" vertical="top"/>
    </xf>
    <xf numFmtId="43" fontId="40" fillId="3" borderId="31" xfId="1" applyFont="1" applyFill="1" applyBorder="1" applyAlignment="1">
      <alignment horizontal="right" vertical="top"/>
    </xf>
    <xf numFmtId="3" fontId="42" fillId="9" borderId="31" xfId="1" applyNumberFormat="1" applyFont="1" applyFill="1" applyBorder="1" applyAlignment="1">
      <alignment horizontal="right" vertical="top"/>
    </xf>
    <xf numFmtId="198" fontId="40" fillId="0" borderId="31" xfId="0" applyNumberFormat="1" applyFont="1" applyBorder="1" applyAlignment="1">
      <alignment horizontal="left" vertical="top"/>
    </xf>
    <xf numFmtId="3" fontId="40" fillId="0" borderId="31" xfId="1" applyNumberFormat="1" applyFont="1" applyFill="1" applyBorder="1" applyAlignment="1">
      <alignment horizontal="right" vertical="top"/>
    </xf>
    <xf numFmtId="3" fontId="40" fillId="0" borderId="31" xfId="1" applyNumberFormat="1" applyFont="1" applyFill="1" applyBorder="1" applyAlignment="1">
      <alignment horizontal="center" vertical="top"/>
    </xf>
    <xf numFmtId="198" fontId="40" fillId="0" borderId="31" xfId="63" applyNumberFormat="1" applyFont="1" applyBorder="1" applyAlignment="1">
      <alignment horizontal="left" vertical="top" wrapText="1"/>
    </xf>
    <xf numFmtId="3" fontId="43" fillId="3" borderId="31" xfId="1" applyNumberFormat="1" applyFont="1" applyFill="1" applyBorder="1" applyAlignment="1">
      <alignment horizontal="right" vertical="center"/>
    </xf>
    <xf numFmtId="193" fontId="40" fillId="9" borderId="31" xfId="63" applyFont="1" applyFill="1" applyBorder="1" applyAlignment="1">
      <alignment horizontal="left" vertical="top" wrapText="1"/>
    </xf>
    <xf numFmtId="3" fontId="40" fillId="9" borderId="31" xfId="1" applyNumberFormat="1" applyFont="1" applyFill="1" applyBorder="1" applyAlignment="1">
      <alignment horizontal="right" vertical="top"/>
    </xf>
    <xf numFmtId="4" fontId="40" fillId="9" borderId="31" xfId="1" applyNumberFormat="1" applyFont="1" applyFill="1" applyBorder="1" applyAlignment="1">
      <alignment horizontal="right" vertical="top"/>
    </xf>
    <xf numFmtId="193" fontId="40" fillId="9" borderId="31" xfId="63" applyFont="1" applyFill="1" applyBorder="1" applyAlignment="1">
      <alignment horizontal="left" vertical="top"/>
    </xf>
    <xf numFmtId="43" fontId="40" fillId="9" borderId="31" xfId="1" applyFont="1" applyFill="1" applyBorder="1" applyAlignment="1">
      <alignment horizontal="right" vertical="top"/>
    </xf>
    <xf numFmtId="4" fontId="40" fillId="3" borderId="31" xfId="1" applyNumberFormat="1" applyFont="1" applyFill="1" applyBorder="1" applyAlignment="1">
      <alignment horizontal="right" vertical="top"/>
    </xf>
    <xf numFmtId="186" fontId="40" fillId="3" borderId="31" xfId="1" applyNumberFormat="1" applyFont="1" applyFill="1" applyBorder="1" applyAlignment="1">
      <alignment horizontal="right" vertical="top"/>
    </xf>
    <xf numFmtId="198" fontId="40" fillId="3" borderId="31" xfId="0" applyNumberFormat="1" applyFont="1" applyFill="1" applyBorder="1" applyAlignment="1">
      <alignment horizontal="right" vertical="top"/>
    </xf>
    <xf numFmtId="186" fontId="40" fillId="9" borderId="31" xfId="1" applyNumberFormat="1" applyFont="1" applyFill="1" applyBorder="1" applyAlignment="1">
      <alignment horizontal="right" vertical="top"/>
    </xf>
    <xf numFmtId="186" fontId="40" fillId="9" borderId="31" xfId="1" applyNumberFormat="1" applyFont="1" applyFill="1" applyBorder="1" applyAlignment="1">
      <alignment vertical="top"/>
    </xf>
    <xf numFmtId="4" fontId="40" fillId="3" borderId="31" xfId="0" applyNumberFormat="1" applyFont="1" applyFill="1" applyBorder="1" applyAlignment="1">
      <alignment horizontal="right" vertical="top"/>
    </xf>
    <xf numFmtId="186" fontId="40" fillId="3" borderId="31" xfId="0" applyNumberFormat="1" applyFont="1" applyFill="1" applyBorder="1" applyAlignment="1">
      <alignment horizontal="right" vertical="top"/>
    </xf>
    <xf numFmtId="193" fontId="40" fillId="9" borderId="31" xfId="63" applyFont="1" applyFill="1" applyBorder="1" applyAlignment="1">
      <alignment horizontal="left" vertical="center" wrapText="1"/>
    </xf>
    <xf numFmtId="3" fontId="40" fillId="9" borderId="31" xfId="1" applyNumberFormat="1" applyFont="1" applyFill="1" applyBorder="1" applyAlignment="1">
      <alignment horizontal="right" vertical="center"/>
    </xf>
    <xf numFmtId="186" fontId="40" fillId="9" borderId="31" xfId="1" applyNumberFormat="1" applyFont="1" applyFill="1" applyBorder="1" applyAlignment="1">
      <alignment horizontal="right" vertical="center"/>
    </xf>
    <xf numFmtId="193" fontId="40" fillId="3" borderId="31" xfId="63" applyFont="1" applyFill="1" applyBorder="1" applyAlignment="1">
      <alignment horizontal="center" vertical="center"/>
    </xf>
    <xf numFmtId="3" fontId="40" fillId="3" borderId="31" xfId="63" applyNumberFormat="1" applyFont="1" applyFill="1" applyBorder="1" applyAlignment="1">
      <alignment horizontal="right" vertical="center"/>
    </xf>
    <xf numFmtId="0" fontId="41" fillId="0" borderId="0" xfId="0" applyFont="1" applyAlignment="1">
      <alignment horizontal="left"/>
    </xf>
    <xf numFmtId="195" fontId="35" fillId="3" borderId="0" xfId="24" applyNumberFormat="1" applyFont="1" applyFill="1" applyAlignment="1">
      <alignment horizontal="right" vertical="top"/>
    </xf>
    <xf numFmtId="198" fontId="40" fillId="3" borderId="0" xfId="0" applyNumberFormat="1" applyFont="1" applyFill="1" applyAlignment="1">
      <alignment horizontal="right" vertical="top"/>
    </xf>
    <xf numFmtId="0" fontId="23" fillId="3" borderId="0" xfId="0" applyFont="1" applyFill="1" applyAlignment="1">
      <alignment horizontal="left" vertical="top"/>
    </xf>
    <xf numFmtId="0" fontId="41" fillId="0" borderId="0" xfId="0" applyFont="1" applyAlignment="1">
      <alignment horizontal="right"/>
    </xf>
    <xf numFmtId="0" fontId="23" fillId="3" borderId="0" xfId="0" applyFont="1" applyFill="1" applyAlignment="1">
      <alignment horizontal="left" vertical="top" wrapText="1"/>
    </xf>
    <xf numFmtId="0" fontId="41" fillId="0" borderId="0" xfId="0" applyFont="1" applyAlignment="1">
      <alignment wrapText="1"/>
    </xf>
    <xf numFmtId="43" fontId="11" fillId="0" borderId="31" xfId="1" applyNumberFormat="1" applyFont="1" applyFill="1" applyBorder="1" applyAlignment="1">
      <alignment horizontal="right" vertical="center" wrapText="1"/>
    </xf>
    <xf numFmtId="3" fontId="11" fillId="0" borderId="31" xfId="0" applyNumberFormat="1" applyFont="1" applyBorder="1" applyAlignment="1">
      <alignment horizontal="right" vertical="center"/>
    </xf>
    <xf numFmtId="0" fontId="11" fillId="0" borderId="31" xfId="0" applyFont="1" applyBorder="1" applyAlignment="1">
      <alignment horizontal="right" vertical="center"/>
    </xf>
    <xf numFmtId="43" fontId="11" fillId="0" borderId="31" xfId="1" applyFont="1" applyBorder="1" applyAlignment="1">
      <alignment horizontal="right" vertical="center"/>
    </xf>
    <xf numFmtId="0" fontId="11" fillId="0" borderId="31" xfId="1" applyNumberFormat="1" applyFont="1" applyBorder="1" applyAlignment="1">
      <alignment horizontal="right" vertical="center"/>
    </xf>
    <xf numFmtId="49" fontId="8" fillId="2" borderId="1" xfId="8" applyNumberFormat="1" applyFont="1" applyFill="1" applyBorder="1" applyAlignment="1">
      <alignment horizontal="center"/>
    </xf>
    <xf numFmtId="49" fontId="8" fillId="3" borderId="1" xfId="8" applyNumberFormat="1" applyFont="1" applyFill="1" applyBorder="1" applyAlignment="1">
      <alignment horizontal="left"/>
    </xf>
    <xf numFmtId="164" fontId="9" fillId="2" borderId="1" xfId="8" applyNumberFormat="1" applyFont="1" applyFill="1" applyBorder="1" applyAlignment="1">
      <alignment horizontal="right"/>
    </xf>
    <xf numFmtId="49" fontId="8" fillId="2" borderId="1" xfId="8" applyNumberFormat="1" applyFont="1" applyFill="1" applyBorder="1" applyAlignment="1">
      <alignment horizontal="center" vertical="center" wrapText="1"/>
    </xf>
    <xf numFmtId="164" fontId="8" fillId="9" borderId="12" xfId="8" applyNumberFormat="1" applyFont="1" applyFill="1" applyBorder="1" applyAlignment="1">
      <alignment horizontal="right"/>
    </xf>
    <xf numFmtId="167" fontId="8" fillId="2" borderId="1" xfId="1" applyNumberFormat="1" applyFont="1" applyFill="1" applyBorder="1" applyAlignment="1">
      <alignment horizontal="right"/>
    </xf>
    <xf numFmtId="172" fontId="8" fillId="2" borderId="12" xfId="8" applyNumberFormat="1" applyFont="1" applyFill="1" applyBorder="1" applyAlignment="1">
      <alignment horizontal="right"/>
    </xf>
    <xf numFmtId="164" fontId="8" fillId="0" borderId="12" xfId="8" applyNumberFormat="1" applyFont="1" applyFill="1" applyBorder="1" applyAlignment="1">
      <alignment horizontal="right"/>
    </xf>
    <xf numFmtId="49" fontId="8" fillId="2" borderId="65" xfId="8" applyNumberFormat="1" applyFont="1" applyFill="1" applyBorder="1" applyAlignment="1">
      <alignment vertical="center"/>
    </xf>
    <xf numFmtId="49" fontId="8" fillId="2" borderId="65" xfId="8" applyNumberFormat="1" applyFont="1" applyFill="1" applyBorder="1" applyAlignment="1">
      <alignment vertical="center" wrapText="1"/>
    </xf>
    <xf numFmtId="49" fontId="8" fillId="3" borderId="1" xfId="8" applyNumberFormat="1" applyFont="1" applyFill="1" applyBorder="1" applyAlignment="1">
      <alignment horizontal="center"/>
    </xf>
    <xf numFmtId="49" fontId="8" fillId="0" borderId="1" xfId="8" applyNumberFormat="1" applyFont="1" applyFill="1" applyBorder="1" applyAlignment="1">
      <alignment horizontal="center"/>
    </xf>
    <xf numFmtId="0" fontId="9" fillId="2" borderId="1" xfId="8" applyFont="1" applyFill="1" applyBorder="1" applyAlignment="1">
      <alignment horizontal="right"/>
    </xf>
    <xf numFmtId="49" fontId="9" fillId="2" borderId="1" xfId="8" applyNumberFormat="1" applyFont="1" applyFill="1" applyBorder="1" applyAlignment="1">
      <alignment horizontal="left"/>
    </xf>
    <xf numFmtId="177" fontId="9" fillId="2" borderId="1" xfId="8" applyNumberFormat="1" applyFont="1" applyFill="1" applyBorder="1" applyAlignment="1">
      <alignment horizontal="right"/>
    </xf>
    <xf numFmtId="177" fontId="9" fillId="0" borderId="1" xfId="8" applyNumberFormat="1" applyFont="1" applyFill="1" applyBorder="1" applyAlignment="1">
      <alignment horizontal="right"/>
    </xf>
    <xf numFmtId="178" fontId="9" fillId="12" borderId="1" xfId="8" applyNumberFormat="1" applyFont="1" applyFill="1" applyBorder="1" applyAlignment="1">
      <alignment horizontal="right"/>
    </xf>
    <xf numFmtId="177" fontId="8" fillId="2" borderId="1" xfId="8" applyNumberFormat="1" applyFont="1" applyFill="1" applyBorder="1" applyAlignment="1">
      <alignment horizontal="right"/>
    </xf>
    <xf numFmtId="177" fontId="8" fillId="0" borderId="12" xfId="8" applyNumberFormat="1" applyFont="1" applyFill="1" applyBorder="1" applyAlignment="1">
      <alignment horizontal="right"/>
    </xf>
    <xf numFmtId="49" fontId="8" fillId="2" borderId="12" xfId="8" applyNumberFormat="1" applyFont="1" applyFill="1" applyBorder="1" applyAlignment="1">
      <alignment horizontal="center" vertical="center"/>
    </xf>
    <xf numFmtId="177" fontId="8" fillId="0" borderId="1" xfId="8" applyNumberFormat="1" applyFont="1" applyFill="1" applyBorder="1" applyAlignment="1">
      <alignment horizontal="right"/>
    </xf>
    <xf numFmtId="179" fontId="8" fillId="2" borderId="1" xfId="8" applyNumberFormat="1" applyFont="1" applyFill="1" applyBorder="1" applyAlignment="1">
      <alignment horizontal="right"/>
    </xf>
    <xf numFmtId="179" fontId="8" fillId="2" borderId="12" xfId="8" applyNumberFormat="1" applyFont="1" applyFill="1" applyBorder="1" applyAlignment="1">
      <alignment horizontal="right"/>
    </xf>
    <xf numFmtId="49" fontId="8" fillId="2" borderId="1" xfId="8" applyNumberFormat="1" applyFont="1" applyFill="1" applyBorder="1" applyAlignment="1">
      <alignment horizontal="center" vertical="top" wrapText="1"/>
    </xf>
    <xf numFmtId="0" fontId="8" fillId="2" borderId="12" xfId="8" applyFont="1" applyFill="1" applyBorder="1" applyAlignment="1">
      <alignment horizontal="center" vertical="top" wrapText="1"/>
    </xf>
    <xf numFmtId="49" fontId="8" fillId="2" borderId="12" xfId="8" applyNumberFormat="1" applyFont="1" applyFill="1" applyBorder="1" applyAlignment="1">
      <alignment horizontal="center" vertical="top" wrapText="1"/>
    </xf>
    <xf numFmtId="0" fontId="8" fillId="0" borderId="12" xfId="8" applyFont="1" applyFill="1" applyBorder="1" applyAlignment="1">
      <alignment horizontal="center" vertical="top" wrapText="1"/>
    </xf>
    <xf numFmtId="49" fontId="24" fillId="2" borderId="1" xfId="8" applyNumberFormat="1" applyFont="1" applyFill="1" applyBorder="1" applyAlignment="1">
      <alignment horizontal="left" vertical="center" wrapText="1"/>
    </xf>
    <xf numFmtId="0" fontId="23" fillId="0" borderId="6" xfId="8" applyNumberFormat="1" applyFont="1" applyFill="1" applyBorder="1" applyAlignment="1">
      <alignment horizontal="center" vertical="top"/>
    </xf>
    <xf numFmtId="2" fontId="25" fillId="0" borderId="6" xfId="8" applyNumberFormat="1" applyFont="1" applyBorder="1" applyAlignment="1">
      <alignment vertical="top"/>
    </xf>
    <xf numFmtId="3" fontId="23" fillId="0" borderId="6" xfId="8" applyNumberFormat="1" applyFont="1" applyFill="1" applyBorder="1" applyAlignment="1">
      <alignment horizontal="right" vertical="top"/>
    </xf>
    <xf numFmtId="4" fontId="23" fillId="0" borderId="6" xfId="8" applyNumberFormat="1" applyFont="1" applyFill="1" applyBorder="1" applyAlignment="1">
      <alignment horizontal="center" vertical="top"/>
    </xf>
    <xf numFmtId="4" fontId="23" fillId="0" borderId="6" xfId="8" applyNumberFormat="1" applyFont="1" applyFill="1" applyBorder="1" applyAlignment="1">
      <alignment horizontal="right" vertical="top"/>
    </xf>
    <xf numFmtId="180" fontId="23" fillId="0" borderId="6" xfId="8" applyNumberFormat="1" applyFont="1" applyFill="1" applyBorder="1" applyAlignment="1">
      <alignment horizontal="right" vertical="top"/>
    </xf>
    <xf numFmtId="2" fontId="23" fillId="0" borderId="6" xfId="8" applyNumberFormat="1" applyFont="1" applyFill="1" applyBorder="1" applyAlignment="1">
      <alignment horizontal="right" vertical="top"/>
    </xf>
    <xf numFmtId="49" fontId="26" fillId="2" borderId="1" xfId="8" applyNumberFormat="1" applyFont="1" applyFill="1" applyBorder="1" applyAlignment="1">
      <alignment horizontal="center" vertical="top" wrapText="1"/>
    </xf>
    <xf numFmtId="0" fontId="26" fillId="2" borderId="1" xfId="8" applyFont="1" applyFill="1" applyBorder="1" applyAlignment="1">
      <alignment horizontal="center" vertical="top" wrapText="1"/>
    </xf>
    <xf numFmtId="49" fontId="24" fillId="0" borderId="1" xfId="8" applyNumberFormat="1" applyFont="1" applyFill="1" applyBorder="1" applyAlignment="1">
      <alignment horizontal="left" vertical="center" wrapText="1"/>
    </xf>
    <xf numFmtId="49" fontId="8" fillId="2" borderId="12" xfId="8" applyNumberFormat="1" applyFont="1" applyFill="1" applyBorder="1" applyAlignment="1">
      <alignment horizontal="center" vertical="center" wrapText="1"/>
    </xf>
    <xf numFmtId="49" fontId="8" fillId="0" borderId="12" xfId="8" applyNumberFormat="1" applyFont="1" applyFill="1" applyBorder="1" applyAlignment="1">
      <alignment horizontal="center" vertical="center" wrapText="1"/>
    </xf>
    <xf numFmtId="0" fontId="28" fillId="2" borderId="1" xfId="8" applyFont="1" applyFill="1" applyBorder="1" applyAlignment="1">
      <alignment horizontal="center" vertical="center"/>
    </xf>
    <xf numFmtId="49" fontId="28" fillId="2" borderId="1" xfId="8" applyNumberFormat="1" applyFont="1" applyFill="1" applyBorder="1" applyAlignment="1">
      <alignment horizontal="left" vertical="center"/>
    </xf>
    <xf numFmtId="164" fontId="28" fillId="2" borderId="1" xfId="8" applyNumberFormat="1" applyFont="1" applyFill="1" applyBorder="1" applyAlignment="1">
      <alignment horizontal="left" vertical="center"/>
    </xf>
    <xf numFmtId="181" fontId="28" fillId="2" borderId="1" xfId="10" applyNumberFormat="1" applyFont="1" applyFill="1" applyBorder="1" applyAlignment="1">
      <alignment horizontal="left" vertical="center"/>
    </xf>
    <xf numFmtId="0" fontId="28" fillId="2" borderId="1" xfId="8" applyFont="1" applyFill="1" applyBorder="1" applyAlignment="1">
      <alignment horizontal="left" vertical="center"/>
    </xf>
    <xf numFmtId="0" fontId="28" fillId="2" borderId="12" xfId="8" applyFont="1" applyFill="1" applyBorder="1" applyAlignment="1">
      <alignment horizontal="center" vertical="center"/>
    </xf>
    <xf numFmtId="49" fontId="28" fillId="2" borderId="12" xfId="8" applyNumberFormat="1" applyFont="1" applyFill="1" applyBorder="1" applyAlignment="1">
      <alignment horizontal="left" vertical="center"/>
    </xf>
    <xf numFmtId="164" fontId="28" fillId="2" borderId="12" xfId="8" applyNumberFormat="1" applyFont="1" applyFill="1" applyBorder="1" applyAlignment="1">
      <alignment horizontal="left" vertical="center"/>
    </xf>
    <xf numFmtId="181" fontId="28" fillId="2" borderId="12" xfId="10" applyNumberFormat="1" applyFont="1" applyFill="1" applyBorder="1" applyAlignment="1">
      <alignment horizontal="left" vertical="center"/>
    </xf>
    <xf numFmtId="0" fontId="28" fillId="2" borderId="12" xfId="8" applyFont="1" applyFill="1" applyBorder="1" applyAlignment="1">
      <alignment horizontal="left" vertical="center"/>
    </xf>
    <xf numFmtId="49" fontId="8" fillId="3" borderId="1" xfId="8" applyNumberFormat="1" applyFont="1" applyFill="1" applyBorder="1" applyAlignment="1">
      <alignment horizontal="center" vertical="center" wrapText="1"/>
    </xf>
    <xf numFmtId="182" fontId="8" fillId="2" borderId="1" xfId="8" applyNumberFormat="1" applyFont="1" applyFill="1" applyBorder="1" applyAlignment="1">
      <alignment horizontal="right"/>
    </xf>
    <xf numFmtId="182" fontId="8" fillId="0" borderId="1" xfId="8" applyNumberFormat="1" applyFont="1" applyFill="1" applyBorder="1" applyAlignment="1">
      <alignment horizontal="right"/>
    </xf>
    <xf numFmtId="0" fontId="8" fillId="0" borderId="1" xfId="8" applyFont="1" applyFill="1" applyBorder="1" applyAlignment="1">
      <alignment horizontal="right"/>
    </xf>
    <xf numFmtId="183" fontId="8" fillId="0" borderId="1" xfId="8" applyNumberFormat="1" applyFont="1" applyFill="1" applyBorder="1" applyAlignment="1">
      <alignment horizontal="right"/>
    </xf>
    <xf numFmtId="164" fontId="13" fillId="0" borderId="92" xfId="1" applyNumberFormat="1" applyFont="1" applyFill="1" applyBorder="1" applyAlignment="1" applyProtection="1">
      <alignment horizontal="right"/>
      <protection locked="0"/>
    </xf>
    <xf numFmtId="175" fontId="8" fillId="9" borderId="12" xfId="8" applyNumberFormat="1" applyFont="1" applyFill="1" applyBorder="1" applyAlignment="1">
      <alignment horizontal="right"/>
    </xf>
    <xf numFmtId="184" fontId="8" fillId="2" borderId="1" xfId="8" applyNumberFormat="1" applyFont="1" applyFill="1" applyBorder="1" applyAlignment="1">
      <alignment horizontal="right"/>
    </xf>
    <xf numFmtId="175" fontId="13" fillId="0" borderId="12" xfId="8" applyNumberFormat="1" applyFont="1" applyFill="1" applyBorder="1" applyAlignment="1">
      <alignment horizontal="right"/>
    </xf>
    <xf numFmtId="49" fontId="8" fillId="2" borderId="65" xfId="8" applyNumberFormat="1" applyFont="1" applyFill="1" applyBorder="1" applyAlignment="1">
      <alignment vertical="top"/>
    </xf>
    <xf numFmtId="0" fontId="3" fillId="0" borderId="65" xfId="8" applyNumberFormat="1" applyFont="1" applyFill="1" applyBorder="1" applyAlignment="1"/>
    <xf numFmtId="49" fontId="8" fillId="2" borderId="1" xfId="8" applyNumberFormat="1" applyFont="1" applyFill="1" applyBorder="1" applyAlignment="1">
      <alignment horizontal="center" vertical="center"/>
    </xf>
    <xf numFmtId="185" fontId="8" fillId="2" borderId="12" xfId="8" applyNumberFormat="1" applyFont="1" applyFill="1" applyBorder="1" applyAlignment="1">
      <alignment horizontal="right"/>
    </xf>
    <xf numFmtId="185" fontId="8" fillId="0" borderId="91" xfId="8" applyNumberFormat="1" applyFont="1" applyFill="1" applyBorder="1" applyAlignment="1">
      <alignment horizontal="right"/>
    </xf>
    <xf numFmtId="185" fontId="8" fillId="2" borderId="91" xfId="8" applyNumberFormat="1" applyFont="1" applyFill="1" applyBorder="1" applyAlignment="1">
      <alignment horizontal="right"/>
    </xf>
    <xf numFmtId="49" fontId="8" fillId="3" borderId="1" xfId="8" applyNumberFormat="1" applyFont="1" applyFill="1" applyBorder="1" applyAlignment="1">
      <alignment horizontal="center" vertical="center"/>
    </xf>
    <xf numFmtId="49" fontId="8" fillId="3" borderId="15" xfId="8" applyNumberFormat="1" applyFont="1" applyFill="1" applyBorder="1" applyAlignment="1">
      <alignment horizontal="center"/>
    </xf>
    <xf numFmtId="49" fontId="8" fillId="3" borderId="95" xfId="8" applyNumberFormat="1" applyFont="1" applyFill="1" applyBorder="1" applyAlignment="1">
      <alignment horizontal="center"/>
    </xf>
    <xf numFmtId="49" fontId="8" fillId="3" borderId="16" xfId="8" applyNumberFormat="1" applyFont="1" applyFill="1" applyBorder="1" applyAlignment="1">
      <alignment horizontal="center"/>
    </xf>
    <xf numFmtId="177" fontId="8" fillId="3" borderId="12" xfId="8" applyNumberFormat="1" applyFont="1" applyFill="1" applyBorder="1" applyAlignment="1">
      <alignment horizontal="right"/>
    </xf>
    <xf numFmtId="177" fontId="8" fillId="3" borderId="13" xfId="8" applyNumberFormat="1" applyFont="1" applyFill="1" applyBorder="1" applyAlignment="1">
      <alignment horizontal="right"/>
    </xf>
    <xf numFmtId="177" fontId="8" fillId="3" borderId="96" xfId="8" applyNumberFormat="1" applyFont="1" applyFill="1" applyBorder="1" applyAlignment="1">
      <alignment horizontal="right"/>
    </xf>
    <xf numFmtId="177" fontId="8" fillId="3" borderId="14" xfId="8" applyNumberFormat="1" applyFont="1" applyFill="1" applyBorder="1" applyAlignment="1">
      <alignment horizontal="right"/>
    </xf>
    <xf numFmtId="177" fontId="8" fillId="3" borderId="97" xfId="8" applyNumberFormat="1" applyFont="1" applyFill="1" applyBorder="1" applyAlignment="1">
      <alignment horizontal="right"/>
    </xf>
    <xf numFmtId="1" fontId="8" fillId="3" borderId="14" xfId="8" applyNumberFormat="1" applyFont="1" applyFill="1" applyBorder="1" applyAlignment="1">
      <alignment horizontal="right"/>
    </xf>
    <xf numFmtId="1" fontId="8" fillId="3" borderId="12" xfId="8" applyNumberFormat="1" applyFont="1" applyFill="1" applyBorder="1" applyAlignment="1">
      <alignment horizontal="right"/>
    </xf>
    <xf numFmtId="177" fontId="8" fillId="0" borderId="13" xfId="8" applyNumberFormat="1" applyFont="1" applyFill="1" applyBorder="1" applyAlignment="1">
      <alignment horizontal="right"/>
    </xf>
    <xf numFmtId="177" fontId="8" fillId="0" borderId="96" xfId="8" applyNumberFormat="1" applyFont="1" applyFill="1" applyBorder="1" applyAlignment="1">
      <alignment horizontal="right"/>
    </xf>
    <xf numFmtId="177" fontId="8" fillId="0" borderId="98" xfId="8" applyNumberFormat="1" applyFont="1" applyFill="1" applyBorder="1" applyAlignment="1">
      <alignment horizontal="right"/>
    </xf>
    <xf numFmtId="177" fontId="8" fillId="0" borderId="14" xfId="8" applyNumberFormat="1" applyFont="1" applyFill="1" applyBorder="1" applyAlignment="1">
      <alignment horizontal="right"/>
    </xf>
    <xf numFmtId="177" fontId="8" fillId="0" borderId="97" xfId="8" applyNumberFormat="1" applyFont="1" applyFill="1" applyBorder="1" applyAlignment="1">
      <alignment horizontal="right"/>
    </xf>
    <xf numFmtId="1" fontId="8" fillId="0" borderId="14" xfId="8" applyNumberFormat="1" applyFont="1" applyFill="1" applyBorder="1" applyAlignment="1">
      <alignment horizontal="right"/>
    </xf>
    <xf numFmtId="1" fontId="8" fillId="0" borderId="12" xfId="8" applyNumberFormat="1" applyFont="1" applyFill="1" applyBorder="1" applyAlignment="1">
      <alignment horizontal="right"/>
    </xf>
    <xf numFmtId="177" fontId="9" fillId="0" borderId="99" xfId="8" applyNumberFormat="1" applyFont="1" applyFill="1" applyBorder="1" applyAlignment="1">
      <alignment horizontal="right"/>
    </xf>
    <xf numFmtId="177" fontId="9" fillId="0" borderId="96" xfId="8" applyNumberFormat="1" applyFont="1" applyFill="1" applyBorder="1" applyAlignment="1">
      <alignment horizontal="right"/>
    </xf>
    <xf numFmtId="177" fontId="9" fillId="0" borderId="90" xfId="8" applyNumberFormat="1" applyFont="1" applyFill="1" applyBorder="1" applyAlignment="1">
      <alignment horizontal="right"/>
    </xf>
    <xf numFmtId="177" fontId="9" fillId="0" borderId="69" xfId="8" applyNumberFormat="1" applyFont="1" applyFill="1" applyBorder="1" applyAlignment="1">
      <alignment horizontal="right"/>
    </xf>
    <xf numFmtId="177" fontId="9" fillId="0" borderId="100" xfId="8" applyNumberFormat="1" applyFont="1" applyFill="1" applyBorder="1" applyAlignment="1">
      <alignment horizontal="right"/>
    </xf>
    <xf numFmtId="1" fontId="9" fillId="0" borderId="67" xfId="8" applyNumberFormat="1" applyFont="1" applyFill="1" applyBorder="1" applyAlignment="1">
      <alignment horizontal="right"/>
    </xf>
    <xf numFmtId="177" fontId="9" fillId="0" borderId="54" xfId="8" applyNumberFormat="1" applyFont="1" applyFill="1" applyBorder="1" applyAlignment="1">
      <alignment horizontal="right"/>
    </xf>
    <xf numFmtId="177" fontId="9" fillId="0" borderId="101" xfId="8" applyNumberFormat="1" applyFont="1" applyFill="1" applyBorder="1" applyAlignment="1">
      <alignment horizontal="right"/>
    </xf>
    <xf numFmtId="177" fontId="9" fillId="0" borderId="49" xfId="8" applyNumberFormat="1" applyFont="1" applyFill="1" applyBorder="1" applyAlignment="1">
      <alignment horizontal="right"/>
    </xf>
    <xf numFmtId="177" fontId="9" fillId="0" borderId="48" xfId="8" applyNumberFormat="1" applyFont="1" applyFill="1" applyBorder="1" applyAlignment="1">
      <alignment horizontal="right"/>
    </xf>
    <xf numFmtId="177" fontId="9" fillId="0" borderId="102" xfId="8" applyNumberFormat="1" applyFont="1" applyFill="1" applyBorder="1" applyAlignment="1">
      <alignment horizontal="right"/>
    </xf>
    <xf numFmtId="1" fontId="9" fillId="0" borderId="34" xfId="8" applyNumberFormat="1" applyFont="1" applyFill="1" applyBorder="1" applyAlignment="1">
      <alignment horizontal="right"/>
    </xf>
    <xf numFmtId="177" fontId="9" fillId="0" borderId="103" xfId="8" applyNumberFormat="1" applyFont="1" applyFill="1" applyBorder="1" applyAlignment="1">
      <alignment horizontal="right"/>
    </xf>
    <xf numFmtId="177" fontId="9" fillId="0" borderId="34" xfId="8" applyNumberFormat="1" applyFont="1" applyFill="1" applyBorder="1" applyAlignment="1">
      <alignment horizontal="right"/>
    </xf>
    <xf numFmtId="177" fontId="9" fillId="0" borderId="104" xfId="8" applyNumberFormat="1" applyFont="1" applyFill="1" applyBorder="1" applyAlignment="1">
      <alignment horizontal="right"/>
    </xf>
    <xf numFmtId="177" fontId="9" fillId="0" borderId="47" xfId="8" applyNumberFormat="1" applyFont="1" applyFill="1" applyBorder="1" applyAlignment="1">
      <alignment horizontal="right"/>
    </xf>
    <xf numFmtId="0" fontId="9" fillId="2" borderId="34" xfId="8" applyFont="1" applyFill="1" applyBorder="1" applyAlignment="1">
      <alignment vertical="center"/>
    </xf>
    <xf numFmtId="0" fontId="10" fillId="0" borderId="103" xfId="8" applyNumberFormat="1" applyFont="1" applyFill="1" applyBorder="1" applyAlignment="1">
      <alignment horizontal="right" vertical="center"/>
    </xf>
    <xf numFmtId="3" fontId="10" fillId="0" borderId="34" xfId="8" applyNumberFormat="1" applyFont="1" applyFill="1" applyBorder="1" applyAlignment="1">
      <alignment horizontal="right" vertical="center"/>
    </xf>
    <xf numFmtId="0" fontId="9" fillId="0" borderId="105" xfId="8" applyFont="1" applyFill="1" applyBorder="1" applyAlignment="1">
      <alignment vertical="center"/>
    </xf>
    <xf numFmtId="49" fontId="8" fillId="0" borderId="45" xfId="0" applyNumberFormat="1" applyFont="1" applyFill="1" applyBorder="1" applyAlignment="1">
      <alignment horizontal="left"/>
    </xf>
    <xf numFmtId="177" fontId="8" fillId="0" borderId="103" xfId="8" applyNumberFormat="1" applyFont="1" applyFill="1" applyBorder="1" applyAlignment="1">
      <alignment horizontal="right"/>
    </xf>
    <xf numFmtId="177" fontId="8" fillId="0" borderId="102" xfId="8" applyNumberFormat="1" applyFont="1" applyFill="1" applyBorder="1" applyAlignment="1">
      <alignment horizontal="right"/>
    </xf>
    <xf numFmtId="49" fontId="8" fillId="0" borderId="107" xfId="0" applyNumberFormat="1" applyFont="1" applyFill="1" applyBorder="1" applyAlignment="1">
      <alignment horizontal="left"/>
    </xf>
    <xf numFmtId="177" fontId="8" fillId="0" borderId="107" xfId="8" applyNumberFormat="1" applyFont="1" applyFill="1" applyBorder="1" applyAlignment="1">
      <alignment horizontal="right"/>
    </xf>
    <xf numFmtId="177" fontId="8" fillId="0" borderId="43" xfId="8" applyNumberFormat="1" applyFont="1" applyFill="1" applyBorder="1" applyAlignment="1">
      <alignment horizontal="right"/>
    </xf>
    <xf numFmtId="177" fontId="8" fillId="0" borderId="108" xfId="8" applyNumberFormat="1" applyFont="1" applyFill="1" applyBorder="1" applyAlignment="1">
      <alignment horizontal="right"/>
    </xf>
    <xf numFmtId="177" fontId="8" fillId="0" borderId="44" xfId="8" applyNumberFormat="1" applyFont="1" applyFill="1" applyBorder="1" applyAlignment="1">
      <alignment horizontal="right"/>
    </xf>
    <xf numFmtId="1" fontId="8" fillId="0" borderId="44" xfId="8" applyNumberFormat="1" applyFont="1" applyFill="1" applyBorder="1" applyAlignment="1">
      <alignment horizontal="right"/>
    </xf>
    <xf numFmtId="1" fontId="8" fillId="0" borderId="107" xfId="8" applyNumberFormat="1" applyFont="1" applyFill="1" applyBorder="1" applyAlignment="1">
      <alignment horizontal="right"/>
    </xf>
    <xf numFmtId="177" fontId="9" fillId="0" borderId="108" xfId="8" applyNumberFormat="1" applyFont="1" applyFill="1" applyBorder="1" applyAlignment="1">
      <alignment horizontal="right"/>
    </xf>
    <xf numFmtId="179" fontId="10" fillId="0" borderId="109" xfId="8" applyNumberFormat="1" applyFont="1" applyFill="1" applyBorder="1" applyAlignment="1">
      <alignment horizontal="right" vertical="center"/>
    </xf>
    <xf numFmtId="179" fontId="10" fillId="0" borderId="34" xfId="8" applyNumberFormat="1" applyFont="1" applyFill="1" applyBorder="1" applyAlignment="1">
      <alignment horizontal="right" vertical="center"/>
    </xf>
    <xf numFmtId="179" fontId="9" fillId="0" borderId="105" xfId="8" applyNumberFormat="1" applyFont="1" applyFill="1" applyBorder="1" applyAlignment="1">
      <alignment vertical="center"/>
    </xf>
    <xf numFmtId="49" fontId="8" fillId="2" borderId="42" xfId="8" applyNumberFormat="1" applyFont="1" applyFill="1" applyBorder="1" applyAlignment="1">
      <alignment horizontal="center" vertical="center" wrapText="1"/>
    </xf>
    <xf numFmtId="3" fontId="8" fillId="2" borderId="42" xfId="8" applyNumberFormat="1" applyFont="1" applyFill="1" applyBorder="1" applyAlignment="1">
      <alignment horizontal="right"/>
    </xf>
    <xf numFmtId="170" fontId="8" fillId="2" borderId="42" xfId="8" applyNumberFormat="1" applyFont="1" applyFill="1" applyBorder="1" applyAlignment="1">
      <alignment horizontal="right"/>
    </xf>
    <xf numFmtId="175" fontId="8" fillId="2" borderId="42" xfId="8" applyNumberFormat="1" applyFont="1" applyFill="1" applyBorder="1" applyAlignment="1">
      <alignment horizontal="right"/>
    </xf>
    <xf numFmtId="186" fontId="8" fillId="2" borderId="42" xfId="8" applyNumberFormat="1" applyFont="1" applyFill="1" applyBorder="1" applyAlignment="1">
      <alignment horizontal="right"/>
    </xf>
    <xf numFmtId="177" fontId="8" fillId="2" borderId="42" xfId="8" applyNumberFormat="1" applyFont="1" applyFill="1" applyBorder="1" applyAlignment="1">
      <alignment horizontal="right"/>
    </xf>
    <xf numFmtId="164" fontId="8" fillId="2" borderId="42" xfId="8" applyNumberFormat="1" applyFont="1" applyFill="1" applyBorder="1" applyAlignment="1">
      <alignment horizontal="right"/>
    </xf>
    <xf numFmtId="185" fontId="8" fillId="2" borderId="42" xfId="8" applyNumberFormat="1" applyFont="1" applyFill="1" applyBorder="1" applyAlignment="1">
      <alignment horizontal="right"/>
    </xf>
    <xf numFmtId="164" fontId="8" fillId="9" borderId="107" xfId="8" applyNumberFormat="1" applyFont="1" applyFill="1" applyBorder="1" applyAlignment="1">
      <alignment horizontal="right"/>
    </xf>
    <xf numFmtId="175" fontId="8" fillId="9" borderId="107" xfId="8" applyNumberFormat="1" applyFont="1" applyFill="1" applyBorder="1" applyAlignment="1">
      <alignment horizontal="right"/>
    </xf>
    <xf numFmtId="175" fontId="8" fillId="9" borderId="42" xfId="8" applyNumberFormat="1" applyFont="1" applyFill="1" applyBorder="1" applyAlignment="1">
      <alignment horizontal="right"/>
    </xf>
    <xf numFmtId="177" fontId="8" fillId="9" borderId="42" xfId="8" applyNumberFormat="1" applyFont="1" applyFill="1" applyBorder="1" applyAlignment="1">
      <alignment horizontal="right"/>
    </xf>
    <xf numFmtId="190" fontId="8" fillId="9" borderId="42" xfId="8" applyNumberFormat="1" applyFont="1" applyFill="1" applyBorder="1" applyAlignment="1">
      <alignment horizontal="right"/>
    </xf>
    <xf numFmtId="170" fontId="9" fillId="2" borderId="42" xfId="8" applyNumberFormat="1" applyFont="1" applyFill="1" applyBorder="1" applyAlignment="1">
      <alignment horizontal="right"/>
    </xf>
    <xf numFmtId="170" fontId="9" fillId="0" borderId="42" xfId="8" applyNumberFormat="1" applyFont="1" applyFill="1" applyBorder="1" applyAlignment="1">
      <alignment horizontal="right"/>
    </xf>
    <xf numFmtId="179" fontId="8" fillId="2" borderId="107" xfId="8" applyNumberFormat="1" applyFont="1" applyFill="1" applyBorder="1" applyAlignment="1">
      <alignment horizontal="right" vertical="center" wrapText="1"/>
    </xf>
    <xf numFmtId="178" fontId="8" fillId="2" borderId="107" xfId="8" applyNumberFormat="1" applyFont="1" applyFill="1" applyBorder="1" applyAlignment="1">
      <alignment horizontal="right" vertical="center" wrapText="1"/>
    </xf>
    <xf numFmtId="183" fontId="8" fillId="2" borderId="107" xfId="8" applyNumberFormat="1" applyFont="1" applyFill="1" applyBorder="1" applyAlignment="1">
      <alignment horizontal="right" vertical="center" wrapText="1"/>
    </xf>
    <xf numFmtId="188" fontId="13" fillId="0" borderId="106" xfId="12" applyNumberFormat="1" applyFont="1" applyFill="1" applyBorder="1" applyAlignment="1">
      <alignment horizontal="center" vertical="top"/>
    </xf>
    <xf numFmtId="1" fontId="8" fillId="0" borderId="42" xfId="11" applyNumberFormat="1" applyFont="1" applyFill="1" applyBorder="1" applyAlignment="1">
      <alignment horizontal="right"/>
    </xf>
    <xf numFmtId="164" fontId="9" fillId="2" borderId="42" xfId="8" applyNumberFormat="1" applyFont="1" applyFill="1" applyBorder="1" applyAlignment="1">
      <alignment horizontal="right"/>
    </xf>
    <xf numFmtId="3" fontId="10" fillId="0" borderId="106" xfId="11" applyNumberFormat="1" applyFont="1" applyFill="1" applyBorder="1" applyAlignment="1">
      <alignment horizontal="right" vertical="center" wrapText="1"/>
    </xf>
    <xf numFmtId="167" fontId="9" fillId="0" borderId="106" xfId="11" applyNumberFormat="1" applyFont="1" applyFill="1" applyBorder="1" applyAlignment="1">
      <alignment horizontal="right" vertical="center" wrapText="1"/>
    </xf>
    <xf numFmtId="164" fontId="9" fillId="2" borderId="107" xfId="8" applyNumberFormat="1" applyFont="1" applyFill="1" applyBorder="1" applyAlignment="1">
      <alignment horizontal="right"/>
    </xf>
    <xf numFmtId="1" fontId="9" fillId="0" borderId="106" xfId="15" applyNumberFormat="1" applyFont="1" applyFill="1" applyBorder="1" applyAlignment="1" applyProtection="1">
      <alignment horizontal="right" vertical="center" wrapText="1"/>
    </xf>
    <xf numFmtId="3" fontId="9" fillId="0" borderId="106" xfId="15" applyNumberFormat="1" applyFont="1" applyFill="1" applyBorder="1" applyAlignment="1" applyProtection="1">
      <alignment horizontal="right" vertical="center" wrapText="1"/>
    </xf>
    <xf numFmtId="0" fontId="8" fillId="2" borderId="42" xfId="8" applyFont="1" applyFill="1" applyBorder="1" applyAlignment="1">
      <alignment horizontal="center" vertical="center" wrapText="1"/>
    </xf>
    <xf numFmtId="49" fontId="8" fillId="2" borderId="42" xfId="8" applyNumberFormat="1" applyFont="1" applyFill="1" applyBorder="1" applyAlignment="1">
      <alignment horizontal="center" vertical="center"/>
    </xf>
    <xf numFmtId="177" fontId="8" fillId="2" borderId="106" xfId="8" applyNumberFormat="1" applyFont="1" applyFill="1" applyBorder="1" applyAlignment="1">
      <alignment horizontal="right"/>
    </xf>
    <xf numFmtId="177" fontId="8" fillId="9" borderId="107" xfId="8" applyNumberFormat="1" applyFont="1" applyFill="1" applyBorder="1" applyAlignment="1">
      <alignment horizontal="right"/>
    </xf>
    <xf numFmtId="49" fontId="8" fillId="2" borderId="42" xfId="8" applyNumberFormat="1" applyFont="1" applyFill="1" applyBorder="1" applyAlignment="1">
      <alignment horizontal="center"/>
    </xf>
    <xf numFmtId="177" fontId="8" fillId="3" borderId="107" xfId="8" applyNumberFormat="1" applyFont="1" applyFill="1" applyBorder="1" applyAlignment="1">
      <alignment horizontal="right"/>
    </xf>
    <xf numFmtId="49" fontId="8" fillId="2" borderId="42" xfId="8" applyNumberFormat="1" applyFont="1" applyFill="1" applyBorder="1" applyAlignment="1">
      <alignment vertical="center"/>
    </xf>
    <xf numFmtId="177" fontId="8" fillId="0" borderId="42" xfId="8" applyNumberFormat="1" applyFont="1" applyFill="1" applyBorder="1" applyAlignment="1">
      <alignment horizontal="right"/>
    </xf>
    <xf numFmtId="177" fontId="8" fillId="3" borderId="42" xfId="8" applyNumberFormat="1" applyFont="1" applyFill="1" applyBorder="1" applyAlignment="1">
      <alignment horizontal="right"/>
    </xf>
    <xf numFmtId="0" fontId="8" fillId="2" borderId="42" xfId="8" applyFont="1" applyFill="1" applyBorder="1" applyAlignment="1">
      <alignment horizontal="right" vertical="top"/>
    </xf>
    <xf numFmtId="172" fontId="8" fillId="2" borderId="42" xfId="8" applyNumberFormat="1" applyFont="1" applyFill="1" applyBorder="1" applyAlignment="1">
      <alignment horizontal="right" vertical="top"/>
    </xf>
    <xf numFmtId="170" fontId="8" fillId="2" borderId="42" xfId="8" applyNumberFormat="1" applyFont="1" applyFill="1" applyBorder="1" applyAlignment="1">
      <alignment horizontal="right" vertical="top"/>
    </xf>
    <xf numFmtId="164" fontId="8" fillId="2" borderId="42" xfId="8" applyNumberFormat="1" applyFont="1" applyFill="1" applyBorder="1" applyAlignment="1">
      <alignment horizontal="right" vertical="top"/>
    </xf>
    <xf numFmtId="49" fontId="8" fillId="2" borderId="42" xfId="8" applyNumberFormat="1" applyFont="1" applyFill="1" applyBorder="1" applyAlignment="1">
      <alignment horizontal="center" wrapText="1"/>
    </xf>
    <xf numFmtId="49" fontId="8" fillId="2" borderId="42" xfId="8" applyNumberFormat="1" applyFont="1" applyFill="1" applyBorder="1" applyAlignment="1">
      <alignment horizontal="left"/>
    </xf>
    <xf numFmtId="0" fontId="8" fillId="2" borderId="42" xfId="8" applyFont="1" applyFill="1" applyBorder="1" applyAlignment="1">
      <alignment horizontal="right"/>
    </xf>
    <xf numFmtId="172" fontId="8" fillId="2" borderId="42" xfId="8" applyNumberFormat="1" applyFont="1" applyFill="1" applyBorder="1" applyAlignment="1">
      <alignment horizontal="right"/>
    </xf>
    <xf numFmtId="191" fontId="8" fillId="2" borderId="42" xfId="8" applyNumberFormat="1" applyFont="1" applyFill="1" applyBorder="1" applyAlignment="1">
      <alignment horizontal="right"/>
    </xf>
    <xf numFmtId="178" fontId="8" fillId="2" borderId="42" xfId="8" applyNumberFormat="1" applyFont="1" applyFill="1" applyBorder="1" applyAlignment="1">
      <alignment horizontal="right"/>
    </xf>
    <xf numFmtId="178" fontId="8" fillId="2" borderId="107" xfId="8" applyNumberFormat="1" applyFont="1" applyFill="1" applyBorder="1" applyAlignment="1">
      <alignment horizontal="right"/>
    </xf>
    <xf numFmtId="178" fontId="8" fillId="2" borderId="106" xfId="8" applyNumberFormat="1" applyFont="1" applyFill="1" applyBorder="1" applyAlignment="1">
      <alignment horizontal="right"/>
    </xf>
    <xf numFmtId="170" fontId="8" fillId="0" borderId="42" xfId="8" applyNumberFormat="1" applyFont="1" applyFill="1" applyBorder="1" applyAlignment="1">
      <alignment horizontal="right"/>
    </xf>
    <xf numFmtId="164" fontId="8" fillId="0" borderId="42" xfId="8" applyNumberFormat="1" applyFont="1" applyFill="1" applyBorder="1" applyAlignment="1">
      <alignment horizontal="right"/>
    </xf>
    <xf numFmtId="0" fontId="8" fillId="0" borderId="42" xfId="8" applyFont="1" applyFill="1" applyBorder="1" applyAlignment="1">
      <alignment horizontal="right"/>
    </xf>
    <xf numFmtId="167" fontId="8" fillId="9" borderId="42" xfId="1" applyNumberFormat="1" applyFont="1" applyFill="1" applyBorder="1" applyAlignment="1">
      <alignment horizontal="right"/>
    </xf>
    <xf numFmtId="49" fontId="8" fillId="2" borderId="47" xfId="8" applyNumberFormat="1" applyFont="1" applyFill="1" applyBorder="1" applyAlignment="1">
      <alignment horizontal="center"/>
    </xf>
    <xf numFmtId="49" fontId="8" fillId="0" borderId="47" xfId="8" applyNumberFormat="1" applyFont="1" applyFill="1" applyBorder="1" applyAlignment="1">
      <alignment horizontal="center" vertical="center"/>
    </xf>
    <xf numFmtId="49" fontId="8" fillId="0" borderId="42" xfId="8" applyNumberFormat="1" applyFont="1" applyFill="1" applyBorder="1" applyAlignment="1">
      <alignment horizontal="center" vertical="center"/>
    </xf>
    <xf numFmtId="3" fontId="8" fillId="0" borderId="107" xfId="8" applyNumberFormat="1" applyFont="1" applyFill="1" applyBorder="1" applyAlignment="1">
      <alignment horizontal="right"/>
    </xf>
    <xf numFmtId="49" fontId="8" fillId="0" borderId="42" xfId="8" applyNumberFormat="1" applyFont="1" applyFill="1" applyBorder="1" applyAlignment="1">
      <alignment horizontal="center" vertical="center" wrapText="1"/>
    </xf>
    <xf numFmtId="202" fontId="8" fillId="2" borderId="42" xfId="8" applyNumberFormat="1" applyFont="1" applyFill="1" applyBorder="1" applyAlignment="1">
      <alignment horizontal="right"/>
    </xf>
    <xf numFmtId="49" fontId="8" fillId="2" borderId="107" xfId="0" applyNumberFormat="1" applyFont="1" applyFill="1" applyBorder="1" applyAlignment="1">
      <alignment horizontal="center" vertical="center" wrapText="1"/>
    </xf>
    <xf numFmtId="167" fontId="8" fillId="2" borderId="114" xfId="1" applyNumberFormat="1" applyFont="1" applyFill="1" applyBorder="1" applyAlignment="1">
      <alignment horizontal="right"/>
    </xf>
    <xf numFmtId="167" fontId="8" fillId="11" borderId="114" xfId="1" applyNumberFormat="1" applyFont="1" applyFill="1" applyBorder="1" applyAlignment="1">
      <alignment horizontal="right"/>
    </xf>
    <xf numFmtId="17" fontId="10" fillId="4" borderId="114" xfId="8" applyNumberFormat="1" applyFont="1" applyFill="1" applyBorder="1" applyAlignment="1">
      <alignment horizontal="left" vertical="center"/>
    </xf>
    <xf numFmtId="167" fontId="9" fillId="2" borderId="114" xfId="1" applyNumberFormat="1" applyFont="1" applyFill="1" applyBorder="1" applyAlignment="1">
      <alignment horizontal="right"/>
    </xf>
    <xf numFmtId="170" fontId="11" fillId="0" borderId="114" xfId="0" applyNumberFormat="1" applyFont="1" applyBorder="1"/>
    <xf numFmtId="0" fontId="11" fillId="0" borderId="114" xfId="0" applyFont="1" applyBorder="1"/>
    <xf numFmtId="3" fontId="16" fillId="10" borderId="114" xfId="1" applyNumberFormat="1" applyFont="1" applyFill="1" applyBorder="1" applyAlignment="1">
      <alignment horizontal="center"/>
    </xf>
    <xf numFmtId="4" fontId="16" fillId="10" borderId="114" xfId="2" applyNumberFormat="1" applyFont="1" applyFill="1" applyBorder="1" applyAlignment="1">
      <alignment horizontal="center"/>
    </xf>
    <xf numFmtId="3" fontId="9" fillId="3" borderId="31" xfId="0" applyNumberFormat="1" applyFont="1" applyFill="1" applyBorder="1" applyAlignment="1">
      <alignment horizontal="center" vertical="top"/>
    </xf>
    <xf numFmtId="4" fontId="12" fillId="3" borderId="31" xfId="0" applyNumberFormat="1" applyFont="1" applyFill="1" applyBorder="1" applyAlignment="1">
      <alignment horizontal="center" vertical="top"/>
    </xf>
    <xf numFmtId="167" fontId="16" fillId="0" borderId="114" xfId="1" applyNumberFormat="1" applyFont="1" applyBorder="1" applyAlignment="1">
      <alignment horizontal="center" wrapText="1"/>
    </xf>
    <xf numFmtId="1" fontId="16" fillId="0" borderId="114" xfId="1" applyNumberFormat="1" applyFont="1" applyBorder="1" applyAlignment="1">
      <alignment horizontal="right" wrapText="1"/>
    </xf>
    <xf numFmtId="17" fontId="13" fillId="0" borderId="31" xfId="0" applyNumberFormat="1" applyFont="1" applyFill="1" applyBorder="1" applyAlignment="1">
      <alignment horizontal="center" vertical="center" wrapText="1"/>
    </xf>
    <xf numFmtId="17" fontId="8" fillId="2" borderId="31" xfId="8" applyNumberFormat="1" applyFont="1" applyFill="1" applyBorder="1" applyAlignment="1">
      <alignment horizontal="center" vertical="center" wrapText="1"/>
    </xf>
    <xf numFmtId="0" fontId="12" fillId="0" borderId="31" xfId="0" applyFont="1" applyFill="1" applyBorder="1" applyAlignment="1">
      <alignment wrapText="1"/>
    </xf>
    <xf numFmtId="0" fontId="13" fillId="0" borderId="31" xfId="0" applyFont="1" applyFill="1" applyBorder="1" applyAlignment="1">
      <alignment wrapText="1"/>
    </xf>
    <xf numFmtId="49" fontId="8" fillId="2" borderId="31" xfId="0" applyNumberFormat="1" applyFont="1" applyFill="1" applyBorder="1" applyAlignment="1">
      <alignment horizontal="left"/>
    </xf>
    <xf numFmtId="167" fontId="8" fillId="2" borderId="31" xfId="1" applyNumberFormat="1" applyFont="1" applyFill="1" applyBorder="1" applyAlignment="1">
      <alignment horizontal="left"/>
    </xf>
    <xf numFmtId="167" fontId="0" fillId="0" borderId="0" xfId="0" applyNumberFormat="1"/>
    <xf numFmtId="0" fontId="13" fillId="0" borderId="48" xfId="32" applyFont="1" applyFill="1" applyBorder="1" applyAlignment="1">
      <alignment vertical="center" wrapText="1"/>
    </xf>
    <xf numFmtId="49" fontId="16" fillId="0" borderId="31" xfId="0" applyNumberFormat="1" applyFont="1" applyFill="1" applyBorder="1" applyAlignment="1">
      <alignment horizontal="center" vertical="center" wrapText="1"/>
    </xf>
    <xf numFmtId="49" fontId="8" fillId="0" borderId="117" xfId="0" applyNumberFormat="1" applyFont="1" applyFill="1" applyBorder="1" applyAlignment="1">
      <alignment horizontal="left"/>
    </xf>
    <xf numFmtId="167" fontId="16" fillId="0" borderId="118" xfId="1" applyNumberFormat="1" applyFont="1" applyFill="1" applyBorder="1" applyAlignment="1">
      <alignment vertical="top"/>
    </xf>
    <xf numFmtId="49" fontId="8" fillId="0" borderId="119" xfId="0" applyNumberFormat="1" applyFont="1" applyFill="1" applyBorder="1" applyAlignment="1">
      <alignment horizontal="left"/>
    </xf>
    <xf numFmtId="167" fontId="11" fillId="0" borderId="122" xfId="0" applyNumberFormat="1" applyFont="1" applyBorder="1"/>
    <xf numFmtId="49" fontId="8" fillId="2" borderId="120" xfId="8" applyNumberFormat="1" applyFont="1" applyFill="1" applyBorder="1" applyAlignment="1">
      <alignment horizontal="center" vertical="center" wrapText="1"/>
    </xf>
    <xf numFmtId="49" fontId="8" fillId="2" borderId="117" xfId="8" applyNumberFormat="1" applyFont="1" applyFill="1" applyBorder="1" applyAlignment="1">
      <alignment horizontal="center" vertical="center" wrapText="1"/>
    </xf>
    <xf numFmtId="17" fontId="68" fillId="0" borderId="31" xfId="0" applyNumberFormat="1" applyFont="1" applyFill="1" applyBorder="1" applyAlignment="1">
      <alignment horizontal="center" vertical="center" wrapText="1"/>
    </xf>
    <xf numFmtId="17" fontId="68" fillId="0" borderId="31" xfId="0" applyNumberFormat="1" applyFont="1" applyBorder="1" applyAlignment="1">
      <alignment horizontal="center" vertical="center" wrapText="1"/>
    </xf>
    <xf numFmtId="49" fontId="9" fillId="2" borderId="120" xfId="8" applyNumberFormat="1" applyFont="1" applyFill="1" applyBorder="1" applyAlignment="1">
      <alignment horizontal="left" vertical="top" wrapText="1"/>
    </xf>
    <xf numFmtId="49" fontId="33" fillId="2" borderId="120" xfId="8" applyNumberFormat="1" applyFont="1" applyFill="1" applyBorder="1" applyAlignment="1">
      <alignment horizontal="center"/>
    </xf>
    <xf numFmtId="164" fontId="9" fillId="0" borderId="120" xfId="8" applyNumberFormat="1" applyFont="1" applyFill="1" applyBorder="1" applyAlignment="1">
      <alignment horizontal="right"/>
    </xf>
    <xf numFmtId="183" fontId="9" fillId="9" borderId="120" xfId="8" applyNumberFormat="1" applyFont="1" applyFill="1" applyBorder="1" applyAlignment="1">
      <alignment horizontal="right"/>
    </xf>
    <xf numFmtId="172" fontId="9" fillId="0" borderId="120" xfId="8" applyNumberFormat="1" applyFont="1" applyFill="1" applyBorder="1" applyAlignment="1">
      <alignment horizontal="right"/>
    </xf>
    <xf numFmtId="49" fontId="9" fillId="2" borderId="125" xfId="8" applyNumberFormat="1" applyFont="1" applyFill="1" applyBorder="1" applyAlignment="1">
      <alignment horizontal="left" vertical="top"/>
    </xf>
    <xf numFmtId="49" fontId="33" fillId="2" borderId="125" xfId="8" applyNumberFormat="1" applyFont="1" applyFill="1" applyBorder="1" applyAlignment="1">
      <alignment horizontal="center"/>
    </xf>
    <xf numFmtId="164" fontId="9" fillId="2" borderId="125" xfId="8" applyNumberFormat="1" applyFont="1" applyFill="1" applyBorder="1" applyAlignment="1">
      <alignment horizontal="right"/>
    </xf>
    <xf numFmtId="183" fontId="9" fillId="2" borderId="125" xfId="8" applyNumberFormat="1" applyFont="1" applyFill="1" applyBorder="1" applyAlignment="1">
      <alignment horizontal="right"/>
    </xf>
    <xf numFmtId="0" fontId="8" fillId="2" borderId="120" xfId="8" applyFont="1" applyFill="1" applyBorder="1" applyAlignment="1">
      <alignment horizontal="center" vertical="center" wrapText="1"/>
    </xf>
    <xf numFmtId="164" fontId="8" fillId="2" borderId="120" xfId="8" applyNumberFormat="1" applyFont="1" applyFill="1" applyBorder="1" applyAlignment="1">
      <alignment horizontal="right"/>
    </xf>
    <xf numFmtId="170" fontId="8" fillId="2" borderId="120" xfId="8" applyNumberFormat="1" applyFont="1" applyFill="1" applyBorder="1" applyAlignment="1">
      <alignment horizontal="right"/>
    </xf>
    <xf numFmtId="164" fontId="8" fillId="9" borderId="119" xfId="8" applyNumberFormat="1" applyFont="1" applyFill="1" applyBorder="1" applyAlignment="1">
      <alignment horizontal="right"/>
    </xf>
    <xf numFmtId="49" fontId="8" fillId="2" borderId="120" xfId="8" applyNumberFormat="1" applyFont="1" applyFill="1" applyBorder="1" applyAlignment="1">
      <alignment horizontal="center" vertical="center"/>
    </xf>
    <xf numFmtId="49" fontId="9" fillId="2" borderId="120" xfId="8" applyNumberFormat="1" applyFont="1" applyFill="1" applyBorder="1" applyAlignment="1">
      <alignment horizontal="left" wrapText="1"/>
    </xf>
    <xf numFmtId="49" fontId="9" fillId="2" borderId="120" xfId="8" applyNumberFormat="1" applyFont="1" applyFill="1" applyBorder="1" applyAlignment="1">
      <alignment horizontal="center" vertical="center"/>
    </xf>
    <xf numFmtId="164" fontId="9" fillId="9" borderId="120" xfId="8" applyNumberFormat="1" applyFont="1" applyFill="1" applyBorder="1" applyAlignment="1">
      <alignment horizontal="right"/>
    </xf>
    <xf numFmtId="170" fontId="9" fillId="0" borderId="120" xfId="8" applyNumberFormat="1" applyFont="1" applyFill="1" applyBorder="1" applyAlignment="1">
      <alignment horizontal="right"/>
    </xf>
    <xf numFmtId="3" fontId="9" fillId="0" borderId="120" xfId="8" applyNumberFormat="1" applyFont="1" applyFill="1" applyBorder="1" applyAlignment="1">
      <alignment horizontal="right"/>
    </xf>
    <xf numFmtId="181" fontId="12" fillId="0" borderId="31" xfId="24" applyNumberFormat="1" applyFont="1" applyBorder="1" applyAlignment="1">
      <alignment horizontal="right" vertical="top"/>
    </xf>
    <xf numFmtId="196" fontId="10" fillId="0" borderId="31" xfId="33" applyNumberFormat="1" applyFont="1" applyFill="1" applyBorder="1"/>
    <xf numFmtId="196" fontId="14" fillId="0" borderId="31" xfId="33" applyNumberFormat="1" applyFont="1" applyFill="1" applyBorder="1"/>
    <xf numFmtId="196" fontId="11" fillId="0" borderId="0" xfId="0" applyNumberFormat="1" applyFont="1"/>
    <xf numFmtId="49" fontId="8" fillId="0" borderId="127" xfId="0" applyNumberFormat="1" applyFont="1" applyFill="1" applyBorder="1" applyAlignment="1">
      <alignment horizontal="left"/>
    </xf>
    <xf numFmtId="49" fontId="8" fillId="0" borderId="132" xfId="0" applyNumberFormat="1" applyFont="1" applyFill="1" applyBorder="1" applyAlignment="1">
      <alignment horizontal="left" vertical="center"/>
    </xf>
    <xf numFmtId="49" fontId="8" fillId="0" borderId="120" xfId="0" applyNumberFormat="1" applyFont="1" applyFill="1" applyBorder="1" applyAlignment="1">
      <alignment horizontal="center" vertical="center" wrapText="1"/>
    </xf>
    <xf numFmtId="49" fontId="8" fillId="0" borderId="121" xfId="0" applyNumberFormat="1" applyFont="1" applyFill="1" applyBorder="1" applyAlignment="1">
      <alignment horizontal="center" vertical="center" wrapText="1"/>
    </xf>
    <xf numFmtId="49" fontId="9" fillId="0" borderId="132" xfId="0" applyNumberFormat="1" applyFont="1" applyFill="1" applyBorder="1" applyAlignment="1">
      <alignment horizontal="left"/>
    </xf>
    <xf numFmtId="170" fontId="8" fillId="0" borderId="120" xfId="0" applyNumberFormat="1" applyFont="1" applyFill="1" applyBorder="1" applyAlignment="1">
      <alignment horizontal="right"/>
    </xf>
    <xf numFmtId="170" fontId="13" fillId="0" borderId="120" xfId="0" applyNumberFormat="1" applyFont="1" applyFill="1" applyBorder="1" applyAlignment="1">
      <alignment horizontal="right"/>
    </xf>
    <xf numFmtId="196" fontId="14" fillId="0" borderId="31" xfId="1" applyNumberFormat="1" applyFont="1" applyFill="1" applyBorder="1"/>
    <xf numFmtId="205" fontId="13" fillId="0" borderId="120" xfId="0" applyNumberFormat="1" applyFont="1" applyFill="1" applyBorder="1" applyAlignment="1">
      <alignment horizontal="right"/>
    </xf>
    <xf numFmtId="49" fontId="9" fillId="0" borderId="134" xfId="0" applyNumberFormat="1" applyFont="1" applyFill="1" applyBorder="1" applyAlignment="1">
      <alignment horizontal="left"/>
    </xf>
    <xf numFmtId="49" fontId="8" fillId="0" borderId="135" xfId="0" applyNumberFormat="1" applyFont="1" applyFill="1" applyBorder="1" applyAlignment="1">
      <alignment horizontal="left"/>
    </xf>
    <xf numFmtId="0" fontId="10" fillId="0" borderId="0" xfId="0" applyFont="1" applyFill="1" applyAlignment="1">
      <alignment horizontal="left" wrapText="1"/>
    </xf>
    <xf numFmtId="2" fontId="10" fillId="0" borderId="0" xfId="0" applyNumberFormat="1" applyFont="1" applyFill="1" applyAlignment="1">
      <alignment horizontal="right" wrapText="1"/>
    </xf>
    <xf numFmtId="2" fontId="10" fillId="0" borderId="0" xfId="0" applyNumberFormat="1" applyFont="1" applyFill="1" applyAlignment="1">
      <alignment horizontal="right"/>
    </xf>
    <xf numFmtId="0" fontId="10" fillId="0" borderId="0" xfId="0" applyFont="1" applyFill="1" applyAlignment="1">
      <alignment horizontal="center" wrapText="1"/>
    </xf>
    <xf numFmtId="0" fontId="12" fillId="0" borderId="0" xfId="0" applyFont="1" applyFill="1"/>
    <xf numFmtId="0" fontId="10" fillId="0" borderId="0" xfId="0" applyFont="1" applyFill="1"/>
    <xf numFmtId="0" fontId="12" fillId="0" borderId="0" xfId="0" applyFont="1" applyFill="1" applyBorder="1" applyAlignment="1">
      <alignment wrapText="1"/>
    </xf>
    <xf numFmtId="0" fontId="12" fillId="3" borderId="0" xfId="0" applyFont="1" applyFill="1" applyAlignment="1"/>
    <xf numFmtId="0" fontId="12" fillId="0" borderId="0" xfId="0" applyFont="1" applyFill="1" applyAlignment="1"/>
    <xf numFmtId="4" fontId="12" fillId="0" borderId="0" xfId="0" applyNumberFormat="1" applyFont="1" applyFill="1" applyAlignment="1"/>
    <xf numFmtId="170" fontId="12" fillId="0" borderId="0" xfId="0" applyNumberFormat="1" applyFont="1" applyFill="1" applyBorder="1" applyAlignment="1"/>
    <xf numFmtId="49" fontId="59" fillId="0" borderId="31" xfId="0" applyNumberFormat="1" applyFont="1" applyFill="1" applyBorder="1" applyAlignment="1">
      <alignment horizontal="center" vertical="top" wrapText="1"/>
    </xf>
    <xf numFmtId="49" fontId="8" fillId="0" borderId="0" xfId="8" applyNumberFormat="1" applyFont="1" applyFill="1" applyAlignment="1">
      <alignment horizontal="left"/>
    </xf>
    <xf numFmtId="3" fontId="11" fillId="13" borderId="137" xfId="0" applyNumberFormat="1" applyFont="1" applyFill="1" applyBorder="1" applyAlignment="1">
      <alignment horizontal="right" vertical="center"/>
    </xf>
    <xf numFmtId="3" fontId="11" fillId="13" borderId="138" xfId="0" applyNumberFormat="1" applyFont="1" applyFill="1" applyBorder="1" applyAlignment="1">
      <alignment horizontal="right" vertical="center"/>
    </xf>
    <xf numFmtId="3" fontId="11" fillId="13" borderId="139" xfId="0" applyNumberFormat="1" applyFont="1" applyFill="1" applyBorder="1" applyAlignment="1">
      <alignment horizontal="right" vertical="center"/>
    </xf>
    <xf numFmtId="0" fontId="11" fillId="13" borderId="140" xfId="0" applyFont="1" applyFill="1" applyBorder="1" applyAlignment="1">
      <alignment horizontal="right" vertical="center"/>
    </xf>
    <xf numFmtId="3" fontId="11" fillId="0" borderId="0" xfId="0" applyNumberFormat="1" applyFont="1" applyFill="1" applyBorder="1"/>
    <xf numFmtId="0" fontId="62" fillId="0" borderId="0" xfId="0" applyFont="1" applyFill="1" applyBorder="1" applyAlignment="1">
      <alignment horizontal="left" vertical="top"/>
    </xf>
    <xf numFmtId="3" fontId="12" fillId="0" borderId="31" xfId="1" applyNumberFormat="1" applyFont="1" applyFill="1" applyBorder="1"/>
    <xf numFmtId="3" fontId="12" fillId="0" borderId="31" xfId="1" applyNumberFormat="1" applyFont="1" applyFill="1" applyBorder="1" applyAlignment="1">
      <alignment horizontal="right"/>
    </xf>
    <xf numFmtId="3" fontId="12" fillId="0" borderId="31" xfId="1" applyNumberFormat="1" applyFont="1" applyFill="1" applyBorder="1" applyAlignment="1">
      <alignment wrapText="1"/>
    </xf>
    <xf numFmtId="3" fontId="11" fillId="0" borderId="31" xfId="1" applyNumberFormat="1" applyFont="1" applyBorder="1"/>
    <xf numFmtId="3" fontId="16" fillId="0" borderId="31" xfId="1" applyNumberFormat="1" applyFont="1" applyBorder="1"/>
    <xf numFmtId="168" fontId="8" fillId="0" borderId="4" xfId="5" applyNumberFormat="1" applyFont="1" applyFill="1" applyBorder="1" applyAlignment="1">
      <alignment horizontal="center" vertical="top" wrapText="1"/>
    </xf>
    <xf numFmtId="0" fontId="62" fillId="0" borderId="0" xfId="0" applyFont="1" applyFill="1" applyAlignment="1">
      <alignment horizontal="left" vertical="top"/>
    </xf>
    <xf numFmtId="49" fontId="8" fillId="3" borderId="48" xfId="0" applyNumberFormat="1" applyFont="1" applyFill="1" applyBorder="1" applyAlignment="1">
      <alignment horizontal="left"/>
    </xf>
    <xf numFmtId="49" fontId="8" fillId="3" borderId="49" xfId="0" applyNumberFormat="1" applyFont="1" applyFill="1" applyBorder="1" applyAlignment="1">
      <alignment horizontal="left"/>
    </xf>
    <xf numFmtId="49" fontId="8" fillId="0" borderId="32" xfId="0" applyNumberFormat="1" applyFont="1" applyFill="1" applyBorder="1" applyAlignment="1">
      <alignment horizontal="center"/>
    </xf>
    <xf numFmtId="49" fontId="8" fillId="0" borderId="34" xfId="0" applyNumberFormat="1" applyFont="1" applyFill="1" applyBorder="1" applyAlignment="1">
      <alignment horizontal="center"/>
    </xf>
    <xf numFmtId="0" fontId="13" fillId="0" borderId="32" xfId="0" applyFont="1" applyFill="1" applyBorder="1" applyAlignment="1"/>
    <xf numFmtId="0" fontId="13" fillId="0" borderId="33" xfId="0" applyFont="1" applyFill="1" applyBorder="1" applyAlignment="1"/>
    <xf numFmtId="0" fontId="13" fillId="0" borderId="4" xfId="0" applyFont="1" applyFill="1" applyBorder="1" applyAlignment="1">
      <alignment horizontal="center" vertical="center" wrapText="1"/>
    </xf>
    <xf numFmtId="0" fontId="13" fillId="0" borderId="8" xfId="0"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9" xfId="0" applyNumberFormat="1" applyFont="1" applyFill="1" applyBorder="1" applyAlignment="1">
      <alignment horizontal="center" vertical="center" wrapText="1"/>
    </xf>
    <xf numFmtId="0" fontId="13" fillId="0" borderId="8"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0" xfId="0" applyFont="1" applyFill="1" applyBorder="1" applyAlignment="1">
      <alignment horizontal="center" vertical="center" wrapText="1"/>
    </xf>
    <xf numFmtId="0" fontId="13" fillId="0" borderId="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2" xfId="0" applyFont="1" applyFill="1" applyBorder="1" applyAlignment="1">
      <alignment horizontal="center" vertical="center" wrapText="1"/>
    </xf>
    <xf numFmtId="0" fontId="13" fillId="0" borderId="5" xfId="0" applyFont="1" applyFill="1" applyBorder="1" applyAlignment="1">
      <alignment horizontal="center" vertical="center" wrapText="1"/>
    </xf>
    <xf numFmtId="49" fontId="8" fillId="0" borderId="0" xfId="0" applyNumberFormat="1" applyFont="1" applyFill="1" applyBorder="1" applyAlignment="1">
      <alignment horizontal="left" vertical="top" wrapText="1"/>
    </xf>
    <xf numFmtId="49" fontId="8" fillId="0" borderId="12" xfId="0" applyNumberFormat="1" applyFont="1" applyFill="1" applyBorder="1" applyAlignment="1">
      <alignment horizontal="center" vertical="center" wrapText="1"/>
    </xf>
    <xf numFmtId="49" fontId="8" fillId="0" borderId="17"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165" fontId="8" fillId="0" borderId="4" xfId="0" applyNumberFormat="1" applyFont="1" applyFill="1" applyBorder="1" applyAlignment="1">
      <alignment horizontal="center" vertical="center" wrapText="1"/>
    </xf>
    <xf numFmtId="165" fontId="8" fillId="0" borderId="8" xfId="0" applyNumberFormat="1" applyFont="1" applyFill="1" applyBorder="1" applyAlignment="1">
      <alignment horizontal="center" vertical="center" wrapText="1"/>
    </xf>
    <xf numFmtId="165" fontId="8" fillId="0" borderId="14" xfId="0" applyNumberFormat="1" applyFont="1" applyFill="1" applyBorder="1" applyAlignment="1">
      <alignment horizontal="center" vertical="center" wrapText="1"/>
    </xf>
    <xf numFmtId="165" fontId="8" fillId="0" borderId="19" xfId="0" applyNumberFormat="1" applyFont="1" applyFill="1" applyBorder="1" applyAlignment="1">
      <alignment horizontal="center" vertical="center" wrapText="1"/>
    </xf>
    <xf numFmtId="165" fontId="8" fillId="0" borderId="12" xfId="0" applyNumberFormat="1" applyFont="1" applyFill="1" applyBorder="1" applyAlignment="1">
      <alignment horizontal="center" vertical="center" wrapText="1"/>
    </xf>
    <xf numFmtId="165" fontId="8" fillId="0" borderId="17"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16" xfId="0" applyNumberFormat="1"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7" xfId="0" applyFont="1" applyFill="1" applyBorder="1" applyAlignment="1">
      <alignment horizontal="center" vertical="center" wrapText="1"/>
    </xf>
    <xf numFmtId="49" fontId="9" fillId="0" borderId="0" xfId="0" applyNumberFormat="1" applyFont="1" applyFill="1" applyBorder="1" applyAlignment="1">
      <alignment horizontal="left"/>
    </xf>
    <xf numFmtId="49" fontId="8" fillId="0" borderId="20" xfId="0" applyNumberFormat="1" applyFont="1" applyFill="1" applyBorder="1" applyAlignment="1">
      <alignment horizontal="left" vertical="center"/>
    </xf>
    <xf numFmtId="49" fontId="8" fillId="2" borderId="12" xfId="0" applyNumberFormat="1" applyFont="1" applyFill="1" applyBorder="1" applyAlignment="1">
      <alignment horizontal="center" vertical="center"/>
    </xf>
    <xf numFmtId="49" fontId="8" fillId="2" borderId="17" xfId="0" applyNumberFormat="1" applyFont="1" applyFill="1" applyBorder="1" applyAlignment="1">
      <alignment horizontal="center" vertical="center"/>
    </xf>
    <xf numFmtId="49" fontId="8" fillId="2" borderId="22" xfId="0" applyNumberFormat="1" applyFont="1" applyFill="1" applyBorder="1" applyAlignment="1">
      <alignment horizontal="center" vertical="center"/>
    </xf>
    <xf numFmtId="49" fontId="8" fillId="2" borderId="15" xfId="0" applyNumberFormat="1" applyFont="1" applyFill="1" applyBorder="1" applyAlignment="1">
      <alignment horizontal="center" wrapText="1"/>
    </xf>
    <xf numFmtId="49" fontId="8" fillId="2" borderId="21" xfId="0" applyNumberFormat="1" applyFont="1" applyFill="1" applyBorder="1" applyAlignment="1">
      <alignment horizontal="center" wrapText="1"/>
    </xf>
    <xf numFmtId="49" fontId="8" fillId="2" borderId="16" xfId="0" applyNumberFormat="1" applyFont="1" applyFill="1" applyBorder="1" applyAlignment="1">
      <alignment horizontal="center" wrapText="1"/>
    </xf>
    <xf numFmtId="49" fontId="8" fillId="2" borderId="15" xfId="0" applyNumberFormat="1" applyFont="1" applyFill="1" applyBorder="1" applyAlignment="1">
      <alignment horizontal="center"/>
    </xf>
    <xf numFmtId="49" fontId="8" fillId="2" borderId="16" xfId="0" applyNumberFormat="1" applyFont="1" applyFill="1" applyBorder="1" applyAlignment="1">
      <alignment horizontal="center"/>
    </xf>
    <xf numFmtId="0" fontId="8" fillId="2" borderId="15" xfId="0" applyFont="1" applyFill="1" applyBorder="1" applyAlignment="1">
      <alignment horizontal="center" vertical="center" wrapText="1"/>
    </xf>
    <xf numFmtId="0" fontId="8" fillId="2" borderId="16"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7" xfId="0" applyNumberFormat="1" applyFont="1" applyFill="1" applyBorder="1" applyAlignment="1">
      <alignment horizontal="center" vertical="center" wrapText="1"/>
    </xf>
    <xf numFmtId="168" fontId="8" fillId="0" borderId="62" xfId="5" applyNumberFormat="1" applyFont="1" applyFill="1" applyBorder="1" applyAlignment="1">
      <alignment horizontal="center" vertical="top" wrapText="1"/>
    </xf>
    <xf numFmtId="168" fontId="8" fillId="0" borderId="66" xfId="5" applyNumberFormat="1" applyFont="1" applyFill="1" applyBorder="1" applyAlignment="1">
      <alignment horizontal="center" vertical="top" wrapText="1"/>
    </xf>
    <xf numFmtId="168" fontId="8" fillId="0" borderId="67" xfId="5" applyNumberFormat="1" applyFont="1" applyFill="1" applyBorder="1" applyAlignment="1">
      <alignment horizontal="center" vertical="top" wrapText="1"/>
    </xf>
    <xf numFmtId="0" fontId="16" fillId="0" borderId="62" xfId="0" applyFont="1" applyBorder="1" applyAlignment="1">
      <alignment horizontal="center" vertical="top"/>
    </xf>
    <xf numFmtId="0" fontId="16" fillId="0" borderId="67" xfId="0" applyFont="1" applyBorder="1" applyAlignment="1">
      <alignment horizontal="center" vertical="top"/>
    </xf>
    <xf numFmtId="0" fontId="13" fillId="0" borderId="40" xfId="0" applyFont="1" applyBorder="1" applyAlignment="1">
      <alignment horizontal="left" vertical="top" wrapText="1"/>
    </xf>
    <xf numFmtId="0" fontId="16" fillId="0" borderId="39" xfId="0" applyFont="1" applyBorder="1" applyAlignment="1">
      <alignment horizontal="center" vertical="center"/>
    </xf>
    <xf numFmtId="0" fontId="16" fillId="0" borderId="10" xfId="0" applyFont="1" applyBorder="1" applyAlignment="1">
      <alignment horizontal="center" vertical="center"/>
    </xf>
    <xf numFmtId="0" fontId="16" fillId="0" borderId="55" xfId="0" applyFont="1" applyBorder="1" applyAlignment="1">
      <alignment horizontal="center" vertical="center"/>
    </xf>
    <xf numFmtId="0" fontId="16" fillId="0" borderId="31" xfId="0" applyFont="1" applyFill="1" applyBorder="1" applyAlignment="1">
      <alignment horizontal="center" vertical="top"/>
    </xf>
    <xf numFmtId="0" fontId="12" fillId="0" borderId="0" xfId="0" applyFont="1" applyAlignment="1">
      <alignment horizontal="left" vertical="top"/>
    </xf>
    <xf numFmtId="49" fontId="8" fillId="0" borderId="50" xfId="0" applyNumberFormat="1" applyFont="1" applyFill="1" applyBorder="1" applyAlignment="1">
      <alignment horizontal="center" vertical="top"/>
    </xf>
    <xf numFmtId="49" fontId="8" fillId="0" borderId="51" xfId="0" applyNumberFormat="1" applyFont="1" applyFill="1" applyBorder="1" applyAlignment="1">
      <alignment horizontal="center" vertical="top"/>
    </xf>
    <xf numFmtId="49" fontId="8" fillId="0" borderId="20" xfId="0" applyNumberFormat="1" applyFont="1" applyFill="1" applyBorder="1" applyAlignment="1">
      <alignment horizontal="left" vertical="top"/>
    </xf>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43" xfId="0" applyNumberFormat="1" applyFont="1" applyFill="1" applyBorder="1" applyAlignment="1">
      <alignment horizontal="center" vertical="top"/>
    </xf>
    <xf numFmtId="49" fontId="8" fillId="0" borderId="44" xfId="0" applyNumberFormat="1" applyFont="1" applyFill="1" applyBorder="1" applyAlignment="1">
      <alignment horizontal="center" vertical="top"/>
    </xf>
    <xf numFmtId="49" fontId="8" fillId="0" borderId="43" xfId="0" applyNumberFormat="1" applyFont="1" applyFill="1" applyBorder="1" applyAlignment="1">
      <alignment horizontal="center" vertical="top" wrapText="1"/>
    </xf>
    <xf numFmtId="49" fontId="8" fillId="0" borderId="44" xfId="0" applyNumberFormat="1" applyFont="1" applyFill="1" applyBorder="1" applyAlignment="1">
      <alignment horizontal="center" vertical="top" wrapText="1"/>
    </xf>
    <xf numFmtId="49" fontId="8" fillId="0" borderId="25" xfId="0" applyNumberFormat="1" applyFont="1" applyFill="1" applyBorder="1" applyAlignment="1">
      <alignment horizontal="center" vertical="top" wrapText="1"/>
    </xf>
    <xf numFmtId="49" fontId="8" fillId="0" borderId="26" xfId="0" applyNumberFormat="1" applyFont="1" applyFill="1" applyBorder="1" applyAlignment="1">
      <alignment horizontal="center" vertical="top" wrapText="1"/>
    </xf>
    <xf numFmtId="49" fontId="8" fillId="0" borderId="13" xfId="0" applyNumberFormat="1" applyFont="1" applyFill="1" applyBorder="1" applyAlignment="1">
      <alignment horizontal="center" vertical="top" wrapText="1"/>
    </xf>
    <xf numFmtId="49" fontId="8" fillId="0" borderId="18" xfId="0" applyNumberFormat="1" applyFont="1" applyFill="1" applyBorder="1" applyAlignment="1">
      <alignment horizontal="center" vertical="top" wrapText="1"/>
    </xf>
    <xf numFmtId="49" fontId="8" fillId="0" borderId="45" xfId="0" applyNumberFormat="1" applyFont="1" applyFill="1" applyBorder="1" applyAlignment="1">
      <alignment horizontal="center" vertical="top"/>
    </xf>
    <xf numFmtId="49" fontId="8" fillId="0" borderId="46" xfId="0" applyNumberFormat="1" applyFont="1" applyFill="1" applyBorder="1" applyAlignment="1">
      <alignment horizontal="center" vertical="top"/>
    </xf>
    <xf numFmtId="49" fontId="8" fillId="0" borderId="47" xfId="0" applyNumberFormat="1" applyFont="1" applyFill="1" applyBorder="1" applyAlignment="1">
      <alignment horizontal="center" vertical="top"/>
    </xf>
    <xf numFmtId="49" fontId="8" fillId="0" borderId="24" xfId="0" applyNumberFormat="1" applyFont="1" applyFill="1" applyBorder="1" applyAlignment="1">
      <alignment horizontal="center" vertical="top"/>
    </xf>
    <xf numFmtId="49" fontId="8" fillId="0" borderId="14" xfId="0" applyNumberFormat="1" applyFont="1" applyFill="1" applyBorder="1" applyAlignment="1">
      <alignment horizontal="center" vertical="top"/>
    </xf>
    <xf numFmtId="168" fontId="59" fillId="0" borderId="54" xfId="0" applyNumberFormat="1" applyFont="1" applyFill="1" applyBorder="1" applyAlignment="1">
      <alignment horizontal="center" vertical="top" wrapText="1"/>
    </xf>
    <xf numFmtId="168" fontId="59" fillId="0" borderId="64" xfId="0" applyNumberFormat="1" applyFont="1" applyFill="1" applyBorder="1" applyAlignment="1">
      <alignment horizontal="center" vertical="top" wrapText="1"/>
    </xf>
    <xf numFmtId="0" fontId="11" fillId="0" borderId="63" xfId="0" applyFont="1" applyBorder="1" applyAlignment="1">
      <alignment vertical="center" wrapText="1"/>
    </xf>
    <xf numFmtId="0" fontId="11" fillId="0" borderId="10" xfId="0" applyFont="1" applyBorder="1" applyAlignment="1">
      <alignment vertical="center" wrapText="1"/>
    </xf>
    <xf numFmtId="0" fontId="11" fillId="0" borderId="55" xfId="0" applyFont="1" applyBorder="1" applyAlignment="1">
      <alignment vertical="center" wrapText="1"/>
    </xf>
    <xf numFmtId="168" fontId="59" fillId="0" borderId="31" xfId="0" applyNumberFormat="1" applyFont="1" applyFill="1" applyBorder="1" applyAlignment="1">
      <alignment horizontal="center" vertical="top" wrapText="1"/>
    </xf>
    <xf numFmtId="0" fontId="16" fillId="0" borderId="31" xfId="0" applyFont="1" applyBorder="1" applyAlignment="1">
      <alignment horizontal="center" vertical="center" wrapText="1"/>
    </xf>
    <xf numFmtId="49" fontId="59" fillId="0" borderId="31" xfId="0" applyNumberFormat="1" applyFont="1" applyFill="1" applyBorder="1" applyAlignment="1">
      <alignment horizontal="center" vertical="top" wrapText="1"/>
    </xf>
    <xf numFmtId="0" fontId="16" fillId="0" borderId="31" xfId="0" applyFont="1" applyBorder="1" applyAlignment="1">
      <alignment horizontal="center" vertical="center"/>
    </xf>
    <xf numFmtId="0" fontId="11" fillId="0" borderId="63" xfId="0" applyFont="1" applyBorder="1" applyAlignment="1">
      <alignment vertical="top" wrapText="1"/>
    </xf>
    <xf numFmtId="0" fontId="11" fillId="0" borderId="10" xfId="0" applyFont="1" applyBorder="1" applyAlignment="1">
      <alignment vertical="top" wrapText="1"/>
    </xf>
    <xf numFmtId="0" fontId="11" fillId="0" borderId="55" xfId="0" applyFont="1" applyBorder="1" applyAlignment="1">
      <alignment vertical="top" wrapText="1"/>
    </xf>
    <xf numFmtId="49" fontId="8" fillId="0" borderId="0" xfId="0" applyNumberFormat="1" applyFont="1" applyFill="1" applyAlignment="1">
      <alignment horizontal="left"/>
    </xf>
    <xf numFmtId="49" fontId="9" fillId="0" borderId="0" xfId="0" applyNumberFormat="1" applyFont="1" applyFill="1" applyBorder="1" applyAlignment="1">
      <alignment horizontal="left" vertical="center" wrapText="1"/>
    </xf>
    <xf numFmtId="49" fontId="8" fillId="2" borderId="2" xfId="0" applyNumberFormat="1" applyFont="1" applyFill="1" applyBorder="1" applyAlignment="1">
      <alignment horizontal="left" vertical="top"/>
    </xf>
    <xf numFmtId="49" fontId="8" fillId="2" borderId="5" xfId="0" applyNumberFormat="1" applyFont="1" applyFill="1" applyBorder="1" applyAlignment="1">
      <alignment horizontal="left" vertical="top"/>
    </xf>
    <xf numFmtId="49" fontId="8" fillId="2" borderId="3" xfId="0" applyNumberFormat="1" applyFont="1" applyFill="1" applyBorder="1" applyAlignment="1">
      <alignment horizontal="left" vertical="top"/>
    </xf>
    <xf numFmtId="49" fontId="8" fillId="2" borderId="2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49" fontId="8" fillId="2" borderId="23"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0" fontId="9" fillId="0" borderId="0" xfId="0" applyFont="1" applyFill="1" applyBorder="1" applyAlignment="1">
      <alignment horizontal="left" vertical="center"/>
    </xf>
    <xf numFmtId="49" fontId="8" fillId="2" borderId="0" xfId="0" applyNumberFormat="1" applyFont="1" applyFill="1" applyAlignment="1">
      <alignment horizontal="left" vertical="top"/>
    </xf>
    <xf numFmtId="49" fontId="8" fillId="2" borderId="22"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wrapText="1"/>
    </xf>
    <xf numFmtId="49" fontId="8" fillId="2" borderId="16"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xf>
    <xf numFmtId="49" fontId="8" fillId="2" borderId="16" xfId="0" applyNumberFormat="1" applyFont="1" applyFill="1" applyBorder="1" applyAlignment="1">
      <alignment horizontal="center" vertical="center"/>
    </xf>
    <xf numFmtId="0" fontId="8" fillId="0" borderId="6" xfId="0" applyFont="1" applyFill="1" applyBorder="1" applyAlignment="1">
      <alignment horizontal="left" vertical="top" wrapText="1"/>
    </xf>
    <xf numFmtId="49" fontId="8" fillId="0" borderId="0" xfId="0" applyNumberFormat="1" applyFont="1" applyFill="1" applyAlignment="1">
      <alignment horizontal="left" vertical="top" wrapText="1"/>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12" xfId="8" applyNumberFormat="1" applyFont="1" applyFill="1" applyBorder="1" applyAlignment="1">
      <alignment horizontal="center"/>
    </xf>
    <xf numFmtId="49" fontId="8" fillId="2" borderId="22" xfId="8" applyNumberFormat="1" applyFont="1" applyFill="1" applyBorder="1" applyAlignment="1">
      <alignment horizontal="center"/>
    </xf>
    <xf numFmtId="49" fontId="8" fillId="2" borderId="15" xfId="8" applyNumberFormat="1" applyFont="1" applyFill="1" applyBorder="1" applyAlignment="1">
      <alignment horizontal="center"/>
    </xf>
    <xf numFmtId="49" fontId="8" fillId="2" borderId="16" xfId="8" applyNumberFormat="1" applyFont="1" applyFill="1" applyBorder="1" applyAlignment="1">
      <alignment horizontal="center"/>
    </xf>
    <xf numFmtId="49" fontId="8" fillId="2" borderId="59" xfId="8" applyNumberFormat="1" applyFont="1" applyFill="1" applyBorder="1" applyAlignment="1">
      <alignment horizontal="center"/>
    </xf>
    <xf numFmtId="49" fontId="8" fillId="2" borderId="61" xfId="8" applyNumberFormat="1" applyFont="1" applyFill="1" applyBorder="1" applyAlignment="1">
      <alignment horizontal="center"/>
    </xf>
    <xf numFmtId="49" fontId="8" fillId="2" borderId="41" xfId="8" applyNumberFormat="1" applyFont="1" applyFill="1" applyBorder="1" applyAlignment="1">
      <alignment horizontal="center"/>
    </xf>
    <xf numFmtId="0" fontId="12" fillId="0" borderId="58" xfId="8" applyNumberFormat="1" applyFont="1" applyFill="1" applyBorder="1" applyAlignment="1">
      <alignment horizontal="center"/>
    </xf>
    <xf numFmtId="49" fontId="8" fillId="2" borderId="57" xfId="8" applyNumberFormat="1" applyFont="1" applyFill="1" applyBorder="1" applyAlignment="1">
      <alignment horizontal="center" vertical="center"/>
    </xf>
    <xf numFmtId="49" fontId="8" fillId="2" borderId="35" xfId="8" applyNumberFormat="1" applyFont="1" applyFill="1" applyBorder="1" applyAlignment="1">
      <alignment horizontal="center" vertical="center"/>
    </xf>
    <xf numFmtId="49" fontId="8" fillId="2" borderId="60" xfId="8" applyNumberFormat="1" applyFont="1" applyFill="1" applyBorder="1" applyAlignment="1">
      <alignment horizontal="center"/>
    </xf>
    <xf numFmtId="49" fontId="8" fillId="2" borderId="0" xfId="8" applyNumberFormat="1" applyFont="1" applyFill="1" applyAlignment="1">
      <alignment horizontal="left" vertical="top"/>
    </xf>
    <xf numFmtId="49" fontId="8" fillId="2" borderId="12" xfId="8" applyNumberFormat="1" applyFont="1" applyFill="1" applyBorder="1" applyAlignment="1">
      <alignment horizontal="right"/>
    </xf>
    <xf numFmtId="49" fontId="8" fillId="2" borderId="22" xfId="8" applyNumberFormat="1" applyFont="1" applyFill="1" applyBorder="1" applyAlignment="1">
      <alignment horizontal="right"/>
    </xf>
    <xf numFmtId="49" fontId="8" fillId="2" borderId="21" xfId="8" applyNumberFormat="1" applyFont="1" applyFill="1" applyBorder="1" applyAlignment="1">
      <alignment horizontal="center"/>
    </xf>
    <xf numFmtId="49" fontId="8" fillId="2" borderId="13" xfId="8" applyNumberFormat="1" applyFont="1" applyFill="1" applyBorder="1" applyAlignment="1">
      <alignment horizontal="center" vertical="center"/>
    </xf>
    <xf numFmtId="49" fontId="8" fillId="2" borderId="14" xfId="8" applyNumberFormat="1" applyFont="1" applyFill="1" applyBorder="1" applyAlignment="1">
      <alignment horizontal="center" vertical="center"/>
    </xf>
    <xf numFmtId="49" fontId="8" fillId="2" borderId="28" xfId="8" applyNumberFormat="1" applyFont="1" applyFill="1" applyBorder="1" applyAlignment="1">
      <alignment horizontal="center" vertical="center"/>
    </xf>
    <xf numFmtId="49" fontId="8" fillId="2" borderId="29" xfId="8" applyNumberFormat="1" applyFont="1" applyFill="1" applyBorder="1" applyAlignment="1">
      <alignment horizontal="center" vertical="center"/>
    </xf>
    <xf numFmtId="49" fontId="8" fillId="2" borderId="15" xfId="8" applyNumberFormat="1" applyFont="1" applyFill="1" applyBorder="1" applyAlignment="1">
      <alignment horizontal="center" vertical="center"/>
    </xf>
    <xf numFmtId="49" fontId="8" fillId="2" borderId="16" xfId="8" applyNumberFormat="1" applyFont="1" applyFill="1" applyBorder="1" applyAlignment="1">
      <alignment horizontal="center" vertical="center"/>
    </xf>
    <xf numFmtId="0" fontId="13" fillId="0" borderId="0" xfId="8" applyNumberFormat="1" applyFont="1" applyFill="1" applyBorder="1" applyAlignment="1">
      <alignment horizontal="left" wrapText="1"/>
    </xf>
    <xf numFmtId="49" fontId="8" fillId="2" borderId="65" xfId="8" applyNumberFormat="1" applyFont="1" applyFill="1" applyBorder="1" applyAlignment="1">
      <alignment horizontal="center" vertical="top" wrapText="1"/>
    </xf>
    <xf numFmtId="49" fontId="8" fillId="2" borderId="12" xfId="8" applyNumberFormat="1" applyFont="1" applyFill="1" applyBorder="1" applyAlignment="1">
      <alignment horizontal="center" vertical="center" wrapText="1"/>
    </xf>
    <xf numFmtId="49" fontId="8" fillId="2" borderId="22" xfId="8" applyNumberFormat="1" applyFont="1" applyFill="1" applyBorder="1" applyAlignment="1">
      <alignment horizontal="center" vertical="center" wrapText="1"/>
    </xf>
    <xf numFmtId="49" fontId="8" fillId="2" borderId="15" xfId="8" applyNumberFormat="1" applyFont="1" applyFill="1" applyBorder="1" applyAlignment="1">
      <alignment horizontal="center" vertical="center" wrapText="1"/>
    </xf>
    <xf numFmtId="49" fontId="8" fillId="2" borderId="21" xfId="8" applyNumberFormat="1" applyFont="1" applyFill="1" applyBorder="1" applyAlignment="1">
      <alignment horizontal="center" vertical="center" wrapText="1"/>
    </xf>
    <xf numFmtId="49" fontId="8" fillId="2" borderId="16" xfId="8" applyNumberFormat="1" applyFont="1" applyFill="1" applyBorder="1" applyAlignment="1">
      <alignment horizontal="center" vertical="center" wrapText="1"/>
    </xf>
    <xf numFmtId="49" fontId="8" fillId="0" borderId="12" xfId="8" applyNumberFormat="1" applyFont="1" applyFill="1" applyBorder="1" applyAlignment="1">
      <alignment horizontal="center" vertical="center" wrapText="1"/>
    </xf>
    <xf numFmtId="49" fontId="8" fillId="0" borderId="22" xfId="8" applyNumberFormat="1" applyFont="1" applyFill="1" applyBorder="1" applyAlignment="1">
      <alignment horizontal="center" vertical="center" wrapText="1"/>
    </xf>
    <xf numFmtId="49" fontId="8" fillId="2" borderId="0" xfId="8" applyNumberFormat="1" applyFont="1" applyFill="1" applyAlignment="1">
      <alignment horizontal="left" wrapText="1"/>
    </xf>
    <xf numFmtId="49" fontId="9"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8" fillId="2" borderId="0" xfId="8" applyNumberFormat="1" applyFont="1" applyFill="1" applyBorder="1" applyAlignment="1">
      <alignment horizontal="left" wrapText="1"/>
    </xf>
    <xf numFmtId="49" fontId="9" fillId="2" borderId="0" xfId="8" applyNumberFormat="1" applyFont="1" applyFill="1" applyBorder="1" applyAlignment="1">
      <alignment horizontal="left" wrapText="1"/>
    </xf>
    <xf numFmtId="49" fontId="8" fillId="2" borderId="21" xfId="8" applyNumberFormat="1" applyFont="1" applyFill="1" applyBorder="1" applyAlignment="1">
      <alignment horizontal="center" vertical="center"/>
    </xf>
    <xf numFmtId="49" fontId="8" fillId="2" borderId="12" xfId="8" applyNumberFormat="1" applyFont="1" applyFill="1" applyBorder="1" applyAlignment="1">
      <alignment horizontal="center" vertical="center"/>
    </xf>
    <xf numFmtId="49" fontId="8" fillId="2" borderId="22" xfId="8" applyNumberFormat="1" applyFont="1" applyFill="1" applyBorder="1" applyAlignment="1">
      <alignment horizontal="center" vertical="center"/>
    </xf>
    <xf numFmtId="49" fontId="8" fillId="0" borderId="15" xfId="8" applyNumberFormat="1" applyFont="1" applyFill="1" applyBorder="1" applyAlignment="1">
      <alignment horizontal="center" vertical="center"/>
    </xf>
    <xf numFmtId="49" fontId="8" fillId="0" borderId="16" xfId="8" applyNumberFormat="1" applyFont="1" applyFill="1" applyBorder="1" applyAlignment="1">
      <alignment horizontal="center" vertical="center"/>
    </xf>
    <xf numFmtId="0" fontId="3" fillId="0" borderId="21" xfId="8" applyNumberFormat="1" applyFont="1" applyFill="1" applyBorder="1" applyAlignment="1">
      <alignment horizontal="center"/>
    </xf>
    <xf numFmtId="0" fontId="3" fillId="0" borderId="16" xfId="8" applyNumberFormat="1" applyFont="1" applyFill="1" applyBorder="1" applyAlignment="1">
      <alignment horizontal="center"/>
    </xf>
    <xf numFmtId="49" fontId="8" fillId="2" borderId="12" xfId="8" applyNumberFormat="1" applyFont="1" applyFill="1" applyBorder="1" applyAlignment="1">
      <alignment horizontal="center" vertical="top"/>
    </xf>
    <xf numFmtId="49" fontId="8" fillId="2" borderId="22" xfId="8" applyNumberFormat="1" applyFont="1" applyFill="1" applyBorder="1" applyAlignment="1">
      <alignment horizontal="center" vertical="top"/>
    </xf>
    <xf numFmtId="49" fontId="8" fillId="2" borderId="0" xfId="8" applyNumberFormat="1" applyFont="1" applyFill="1" applyBorder="1" applyAlignment="1">
      <alignment horizontal="left"/>
    </xf>
    <xf numFmtId="49" fontId="9" fillId="2" borderId="0" xfId="8" applyNumberFormat="1" applyFont="1" applyFill="1" applyBorder="1" applyAlignment="1">
      <alignment horizontal="left" vertical="top" wrapText="1"/>
    </xf>
    <xf numFmtId="49" fontId="26" fillId="2" borderId="0" xfId="8" applyNumberFormat="1" applyFont="1" applyFill="1" applyAlignment="1">
      <alignment horizontal="left" vertical="top" wrapText="1"/>
    </xf>
    <xf numFmtId="49" fontId="28" fillId="2" borderId="0" xfId="8" applyNumberFormat="1" applyFont="1" applyFill="1" applyAlignment="1">
      <alignment horizontal="left" vertical="top" wrapText="1"/>
    </xf>
    <xf numFmtId="49" fontId="8" fillId="2" borderId="0" xfId="8" applyNumberFormat="1" applyFont="1" applyFill="1" applyAlignment="1">
      <alignment horizontal="left" vertical="center"/>
    </xf>
    <xf numFmtId="49" fontId="9" fillId="2" borderId="0" xfId="8" applyNumberFormat="1" applyFont="1" applyFill="1" applyAlignment="1">
      <alignment horizontal="left" vertical="center"/>
    </xf>
    <xf numFmtId="49" fontId="9" fillId="2" borderId="0" xfId="8" applyNumberFormat="1" applyFont="1" applyFill="1" applyAlignment="1">
      <alignment horizontal="left" vertical="center" wrapText="1"/>
    </xf>
    <xf numFmtId="49" fontId="9" fillId="2" borderId="0" xfId="8" applyNumberFormat="1" applyFont="1" applyFill="1" applyAlignment="1">
      <alignment horizontal="left"/>
    </xf>
    <xf numFmtId="49" fontId="8" fillId="0" borderId="93" xfId="8" applyNumberFormat="1" applyFont="1" applyFill="1" applyBorder="1" applyAlignment="1">
      <alignment horizontal="center" vertical="center"/>
    </xf>
    <xf numFmtId="49" fontId="8" fillId="0" borderId="21" xfId="8" applyNumberFormat="1" applyFont="1" applyFill="1" applyBorder="1" applyAlignment="1">
      <alignment horizontal="center" vertical="center"/>
    </xf>
    <xf numFmtId="49" fontId="8" fillId="0" borderId="94" xfId="8" applyNumberFormat="1" applyFont="1" applyFill="1" applyBorder="1" applyAlignment="1">
      <alignment horizontal="center" vertical="center"/>
    </xf>
    <xf numFmtId="49" fontId="8" fillId="3" borderId="15" xfId="8" applyNumberFormat="1" applyFont="1" applyFill="1" applyBorder="1" applyAlignment="1">
      <alignment horizontal="center"/>
    </xf>
    <xf numFmtId="49" fontId="8" fillId="3" borderId="21" xfId="8" applyNumberFormat="1" applyFont="1" applyFill="1" applyBorder="1" applyAlignment="1">
      <alignment horizontal="center"/>
    </xf>
    <xf numFmtId="49" fontId="8" fillId="3" borderId="0" xfId="8" applyNumberFormat="1" applyFont="1" applyFill="1" applyBorder="1" applyAlignment="1">
      <alignment horizontal="center"/>
    </xf>
    <xf numFmtId="49" fontId="8" fillId="3" borderId="65" xfId="8" applyNumberFormat="1" applyFont="1" applyFill="1" applyBorder="1" applyAlignment="1">
      <alignment horizontal="center"/>
    </xf>
    <xf numFmtId="49" fontId="8" fillId="3" borderId="16" xfId="8" applyNumberFormat="1" applyFont="1" applyFill="1" applyBorder="1" applyAlignment="1">
      <alignment horizontal="center"/>
    </xf>
    <xf numFmtId="49" fontId="8" fillId="0" borderId="31" xfId="8" applyNumberFormat="1" applyFont="1" applyFill="1" applyBorder="1" applyAlignment="1">
      <alignment horizontal="center"/>
    </xf>
    <xf numFmtId="49" fontId="8" fillId="0" borderId="10" xfId="8" applyNumberFormat="1" applyFont="1" applyFill="1" applyBorder="1" applyAlignment="1">
      <alignment horizontal="center"/>
    </xf>
    <xf numFmtId="49" fontId="8" fillId="0" borderId="106" xfId="8" applyNumberFormat="1" applyFont="1" applyFill="1" applyBorder="1" applyAlignment="1">
      <alignment horizontal="center"/>
    </xf>
    <xf numFmtId="49" fontId="9" fillId="2" borderId="0" xfId="8" applyNumberFormat="1" applyFont="1" applyFill="1" applyAlignment="1">
      <alignment horizontal="left" wrapText="1"/>
    </xf>
    <xf numFmtId="49" fontId="8" fillId="2" borderId="0" xfId="8" applyNumberFormat="1" applyFont="1" applyFill="1" applyAlignment="1">
      <alignment horizontal="left" vertical="center" wrapText="1"/>
    </xf>
    <xf numFmtId="0" fontId="13" fillId="0" borderId="31" xfId="12" applyFont="1" applyFill="1" applyBorder="1" applyAlignment="1">
      <alignment horizontal="center" vertical="center" wrapText="1"/>
    </xf>
    <xf numFmtId="0" fontId="13" fillId="0" borderId="41" xfId="12" applyFont="1" applyFill="1" applyBorder="1" applyAlignment="1">
      <alignment horizontal="center" vertical="center" wrapText="1"/>
    </xf>
    <xf numFmtId="0" fontId="13" fillId="0" borderId="34" xfId="12" applyFont="1" applyFill="1" applyBorder="1" applyAlignment="1">
      <alignment horizontal="center" vertical="center" wrapText="1"/>
    </xf>
    <xf numFmtId="0" fontId="13" fillId="0" borderId="106" xfId="12" applyFont="1" applyFill="1" applyBorder="1" applyAlignment="1">
      <alignment horizontal="center" vertical="center" wrapText="1"/>
    </xf>
    <xf numFmtId="0" fontId="13" fillId="0" borderId="55" xfId="12" applyFont="1" applyFill="1" applyBorder="1" applyAlignment="1">
      <alignment horizontal="center" vertical="center" wrapText="1"/>
    </xf>
    <xf numFmtId="0" fontId="13" fillId="0" borderId="10" xfId="12" applyFont="1" applyFill="1" applyBorder="1" applyAlignment="1">
      <alignment horizontal="center" vertical="center" wrapText="1"/>
    </xf>
    <xf numFmtId="0" fontId="13" fillId="0" borderId="110" xfId="12" applyFont="1" applyFill="1" applyBorder="1" applyAlignment="1">
      <alignment horizontal="center" vertical="center" wrapText="1"/>
    </xf>
    <xf numFmtId="0" fontId="13" fillId="0" borderId="111" xfId="12" applyFont="1" applyFill="1" applyBorder="1" applyAlignment="1">
      <alignment horizontal="center" vertical="center" wrapText="1"/>
    </xf>
    <xf numFmtId="0" fontId="13" fillId="0" borderId="56" xfId="12" applyFont="1" applyFill="1" applyBorder="1" applyAlignment="1">
      <alignment horizontal="center" vertical="center" wrapText="1"/>
    </xf>
    <xf numFmtId="0" fontId="13" fillId="0" borderId="27" xfId="12" applyFont="1" applyFill="1" applyBorder="1" applyAlignment="1">
      <alignment horizontal="center" vertical="center" wrapText="1"/>
    </xf>
    <xf numFmtId="0" fontId="13" fillId="0" borderId="112" xfId="12" applyFont="1" applyFill="1" applyBorder="1" applyAlignment="1">
      <alignment horizontal="center" vertical="center" wrapText="1"/>
    </xf>
    <xf numFmtId="0" fontId="13" fillId="0" borderId="30" xfId="12" applyFont="1" applyFill="1" applyBorder="1" applyAlignment="1">
      <alignment horizontal="center" vertical="center" wrapText="1"/>
    </xf>
    <xf numFmtId="0" fontId="13" fillId="0" borderId="41" xfId="12" applyFont="1" applyFill="1" applyBorder="1" applyAlignment="1">
      <alignment horizontal="center" vertical="center"/>
    </xf>
    <xf numFmtId="0" fontId="13" fillId="0" borderId="33" xfId="12" applyFont="1" applyFill="1" applyBorder="1" applyAlignment="1">
      <alignment horizontal="center" vertical="center"/>
    </xf>
    <xf numFmtId="0" fontId="13" fillId="0" borderId="112" xfId="12" applyFont="1" applyFill="1" applyBorder="1" applyAlignment="1">
      <alignment horizontal="center" vertical="center"/>
    </xf>
    <xf numFmtId="0" fontId="13" fillId="0" borderId="56" xfId="12" applyFont="1" applyFill="1" applyBorder="1" applyAlignment="1">
      <alignment horizontal="center" vertical="center"/>
    </xf>
    <xf numFmtId="0" fontId="13" fillId="0" borderId="30" xfId="12" applyFont="1" applyFill="1" applyBorder="1" applyAlignment="1">
      <alignment horizontal="center" vertical="center"/>
    </xf>
    <xf numFmtId="0" fontId="13" fillId="0" borderId="31" xfId="12" applyFont="1" applyFill="1" applyBorder="1" applyAlignment="1">
      <alignment horizontal="center" vertical="center"/>
    </xf>
    <xf numFmtId="187" fontId="13" fillId="0" borderId="106" xfId="13" applyNumberFormat="1" applyFont="1" applyFill="1" applyBorder="1" applyAlignment="1">
      <alignment horizontal="center" vertical="center" wrapText="1"/>
    </xf>
    <xf numFmtId="187" fontId="13" fillId="0" borderId="10" xfId="13" applyNumberFormat="1" applyFont="1" applyFill="1" applyBorder="1" applyAlignment="1">
      <alignment horizontal="center" vertical="center" wrapText="1"/>
    </xf>
    <xf numFmtId="187" fontId="13" fillId="0" borderId="55" xfId="13" applyNumberFormat="1" applyFont="1" applyFill="1" applyBorder="1" applyAlignment="1">
      <alignment horizontal="center" vertical="center" wrapText="1"/>
    </xf>
    <xf numFmtId="0" fontId="13" fillId="0" borderId="38" xfId="12" applyFont="1" applyFill="1" applyBorder="1" applyAlignment="1">
      <alignment horizontal="center" vertical="center" wrapText="1"/>
    </xf>
    <xf numFmtId="0" fontId="13" fillId="0" borderId="9" xfId="12" applyFont="1" applyFill="1" applyBorder="1" applyAlignment="1">
      <alignment horizontal="center" vertical="center" wrapText="1"/>
    </xf>
    <xf numFmtId="0" fontId="13" fillId="0" borderId="34" xfId="12" applyFont="1" applyFill="1" applyBorder="1" applyAlignment="1">
      <alignment horizontal="center" vertical="center"/>
    </xf>
    <xf numFmtId="0" fontId="8" fillId="2" borderId="107" xfId="8" applyFont="1" applyFill="1" applyBorder="1" applyAlignment="1">
      <alignment horizontal="center" vertical="center" wrapText="1"/>
    </xf>
    <xf numFmtId="0" fontId="8" fillId="2" borderId="22" xfId="8" applyFont="1" applyFill="1" applyBorder="1" applyAlignment="1">
      <alignment horizontal="center" vertical="center" wrapText="1"/>
    </xf>
    <xf numFmtId="49" fontId="8" fillId="2" borderId="107" xfId="8" applyNumberFormat="1" applyFont="1" applyFill="1" applyBorder="1" applyAlignment="1">
      <alignment horizontal="center" vertical="center" wrapText="1"/>
    </xf>
    <xf numFmtId="49" fontId="8" fillId="2" borderId="35" xfId="8" applyNumberFormat="1" applyFont="1" applyFill="1" applyBorder="1" applyAlignment="1">
      <alignment horizontal="center" vertical="center" wrapText="1"/>
    </xf>
    <xf numFmtId="49" fontId="8" fillId="2" borderId="45" xfId="8" applyNumberFormat="1" applyFont="1" applyFill="1" applyBorder="1" applyAlignment="1">
      <alignment horizontal="center" vertical="center"/>
    </xf>
    <xf numFmtId="49" fontId="8" fillId="2" borderId="46" xfId="8" applyNumberFormat="1" applyFont="1" applyFill="1" applyBorder="1" applyAlignment="1">
      <alignment horizontal="center" vertical="center"/>
    </xf>
    <xf numFmtId="49" fontId="8" fillId="2" borderId="47" xfId="8" applyNumberFormat="1" applyFont="1" applyFill="1" applyBorder="1" applyAlignment="1">
      <alignment horizontal="center" vertical="center"/>
    </xf>
    <xf numFmtId="0" fontId="8" fillId="2" borderId="45" xfId="8" applyFont="1" applyFill="1" applyBorder="1" applyAlignment="1">
      <alignment horizontal="center" vertical="center" wrapText="1"/>
    </xf>
    <xf numFmtId="0" fontId="8" fillId="2" borderId="46" xfId="8" applyFont="1" applyFill="1" applyBorder="1" applyAlignment="1">
      <alignment horizontal="center" vertical="center" wrapText="1"/>
    </xf>
    <xf numFmtId="0" fontId="3" fillId="0" borderId="47" xfId="8" applyNumberFormat="1" applyFont="1" applyFill="1" applyBorder="1" applyAlignment="1">
      <alignment horizontal="center" vertical="center" wrapText="1"/>
    </xf>
    <xf numFmtId="0" fontId="8" fillId="2" borderId="47" xfId="8" applyFont="1" applyFill="1" applyBorder="1" applyAlignment="1">
      <alignment horizontal="center" vertical="center" wrapText="1"/>
    </xf>
    <xf numFmtId="49" fontId="8" fillId="2" borderId="107" xfId="8" applyNumberFormat="1" applyFont="1" applyFill="1" applyBorder="1" applyAlignment="1">
      <alignment horizontal="center" vertical="center"/>
    </xf>
    <xf numFmtId="49" fontId="8" fillId="2" borderId="45" xfId="8" applyNumberFormat="1" applyFont="1" applyFill="1" applyBorder="1" applyAlignment="1">
      <alignment horizontal="center"/>
    </xf>
    <xf numFmtId="49" fontId="8" fillId="2" borderId="46" xfId="8" applyNumberFormat="1" applyFont="1" applyFill="1" applyBorder="1" applyAlignment="1">
      <alignment horizontal="center"/>
    </xf>
    <xf numFmtId="49" fontId="8" fillId="2" borderId="47" xfId="8" applyNumberFormat="1" applyFont="1" applyFill="1" applyBorder="1" applyAlignment="1">
      <alignment horizontal="center"/>
    </xf>
    <xf numFmtId="49" fontId="8" fillId="2" borderId="31" xfId="8" applyNumberFormat="1" applyFont="1" applyFill="1" applyBorder="1" applyAlignment="1">
      <alignment horizontal="center" vertical="center"/>
    </xf>
    <xf numFmtId="49" fontId="8" fillId="2" borderId="33" xfId="8" applyNumberFormat="1" applyFont="1" applyFill="1" applyBorder="1" applyAlignment="1">
      <alignment horizontal="center" vertical="center"/>
    </xf>
    <xf numFmtId="49" fontId="8" fillId="2" borderId="34" xfId="8" applyNumberFormat="1" applyFont="1" applyFill="1" applyBorder="1" applyAlignment="1">
      <alignment horizontal="center" vertical="center"/>
    </xf>
    <xf numFmtId="49" fontId="8" fillId="2" borderId="43" xfId="8" applyNumberFormat="1" applyFont="1" applyFill="1" applyBorder="1" applyAlignment="1">
      <alignment horizontal="center" vertical="center"/>
    </xf>
    <xf numFmtId="49" fontId="8" fillId="2" borderId="44" xfId="8" applyNumberFormat="1" applyFont="1" applyFill="1" applyBorder="1" applyAlignment="1">
      <alignment horizontal="center" vertical="center"/>
    </xf>
    <xf numFmtId="49" fontId="8" fillId="2" borderId="43" xfId="8" applyNumberFormat="1" applyFont="1" applyFill="1" applyBorder="1" applyAlignment="1">
      <alignment horizontal="center" vertical="center" wrapText="1"/>
    </xf>
    <xf numFmtId="49" fontId="8" fillId="2" borderId="44" xfId="8" applyNumberFormat="1" applyFont="1" applyFill="1" applyBorder="1" applyAlignment="1">
      <alignment horizontal="center" vertical="center" wrapText="1"/>
    </xf>
    <xf numFmtId="49" fontId="8" fillId="2" borderId="28" xfId="8" applyNumberFormat="1" applyFont="1" applyFill="1" applyBorder="1" applyAlignment="1">
      <alignment horizontal="center" vertical="center" wrapText="1"/>
    </xf>
    <xf numFmtId="49" fontId="8" fillId="2" borderId="29" xfId="8" applyNumberFormat="1" applyFont="1" applyFill="1" applyBorder="1" applyAlignment="1">
      <alignment horizontal="center" vertical="center" wrapText="1"/>
    </xf>
    <xf numFmtId="49" fontId="8" fillId="2" borderId="107"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49" fontId="8" fillId="2" borderId="0" xfId="8" applyNumberFormat="1" applyFont="1" applyFill="1" applyAlignment="1">
      <alignment horizontal="center" vertical="center" wrapText="1"/>
    </xf>
    <xf numFmtId="49" fontId="8" fillId="2" borderId="113" xfId="8" applyNumberFormat="1" applyFont="1" applyFill="1" applyBorder="1" applyAlignment="1">
      <alignment horizontal="center" vertical="center"/>
    </xf>
    <xf numFmtId="0" fontId="8" fillId="2" borderId="113" xfId="8" applyFont="1" applyFill="1" applyBorder="1" applyAlignment="1">
      <alignment horizontal="center" vertical="center" wrapText="1"/>
    </xf>
    <xf numFmtId="0" fontId="8" fillId="2" borderId="44" xfId="8" applyFont="1" applyFill="1" applyBorder="1" applyAlignment="1">
      <alignment horizontal="center" vertical="center" wrapText="1"/>
    </xf>
    <xf numFmtId="0" fontId="8" fillId="2" borderId="45" xfId="8" applyFont="1" applyFill="1" applyBorder="1" applyAlignment="1">
      <alignment horizontal="center" wrapText="1"/>
    </xf>
    <xf numFmtId="0" fontId="8" fillId="2" borderId="46" xfId="8" applyFont="1" applyFill="1" applyBorder="1" applyAlignment="1">
      <alignment horizontal="center" wrapText="1"/>
    </xf>
    <xf numFmtId="0" fontId="8" fillId="2" borderId="47" xfId="8" applyFont="1" applyFill="1" applyBorder="1" applyAlignment="1">
      <alignment horizontal="center" wrapText="1"/>
    </xf>
    <xf numFmtId="49" fontId="8" fillId="2" borderId="43" xfId="8" applyNumberFormat="1" applyFont="1" applyFill="1" applyBorder="1" applyAlignment="1">
      <alignment horizontal="center"/>
    </xf>
    <xf numFmtId="49" fontId="8" fillId="2" borderId="113" xfId="8" applyNumberFormat="1" applyFont="1" applyFill="1" applyBorder="1" applyAlignment="1">
      <alignment horizontal="center"/>
    </xf>
    <xf numFmtId="49" fontId="8" fillId="2" borderId="44" xfId="8" applyNumberFormat="1" applyFont="1" applyFill="1" applyBorder="1" applyAlignment="1">
      <alignment horizontal="center"/>
    </xf>
    <xf numFmtId="49" fontId="8" fillId="0" borderId="107" xfId="8" applyNumberFormat="1" applyFont="1" applyFill="1" applyBorder="1" applyAlignment="1">
      <alignment horizontal="center" vertical="center"/>
    </xf>
    <xf numFmtId="49" fontId="8" fillId="0" borderId="28" xfId="8" applyNumberFormat="1" applyFont="1" applyFill="1" applyBorder="1" applyAlignment="1">
      <alignment horizontal="center" vertical="center"/>
    </xf>
    <xf numFmtId="49" fontId="8" fillId="0" borderId="43" xfId="8" applyNumberFormat="1" applyFont="1" applyFill="1" applyBorder="1" applyAlignment="1">
      <alignment horizontal="center" vertical="center"/>
    </xf>
    <xf numFmtId="0" fontId="3" fillId="0" borderId="113" xfId="8" applyNumberFormat="1" applyFont="1" applyFill="1" applyBorder="1" applyAlignment="1">
      <alignment horizontal="center" vertical="center"/>
    </xf>
    <xf numFmtId="0" fontId="3" fillId="0" borderId="44" xfId="8" applyNumberFormat="1" applyFont="1" applyFill="1" applyBorder="1" applyAlignment="1">
      <alignment horizontal="center" vertical="center"/>
    </xf>
    <xf numFmtId="49" fontId="8" fillId="0" borderId="45" xfId="8" applyNumberFormat="1" applyFont="1" applyFill="1" applyBorder="1" applyAlignment="1">
      <alignment horizontal="center" vertical="center"/>
    </xf>
    <xf numFmtId="0" fontId="3" fillId="0" borderId="46" xfId="8" applyNumberFormat="1" applyFont="1" applyFill="1" applyBorder="1" applyAlignment="1">
      <alignment horizontal="center" vertical="center"/>
    </xf>
    <xf numFmtId="0" fontId="3" fillId="0" borderId="47" xfId="8" applyNumberFormat="1" applyFont="1" applyFill="1" applyBorder="1" applyAlignment="1">
      <alignment horizontal="center" vertical="center"/>
    </xf>
    <xf numFmtId="49" fontId="9" fillId="0" borderId="0" xfId="8" applyNumberFormat="1" applyFont="1" applyFill="1" applyBorder="1" applyAlignment="1">
      <alignment horizontal="left" wrapText="1"/>
    </xf>
    <xf numFmtId="49" fontId="8" fillId="3" borderId="65" xfId="0" applyNumberFormat="1" applyFont="1" applyFill="1" applyBorder="1" applyAlignment="1">
      <alignment horizontal="left" vertical="top" wrapText="1"/>
    </xf>
    <xf numFmtId="49" fontId="24" fillId="2" borderId="0" xfId="0" applyNumberFormat="1" applyFont="1" applyFill="1" applyAlignment="1">
      <alignment horizontal="left" wrapText="1"/>
    </xf>
    <xf numFmtId="0" fontId="24" fillId="2" borderId="0" xfId="0" applyFont="1" applyFill="1" applyAlignment="1">
      <alignment horizontal="left" wrapText="1"/>
    </xf>
    <xf numFmtId="3" fontId="9" fillId="3" borderId="110" xfId="0" applyNumberFormat="1" applyFont="1" applyFill="1" applyBorder="1" applyAlignment="1">
      <alignment horizontal="center" vertical="center"/>
    </xf>
    <xf numFmtId="3" fontId="9" fillId="3" borderId="111" xfId="0" applyNumberFormat="1" applyFont="1" applyFill="1" applyBorder="1" applyAlignment="1">
      <alignment horizontal="center" vertical="center"/>
    </xf>
    <xf numFmtId="3" fontId="9" fillId="3" borderId="112" xfId="0" applyNumberFormat="1" applyFont="1" applyFill="1" applyBorder="1" applyAlignment="1">
      <alignment horizontal="center" vertical="center"/>
    </xf>
    <xf numFmtId="3" fontId="9" fillId="3" borderId="133" xfId="0" applyNumberFormat="1" applyFont="1" applyFill="1" applyBorder="1" applyAlignment="1">
      <alignment horizontal="center" vertical="center"/>
    </xf>
    <xf numFmtId="3" fontId="9" fillId="3" borderId="0" xfId="0" applyNumberFormat="1" applyFont="1" applyFill="1" applyBorder="1" applyAlignment="1">
      <alignment horizontal="center" vertical="center"/>
    </xf>
    <xf numFmtId="3" fontId="9" fillId="3" borderId="9" xfId="0" applyNumberFormat="1" applyFont="1" applyFill="1" applyBorder="1" applyAlignment="1">
      <alignment horizontal="center" vertical="center"/>
    </xf>
    <xf numFmtId="3" fontId="9" fillId="3" borderId="136" xfId="0" applyNumberFormat="1" applyFont="1" applyFill="1" applyBorder="1" applyAlignment="1">
      <alignment horizontal="center" vertical="center"/>
    </xf>
    <xf numFmtId="3" fontId="9" fillId="3" borderId="27" xfId="0" applyNumberFormat="1" applyFont="1" applyFill="1" applyBorder="1" applyAlignment="1">
      <alignment horizontal="center" vertical="center"/>
    </xf>
    <xf numFmtId="3" fontId="9" fillId="3" borderId="30" xfId="0" applyNumberFormat="1" applyFont="1" applyFill="1" applyBorder="1" applyAlignment="1">
      <alignment horizontal="center" vertical="center"/>
    </xf>
    <xf numFmtId="49" fontId="24" fillId="2" borderId="0" xfId="0" applyNumberFormat="1" applyFont="1" applyFill="1" applyBorder="1" applyAlignment="1">
      <alignment horizontal="left" wrapText="1"/>
    </xf>
    <xf numFmtId="49" fontId="22" fillId="2" borderId="0" xfId="0" applyNumberFormat="1" applyFont="1" applyFill="1" applyAlignment="1">
      <alignment horizontal="left" wrapText="1"/>
    </xf>
    <xf numFmtId="49" fontId="8" fillId="2" borderId="31" xfId="0" applyNumberFormat="1" applyFont="1" applyFill="1" applyBorder="1" applyAlignment="1">
      <alignment horizontal="center" vertical="center" wrapText="1"/>
    </xf>
    <xf numFmtId="49" fontId="8" fillId="2" borderId="31" xfId="0" applyNumberFormat="1" applyFont="1" applyFill="1" applyBorder="1" applyAlignment="1">
      <alignment horizontal="center" vertical="center"/>
    </xf>
    <xf numFmtId="0" fontId="8" fillId="2" borderId="31" xfId="0" applyFont="1" applyFill="1" applyBorder="1" applyAlignment="1">
      <alignment horizontal="center" vertical="center" wrapText="1"/>
    </xf>
    <xf numFmtId="0" fontId="8" fillId="2" borderId="46" xfId="0" applyFont="1" applyFill="1" applyBorder="1" applyAlignment="1">
      <alignment horizontal="center" vertical="center" wrapText="1"/>
    </xf>
    <xf numFmtId="0" fontId="8" fillId="2" borderId="47" xfId="0" applyFont="1" applyFill="1" applyBorder="1" applyAlignment="1">
      <alignment horizontal="center" vertical="center" wrapText="1"/>
    </xf>
    <xf numFmtId="0" fontId="8" fillId="2" borderId="45" xfId="0" applyFont="1" applyFill="1" applyBorder="1" applyAlignment="1">
      <alignment horizontal="center" vertical="center" wrapText="1"/>
    </xf>
    <xf numFmtId="49" fontId="8" fillId="2" borderId="45" xfId="0" applyNumberFormat="1" applyFont="1" applyFill="1" applyBorder="1" applyAlignment="1">
      <alignment horizontal="center" vertical="center" wrapText="1"/>
    </xf>
    <xf numFmtId="49" fontId="8" fillId="2" borderId="47" xfId="0" applyNumberFormat="1" applyFont="1" applyFill="1" applyBorder="1" applyAlignment="1">
      <alignment horizontal="center" vertical="center"/>
    </xf>
    <xf numFmtId="49" fontId="8" fillId="3" borderId="0" xfId="0" applyNumberFormat="1" applyFont="1" applyFill="1" applyAlignment="1">
      <alignment horizontal="left" vertical="top" wrapText="1"/>
    </xf>
    <xf numFmtId="49" fontId="8" fillId="3" borderId="0" xfId="0" applyNumberFormat="1" applyFont="1" applyFill="1" applyAlignment="1">
      <alignment horizontal="left" vertical="top"/>
    </xf>
    <xf numFmtId="49" fontId="8" fillId="2" borderId="31" xfId="0" applyNumberFormat="1" applyFont="1" applyFill="1" applyBorder="1" applyAlignment="1">
      <alignment horizontal="left" vertical="center" wrapText="1"/>
    </xf>
    <xf numFmtId="49" fontId="8" fillId="2" borderId="31" xfId="0" applyNumberFormat="1" applyFont="1" applyFill="1" applyBorder="1" applyAlignment="1">
      <alignment vertical="center" wrapText="1"/>
    </xf>
    <xf numFmtId="49" fontId="8" fillId="2" borderId="31" xfId="0" applyNumberFormat="1" applyFont="1" applyFill="1" applyBorder="1" applyAlignment="1">
      <alignment vertical="center"/>
    </xf>
    <xf numFmtId="0" fontId="8" fillId="2" borderId="31" xfId="0" applyFont="1" applyFill="1" applyBorder="1" applyAlignment="1">
      <alignment vertical="center" wrapText="1"/>
    </xf>
    <xf numFmtId="0" fontId="13" fillId="3" borderId="56" xfId="0" applyFont="1" applyFill="1" applyBorder="1" applyAlignment="1">
      <alignment horizontal="left" vertical="center" wrapText="1"/>
    </xf>
    <xf numFmtId="0" fontId="13" fillId="3" borderId="27" xfId="0" applyFont="1" applyFill="1" applyBorder="1" applyAlignment="1">
      <alignment horizontal="left" vertical="center" wrapText="1"/>
    </xf>
    <xf numFmtId="0" fontId="13" fillId="0" borderId="31" xfId="0" applyFont="1" applyFill="1" applyBorder="1" applyAlignment="1">
      <alignment horizontal="center" vertical="center" wrapText="1"/>
    </xf>
    <xf numFmtId="0" fontId="12" fillId="0" borderId="31" xfId="0" applyNumberFormat="1" applyFont="1" applyFill="1" applyBorder="1" applyAlignment="1"/>
    <xf numFmtId="0" fontId="13" fillId="0" borderId="48" xfId="0" applyNumberFormat="1" applyFont="1" applyFill="1" applyBorder="1" applyAlignment="1">
      <alignment horizontal="center"/>
    </xf>
    <xf numFmtId="0" fontId="13" fillId="0" borderId="115" xfId="0" applyNumberFormat="1" applyFont="1" applyFill="1" applyBorder="1" applyAlignment="1">
      <alignment horizontal="center"/>
    </xf>
    <xf numFmtId="0" fontId="13" fillId="0" borderId="116" xfId="0" applyNumberFormat="1" applyFont="1" applyFill="1" applyBorder="1" applyAlignment="1">
      <alignment horizontal="center"/>
    </xf>
    <xf numFmtId="49" fontId="9" fillId="2" borderId="0" xfId="0" applyNumberFormat="1" applyFont="1" applyFill="1" applyAlignment="1">
      <alignment horizontal="left" wrapText="1"/>
    </xf>
    <xf numFmtId="49" fontId="8" fillId="0" borderId="31" xfId="0" applyNumberFormat="1" applyFont="1" applyFill="1" applyBorder="1" applyAlignment="1">
      <alignment horizontal="left" wrapText="1"/>
    </xf>
    <xf numFmtId="49" fontId="8" fillId="2" borderId="31" xfId="0" applyNumberFormat="1" applyFont="1" applyFill="1" applyBorder="1" applyAlignment="1">
      <alignment horizontal="left" vertical="center"/>
    </xf>
    <xf numFmtId="0" fontId="8" fillId="2" borderId="31" xfId="0" applyFont="1" applyFill="1" applyBorder="1" applyAlignment="1">
      <alignment horizontal="left" vertical="center" wrapText="1"/>
    </xf>
    <xf numFmtId="167" fontId="13" fillId="0" borderId="48" xfId="1" applyNumberFormat="1" applyFont="1" applyFill="1" applyBorder="1" applyAlignment="1">
      <alignment horizontal="center" vertical="center"/>
    </xf>
    <xf numFmtId="167" fontId="13" fillId="0" borderId="115" xfId="1" applyNumberFormat="1" applyFont="1" applyFill="1" applyBorder="1" applyAlignment="1">
      <alignment horizontal="center" vertical="center"/>
    </xf>
    <xf numFmtId="0" fontId="22" fillId="0" borderId="0" xfId="32" applyFont="1" applyFill="1" applyBorder="1" applyAlignment="1">
      <alignment vertical="center" wrapText="1"/>
    </xf>
    <xf numFmtId="0" fontId="22" fillId="0" borderId="0" xfId="8" applyFont="1" applyFill="1" applyAlignment="1">
      <alignment vertical="center" wrapText="1"/>
    </xf>
    <xf numFmtId="0" fontId="22" fillId="0" borderId="0" xfId="8" applyFont="1" applyFill="1" applyAlignment="1">
      <alignment vertical="center"/>
    </xf>
    <xf numFmtId="49" fontId="13" fillId="0" borderId="27" xfId="8" applyNumberFormat="1" applyFont="1" applyFill="1" applyBorder="1" applyAlignment="1">
      <alignment vertical="center" wrapText="1"/>
    </xf>
    <xf numFmtId="0" fontId="13" fillId="0" borderId="31" xfId="32" applyFont="1" applyFill="1" applyBorder="1" applyAlignment="1">
      <alignment vertical="center" wrapText="1"/>
    </xf>
    <xf numFmtId="0" fontId="13" fillId="0" borderId="31" xfId="32" applyFont="1" applyFill="1" applyBorder="1" applyAlignment="1">
      <alignment vertical="center"/>
    </xf>
    <xf numFmtId="0" fontId="57" fillId="0" borderId="0" xfId="0" applyNumberFormat="1" applyFont="1" applyFill="1" applyBorder="1" applyAlignment="1">
      <alignment horizontal="left" wrapText="1"/>
    </xf>
    <xf numFmtId="49" fontId="16" fillId="0" borderId="48" xfId="0" applyNumberFormat="1" applyFont="1" applyFill="1" applyBorder="1" applyAlignment="1">
      <alignment horizontal="left" vertical="center" wrapText="1"/>
    </xf>
    <xf numFmtId="49" fontId="16" fillId="0" borderId="115" xfId="0" applyNumberFormat="1" applyFont="1" applyFill="1" applyBorder="1" applyAlignment="1">
      <alignment horizontal="left" vertical="center" wrapText="1"/>
    </xf>
    <xf numFmtId="49" fontId="16" fillId="0" borderId="116" xfId="0" applyNumberFormat="1" applyFont="1" applyFill="1" applyBorder="1" applyAlignment="1">
      <alignment horizontal="left" vertical="center" wrapText="1"/>
    </xf>
    <xf numFmtId="49" fontId="16" fillId="0" borderId="31" xfId="0" applyNumberFormat="1" applyFont="1" applyFill="1" applyBorder="1" applyAlignment="1">
      <alignment horizontal="center" vertical="center" wrapText="1"/>
    </xf>
    <xf numFmtId="49" fontId="16" fillId="0" borderId="31" xfId="0" applyNumberFormat="1" applyFont="1" applyFill="1" applyBorder="1" applyAlignment="1">
      <alignment horizontal="center" vertical="center"/>
    </xf>
    <xf numFmtId="17" fontId="8" fillId="0" borderId="128" xfId="0" applyNumberFormat="1" applyFont="1" applyFill="1" applyBorder="1" applyAlignment="1">
      <alignment horizontal="center" vertical="center"/>
    </xf>
    <xf numFmtId="0" fontId="12" fillId="0" borderId="129" xfId="0" applyFont="1" applyFill="1" applyBorder="1" applyAlignment="1">
      <alignment horizontal="center" vertical="center"/>
    </xf>
    <xf numFmtId="0" fontId="12" fillId="0" borderId="130" xfId="0" applyFont="1" applyFill="1" applyBorder="1" applyAlignment="1">
      <alignment horizontal="center" vertical="center"/>
    </xf>
    <xf numFmtId="49" fontId="8" fillId="0" borderId="128" xfId="0" applyNumberFormat="1" applyFont="1" applyFill="1" applyBorder="1" applyAlignment="1">
      <alignment horizontal="center" vertical="center"/>
    </xf>
    <xf numFmtId="0" fontId="12" fillId="0" borderId="131" xfId="0" applyFont="1" applyFill="1" applyBorder="1" applyAlignment="1">
      <alignment horizontal="center" vertical="center"/>
    </xf>
    <xf numFmtId="49" fontId="8" fillId="0" borderId="133" xfId="0" applyNumberFormat="1" applyFont="1" applyFill="1" applyBorder="1" applyAlignment="1">
      <alignment horizontal="center"/>
    </xf>
    <xf numFmtId="49" fontId="8" fillId="0" borderId="0" xfId="0" applyNumberFormat="1" applyFont="1" applyFill="1" applyBorder="1" applyAlignment="1">
      <alignment horizontal="center"/>
    </xf>
    <xf numFmtId="49" fontId="8" fillId="0" borderId="19" xfId="0" applyNumberFormat="1" applyFont="1" applyFill="1" applyBorder="1" applyAlignment="1">
      <alignment horizontal="center"/>
    </xf>
    <xf numFmtId="49" fontId="8" fillId="2" borderId="123" xfId="8" applyNumberFormat="1" applyFont="1" applyFill="1" applyBorder="1" applyAlignment="1">
      <alignment horizontal="center" vertical="center"/>
    </xf>
    <xf numFmtId="49" fontId="8" fillId="2" borderId="117" xfId="8" applyNumberFormat="1" applyFont="1" applyFill="1" applyBorder="1" applyAlignment="1">
      <alignment horizontal="center" vertical="center"/>
    </xf>
    <xf numFmtId="49" fontId="8" fillId="2" borderId="124" xfId="8" applyNumberFormat="1" applyFont="1" applyFill="1" applyBorder="1" applyAlignment="1">
      <alignment horizontal="center" vertical="center"/>
    </xf>
    <xf numFmtId="0" fontId="9" fillId="2" borderId="0" xfId="8" applyFont="1" applyFill="1" applyBorder="1" applyAlignment="1">
      <alignment horizontal="left" wrapText="1"/>
    </xf>
    <xf numFmtId="49" fontId="8" fillId="2" borderId="119" xfId="8" applyNumberFormat="1" applyFont="1" applyFill="1" applyBorder="1" applyAlignment="1">
      <alignment horizontal="center" vertical="center"/>
    </xf>
    <xf numFmtId="49" fontId="8" fillId="2" borderId="126" xfId="8" applyNumberFormat="1" applyFont="1" applyFill="1" applyBorder="1" applyAlignment="1">
      <alignment horizontal="center" vertical="center"/>
    </xf>
    <xf numFmtId="0" fontId="3" fillId="0" borderId="0" xfId="8" applyNumberFormat="1" applyFont="1" applyFill="1" applyBorder="1" applyAlignment="1"/>
    <xf numFmtId="0" fontId="32" fillId="3" borderId="38" xfId="52" applyNumberFormat="1" applyFont="1" applyFill="1" applyBorder="1" applyAlignment="1">
      <alignment horizontal="left"/>
    </xf>
    <xf numFmtId="0" fontId="32" fillId="3" borderId="0" xfId="52" applyNumberFormat="1" applyFont="1" applyFill="1" applyAlignment="1">
      <alignment horizontal="left"/>
    </xf>
    <xf numFmtId="0" fontId="14" fillId="3" borderId="40" xfId="52" applyNumberFormat="1" applyFont="1" applyFill="1" applyBorder="1" applyAlignment="1">
      <alignment horizontal="left" vertical="top" wrapText="1"/>
    </xf>
    <xf numFmtId="0" fontId="14" fillId="3" borderId="40" xfId="52" applyNumberFormat="1" applyFont="1" applyFill="1" applyBorder="1" applyAlignment="1">
      <alignment horizontal="left" vertical="top"/>
    </xf>
    <xf numFmtId="0" fontId="16" fillId="3" borderId="31" xfId="52" applyNumberFormat="1" applyFont="1" applyFill="1" applyBorder="1" applyAlignment="1">
      <alignment horizontal="center" vertical="center"/>
    </xf>
    <xf numFmtId="0" fontId="14" fillId="3" borderId="31" xfId="52" applyNumberFormat="1" applyFont="1" applyFill="1" applyBorder="1" applyAlignment="1">
      <alignment horizontal="center" vertical="center"/>
    </xf>
    <xf numFmtId="193" fontId="23" fillId="3" borderId="53" xfId="52" applyFont="1" applyFill="1" applyBorder="1" applyAlignment="1">
      <alignment horizontal="left"/>
    </xf>
    <xf numFmtId="193" fontId="23" fillId="3" borderId="0" xfId="52" applyFont="1" applyFill="1" applyAlignment="1">
      <alignment horizontal="left" vertical="top"/>
    </xf>
    <xf numFmtId="0" fontId="14" fillId="3" borderId="0" xfId="53" applyNumberFormat="1" applyFont="1" applyFill="1" applyAlignment="1">
      <alignment horizontal="left" vertical="top"/>
    </xf>
    <xf numFmtId="49" fontId="8" fillId="2" borderId="68" xfId="21" applyNumberFormat="1" applyFont="1" applyFill="1" applyBorder="1" applyAlignment="1">
      <alignment horizontal="center" vertical="center" wrapText="1"/>
    </xf>
    <xf numFmtId="49" fontId="8" fillId="2" borderId="22" xfId="21" applyNumberFormat="1" applyFont="1" applyFill="1" applyBorder="1" applyAlignment="1">
      <alignment horizontal="center" vertical="center" wrapText="1"/>
    </xf>
    <xf numFmtId="0" fontId="16" fillId="7" borderId="69" xfId="53" applyNumberFormat="1" applyFont="1" applyFill="1" applyBorder="1" applyAlignment="1">
      <alignment horizontal="center" vertical="top"/>
    </xf>
    <xf numFmtId="0" fontId="16" fillId="7" borderId="70" xfId="53" applyNumberFormat="1" applyFont="1" applyFill="1" applyBorder="1" applyAlignment="1">
      <alignment horizontal="center" vertical="top"/>
    </xf>
    <xf numFmtId="0" fontId="16" fillId="7" borderId="71" xfId="53" applyNumberFormat="1" applyFont="1" applyFill="1" applyBorder="1" applyAlignment="1">
      <alignment horizontal="center" vertical="top"/>
    </xf>
    <xf numFmtId="0" fontId="16" fillId="0" borderId="27" xfId="57" applyNumberFormat="1" applyFont="1" applyBorder="1" applyAlignment="1">
      <alignment horizontal="center"/>
    </xf>
    <xf numFmtId="0" fontId="14" fillId="0" borderId="27" xfId="52" applyNumberFormat="1" applyFont="1" applyBorder="1" applyAlignment="1">
      <alignment horizontal="left" vertical="top" wrapText="1"/>
    </xf>
    <xf numFmtId="0" fontId="14" fillId="0" borderId="27" xfId="52" applyNumberFormat="1" applyFont="1" applyBorder="1" applyAlignment="1">
      <alignment horizontal="left" vertical="top"/>
    </xf>
    <xf numFmtId="0" fontId="14" fillId="3" borderId="31" xfId="57" applyNumberFormat="1" applyFont="1" applyFill="1" applyBorder="1" applyAlignment="1">
      <alignment horizontal="center" vertical="center"/>
    </xf>
    <xf numFmtId="49" fontId="8" fillId="2" borderId="35" xfId="21" applyNumberFormat="1" applyFont="1" applyFill="1" applyBorder="1" applyAlignment="1">
      <alignment horizontal="center" vertical="center" wrapText="1"/>
    </xf>
    <xf numFmtId="49" fontId="8" fillId="2" borderId="22" xfId="21" applyNumberFormat="1" applyFont="1" applyFill="1" applyBorder="1" applyAlignment="1">
      <alignment horizontal="center" vertical="center"/>
    </xf>
    <xf numFmtId="0" fontId="16" fillId="9" borderId="10" xfId="57" applyNumberFormat="1" applyFont="1" applyFill="1" applyBorder="1" applyAlignment="1">
      <alignment horizontal="center" vertical="center" wrapText="1"/>
    </xf>
    <xf numFmtId="0" fontId="16" fillId="9" borderId="55" xfId="57" applyNumberFormat="1" applyFont="1" applyFill="1" applyBorder="1" applyAlignment="1">
      <alignment horizontal="center" vertical="center" wrapText="1"/>
    </xf>
    <xf numFmtId="0" fontId="16" fillId="9" borderId="56" xfId="57" applyNumberFormat="1" applyFont="1" applyFill="1" applyBorder="1" applyAlignment="1">
      <alignment horizontal="center" vertical="center" wrapText="1"/>
    </xf>
    <xf numFmtId="0" fontId="16" fillId="9" borderId="30" xfId="57" applyNumberFormat="1" applyFont="1" applyFill="1" applyBorder="1" applyAlignment="1">
      <alignment horizontal="center" vertical="center" wrapText="1"/>
    </xf>
    <xf numFmtId="0" fontId="13" fillId="9" borderId="72" xfId="25" applyFont="1" applyFill="1" applyBorder="1" applyAlignment="1">
      <alignment horizontal="center" vertical="center" wrapText="1"/>
    </xf>
    <xf numFmtId="0" fontId="13" fillId="9" borderId="10" xfId="25" applyFont="1" applyFill="1" applyBorder="1" applyAlignment="1">
      <alignment horizontal="center" vertical="center" wrapText="1"/>
    </xf>
    <xf numFmtId="0" fontId="13" fillId="9" borderId="55" xfId="25" applyFont="1" applyFill="1" applyBorder="1" applyAlignment="1">
      <alignment horizontal="center" vertical="center" wrapText="1"/>
    </xf>
    <xf numFmtId="193" fontId="13" fillId="9" borderId="69" xfId="57" applyFont="1" applyFill="1" applyBorder="1" applyAlignment="1">
      <alignment horizontal="center" vertical="center" wrapText="1"/>
    </xf>
    <xf numFmtId="193" fontId="13" fillId="9" borderId="70" xfId="57" applyFont="1" applyFill="1" applyBorder="1" applyAlignment="1">
      <alignment horizontal="center" vertical="center" wrapText="1"/>
    </xf>
    <xf numFmtId="193" fontId="13" fillId="9" borderId="71" xfId="57" applyFont="1" applyFill="1" applyBorder="1" applyAlignment="1">
      <alignment horizontal="center" vertical="center" wrapText="1"/>
    </xf>
    <xf numFmtId="193" fontId="13" fillId="9" borderId="31" xfId="57" applyFont="1" applyFill="1" applyBorder="1" applyAlignment="1">
      <alignment horizontal="center" vertical="center" wrapText="1"/>
    </xf>
    <xf numFmtId="0" fontId="16" fillId="9" borderId="31" xfId="57" applyNumberFormat="1" applyFont="1" applyFill="1" applyBorder="1" applyAlignment="1">
      <alignment horizontal="center" vertical="center" wrapText="1"/>
    </xf>
    <xf numFmtId="0" fontId="13" fillId="9" borderId="69" xfId="25" applyFont="1" applyFill="1" applyBorder="1" applyAlignment="1">
      <alignment horizontal="center" vertical="center"/>
    </xf>
    <xf numFmtId="0" fontId="13" fillId="9" borderId="71" xfId="25" applyFont="1" applyFill="1" applyBorder="1" applyAlignment="1">
      <alignment horizontal="center" vertical="center"/>
    </xf>
    <xf numFmtId="0" fontId="16" fillId="9" borderId="72" xfId="57" applyNumberFormat="1" applyFont="1" applyFill="1" applyBorder="1" applyAlignment="1">
      <alignment horizontal="center" vertical="center" wrapText="1"/>
    </xf>
    <xf numFmtId="0" fontId="13" fillId="9" borderId="69" xfId="25" applyFont="1" applyFill="1" applyBorder="1" applyAlignment="1">
      <alignment horizontal="center" vertical="center" wrapText="1"/>
    </xf>
    <xf numFmtId="0" fontId="13" fillId="9" borderId="71" xfId="25" applyFont="1" applyFill="1" applyBorder="1" applyAlignment="1">
      <alignment horizontal="center" vertical="center" wrapText="1"/>
    </xf>
    <xf numFmtId="0" fontId="16" fillId="9" borderId="69" xfId="52" applyNumberFormat="1" applyFont="1" applyFill="1" applyBorder="1" applyAlignment="1">
      <alignment horizontal="center" vertical="center" wrapText="1"/>
    </xf>
    <xf numFmtId="0" fontId="16" fillId="9" borderId="71" xfId="52" applyNumberFormat="1" applyFont="1" applyFill="1" applyBorder="1" applyAlignment="1">
      <alignment horizontal="center" vertical="center" wrapText="1"/>
    </xf>
    <xf numFmtId="0" fontId="16" fillId="9" borderId="69" xfId="52" applyNumberFormat="1" applyFont="1" applyFill="1" applyBorder="1" applyAlignment="1">
      <alignment horizontal="center"/>
    </xf>
    <xf numFmtId="0" fontId="16" fillId="9" borderId="70" xfId="52" applyNumberFormat="1" applyFont="1" applyFill="1" applyBorder="1" applyAlignment="1">
      <alignment horizontal="center"/>
    </xf>
    <xf numFmtId="0" fontId="16" fillId="9" borderId="71" xfId="52" applyNumberFormat="1" applyFont="1" applyFill="1" applyBorder="1" applyAlignment="1">
      <alignment horizontal="center"/>
    </xf>
    <xf numFmtId="0" fontId="14" fillId="3" borderId="31" xfId="58" applyNumberFormat="1" applyFont="1" applyFill="1" applyBorder="1" applyAlignment="1">
      <alignment horizontal="center" vertical="center"/>
    </xf>
    <xf numFmtId="3" fontId="13" fillId="3" borderId="72" xfId="24" applyNumberFormat="1" applyFont="1" applyFill="1" applyBorder="1" applyAlignment="1">
      <alignment horizontal="center" vertical="center" wrapText="1"/>
    </xf>
    <xf numFmtId="3" fontId="13" fillId="3" borderId="55" xfId="24" applyNumberFormat="1" applyFont="1" applyFill="1" applyBorder="1" applyAlignment="1">
      <alignment horizontal="center" vertical="center" wrapText="1"/>
    </xf>
    <xf numFmtId="0" fontId="16" fillId="9" borderId="72" xfId="58" applyNumberFormat="1" applyFont="1" applyFill="1" applyBorder="1" applyAlignment="1">
      <alignment horizontal="center" vertical="center" wrapText="1"/>
    </xf>
    <xf numFmtId="0" fontId="16" fillId="9" borderId="55" xfId="58" applyNumberFormat="1" applyFont="1" applyFill="1" applyBorder="1" applyAlignment="1">
      <alignment horizontal="center" vertical="center" wrapText="1"/>
    </xf>
    <xf numFmtId="0" fontId="16" fillId="9" borderId="69" xfId="58" applyNumberFormat="1" applyFont="1" applyFill="1" applyBorder="1" applyAlignment="1">
      <alignment horizontal="center" vertical="center"/>
    </xf>
    <xf numFmtId="0" fontId="16" fillId="9" borderId="71" xfId="58" applyNumberFormat="1" applyFont="1" applyFill="1" applyBorder="1" applyAlignment="1">
      <alignment horizontal="center" vertical="center"/>
    </xf>
    <xf numFmtId="0" fontId="16" fillId="9" borderId="31" xfId="58" applyNumberFormat="1" applyFont="1" applyFill="1" applyBorder="1" applyAlignment="1">
      <alignment horizontal="center" vertical="center" wrapText="1"/>
    </xf>
    <xf numFmtId="0" fontId="16" fillId="0" borderId="69" xfId="58" applyNumberFormat="1" applyFont="1" applyBorder="1" applyAlignment="1">
      <alignment horizontal="center"/>
    </xf>
    <xf numFmtId="0" fontId="16" fillId="0" borderId="70" xfId="58" applyNumberFormat="1" applyFont="1" applyBorder="1" applyAlignment="1">
      <alignment horizontal="center"/>
    </xf>
    <xf numFmtId="0" fontId="16" fillId="0" borderId="71" xfId="58" applyNumberFormat="1" applyFont="1" applyBorder="1" applyAlignment="1">
      <alignment horizontal="center"/>
    </xf>
    <xf numFmtId="193" fontId="13" fillId="9" borderId="31" xfId="58" applyFont="1" applyFill="1" applyBorder="1" applyAlignment="1">
      <alignment horizontal="center" vertical="center" wrapText="1"/>
    </xf>
    <xf numFmtId="0" fontId="13" fillId="9" borderId="31" xfId="0" applyFont="1" applyFill="1" applyBorder="1" applyAlignment="1">
      <alignment horizontal="center" vertical="center" wrapText="1"/>
    </xf>
    <xf numFmtId="193" fontId="13" fillId="9" borderId="69" xfId="58" applyFont="1" applyFill="1" applyBorder="1" applyAlignment="1">
      <alignment horizontal="center" vertical="center" wrapText="1"/>
    </xf>
    <xf numFmtId="0" fontId="13" fillId="9" borderId="31" xfId="25" applyFont="1" applyFill="1" applyBorder="1" applyAlignment="1">
      <alignment horizontal="center" vertical="center"/>
    </xf>
    <xf numFmtId="0" fontId="14" fillId="3" borderId="70" xfId="59" applyNumberFormat="1" applyFont="1" applyFill="1" applyBorder="1" applyAlignment="1">
      <alignment horizontal="center" vertical="center"/>
    </xf>
    <xf numFmtId="0" fontId="16" fillId="9" borderId="31" xfId="59" applyNumberFormat="1" applyFont="1" applyFill="1" applyBorder="1" applyAlignment="1">
      <alignment horizontal="center" vertical="center" wrapText="1"/>
    </xf>
    <xf numFmtId="0" fontId="16" fillId="9" borderId="72" xfId="59" applyNumberFormat="1" applyFont="1" applyFill="1" applyBorder="1" applyAlignment="1">
      <alignment horizontal="center" vertical="center" wrapText="1"/>
    </xf>
    <xf numFmtId="0" fontId="16" fillId="9" borderId="55" xfId="59" applyNumberFormat="1" applyFont="1" applyFill="1" applyBorder="1" applyAlignment="1">
      <alignment horizontal="center" vertical="center" wrapText="1"/>
    </xf>
    <xf numFmtId="0" fontId="16" fillId="9" borderId="69" xfId="59" applyNumberFormat="1" applyFont="1" applyFill="1" applyBorder="1" applyAlignment="1">
      <alignment horizontal="center" vertical="center" wrapText="1"/>
    </xf>
    <xf numFmtId="0" fontId="16" fillId="9" borderId="71" xfId="59" applyNumberFormat="1" applyFont="1" applyFill="1" applyBorder="1" applyAlignment="1">
      <alignment horizontal="center" vertical="center" wrapText="1"/>
    </xf>
    <xf numFmtId="0" fontId="16" fillId="0" borderId="56" xfId="59" applyNumberFormat="1" applyFont="1" applyBorder="1" applyAlignment="1">
      <alignment horizontal="center"/>
    </xf>
    <xf numFmtId="0" fontId="16" fillId="0" borderId="27" xfId="59" applyNumberFormat="1" applyFont="1" applyBorder="1" applyAlignment="1">
      <alignment horizontal="center"/>
    </xf>
    <xf numFmtId="193" fontId="13" fillId="9" borderId="69" xfId="59" applyFont="1" applyFill="1" applyBorder="1" applyAlignment="1">
      <alignment horizontal="center" vertical="center" wrapText="1"/>
    </xf>
    <xf numFmtId="193" fontId="13" fillId="9" borderId="70" xfId="59" applyFont="1" applyFill="1" applyBorder="1" applyAlignment="1">
      <alignment horizontal="center" vertical="center" wrapText="1"/>
    </xf>
    <xf numFmtId="193" fontId="13" fillId="9" borderId="71" xfId="59" applyFont="1" applyFill="1" applyBorder="1" applyAlignment="1">
      <alignment horizontal="center" vertical="center" wrapText="1"/>
    </xf>
    <xf numFmtId="168" fontId="9" fillId="0" borderId="88" xfId="60" applyNumberFormat="1" applyFont="1" applyBorder="1" applyAlignment="1">
      <alignment horizontal="left" vertical="top"/>
    </xf>
    <xf numFmtId="168" fontId="9" fillId="0" borderId="89" xfId="60" applyNumberFormat="1" applyFont="1" applyBorder="1" applyAlignment="1">
      <alignment horizontal="left" vertical="top"/>
    </xf>
    <xf numFmtId="193" fontId="16" fillId="3" borderId="69" xfId="60" applyFont="1" applyFill="1" applyBorder="1" applyAlignment="1">
      <alignment horizontal="center"/>
    </xf>
    <xf numFmtId="193" fontId="16" fillId="3" borderId="70" xfId="60" applyFont="1" applyFill="1" applyBorder="1" applyAlignment="1">
      <alignment horizontal="center"/>
    </xf>
    <xf numFmtId="193" fontId="16" fillId="3" borderId="76" xfId="60" applyFont="1" applyFill="1" applyBorder="1" applyAlignment="1">
      <alignment horizontal="center"/>
    </xf>
    <xf numFmtId="193" fontId="16" fillId="3" borderId="77" xfId="60" applyFont="1" applyFill="1" applyBorder="1" applyAlignment="1">
      <alignment horizontal="center"/>
    </xf>
    <xf numFmtId="193" fontId="16" fillId="0" borderId="80" xfId="60" applyFont="1" applyBorder="1" applyAlignment="1">
      <alignment horizontal="center"/>
    </xf>
    <xf numFmtId="193" fontId="16" fillId="0" borderId="81" xfId="60" applyFont="1" applyBorder="1" applyAlignment="1">
      <alignment horizontal="center"/>
    </xf>
    <xf numFmtId="193" fontId="16" fillId="0" borderId="84" xfId="60" applyFont="1" applyBorder="1" applyAlignment="1">
      <alignment horizontal="center"/>
    </xf>
    <xf numFmtId="193" fontId="16" fillId="0" borderId="85" xfId="60" applyFont="1" applyBorder="1" applyAlignment="1">
      <alignment horizontal="center"/>
    </xf>
    <xf numFmtId="168" fontId="9" fillId="0" borderId="88" xfId="60" applyNumberFormat="1" applyFont="1" applyBorder="1" applyAlignment="1">
      <alignment horizontal="left" vertical="top" wrapText="1"/>
    </xf>
    <xf numFmtId="168" fontId="9" fillId="0" borderId="89" xfId="60" applyNumberFormat="1" applyFont="1" applyBorder="1" applyAlignment="1">
      <alignment horizontal="left" vertical="top" wrapText="1"/>
    </xf>
    <xf numFmtId="168" fontId="9" fillId="0" borderId="10" xfId="60" applyNumberFormat="1" applyFont="1" applyBorder="1" applyAlignment="1">
      <alignment horizontal="left" vertical="center" wrapText="1"/>
    </xf>
    <xf numFmtId="168" fontId="9" fillId="0" borderId="31" xfId="60" applyNumberFormat="1" applyFont="1" applyBorder="1" applyAlignment="1">
      <alignment horizontal="left" vertical="center" wrapText="1"/>
    </xf>
    <xf numFmtId="0" fontId="14" fillId="0" borderId="27" xfId="61" applyNumberFormat="1" applyFont="1" applyBorder="1" applyAlignment="1">
      <alignment horizontal="left" vertical="top"/>
    </xf>
    <xf numFmtId="0" fontId="16" fillId="9" borderId="31" xfId="61" applyNumberFormat="1" applyFont="1" applyFill="1" applyBorder="1" applyAlignment="1">
      <alignment horizontal="center" vertical="center" wrapText="1"/>
    </xf>
    <xf numFmtId="0" fontId="63" fillId="9" borderId="91" xfId="61" applyNumberFormat="1" applyFont="1" applyFill="1" applyBorder="1" applyAlignment="1">
      <alignment horizontal="center" vertical="center" wrapText="1"/>
    </xf>
    <xf numFmtId="0" fontId="63" fillId="9" borderId="55" xfId="61" applyNumberFormat="1" applyFont="1" applyFill="1" applyBorder="1" applyAlignment="1">
      <alignment horizontal="center" vertical="center" wrapText="1"/>
    </xf>
    <xf numFmtId="0" fontId="16" fillId="9" borderId="88" xfId="61" applyNumberFormat="1" applyFont="1" applyFill="1" applyBorder="1" applyAlignment="1">
      <alignment horizontal="center" vertical="center" wrapText="1"/>
    </xf>
    <xf numFmtId="0" fontId="16" fillId="9" borderId="89" xfId="61" applyNumberFormat="1" applyFont="1" applyFill="1" applyBorder="1" applyAlignment="1">
      <alignment horizontal="center" vertical="center" wrapText="1"/>
    </xf>
    <xf numFmtId="0" fontId="16" fillId="9" borderId="90" xfId="61" applyNumberFormat="1" applyFont="1" applyFill="1" applyBorder="1" applyAlignment="1">
      <alignment horizontal="center" vertical="center" wrapText="1"/>
    </xf>
    <xf numFmtId="0" fontId="16" fillId="9" borderId="91" xfId="61" applyNumberFormat="1" applyFont="1" applyFill="1" applyBorder="1" applyAlignment="1">
      <alignment horizontal="center" vertical="center" wrapText="1"/>
    </xf>
    <xf numFmtId="0" fontId="16" fillId="9" borderId="55" xfId="61" applyNumberFormat="1" applyFont="1" applyFill="1" applyBorder="1" applyAlignment="1">
      <alignment horizontal="center" vertical="center" wrapText="1"/>
    </xf>
    <xf numFmtId="196" fontId="12" fillId="0" borderId="91" xfId="61" applyNumberFormat="1" applyFont="1" applyBorder="1" applyAlignment="1">
      <alignment horizontal="center" vertical="center" wrapText="1"/>
    </xf>
    <xf numFmtId="196" fontId="12" fillId="0" borderId="10" xfId="61" applyNumberFormat="1" applyFont="1" applyBorder="1" applyAlignment="1">
      <alignment horizontal="center" vertical="center" wrapText="1"/>
    </xf>
    <xf numFmtId="196" fontId="12" fillId="0" borderId="55" xfId="61" applyNumberFormat="1" applyFont="1" applyBorder="1" applyAlignment="1">
      <alignment horizontal="center" vertical="center" wrapText="1"/>
    </xf>
    <xf numFmtId="193" fontId="12" fillId="0" borderId="91" xfId="61" applyFont="1" applyBorder="1" applyAlignment="1">
      <alignment horizontal="center" vertical="center" wrapText="1"/>
    </xf>
    <xf numFmtId="193" fontId="12" fillId="0" borderId="10" xfId="61" applyFont="1" applyBorder="1" applyAlignment="1">
      <alignment horizontal="center" vertical="center" wrapText="1"/>
    </xf>
    <xf numFmtId="193" fontId="12" fillId="0" borderId="55" xfId="61" applyFont="1" applyBorder="1" applyAlignment="1">
      <alignment horizontal="center" vertical="center" wrapText="1"/>
    </xf>
    <xf numFmtId="193" fontId="16" fillId="0" borderId="27" xfId="62" applyFont="1" applyBorder="1" applyAlignment="1">
      <alignment horizontal="left" vertical="center"/>
    </xf>
    <xf numFmtId="0" fontId="16" fillId="9" borderId="31" xfId="62" applyNumberFormat="1" applyFont="1" applyFill="1" applyBorder="1" applyAlignment="1">
      <alignment horizontal="center" vertical="center" wrapText="1"/>
    </xf>
    <xf numFmtId="0" fontId="16" fillId="9" borderId="91" xfId="62" applyNumberFormat="1" applyFont="1" applyFill="1" applyBorder="1" applyAlignment="1">
      <alignment horizontal="center" vertical="center" wrapText="1"/>
    </xf>
    <xf numFmtId="0" fontId="16" fillId="9" borderId="55" xfId="62" applyNumberFormat="1" applyFont="1" applyFill="1" applyBorder="1" applyAlignment="1">
      <alignment horizontal="center" vertical="center" wrapText="1"/>
    </xf>
    <xf numFmtId="0" fontId="16" fillId="9" borderId="88" xfId="62" applyNumberFormat="1" applyFont="1" applyFill="1" applyBorder="1" applyAlignment="1">
      <alignment horizontal="center" vertical="center" wrapText="1"/>
    </xf>
    <xf numFmtId="0" fontId="16" fillId="9" borderId="89" xfId="62" applyNumberFormat="1" applyFont="1" applyFill="1" applyBorder="1" applyAlignment="1">
      <alignment horizontal="center" vertical="center" wrapText="1"/>
    </xf>
    <xf numFmtId="0" fontId="16" fillId="9" borderId="90" xfId="62" applyNumberFormat="1" applyFont="1" applyFill="1" applyBorder="1" applyAlignment="1">
      <alignment horizontal="center" vertical="center" wrapText="1"/>
    </xf>
    <xf numFmtId="193" fontId="12" fillId="0" borderId="10" xfId="62" applyFont="1" applyBorder="1" applyAlignment="1">
      <alignment horizontal="center" vertical="center" wrapText="1"/>
    </xf>
    <xf numFmtId="193" fontId="12" fillId="0" borderId="55" xfId="62" applyFont="1" applyBorder="1" applyAlignment="1">
      <alignment horizontal="center" vertical="center" wrapText="1"/>
    </xf>
    <xf numFmtId="196" fontId="12" fillId="0" borderId="91" xfId="62" applyNumberFormat="1" applyFont="1" applyBorder="1" applyAlignment="1">
      <alignment horizontal="center" vertical="center" wrapText="1"/>
    </xf>
    <xf numFmtId="196" fontId="12" fillId="0" borderId="55" xfId="62" applyNumberFormat="1" applyFont="1" applyBorder="1" applyAlignment="1">
      <alignment horizontal="center" vertical="center" wrapText="1"/>
    </xf>
    <xf numFmtId="196" fontId="12" fillId="0" borderId="10" xfId="62" applyNumberFormat="1" applyFont="1" applyBorder="1" applyAlignment="1">
      <alignment horizontal="center" vertical="center" wrapText="1"/>
    </xf>
    <xf numFmtId="193" fontId="12" fillId="0" borderId="91" xfId="62" applyFont="1" applyBorder="1" applyAlignment="1">
      <alignment horizontal="center" vertical="center" wrapText="1"/>
    </xf>
    <xf numFmtId="193" fontId="40" fillId="3" borderId="91" xfId="63" applyFont="1" applyFill="1" applyBorder="1" applyAlignment="1">
      <alignment horizontal="center" vertical="center" wrapText="1"/>
    </xf>
    <xf numFmtId="193" fontId="40" fillId="3" borderId="55" xfId="63" applyFont="1" applyFill="1" applyBorder="1" applyAlignment="1">
      <alignment horizontal="center" vertical="center"/>
    </xf>
    <xf numFmtId="0" fontId="14" fillId="3" borderId="27" xfId="0" applyFont="1" applyFill="1" applyBorder="1" applyAlignment="1">
      <alignment horizontal="left" vertical="top"/>
    </xf>
    <xf numFmtId="0" fontId="32" fillId="9" borderId="31" xfId="63" applyNumberFormat="1" applyFont="1" applyFill="1" applyBorder="1" applyAlignment="1">
      <alignment horizontal="center" vertical="center" wrapText="1"/>
    </xf>
    <xf numFmtId="0" fontId="32" fillId="9" borderId="91" xfId="63" applyNumberFormat="1" applyFont="1" applyFill="1" applyBorder="1" applyAlignment="1">
      <alignment horizontal="center" vertical="center" wrapText="1"/>
    </xf>
    <xf numFmtId="0" fontId="32" fillId="9" borderId="55" xfId="63" applyNumberFormat="1" applyFont="1" applyFill="1" applyBorder="1" applyAlignment="1">
      <alignment horizontal="center" vertical="center" wrapText="1"/>
    </xf>
    <xf numFmtId="0" fontId="32" fillId="9" borderId="88" xfId="63" applyNumberFormat="1" applyFont="1" applyFill="1" applyBorder="1" applyAlignment="1">
      <alignment horizontal="center" vertical="center" wrapText="1"/>
    </xf>
    <xf numFmtId="0" fontId="32" fillId="9" borderId="89" xfId="63" applyNumberFormat="1" applyFont="1" applyFill="1" applyBorder="1" applyAlignment="1">
      <alignment horizontal="center" vertical="center" wrapText="1"/>
    </xf>
    <xf numFmtId="0" fontId="32" fillId="9" borderId="90" xfId="63" applyNumberFormat="1" applyFont="1" applyFill="1" applyBorder="1" applyAlignment="1">
      <alignment horizontal="center" vertical="center" wrapText="1"/>
    </xf>
    <xf numFmtId="193" fontId="40" fillId="3" borderId="10" xfId="63" applyFont="1" applyFill="1" applyBorder="1" applyAlignment="1">
      <alignment horizontal="center" vertical="center" wrapText="1"/>
    </xf>
    <xf numFmtId="193" fontId="40" fillId="3" borderId="55" xfId="63" applyFont="1" applyFill="1" applyBorder="1" applyAlignment="1">
      <alignment horizontal="center" vertical="center" wrapText="1"/>
    </xf>
    <xf numFmtId="193" fontId="40" fillId="3" borderId="91" xfId="63" applyFont="1" applyFill="1" applyBorder="1" applyAlignment="1">
      <alignment horizontal="center" vertical="center"/>
    </xf>
    <xf numFmtId="193" fontId="40" fillId="3" borderId="10" xfId="63" applyFont="1" applyFill="1" applyBorder="1" applyAlignment="1">
      <alignment horizontal="center" vertical="center"/>
    </xf>
    <xf numFmtId="2" fontId="11" fillId="0" borderId="31" xfId="1" applyNumberFormat="1" applyFont="1" applyFill="1" applyBorder="1" applyAlignment="1">
      <alignment horizontal="right" vertical="top" wrapText="1"/>
    </xf>
  </cellXfs>
  <cellStyles count="64">
    <cellStyle name="Comma" xfId="1" builtinId="3"/>
    <cellStyle name="Comma 10 5" xfId="13"/>
    <cellStyle name="Comma 11" xfId="51"/>
    <cellStyle name="Comma 11 2" xfId="37"/>
    <cellStyle name="Comma 11 2 2" xfId="48"/>
    <cellStyle name="Comma 16" xfId="33"/>
    <cellStyle name="Comma 16 2" xfId="34"/>
    <cellStyle name="Comma 16 2 2" xfId="46"/>
    <cellStyle name="Comma 18" xfId="30"/>
    <cellStyle name="Comma 18 2" xfId="44"/>
    <cellStyle name="Comma 2" xfId="11"/>
    <cellStyle name="Comma 2 124" xfId="7"/>
    <cellStyle name="Comma 2 124 2" xfId="29"/>
    <cellStyle name="Comma 2 124 2 2" xfId="43"/>
    <cellStyle name="Comma 2 124 3" xfId="39"/>
    <cellStyle name="Comma 2 2" xfId="40"/>
    <cellStyle name="Comma 2 3 86" xfId="27"/>
    <cellStyle name="Comma 2 3 86 2" xfId="42"/>
    <cellStyle name="Comma 2 4" xfId="31"/>
    <cellStyle name="Comma 2 4 2" xfId="45"/>
    <cellStyle name="Comma 3" xfId="26"/>
    <cellStyle name="Comma 3 101" xfId="28"/>
    <cellStyle name="Comma 3 2" xfId="35"/>
    <cellStyle name="Comma 3 2 2" xfId="47"/>
    <cellStyle name="Comma 4" xfId="38"/>
    <cellStyle name="Comma 7" xfId="17"/>
    <cellStyle name="Comma 7 2" xfId="41"/>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0" xfId="50"/>
    <cellStyle name="Normal 2 134" xfId="20"/>
    <cellStyle name="Normal 2 134 10" xfId="63"/>
    <cellStyle name="Normal 2 134 2" xfId="53"/>
    <cellStyle name="Normal 2 134 3" xfId="57"/>
    <cellStyle name="Normal 2 134 4" xfId="52"/>
    <cellStyle name="Normal 2 134 5" xfId="58"/>
    <cellStyle name="Normal 2 134 6" xfId="59"/>
    <cellStyle name="Normal 2 134 7" xfId="60"/>
    <cellStyle name="Normal 2 134 8" xfId="61"/>
    <cellStyle name="Normal 2 134 9" xfId="62"/>
    <cellStyle name="Normal 2 18 2" xfId="9"/>
    <cellStyle name="Normal 2 2" xfId="6"/>
    <cellStyle name="Normal 23 2" xfId="18"/>
    <cellStyle name="Normal 3" xfId="14"/>
    <cellStyle name="Normal 3 144" xfId="25"/>
    <cellStyle name="Normal 30" xfId="49"/>
    <cellStyle name="Normal 34 2" xfId="15"/>
    <cellStyle name="Normal 4" xfId="5"/>
    <cellStyle name="Normal 41" xfId="3"/>
    <cellStyle name="Normal 5 10" xfId="23"/>
    <cellStyle name="Normal 5 10 2" xfId="55"/>
    <cellStyle name="Normal 7" xfId="32"/>
    <cellStyle name="Normal 8" xfId="22"/>
    <cellStyle name="Normal 8 2" xfId="54"/>
    <cellStyle name="Normal_tables-oct 4" xfId="19"/>
    <cellStyle name="Normal_tables-oct 4 2" xfId="56"/>
    <cellStyle name="Percent" xfId="2" builtinId="5"/>
    <cellStyle name="Percent 2" xfId="1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75"/>
  <sheetViews>
    <sheetView tabSelected="1" zoomScaleNormal="100" workbookViewId="0"/>
  </sheetViews>
  <sheetFormatPr defaultRowHeight="15.75"/>
  <cols>
    <col min="1" max="1" width="109.85546875" style="3" customWidth="1"/>
    <col min="2" max="16384" width="9.140625" style="1"/>
  </cols>
  <sheetData>
    <row r="1" spans="1:1" s="2" customFormat="1" ht="18.75" customHeight="1">
      <c r="A1" s="409" t="s">
        <v>0</v>
      </c>
    </row>
    <row r="2" spans="1:1" s="2" customFormat="1" ht="18" customHeight="1">
      <c r="A2" s="190" t="s">
        <v>1</v>
      </c>
    </row>
    <row r="3" spans="1:1" s="2" customFormat="1" ht="18" customHeight="1">
      <c r="A3" s="190" t="s">
        <v>2</v>
      </c>
    </row>
    <row r="4" spans="1:1" s="2" customFormat="1" ht="18" customHeight="1">
      <c r="A4" s="190" t="s">
        <v>3</v>
      </c>
    </row>
    <row r="5" spans="1:1" s="414" customFormat="1" ht="18" customHeight="1">
      <c r="A5" s="190" t="s">
        <v>1186</v>
      </c>
    </row>
    <row r="6" spans="1:1" s="2" customFormat="1" ht="18" customHeight="1">
      <c r="A6" s="190" t="s">
        <v>1170</v>
      </c>
    </row>
    <row r="7" spans="1:1" s="2" customFormat="1" ht="18" customHeight="1">
      <c r="A7" s="328" t="s">
        <v>1171</v>
      </c>
    </row>
    <row r="8" spans="1:1" s="2" customFormat="1" ht="18" customHeight="1">
      <c r="A8" s="190" t="s">
        <v>4</v>
      </c>
    </row>
    <row r="9" spans="1:1" s="2" customFormat="1" ht="18" customHeight="1">
      <c r="A9" s="190" t="s">
        <v>5</v>
      </c>
    </row>
    <row r="10" spans="1:1" s="2" customFormat="1" ht="18" customHeight="1">
      <c r="A10" s="190" t="s">
        <v>6</v>
      </c>
    </row>
    <row r="11" spans="1:1" s="2" customFormat="1" ht="18" customHeight="1">
      <c r="A11" s="190" t="s">
        <v>7</v>
      </c>
    </row>
    <row r="12" spans="1:1" s="2" customFormat="1" ht="18" customHeight="1">
      <c r="A12" s="190" t="s">
        <v>8</v>
      </c>
    </row>
    <row r="13" spans="1:1" s="2" customFormat="1" ht="18" customHeight="1">
      <c r="A13" s="190" t="s">
        <v>1206</v>
      </c>
    </row>
    <row r="14" spans="1:1" s="2" customFormat="1" ht="18" customHeight="1">
      <c r="A14" s="190" t="s">
        <v>9</v>
      </c>
    </row>
    <row r="15" spans="1:1" s="2" customFormat="1" ht="18" customHeight="1">
      <c r="A15" s="190" t="s">
        <v>10</v>
      </c>
    </row>
    <row r="16" spans="1:1" s="2" customFormat="1" ht="18" customHeight="1">
      <c r="A16" s="190" t="s">
        <v>11</v>
      </c>
    </row>
    <row r="17" spans="1:1" s="2" customFormat="1" ht="18" customHeight="1">
      <c r="A17" s="190" t="s">
        <v>12</v>
      </c>
    </row>
    <row r="18" spans="1:1" s="2" customFormat="1" ht="18" customHeight="1">
      <c r="A18" s="190" t="s">
        <v>13</v>
      </c>
    </row>
    <row r="19" spans="1:1" s="2" customFormat="1" ht="18" customHeight="1">
      <c r="A19" s="190" t="s">
        <v>14</v>
      </c>
    </row>
    <row r="20" spans="1:1" s="2" customFormat="1" ht="18" customHeight="1">
      <c r="A20" s="190" t="s">
        <v>15</v>
      </c>
    </row>
    <row r="21" spans="1:1" s="2" customFormat="1" ht="18" customHeight="1">
      <c r="A21" s="190" t="s">
        <v>16</v>
      </c>
    </row>
    <row r="22" spans="1:1" s="2" customFormat="1" ht="18" customHeight="1">
      <c r="A22" s="190" t="s">
        <v>17</v>
      </c>
    </row>
    <row r="23" spans="1:1" s="2" customFormat="1" ht="18" customHeight="1">
      <c r="A23" s="190" t="s">
        <v>18</v>
      </c>
    </row>
    <row r="24" spans="1:1" s="2" customFormat="1" ht="18" customHeight="1">
      <c r="A24" s="190" t="s">
        <v>19</v>
      </c>
    </row>
    <row r="25" spans="1:1" s="2" customFormat="1" ht="18" customHeight="1">
      <c r="A25" s="190" t="s">
        <v>20</v>
      </c>
    </row>
    <row r="26" spans="1:1" s="2" customFormat="1" ht="18" customHeight="1">
      <c r="A26" s="190" t="s">
        <v>21</v>
      </c>
    </row>
    <row r="27" spans="1:1" s="2" customFormat="1" ht="18" customHeight="1">
      <c r="A27" s="190" t="s">
        <v>22</v>
      </c>
    </row>
    <row r="28" spans="1:1" s="2" customFormat="1" ht="18" customHeight="1">
      <c r="A28" s="190" t="s">
        <v>23</v>
      </c>
    </row>
    <row r="29" spans="1:1" s="2" customFormat="1" ht="18" customHeight="1">
      <c r="A29" s="190" t="s">
        <v>24</v>
      </c>
    </row>
    <row r="30" spans="1:1" s="2" customFormat="1" ht="18" customHeight="1">
      <c r="A30" s="190" t="s">
        <v>25</v>
      </c>
    </row>
    <row r="31" spans="1:1" s="2" customFormat="1" ht="18" customHeight="1">
      <c r="A31" s="190" t="s">
        <v>26</v>
      </c>
    </row>
    <row r="32" spans="1:1" s="2" customFormat="1" ht="18" customHeight="1">
      <c r="A32" s="190" t="s">
        <v>27</v>
      </c>
    </row>
    <row r="33" spans="1:1" s="2" customFormat="1" ht="18" customHeight="1">
      <c r="A33" s="190" t="s">
        <v>28</v>
      </c>
    </row>
    <row r="34" spans="1:1" s="2" customFormat="1" ht="18" customHeight="1">
      <c r="A34" s="190" t="s">
        <v>29</v>
      </c>
    </row>
    <row r="35" spans="1:1" s="2" customFormat="1" ht="18" customHeight="1">
      <c r="A35" s="190" t="s">
        <v>30</v>
      </c>
    </row>
    <row r="36" spans="1:1" s="2" customFormat="1" ht="18" customHeight="1">
      <c r="A36" s="190" t="s">
        <v>31</v>
      </c>
    </row>
    <row r="37" spans="1:1" s="2" customFormat="1" ht="18" customHeight="1">
      <c r="A37" s="190" t="s">
        <v>32</v>
      </c>
    </row>
    <row r="38" spans="1:1" s="2" customFormat="1" ht="18" customHeight="1">
      <c r="A38" s="190" t="s">
        <v>33</v>
      </c>
    </row>
    <row r="39" spans="1:1" s="2" customFormat="1" ht="18" customHeight="1">
      <c r="A39" s="190" t="s">
        <v>34</v>
      </c>
    </row>
    <row r="40" spans="1:1" s="2" customFormat="1" ht="18" customHeight="1">
      <c r="A40" s="190" t="s">
        <v>35</v>
      </c>
    </row>
    <row r="41" spans="1:1" s="2" customFormat="1" ht="18" customHeight="1">
      <c r="A41" s="190" t="s">
        <v>36</v>
      </c>
    </row>
    <row r="42" spans="1:1" s="2" customFormat="1" ht="18" customHeight="1">
      <c r="A42" s="190" t="s">
        <v>37</v>
      </c>
    </row>
    <row r="43" spans="1:1" s="2" customFormat="1" ht="18" customHeight="1">
      <c r="A43" s="190" t="s">
        <v>38</v>
      </c>
    </row>
    <row r="44" spans="1:1" s="2" customFormat="1" ht="18" customHeight="1">
      <c r="A44" s="190" t="s">
        <v>39</v>
      </c>
    </row>
    <row r="45" spans="1:1" s="2" customFormat="1" ht="18" customHeight="1">
      <c r="A45" s="190" t="s">
        <v>40</v>
      </c>
    </row>
    <row r="46" spans="1:1" s="2" customFormat="1" ht="18" customHeight="1">
      <c r="A46" s="190" t="s">
        <v>41</v>
      </c>
    </row>
    <row r="47" spans="1:1" s="2" customFormat="1" ht="18" customHeight="1">
      <c r="A47" s="190" t="s">
        <v>42</v>
      </c>
    </row>
    <row r="48" spans="1:1" s="2" customFormat="1" ht="18" customHeight="1">
      <c r="A48" s="190" t="s">
        <v>43</v>
      </c>
    </row>
    <row r="49" spans="1:1" s="2" customFormat="1" ht="18" customHeight="1">
      <c r="A49" s="190" t="s">
        <v>44</v>
      </c>
    </row>
    <row r="50" spans="1:1" s="2" customFormat="1" ht="18" customHeight="1">
      <c r="A50" s="190" t="s">
        <v>45</v>
      </c>
    </row>
    <row r="51" spans="1:1" s="2" customFormat="1" ht="18" customHeight="1">
      <c r="A51" s="190" t="s">
        <v>46</v>
      </c>
    </row>
    <row r="52" spans="1:1" s="2" customFormat="1" ht="18" customHeight="1">
      <c r="A52" s="190" t="s">
        <v>47</v>
      </c>
    </row>
    <row r="53" spans="1:1" s="2" customFormat="1" ht="18" customHeight="1">
      <c r="A53" s="190" t="s">
        <v>48</v>
      </c>
    </row>
    <row r="54" spans="1:1" s="2" customFormat="1" ht="18" customHeight="1">
      <c r="A54" s="190" t="s">
        <v>49</v>
      </c>
    </row>
    <row r="55" spans="1:1" s="2" customFormat="1" ht="18" customHeight="1">
      <c r="A55" s="190" t="s">
        <v>50</v>
      </c>
    </row>
    <row r="56" spans="1:1" s="2" customFormat="1" ht="18" customHeight="1">
      <c r="A56" s="190" t="s">
        <v>51</v>
      </c>
    </row>
    <row r="57" spans="1:1" s="2" customFormat="1" ht="18" customHeight="1">
      <c r="A57" s="190" t="s">
        <v>52</v>
      </c>
    </row>
    <row r="58" spans="1:1" s="2" customFormat="1" ht="18" customHeight="1">
      <c r="A58" s="190" t="s">
        <v>53</v>
      </c>
    </row>
    <row r="59" spans="1:1" s="2" customFormat="1" ht="18" customHeight="1">
      <c r="A59" s="190" t="s">
        <v>54</v>
      </c>
    </row>
    <row r="60" spans="1:1" s="2" customFormat="1" ht="18" customHeight="1">
      <c r="A60" s="190" t="s">
        <v>55</v>
      </c>
    </row>
    <row r="61" spans="1:1" s="2" customFormat="1" ht="18" customHeight="1">
      <c r="A61" s="190" t="s">
        <v>56</v>
      </c>
    </row>
    <row r="62" spans="1:1" s="2" customFormat="1" ht="18" customHeight="1">
      <c r="A62" s="190" t="s">
        <v>57</v>
      </c>
    </row>
    <row r="63" spans="1:1" s="2" customFormat="1" ht="18" customHeight="1">
      <c r="A63" s="190" t="s">
        <v>58</v>
      </c>
    </row>
    <row r="64" spans="1:1" s="2" customFormat="1" ht="18" customHeight="1">
      <c r="A64" s="190" t="s">
        <v>59</v>
      </c>
    </row>
    <row r="65" spans="1:1" s="2" customFormat="1" ht="18" customHeight="1">
      <c r="A65" s="190" t="s">
        <v>60</v>
      </c>
    </row>
    <row r="66" spans="1:1" s="2" customFormat="1" ht="18" customHeight="1">
      <c r="A66" s="190" t="s">
        <v>61</v>
      </c>
    </row>
    <row r="67" spans="1:1" s="2" customFormat="1" ht="18" customHeight="1">
      <c r="A67" s="190" t="s">
        <v>62</v>
      </c>
    </row>
    <row r="68" spans="1:1" s="2" customFormat="1" ht="18" customHeight="1">
      <c r="A68" s="190" t="s">
        <v>63</v>
      </c>
    </row>
    <row r="69" spans="1:1" s="2" customFormat="1" ht="18" customHeight="1">
      <c r="A69" s="190" t="s">
        <v>64</v>
      </c>
    </row>
    <row r="70" spans="1:1" s="2" customFormat="1" ht="18" customHeight="1">
      <c r="A70" s="190" t="s">
        <v>65</v>
      </c>
    </row>
    <row r="71" spans="1:1" s="2" customFormat="1" ht="18" customHeight="1">
      <c r="A71" s="190" t="s">
        <v>66</v>
      </c>
    </row>
    <row r="72" spans="1:1" s="2" customFormat="1" ht="18" customHeight="1">
      <c r="A72" s="190" t="s">
        <v>67</v>
      </c>
    </row>
    <row r="73" spans="1:1" s="2" customFormat="1" ht="18" customHeight="1">
      <c r="A73" s="190" t="s">
        <v>68</v>
      </c>
    </row>
    <row r="74" spans="1:1" s="2" customFormat="1" ht="18" customHeight="1">
      <c r="A74" s="190" t="s">
        <v>69</v>
      </c>
    </row>
    <row r="75" spans="1:1" s="2" customFormat="1" ht="15">
      <c r="A75" s="190" t="s">
        <v>70</v>
      </c>
    </row>
  </sheetData>
  <hyperlinks>
    <hyperlink ref="A2" location="'1'!A1" display="Table 1: SEBI Registered Market Intermediaries/Institutions"/>
    <hyperlink ref="A3" location="'2'!A1" display="Table 2: Company-Wise Capital Raised through Public and Rights Issues (Equity)"/>
    <hyperlink ref="A4" location="'3'!A1" display="Table 3: Offers closed during the month under SEBI (SAST), 2011"/>
    <hyperlink ref="A5" location="'4'!A1" display="Table 4: Trends in Open Offers"/>
    <hyperlink ref="A6" location="'5'!A1" display="Table 5A: Consolidated Resource Mobilisation through Primary Market"/>
    <hyperlink ref="A8" location="'7'!A1" display="Table 7: Industry-wise Classification of Capital Raised through Public and Rights Issues (Equity)"/>
    <hyperlink ref="A9" location="'8'!A1" display="Table 8: Sector-wise and Region-wise Distribution of Capital Mobilised through Public and Rights Issues (Equity)"/>
    <hyperlink ref="A10" location="'9'!A1" display="Table 9: Size-wise Classification of Capital Raised through Public and Rights Issues (Equity)"/>
    <hyperlink ref="A11" location="'10'!A1" display="Table 10: Capital Raised by Listed Companies from the Primary Market through QIPs"/>
    <hyperlink ref="A12" location="'11'!A1" display="Table 11: Preferential Allotments Listed at BSE and NSE"/>
    <hyperlink ref="A13" location="'12'!A1" display="Table 12: Private Placement of Corporate Debt Reported to BSE and NSE"/>
    <hyperlink ref="A14" location="'13'!A1" display="Table 13: Trends in Settled Trades in the Corporate Debt Market"/>
    <hyperlink ref="A15" location="'14'!A1" display="Table 14: Ratings Assigned for Long-term Corporate Debt Securities (Maturity &gt;= 1 year)"/>
    <hyperlink ref="A16" location="'15'!A1" display="Table 15: Review of Accepted Ratings of Corporate Debt Securities (Maturity &gt;= 1 year)"/>
    <hyperlink ref="A17" location="'16'!A1" display="Table 16: Distribution of Turnover on Cash Segments of Exchanges"/>
    <hyperlink ref="A18" location="'17'!A1" display="Table 17: Trends in Cash Segment of BSE"/>
    <hyperlink ref="A19" location="'18'!A1" display="Table 18: Trends in Cash Segment of NSE"/>
    <hyperlink ref="A20" location="'19'!A1" display="Table 19: Trends in Cash Segment of MSEI"/>
    <hyperlink ref="A21" location="'20'!A1" display="Table 20: City-wise Distribution of Turnover on Cash Segments"/>
    <hyperlink ref="A22" location="'21'!A1" display="Table 21: Category-wise Share of Turnover in Cash Segment of BSE"/>
    <hyperlink ref="A23" location="'22'!A1" display="Table 22: Category-wise Share of Turnover in Cash Segment of NSE"/>
    <hyperlink ref="A24" location="'23'!A1" display="Table 23: Category-wise Share of Turnover in Cash Segment of MSEI"/>
    <hyperlink ref="A25" location="'24'!A1" display="Table 24: Component Stocks: S&amp;P BSE Sensex"/>
    <hyperlink ref="A26" location="'25'!A1" display="Table 25: Component Stocks: Nifty 50 Index"/>
    <hyperlink ref="A27" location="'26'!A1" display="Table 26: Component Stock: SX 40 Index"/>
    <hyperlink ref="A28" location="'27'!A1" display="Table 27: Advances/Declines in Cash Segment"/>
    <hyperlink ref="A29" location="'28'!A1" display="Table 28: Trading Frequency in Cash Segment"/>
    <hyperlink ref="A30" location="'29'!A1" display="Table 29: Daily Volatility of Major Indices"/>
    <hyperlink ref="A31" location="'30'!A1" display="Table 30: Percentage Share of Top ‘N’ Securities/Members in Turnover of Cash Segment"/>
    <hyperlink ref="A32" location="'31'!A1" display="Table 31: Settlement Statistics for Cash Segment of BSE"/>
    <hyperlink ref="A33" location="'32'!A1" display="Table 32: Settlement Statistics for Cash Segment of NSE "/>
    <hyperlink ref="A34" location="'33'!A1" display="Table 33: Settlement Statistics for Cash Segment of MSEI "/>
    <hyperlink ref="A35" location="'34'!A1" display="Table 34: Trends in Equity Derivatives Segment at BSE (Turnover in Notional Value) "/>
    <hyperlink ref="A36" location="'35'!A1" display="Table 35: Trends in Equity Derivatives Segment at NSE (Turnover in Notional Value) "/>
    <hyperlink ref="A37" location="'36'!A1" display="Table 36: Settlement Statistics in Equity Derivatives Segment at BSE and NSE"/>
    <hyperlink ref="A38" location="'37'!A1" display="Table 37: Category-wise Share of Turnover &amp; Open Interest in Equity Derivative Segment of BSE"/>
    <hyperlink ref="A39" location="'38'!A1" display="Table 38: Category-wise Share of Turnover &amp; Open Interest in Equity Derivative Segment of NSE"/>
    <hyperlink ref="A40" location="'39'!A1" display="Table 39: Instrument-wise Turnover in Index Derivatives at BSE"/>
    <hyperlink ref="A41" location="'40'!A1" display="Table 40: Instrument-wise Turnover in Index Derivatives at NSE"/>
    <hyperlink ref="A42" location="'41'!A1" display="Table 41: Trends in Currency Derivatives Segment at BSE"/>
    <hyperlink ref="A43" location="'42'!A1" display="Table 42: Trends in Currency Derivatives Segment at NSE"/>
    <hyperlink ref="A44" location="'43'!A1" display="Table 43: Trends in Currency Derivatives Segment at MSEI"/>
    <hyperlink ref="A45" location="'44'!A1" display="Table 44: Settlement Statistics of Currency Derivatives Segment "/>
    <hyperlink ref="A46" location="'45'!A1" display="Table 45: Instrument-wise Turnover in Currency Futures Segment of BSE"/>
    <hyperlink ref="A47" location="'46'!A1" display="Table 46: Instrument-wise Turnover in Currency Derivatives Segment  of NSE"/>
    <hyperlink ref="A48" location="'47'!A1" display="Table 47: Instrument-wise Turnover in Currency Derivative Segment of MSEI"/>
    <hyperlink ref="A49" location="'48'!A1" display="Table 48: Maturity-wise Turnover in Currency Derivative Segment of BSE"/>
    <hyperlink ref="A50" location="'49'!A1" display="Table 49: Maturity-wise Turnover in Currency Derivative Segment of NSE"/>
    <hyperlink ref="A51" location="'50'!A1" display="Table 50: Maturity-wise Turnover in Currency Derivative Segment of MSEI "/>
    <hyperlink ref="A52" location="'51'!A1" display="Table 51: Trading Statistics of Interest Rate Futures at BSE, NSE and MSEI"/>
    <hyperlink ref="A53" location="'52'!A1" display="Table 52: Settlement Statistics in Interest Rate Futures at BSE, NSE and MSEI"/>
    <hyperlink ref="A54" location="'53'!A1" display="Table 53: Trends in Foreign Portfolio Investment"/>
    <hyperlink ref="A55" location="'54'!A1" display="Table 54: Notional Value of Offshore Derivative Instruments (ODIs) Vs Assets Under Custody (AUC) of FPIs"/>
    <hyperlink ref="A56" location="'55'!A1" display="Table 55: Assets under the Custody of Custodians"/>
    <hyperlink ref="A57" location="'56'!A1" display="Table 56: Cumulative Sectoral  Investment of Foreign Venture Capital Investors (FVCIs)"/>
    <hyperlink ref="A58" location="'57'!A1" display="Table 57: Trends in Resource Mobilization by Mutual Funds "/>
    <hyperlink ref="A59" location="'58'!A1" display="Table 58: Scheme-wise Statistics of Mutual Funds"/>
    <hyperlink ref="A60" location="'59'!A1" display="Table 59: Trends in Transactions on Stock Exchanges by Mutual Funds"/>
    <hyperlink ref="A61" location="'60'!A1" display="Table 60: Assets Managed by Portfolio Managers"/>
    <hyperlink ref="A62" location="'61'!A1" display="Table 61: Progress Report of NSDL &amp; CDSl as on end of Month (Listed Companies)"/>
    <hyperlink ref="A63" location="'62'!A1" display="Table 62: Progress of Dematerialisation at NSDL and CDSL (Listed and Unlisted Companies)"/>
    <hyperlink ref="A64" location="'63'!A1" display="Table 63: Depository Statistics"/>
    <hyperlink ref="A65" location="'64'!A1" display="Table 64: Number of Commodities Permitted and traded at Exchanges"/>
    <hyperlink ref="A66" location="'65'!A1" display="Table 65: Trends in Commodity Indices"/>
    <hyperlink ref="A67" location="'66'!A1" display="Table 66: Trends in Commodity Derivatives at MCX"/>
    <hyperlink ref="A68" location="'67'!A1" display="Table 67: Trends in Commodity Derivatives at NCDEX"/>
    <hyperlink ref="A69" location="'68'!A1" display="Table 68: Trends in  Commodity Derivatives at BSE"/>
    <hyperlink ref="A70" location="'69'!A1" display="Table 69: Trends in Commodity Derivatives at NSE"/>
    <hyperlink ref="A71" location="'70'!A1" display="Table 70: Participant-wise percentage share of turnover in Commodity Futures"/>
    <hyperlink ref="A72" location="'71'!A1" display="Table 71: Commodity-wise Trading Volume and Turnover at MCX"/>
    <hyperlink ref="A73" location="'72'!A1" display="Table 72: Commodity-wise Trading Volume and Turnover at NCDEX"/>
    <hyperlink ref="A74" location="'73'!A1" display="Table 73: Commodity-wise Trading Volume and Turnover at ICEX, NSE and BSE"/>
    <hyperlink ref="A75" location="'74'!A1" display="Table 74: Macro Economic Indicators"/>
    <hyperlink ref="A7" location="'6'!A1" display="Table 6: Capital Raised from the Primary Market through  Public and Rights Issues (Equity and Debt)"/>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J62"/>
  <sheetViews>
    <sheetView showWhiteSpace="0" zoomScaleNormal="100" workbookViewId="0">
      <selection sqref="A1:B1"/>
    </sheetView>
  </sheetViews>
  <sheetFormatPr defaultRowHeight="15"/>
  <cols>
    <col min="1" max="1" width="48" customWidth="1"/>
    <col min="2" max="2" width="12.28515625" customWidth="1"/>
    <col min="3" max="3" width="11.28515625" style="20" bestFit="1" customWidth="1"/>
    <col min="10" max="10" width="20.42578125" customWidth="1"/>
  </cols>
  <sheetData>
    <row r="1" spans="1:10">
      <c r="A1" s="1179" t="s">
        <v>1</v>
      </c>
      <c r="B1" s="1180"/>
      <c r="C1" s="259"/>
    </row>
    <row r="2" spans="1:10">
      <c r="A2" s="260" t="s">
        <v>1129</v>
      </c>
      <c r="B2" s="261" t="s">
        <v>530</v>
      </c>
      <c r="C2" s="1175">
        <v>45473</v>
      </c>
    </row>
    <row r="3" spans="1:10">
      <c r="A3" s="262" t="s">
        <v>1130</v>
      </c>
      <c r="B3" s="263">
        <v>3</v>
      </c>
      <c r="C3" s="263">
        <v>3</v>
      </c>
      <c r="D3" s="20"/>
      <c r="F3" s="4"/>
      <c r="G3" s="4"/>
      <c r="H3" s="4"/>
      <c r="I3" s="4"/>
      <c r="J3" s="4"/>
    </row>
    <row r="4" spans="1:10">
      <c r="A4" s="262" t="s">
        <v>1131</v>
      </c>
      <c r="B4" s="263">
        <v>3</v>
      </c>
      <c r="C4" s="263">
        <v>3</v>
      </c>
      <c r="D4" s="20"/>
      <c r="F4" s="4"/>
      <c r="G4" s="4"/>
      <c r="H4" s="4"/>
      <c r="I4" s="4"/>
      <c r="J4" s="4"/>
    </row>
    <row r="5" spans="1:10">
      <c r="A5" s="262" t="s">
        <v>1132</v>
      </c>
      <c r="B5" s="263">
        <v>3</v>
      </c>
      <c r="C5" s="263">
        <v>3</v>
      </c>
      <c r="D5" s="20"/>
      <c r="F5" s="4"/>
      <c r="G5" s="4"/>
      <c r="H5" s="4"/>
      <c r="I5" s="4"/>
      <c r="J5" s="4"/>
    </row>
    <row r="6" spans="1:10">
      <c r="A6" s="262" t="s">
        <v>1133</v>
      </c>
      <c r="B6" s="263">
        <v>4</v>
      </c>
      <c r="C6" s="263">
        <v>4</v>
      </c>
      <c r="D6" s="20"/>
      <c r="F6" s="4"/>
      <c r="G6" s="4"/>
      <c r="H6" s="4"/>
      <c r="I6" s="4"/>
      <c r="J6" s="4"/>
    </row>
    <row r="7" spans="1:10">
      <c r="A7" s="1177" t="s">
        <v>1134</v>
      </c>
      <c r="B7" s="1178"/>
      <c r="C7" s="414"/>
      <c r="D7" s="20"/>
      <c r="F7" s="4"/>
      <c r="G7" s="4"/>
      <c r="H7" s="4"/>
      <c r="I7" s="4"/>
      <c r="J7" s="4"/>
    </row>
    <row r="8" spans="1:10">
      <c r="A8" s="542" t="s">
        <v>73</v>
      </c>
      <c r="B8" s="541">
        <v>1269</v>
      </c>
      <c r="C8" s="541">
        <v>1235</v>
      </c>
      <c r="D8" s="20"/>
      <c r="F8" s="4"/>
      <c r="G8" s="4"/>
      <c r="H8" s="4"/>
      <c r="I8" s="4"/>
      <c r="J8" s="4"/>
    </row>
    <row r="9" spans="1:10">
      <c r="A9" s="542" t="s">
        <v>74</v>
      </c>
      <c r="B9" s="541">
        <v>1212</v>
      </c>
      <c r="C9" s="541">
        <v>1220</v>
      </c>
      <c r="D9" s="20"/>
      <c r="F9" s="4"/>
      <c r="G9" s="4"/>
      <c r="H9" s="4"/>
      <c r="I9" s="4"/>
      <c r="J9" s="4"/>
    </row>
    <row r="10" spans="1:10">
      <c r="A10" s="542" t="s">
        <v>75</v>
      </c>
      <c r="B10" s="541">
        <v>295</v>
      </c>
      <c r="C10" s="541">
        <v>292</v>
      </c>
      <c r="D10" s="20"/>
      <c r="F10" s="4"/>
      <c r="G10" s="4"/>
      <c r="H10" s="4"/>
      <c r="I10" s="4"/>
      <c r="J10" s="4"/>
    </row>
    <row r="11" spans="1:10">
      <c r="A11" s="1177" t="s">
        <v>1135</v>
      </c>
      <c r="B11" s="1178"/>
      <c r="C11" s="414"/>
      <c r="D11" s="20"/>
      <c r="F11" s="4"/>
      <c r="G11" s="4"/>
      <c r="H11" s="4"/>
      <c r="I11" s="4"/>
      <c r="J11" s="4"/>
    </row>
    <row r="12" spans="1:10">
      <c r="A12" s="542" t="s">
        <v>73</v>
      </c>
      <c r="B12" s="536">
        <v>903</v>
      </c>
      <c r="C12" s="536">
        <v>882</v>
      </c>
      <c r="D12" s="20"/>
      <c r="F12" s="4"/>
      <c r="G12" s="4"/>
      <c r="H12" s="4"/>
      <c r="I12" s="4"/>
      <c r="J12" s="265"/>
    </row>
    <row r="13" spans="1:10">
      <c r="A13" s="542" t="s">
        <v>74</v>
      </c>
      <c r="B13" s="541">
        <v>1138</v>
      </c>
      <c r="C13" s="541">
        <v>1145</v>
      </c>
      <c r="D13" s="20"/>
      <c r="J13" s="266"/>
    </row>
    <row r="14" spans="1:10">
      <c r="A14" s="542" t="s">
        <v>75</v>
      </c>
      <c r="B14" s="536">
        <v>274</v>
      </c>
      <c r="C14" s="536">
        <v>271</v>
      </c>
      <c r="D14" s="20"/>
      <c r="J14" s="266"/>
    </row>
    <row r="15" spans="1:10">
      <c r="A15" s="1177" t="s">
        <v>1136</v>
      </c>
      <c r="B15" s="1178"/>
      <c r="C15" s="544"/>
      <c r="D15" s="20"/>
      <c r="J15" s="266"/>
    </row>
    <row r="16" spans="1:10">
      <c r="A16" s="542" t="s">
        <v>73</v>
      </c>
      <c r="B16" s="536">
        <v>560</v>
      </c>
      <c r="C16" s="536">
        <v>557</v>
      </c>
      <c r="D16" s="20"/>
      <c r="J16" s="266"/>
    </row>
    <row r="17" spans="1:10">
      <c r="A17" s="542" t="s">
        <v>74</v>
      </c>
      <c r="B17" s="536">
        <v>754</v>
      </c>
      <c r="C17" s="536">
        <v>760</v>
      </c>
      <c r="D17" s="20"/>
      <c r="J17" s="266"/>
    </row>
    <row r="18" spans="1:10">
      <c r="A18" s="542" t="s">
        <v>75</v>
      </c>
      <c r="B18" s="536">
        <v>470</v>
      </c>
      <c r="C18" s="536">
        <v>467</v>
      </c>
      <c r="D18" s="20"/>
      <c r="J18" s="266"/>
    </row>
    <row r="19" spans="1:10">
      <c r="A19" s="1177" t="s">
        <v>1137</v>
      </c>
      <c r="B19" s="1178"/>
      <c r="C19" s="544"/>
      <c r="D19" s="20"/>
    </row>
    <row r="20" spans="1:10">
      <c r="A20" s="542" t="s">
        <v>73</v>
      </c>
      <c r="B20" s="536">
        <v>280</v>
      </c>
      <c r="C20" s="536">
        <v>283</v>
      </c>
      <c r="D20" s="20"/>
    </row>
    <row r="21" spans="1:10">
      <c r="A21" s="542" t="s">
        <v>74</v>
      </c>
      <c r="B21" s="536">
        <v>271</v>
      </c>
      <c r="C21" s="536">
        <v>276</v>
      </c>
      <c r="D21" s="20"/>
    </row>
    <row r="22" spans="1:10">
      <c r="A22" s="542" t="s">
        <v>75</v>
      </c>
      <c r="B22" s="536">
        <v>14</v>
      </c>
      <c r="C22" s="536">
        <v>14</v>
      </c>
      <c r="D22" s="20"/>
    </row>
    <row r="23" spans="1:10">
      <c r="A23" s="1177" t="s">
        <v>1138</v>
      </c>
      <c r="B23" s="1178"/>
      <c r="C23" s="544"/>
      <c r="D23" s="20"/>
    </row>
    <row r="24" spans="1:10">
      <c r="A24" s="542" t="s">
        <v>76</v>
      </c>
      <c r="B24" s="536">
        <v>546</v>
      </c>
      <c r="C24" s="536">
        <v>544</v>
      </c>
      <c r="D24" s="20"/>
    </row>
    <row r="25" spans="1:10">
      <c r="A25" s="542" t="s">
        <v>77</v>
      </c>
      <c r="B25" s="536">
        <v>250</v>
      </c>
      <c r="C25" s="536">
        <v>239</v>
      </c>
      <c r="D25" s="20"/>
    </row>
    <row r="26" spans="1:10">
      <c r="A26" s="542" t="s">
        <v>1139</v>
      </c>
      <c r="B26" s="536">
        <v>98</v>
      </c>
      <c r="C26" s="536">
        <v>98</v>
      </c>
      <c r="D26" s="20"/>
    </row>
    <row r="27" spans="1:10">
      <c r="A27" s="542" t="s">
        <v>73</v>
      </c>
      <c r="B27" s="536">
        <v>288</v>
      </c>
      <c r="C27" s="536">
        <v>290</v>
      </c>
      <c r="D27" s="20"/>
    </row>
    <row r="28" spans="1:10">
      <c r="A28" s="542" t="s">
        <v>74</v>
      </c>
      <c r="B28" s="536">
        <v>352</v>
      </c>
      <c r="C28" s="536">
        <v>363</v>
      </c>
      <c r="D28" s="20"/>
    </row>
    <row r="29" spans="1:10">
      <c r="A29" s="1177" t="s">
        <v>1189</v>
      </c>
      <c r="B29" s="1178"/>
      <c r="C29" s="544"/>
      <c r="D29" s="20"/>
    </row>
    <row r="30" spans="1:10">
      <c r="A30" s="542" t="s">
        <v>73</v>
      </c>
      <c r="B30" s="541">
        <v>1092</v>
      </c>
      <c r="C30" s="541">
        <v>1073</v>
      </c>
      <c r="D30" s="20"/>
    </row>
    <row r="31" spans="1:10">
      <c r="A31" s="542" t="s">
        <v>74</v>
      </c>
      <c r="B31" s="541">
        <v>1093</v>
      </c>
      <c r="C31" s="541">
        <v>1102</v>
      </c>
      <c r="D31" s="20"/>
    </row>
    <row r="32" spans="1:10">
      <c r="A32" s="542" t="s">
        <v>75</v>
      </c>
      <c r="B32" s="536">
        <v>270</v>
      </c>
      <c r="C32" s="536">
        <v>267</v>
      </c>
      <c r="D32" s="20"/>
    </row>
    <row r="33" spans="1:4">
      <c r="A33" s="542" t="s">
        <v>1140</v>
      </c>
      <c r="B33" s="543">
        <v>11219</v>
      </c>
      <c r="C33" s="543">
        <v>11450</v>
      </c>
      <c r="D33" s="20"/>
    </row>
    <row r="34" spans="1:4">
      <c r="A34" s="542" t="s">
        <v>1141</v>
      </c>
      <c r="B34" s="543">
        <v>17</v>
      </c>
      <c r="C34" s="543">
        <v>17</v>
      </c>
      <c r="D34" s="20"/>
    </row>
    <row r="35" spans="1:4">
      <c r="A35" s="542" t="s">
        <v>1142</v>
      </c>
      <c r="B35" s="543">
        <v>17</v>
      </c>
      <c r="C35" s="543">
        <v>17</v>
      </c>
      <c r="D35" s="20"/>
    </row>
    <row r="36" spans="1:4">
      <c r="A36" s="540" t="s">
        <v>1143</v>
      </c>
      <c r="B36" s="536">
        <v>2</v>
      </c>
      <c r="C36" s="536">
        <v>2</v>
      </c>
      <c r="D36" s="20"/>
    </row>
    <row r="37" spans="1:4">
      <c r="A37" s="1177" t="s">
        <v>1144</v>
      </c>
      <c r="B37" s="1178"/>
      <c r="C37" s="544"/>
      <c r="D37" s="20"/>
    </row>
    <row r="38" spans="1:4">
      <c r="A38" s="540" t="s">
        <v>78</v>
      </c>
      <c r="B38" s="536">
        <v>281</v>
      </c>
      <c r="C38" s="536">
        <v>285</v>
      </c>
      <c r="D38" s="20"/>
    </row>
    <row r="39" spans="1:4">
      <c r="A39" s="540" t="s">
        <v>79</v>
      </c>
      <c r="B39" s="536">
        <v>580</v>
      </c>
      <c r="C39" s="536">
        <v>573</v>
      </c>
      <c r="D39" s="20"/>
    </row>
    <row r="40" spans="1:4">
      <c r="A40" s="540" t="s">
        <v>1145</v>
      </c>
      <c r="B40" s="536">
        <v>220</v>
      </c>
      <c r="C40" s="536">
        <v>222</v>
      </c>
      <c r="D40" s="20"/>
    </row>
    <row r="41" spans="1:4">
      <c r="A41" s="540" t="s">
        <v>1146</v>
      </c>
      <c r="B41" s="536">
        <v>57</v>
      </c>
      <c r="C41" s="536">
        <v>57</v>
      </c>
      <c r="D41" s="20"/>
    </row>
    <row r="42" spans="1:4">
      <c r="A42" s="540" t="s">
        <v>1147</v>
      </c>
      <c r="B42" s="536">
        <v>25</v>
      </c>
      <c r="C42" s="536">
        <v>25</v>
      </c>
      <c r="D42" s="20"/>
    </row>
    <row r="43" spans="1:4">
      <c r="A43" s="267" t="s">
        <v>1148</v>
      </c>
      <c r="B43" s="264">
        <v>7</v>
      </c>
      <c r="C43" s="536">
        <v>7</v>
      </c>
      <c r="D43" s="20"/>
    </row>
    <row r="44" spans="1:4">
      <c r="A44" s="540" t="s">
        <v>1149</v>
      </c>
      <c r="B44" s="536">
        <v>5</v>
      </c>
      <c r="C44" s="536">
        <v>5</v>
      </c>
      <c r="D44" s="20"/>
    </row>
    <row r="45" spans="1:4">
      <c r="A45" s="540" t="s">
        <v>1150</v>
      </c>
      <c r="B45" s="536">
        <v>75</v>
      </c>
      <c r="C45" s="536">
        <v>76</v>
      </c>
      <c r="D45" s="20"/>
    </row>
    <row r="46" spans="1:4">
      <c r="A46" s="540" t="s">
        <v>1151</v>
      </c>
      <c r="B46" s="543">
        <v>167</v>
      </c>
      <c r="C46" s="536">
        <v>166</v>
      </c>
      <c r="D46" s="405"/>
    </row>
    <row r="47" spans="1:4">
      <c r="A47" s="540" t="s">
        <v>1152</v>
      </c>
      <c r="B47" s="543">
        <v>279</v>
      </c>
      <c r="C47" s="543">
        <v>279</v>
      </c>
      <c r="D47" s="405"/>
    </row>
    <row r="48" spans="1:4">
      <c r="A48" s="540" t="s">
        <v>1153</v>
      </c>
      <c r="B48" s="543">
        <v>1283</v>
      </c>
      <c r="C48" s="543">
        <v>1336</v>
      </c>
    </row>
    <row r="49" spans="1:4" ht="18" customHeight="1">
      <c r="A49" s="267" t="s">
        <v>1154</v>
      </c>
      <c r="B49" s="263">
        <v>420</v>
      </c>
      <c r="C49" s="263">
        <v>432</v>
      </c>
      <c r="D49" s="268"/>
    </row>
    <row r="50" spans="1:4" ht="14.25" customHeight="1">
      <c r="A50" s="540" t="s">
        <v>80</v>
      </c>
      <c r="B50" s="541">
        <v>49</v>
      </c>
      <c r="C50" s="536">
        <v>49</v>
      </c>
      <c r="D50" s="268"/>
    </row>
    <row r="51" spans="1:4">
      <c r="A51" s="267" t="s">
        <v>1155</v>
      </c>
      <c r="B51" s="263">
        <v>1307</v>
      </c>
      <c r="C51" s="536">
        <v>961</v>
      </c>
      <c r="D51" s="20"/>
    </row>
    <row r="52" spans="1:4">
      <c r="A52" s="267" t="s">
        <v>1156</v>
      </c>
      <c r="B52" s="263">
        <v>1191</v>
      </c>
      <c r="C52" s="536">
        <v>1263</v>
      </c>
      <c r="D52" s="20"/>
    </row>
    <row r="53" spans="1:4">
      <c r="A53" s="267" t="s">
        <v>1157</v>
      </c>
      <c r="B53" s="264">
        <v>24</v>
      </c>
      <c r="C53" s="536">
        <v>24</v>
      </c>
      <c r="D53" s="20"/>
    </row>
    <row r="54" spans="1:4">
      <c r="A54" s="267" t="s">
        <v>1158</v>
      </c>
      <c r="B54" s="264">
        <v>5</v>
      </c>
      <c r="C54" s="536">
        <v>5</v>
      </c>
      <c r="D54" s="20"/>
    </row>
    <row r="55" spans="1:4" s="405" customFormat="1">
      <c r="A55" s="267" t="s">
        <v>1205</v>
      </c>
      <c r="B55" s="264">
        <v>0</v>
      </c>
      <c r="C55" s="536">
        <v>7</v>
      </c>
      <c r="D55" s="20"/>
    </row>
    <row r="56" spans="1:4" ht="18.75">
      <c r="A56" s="267" t="s">
        <v>1159</v>
      </c>
      <c r="B56" s="264">
        <v>0</v>
      </c>
      <c r="C56" s="264">
        <v>0</v>
      </c>
      <c r="D56" s="268"/>
    </row>
    <row r="57" spans="1:4">
      <c r="A57" s="267" t="s">
        <v>1160</v>
      </c>
      <c r="B57" s="264">
        <v>2</v>
      </c>
      <c r="C57" s="264">
        <v>2</v>
      </c>
      <c r="D57" s="20"/>
    </row>
    <row r="58" spans="1:4">
      <c r="A58" s="267" t="s">
        <v>1161</v>
      </c>
      <c r="B58" s="264">
        <v>1</v>
      </c>
      <c r="C58" s="264">
        <v>1</v>
      </c>
      <c r="D58" s="20"/>
    </row>
    <row r="59" spans="1:4">
      <c r="A59" s="267" t="s">
        <v>1162</v>
      </c>
      <c r="B59" s="264">
        <v>3</v>
      </c>
      <c r="C59" s="264">
        <v>3</v>
      </c>
      <c r="D59" s="20"/>
    </row>
    <row r="60" spans="1:4">
      <c r="A60" s="258" t="s">
        <v>1163</v>
      </c>
      <c r="B60" s="269"/>
      <c r="D60" s="20"/>
    </row>
    <row r="61" spans="1:4">
      <c r="B61" s="269"/>
      <c r="D61" s="20"/>
    </row>
    <row r="62" spans="1:4">
      <c r="B62" s="269"/>
      <c r="D62" s="20"/>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Q87"/>
  <sheetViews>
    <sheetView zoomScaleNormal="100" workbookViewId="0">
      <pane xSplit="1" ySplit="3" topLeftCell="B34" activePane="bottomRight" state="frozen"/>
      <selection sqref="A1:M1"/>
      <selection pane="topRight" sqref="A1:M1"/>
      <selection pane="bottomLeft" sqref="A1:M1"/>
      <selection pane="bottomRight" activeCell="B4" sqref="B4"/>
    </sheetView>
  </sheetViews>
  <sheetFormatPr defaultRowHeight="15"/>
  <cols>
    <col min="1" max="1" width="10.5703125" style="410" customWidth="1"/>
    <col min="2" max="2" width="36.5703125" style="410" customWidth="1"/>
    <col min="3" max="3" width="11.28515625" style="410" customWidth="1"/>
    <col min="4" max="4" width="14.28515625" style="410" customWidth="1"/>
    <col min="5" max="5" width="24" style="410" bestFit="1" customWidth="1"/>
    <col min="6" max="7" width="10" style="410" customWidth="1"/>
    <col min="8" max="8" width="10.140625" style="410" customWidth="1"/>
    <col min="9" max="9" width="8.5703125" style="410" customWidth="1"/>
    <col min="10" max="10" width="10.85546875" style="410" customWidth="1"/>
    <col min="11" max="11" width="7.85546875" style="410" customWidth="1"/>
    <col min="12" max="12" width="10" style="410" customWidth="1"/>
    <col min="13" max="15" width="12.42578125" style="410" customWidth="1"/>
    <col min="16" max="16" width="16" style="410" customWidth="1"/>
    <col min="17" max="17" width="12.42578125" style="410" customWidth="1"/>
    <col min="18" max="18" width="8.42578125" style="410" customWidth="1"/>
    <col min="19" max="21" width="9" style="410" customWidth="1"/>
    <col min="22" max="22" width="8" style="410" customWidth="1"/>
    <col min="23" max="23" width="10" style="410" bestFit="1" customWidth="1"/>
    <col min="24" max="26" width="5.5703125" style="410" customWidth="1"/>
    <col min="27" max="27" width="4.5703125" style="410" customWidth="1"/>
    <col min="28" max="16384" width="9.140625" style="410"/>
  </cols>
  <sheetData>
    <row r="1" spans="1:17">
      <c r="A1" s="1181" t="s">
        <v>1326</v>
      </c>
      <c r="B1" s="1182"/>
      <c r="C1" s="1182"/>
      <c r="D1" s="1182"/>
      <c r="E1" s="1182"/>
      <c r="F1" s="1182"/>
      <c r="G1" s="1182"/>
      <c r="H1" s="1182"/>
      <c r="I1" s="1182"/>
      <c r="J1" s="1182"/>
      <c r="K1" s="1182"/>
      <c r="L1" s="1182"/>
      <c r="M1" s="1182"/>
      <c r="N1" s="1182"/>
      <c r="O1" s="1182"/>
      <c r="P1" s="1182"/>
      <c r="Q1" s="1182"/>
    </row>
    <row r="2" spans="1:17">
      <c r="A2" s="1185" t="s">
        <v>82</v>
      </c>
      <c r="B2" s="1187" t="s">
        <v>83</v>
      </c>
      <c r="C2" s="1184" t="s">
        <v>84</v>
      </c>
      <c r="D2" s="1184" t="s">
        <v>85</v>
      </c>
      <c r="E2" s="1184" t="s">
        <v>86</v>
      </c>
      <c r="F2" s="1184" t="s">
        <v>87</v>
      </c>
      <c r="G2" s="1184" t="s">
        <v>88</v>
      </c>
      <c r="H2" s="1184" t="s">
        <v>89</v>
      </c>
      <c r="I2" s="1190" t="s">
        <v>90</v>
      </c>
      <c r="J2" s="1191"/>
      <c r="K2" s="1192"/>
      <c r="L2" s="1184" t="s">
        <v>91</v>
      </c>
      <c r="M2" s="1193" t="s">
        <v>92</v>
      </c>
      <c r="N2" s="1194"/>
      <c r="O2" s="1194"/>
      <c r="P2" s="1194"/>
      <c r="Q2" s="1183" t="s">
        <v>93</v>
      </c>
    </row>
    <row r="3" spans="1:17" ht="45">
      <c r="A3" s="1186"/>
      <c r="B3" s="1188"/>
      <c r="C3" s="1189"/>
      <c r="D3" s="1189"/>
      <c r="E3" s="1189"/>
      <c r="F3" s="1189"/>
      <c r="G3" s="1189"/>
      <c r="H3" s="1189"/>
      <c r="I3" s="585" t="s">
        <v>94</v>
      </c>
      <c r="J3" s="585" t="s">
        <v>95</v>
      </c>
      <c r="K3" s="585" t="s">
        <v>96</v>
      </c>
      <c r="L3" s="1189"/>
      <c r="M3" s="585" t="s">
        <v>97</v>
      </c>
      <c r="N3" s="585" t="s">
        <v>98</v>
      </c>
      <c r="O3" s="585" t="s">
        <v>99</v>
      </c>
      <c r="P3" s="6" t="s">
        <v>100</v>
      </c>
      <c r="Q3" s="1184"/>
    </row>
    <row r="4" spans="1:17">
      <c r="A4" s="616">
        <v>1</v>
      </c>
      <c r="B4" s="617" t="s">
        <v>1327</v>
      </c>
      <c r="C4" s="618">
        <v>45446</v>
      </c>
      <c r="D4" s="617" t="s">
        <v>102</v>
      </c>
      <c r="E4" s="616">
        <v>8160000</v>
      </c>
      <c r="F4" s="619">
        <v>10</v>
      </c>
      <c r="G4" s="619">
        <v>11</v>
      </c>
      <c r="H4" s="619">
        <v>21</v>
      </c>
      <c r="I4" s="620">
        <v>17.135999999999999</v>
      </c>
      <c r="J4" s="620">
        <v>0</v>
      </c>
      <c r="K4" s="620">
        <v>17.13</v>
      </c>
      <c r="L4" s="620">
        <v>1.302</v>
      </c>
      <c r="M4" s="619">
        <v>0</v>
      </c>
      <c r="N4" s="619">
        <v>0</v>
      </c>
      <c r="O4" s="619">
        <v>0</v>
      </c>
      <c r="P4" s="619">
        <v>0</v>
      </c>
      <c r="Q4" s="619">
        <v>0</v>
      </c>
    </row>
    <row r="5" spans="1:17">
      <c r="A5" s="616">
        <v>2</v>
      </c>
      <c r="B5" s="617" t="s">
        <v>1328</v>
      </c>
      <c r="C5" s="618">
        <v>45446</v>
      </c>
      <c r="D5" s="617" t="s">
        <v>102</v>
      </c>
      <c r="E5" s="616">
        <v>3186462</v>
      </c>
      <c r="F5" s="619">
        <v>10</v>
      </c>
      <c r="G5" s="619">
        <v>10</v>
      </c>
      <c r="H5" s="619">
        <v>20</v>
      </c>
      <c r="I5" s="620">
        <v>6.3729240000000003</v>
      </c>
      <c r="J5" s="620">
        <v>0</v>
      </c>
      <c r="K5" s="620">
        <v>6.3729240000000003</v>
      </c>
      <c r="L5" s="620">
        <v>3.7250000000000001</v>
      </c>
      <c r="M5" s="619">
        <v>0</v>
      </c>
      <c r="N5" s="619">
        <v>0</v>
      </c>
      <c r="O5" s="619">
        <v>0</v>
      </c>
      <c r="P5" s="619">
        <v>0</v>
      </c>
      <c r="Q5" s="619">
        <v>0</v>
      </c>
    </row>
    <row r="6" spans="1:17">
      <c r="A6" s="616">
        <v>3</v>
      </c>
      <c r="B6" s="617" t="s">
        <v>1329</v>
      </c>
      <c r="C6" s="618">
        <v>45446</v>
      </c>
      <c r="D6" s="617" t="s">
        <v>1106</v>
      </c>
      <c r="E6" s="616">
        <v>6480000</v>
      </c>
      <c r="F6" s="619">
        <v>10</v>
      </c>
      <c r="G6" s="619">
        <v>137</v>
      </c>
      <c r="H6" s="619">
        <v>147</v>
      </c>
      <c r="I6" s="620">
        <v>95.256</v>
      </c>
      <c r="J6" s="620">
        <v>0</v>
      </c>
      <c r="K6" s="620">
        <v>95.256</v>
      </c>
      <c r="L6" s="620">
        <v>211.48</v>
      </c>
      <c r="M6" s="619">
        <v>3076000</v>
      </c>
      <c r="N6" s="619">
        <v>924000</v>
      </c>
      <c r="O6" s="619">
        <v>2154000</v>
      </c>
      <c r="P6" s="619">
        <v>326000</v>
      </c>
      <c r="Q6" s="619">
        <v>6154000</v>
      </c>
    </row>
    <row r="7" spans="1:17">
      <c r="A7" s="616">
        <v>4</v>
      </c>
      <c r="B7" s="617" t="s">
        <v>1330</v>
      </c>
      <c r="C7" s="618">
        <v>45447</v>
      </c>
      <c r="D7" s="617" t="s">
        <v>1106</v>
      </c>
      <c r="E7" s="616">
        <v>5420000</v>
      </c>
      <c r="F7" s="619">
        <v>10</v>
      </c>
      <c r="G7" s="619">
        <v>50</v>
      </c>
      <c r="H7" s="619">
        <v>60</v>
      </c>
      <c r="I7" s="620">
        <v>23.231999999999999</v>
      </c>
      <c r="J7" s="620">
        <v>9.2880000000000003</v>
      </c>
      <c r="K7" s="620">
        <v>32.519999999999996</v>
      </c>
      <c r="L7" s="620">
        <v>434.59359999999998</v>
      </c>
      <c r="M7" s="619">
        <v>2572000</v>
      </c>
      <c r="N7" s="619">
        <v>774000</v>
      </c>
      <c r="O7" s="619">
        <v>1802000</v>
      </c>
      <c r="P7" s="619">
        <v>272000</v>
      </c>
      <c r="Q7" s="619">
        <v>5148000</v>
      </c>
    </row>
    <row r="8" spans="1:17">
      <c r="A8" s="616">
        <v>5</v>
      </c>
      <c r="B8" s="617" t="s">
        <v>1331</v>
      </c>
      <c r="C8" s="618">
        <v>45448</v>
      </c>
      <c r="D8" s="617" t="s">
        <v>1106</v>
      </c>
      <c r="E8" s="616">
        <v>3391200</v>
      </c>
      <c r="F8" s="619">
        <v>10</v>
      </c>
      <c r="G8" s="619">
        <v>100</v>
      </c>
      <c r="H8" s="619">
        <v>110</v>
      </c>
      <c r="I8" s="620">
        <v>37.303199999999997</v>
      </c>
      <c r="J8" s="620">
        <v>0</v>
      </c>
      <c r="K8" s="620">
        <v>37.303199999999997</v>
      </c>
      <c r="L8" s="620">
        <v>379.51</v>
      </c>
      <c r="M8" s="619">
        <v>1609200</v>
      </c>
      <c r="N8" s="619">
        <v>483600</v>
      </c>
      <c r="O8" s="619">
        <v>1128000</v>
      </c>
      <c r="P8" s="619">
        <v>170400</v>
      </c>
      <c r="Q8" s="619">
        <v>3220800</v>
      </c>
    </row>
    <row r="9" spans="1:17">
      <c r="A9" s="616">
        <v>6</v>
      </c>
      <c r="B9" s="617" t="s">
        <v>1332</v>
      </c>
      <c r="C9" s="618">
        <v>45449</v>
      </c>
      <c r="D9" s="617" t="s">
        <v>1333</v>
      </c>
      <c r="E9" s="616">
        <v>422000</v>
      </c>
      <c r="F9" s="619">
        <v>10</v>
      </c>
      <c r="G9" s="619">
        <v>111</v>
      </c>
      <c r="H9" s="619">
        <v>121</v>
      </c>
      <c r="I9" s="620">
        <v>5.1062000000000003</v>
      </c>
      <c r="J9" s="620">
        <v>0</v>
      </c>
      <c r="K9" s="620">
        <v>5.0999999999999996</v>
      </c>
      <c r="L9" s="620">
        <v>403.68</v>
      </c>
      <c r="M9" s="619">
        <v>0</v>
      </c>
      <c r="N9" s="619">
        <v>118000</v>
      </c>
      <c r="O9" s="619">
        <v>238000</v>
      </c>
      <c r="P9" s="619">
        <v>66000</v>
      </c>
      <c r="Q9" s="619">
        <v>290000</v>
      </c>
    </row>
    <row r="10" spans="1:17">
      <c r="A10" s="616">
        <v>7</v>
      </c>
      <c r="B10" s="617" t="s">
        <v>1334</v>
      </c>
      <c r="C10" s="618">
        <v>45449</v>
      </c>
      <c r="D10" s="617" t="s">
        <v>1106</v>
      </c>
      <c r="E10" s="616">
        <v>5404800</v>
      </c>
      <c r="F10" s="619">
        <v>10</v>
      </c>
      <c r="G10" s="619">
        <v>151</v>
      </c>
      <c r="H10" s="619">
        <v>161</v>
      </c>
      <c r="I10" s="620">
        <v>87.01728</v>
      </c>
      <c r="J10" s="620">
        <v>0</v>
      </c>
      <c r="K10" s="620">
        <v>87.01728</v>
      </c>
      <c r="L10" s="620">
        <v>101.86</v>
      </c>
      <c r="M10" s="619">
        <v>2560800</v>
      </c>
      <c r="N10" s="619">
        <v>768800</v>
      </c>
      <c r="O10" s="619">
        <v>1793600</v>
      </c>
      <c r="P10" s="619">
        <v>281600</v>
      </c>
      <c r="Q10" s="619">
        <v>5123200</v>
      </c>
    </row>
    <row r="11" spans="1:17">
      <c r="A11" s="616">
        <v>8</v>
      </c>
      <c r="B11" s="617" t="s">
        <v>1335</v>
      </c>
      <c r="C11" s="618">
        <v>45450</v>
      </c>
      <c r="D11" s="617" t="s">
        <v>1106</v>
      </c>
      <c r="E11" s="616">
        <v>4780800</v>
      </c>
      <c r="F11" s="619">
        <v>10</v>
      </c>
      <c r="G11" s="619">
        <v>84</v>
      </c>
      <c r="H11" s="619">
        <v>94</v>
      </c>
      <c r="I11" s="620">
        <v>44.939520000000002</v>
      </c>
      <c r="J11" s="620">
        <v>0</v>
      </c>
      <c r="K11" s="620">
        <v>44.939520000000002</v>
      </c>
      <c r="L11" s="620">
        <v>215.16</v>
      </c>
      <c r="M11" s="619">
        <v>2265600</v>
      </c>
      <c r="N11" s="619">
        <v>682800</v>
      </c>
      <c r="O11" s="619">
        <v>1592400</v>
      </c>
      <c r="P11" s="619">
        <v>240000</v>
      </c>
      <c r="Q11" s="619">
        <v>4540800</v>
      </c>
    </row>
    <row r="12" spans="1:17">
      <c r="A12" s="616">
        <v>9</v>
      </c>
      <c r="B12" s="617" t="s">
        <v>1336</v>
      </c>
      <c r="C12" s="618">
        <v>45453</v>
      </c>
      <c r="D12" s="617" t="s">
        <v>101</v>
      </c>
      <c r="E12" s="616">
        <v>9570000</v>
      </c>
      <c r="F12" s="619">
        <v>10</v>
      </c>
      <c r="G12" s="619">
        <v>126</v>
      </c>
      <c r="H12" s="619">
        <v>136</v>
      </c>
      <c r="I12" s="620">
        <v>0</v>
      </c>
      <c r="J12" s="620">
        <v>130.15199999999999</v>
      </c>
      <c r="K12" s="620">
        <v>130.15199999999999</v>
      </c>
      <c r="L12" s="620">
        <v>118.8784</v>
      </c>
      <c r="M12" s="619">
        <v>4785000</v>
      </c>
      <c r="N12" s="619">
        <v>1435500</v>
      </c>
      <c r="O12" s="619">
        <v>3349500</v>
      </c>
      <c r="P12" s="619">
        <v>0</v>
      </c>
      <c r="Q12" s="619">
        <v>9570000</v>
      </c>
    </row>
    <row r="13" spans="1:17">
      <c r="A13" s="616">
        <v>10</v>
      </c>
      <c r="B13" s="617" t="s">
        <v>1337</v>
      </c>
      <c r="C13" s="618">
        <v>45453</v>
      </c>
      <c r="D13" s="617" t="s">
        <v>102</v>
      </c>
      <c r="E13" s="616">
        <v>8633850</v>
      </c>
      <c r="F13" s="619">
        <v>10</v>
      </c>
      <c r="G13" s="619">
        <v>8</v>
      </c>
      <c r="H13" s="619">
        <v>18</v>
      </c>
      <c r="I13" s="620">
        <v>15.540929999999999</v>
      </c>
      <c r="J13" s="620">
        <v>0</v>
      </c>
      <c r="K13" s="620">
        <v>15.540929999999999</v>
      </c>
      <c r="L13" s="620">
        <v>1.1056999999999999</v>
      </c>
      <c r="M13" s="619">
        <v>0</v>
      </c>
      <c r="N13" s="619">
        <v>0</v>
      </c>
      <c r="O13" s="619">
        <v>0</v>
      </c>
      <c r="P13" s="619">
        <v>0</v>
      </c>
      <c r="Q13" s="619">
        <v>0</v>
      </c>
    </row>
    <row r="14" spans="1:17">
      <c r="A14" s="616">
        <v>11</v>
      </c>
      <c r="B14" s="617" t="s">
        <v>1338</v>
      </c>
      <c r="C14" s="618">
        <v>45455</v>
      </c>
      <c r="D14" s="617" t="s">
        <v>102</v>
      </c>
      <c r="E14" s="616">
        <v>78984298</v>
      </c>
      <c r="F14" s="619">
        <v>1</v>
      </c>
      <c r="G14" s="619">
        <v>24.3</v>
      </c>
      <c r="H14" s="619">
        <v>25.3</v>
      </c>
      <c r="I14" s="620">
        <v>199.83027394000001</v>
      </c>
      <c r="J14" s="620">
        <v>0</v>
      </c>
      <c r="K14" s="620">
        <v>199.83027394000001</v>
      </c>
      <c r="L14" s="620">
        <v>1.0349999999999999</v>
      </c>
      <c r="M14" s="619">
        <v>0</v>
      </c>
      <c r="N14" s="619">
        <v>0</v>
      </c>
      <c r="O14" s="619">
        <v>0</v>
      </c>
      <c r="P14" s="619">
        <v>0</v>
      </c>
      <c r="Q14" s="619">
        <v>0</v>
      </c>
    </row>
    <row r="15" spans="1:17">
      <c r="A15" s="616">
        <v>12</v>
      </c>
      <c r="B15" s="617" t="s">
        <v>1339</v>
      </c>
      <c r="C15" s="618">
        <v>45455</v>
      </c>
      <c r="D15" s="617" t="s">
        <v>102</v>
      </c>
      <c r="E15" s="616">
        <v>49075199</v>
      </c>
      <c r="F15" s="619">
        <v>10</v>
      </c>
      <c r="G15" s="619">
        <v>0</v>
      </c>
      <c r="H15" s="619">
        <v>10</v>
      </c>
      <c r="I15" s="620">
        <v>49.075198999999998</v>
      </c>
      <c r="J15" s="620">
        <v>0</v>
      </c>
      <c r="K15" s="620">
        <v>49.07</v>
      </c>
      <c r="L15" s="620">
        <v>2.1520000000000001</v>
      </c>
      <c r="M15" s="619">
        <v>0</v>
      </c>
      <c r="N15" s="619">
        <v>0</v>
      </c>
      <c r="O15" s="619">
        <v>0</v>
      </c>
      <c r="P15" s="619">
        <v>0</v>
      </c>
      <c r="Q15" s="619">
        <v>0</v>
      </c>
    </row>
    <row r="16" spans="1:17">
      <c r="A16" s="616">
        <v>13</v>
      </c>
      <c r="B16" s="617" t="s">
        <v>1340</v>
      </c>
      <c r="C16" s="618">
        <v>45455</v>
      </c>
      <c r="D16" s="617" t="s">
        <v>102</v>
      </c>
      <c r="E16" s="616">
        <v>28000000</v>
      </c>
      <c r="F16" s="619">
        <v>10</v>
      </c>
      <c r="G16" s="619">
        <v>7.5</v>
      </c>
      <c r="H16" s="619">
        <v>17.5</v>
      </c>
      <c r="I16" s="620">
        <v>49</v>
      </c>
      <c r="J16" s="620">
        <v>0</v>
      </c>
      <c r="K16" s="620">
        <v>49</v>
      </c>
      <c r="L16" s="620">
        <v>1.1679999999999999</v>
      </c>
      <c r="M16" s="619">
        <v>0</v>
      </c>
      <c r="N16" s="619">
        <v>0</v>
      </c>
      <c r="O16" s="619">
        <v>0</v>
      </c>
      <c r="P16" s="619">
        <v>0</v>
      </c>
      <c r="Q16" s="619">
        <v>0</v>
      </c>
    </row>
    <row r="17" spans="1:17">
      <c r="A17" s="616">
        <v>14</v>
      </c>
      <c r="B17" s="617" t="s">
        <v>1341</v>
      </c>
      <c r="C17" s="618">
        <v>45455</v>
      </c>
      <c r="D17" s="617" t="s">
        <v>1333</v>
      </c>
      <c r="E17" s="616">
        <v>2000000</v>
      </c>
      <c r="F17" s="619">
        <v>10</v>
      </c>
      <c r="G17" s="619">
        <v>25</v>
      </c>
      <c r="H17" s="619">
        <v>35</v>
      </c>
      <c r="I17" s="620">
        <v>7</v>
      </c>
      <c r="J17" s="620">
        <v>0</v>
      </c>
      <c r="K17" s="620">
        <v>7</v>
      </c>
      <c r="L17" s="620">
        <v>1079.83</v>
      </c>
      <c r="M17" s="619">
        <v>0</v>
      </c>
      <c r="N17" s="619">
        <v>948000</v>
      </c>
      <c r="O17" s="619">
        <v>948000</v>
      </c>
      <c r="P17" s="619">
        <v>104000</v>
      </c>
      <c r="Q17" s="619">
        <v>1792000</v>
      </c>
    </row>
    <row r="18" spans="1:17">
      <c r="A18" s="616">
        <v>15</v>
      </c>
      <c r="B18" s="617" t="s">
        <v>1342</v>
      </c>
      <c r="C18" s="618">
        <v>45455</v>
      </c>
      <c r="D18" s="617" t="s">
        <v>1333</v>
      </c>
      <c r="E18" s="616">
        <v>1800000</v>
      </c>
      <c r="F18" s="619">
        <v>10</v>
      </c>
      <c r="G18" s="619">
        <v>111</v>
      </c>
      <c r="H18" s="619">
        <v>121</v>
      </c>
      <c r="I18" s="620">
        <v>21.78</v>
      </c>
      <c r="J18" s="620">
        <v>0</v>
      </c>
      <c r="K18" s="620">
        <v>21.78</v>
      </c>
      <c r="L18" s="620">
        <v>79.069999999999993</v>
      </c>
      <c r="M18" s="619">
        <v>0</v>
      </c>
      <c r="N18" s="619">
        <v>854000</v>
      </c>
      <c r="O18" s="619">
        <v>854000</v>
      </c>
      <c r="P18" s="619">
        <v>92000</v>
      </c>
      <c r="Q18" s="619">
        <v>1616000</v>
      </c>
    </row>
    <row r="19" spans="1:17">
      <c r="A19" s="616">
        <v>16</v>
      </c>
      <c r="B19" s="617" t="s">
        <v>1343</v>
      </c>
      <c r="C19" s="618">
        <v>45455</v>
      </c>
      <c r="D19" s="617" t="s">
        <v>1333</v>
      </c>
      <c r="E19" s="616">
        <v>2200000</v>
      </c>
      <c r="F19" s="619">
        <v>5</v>
      </c>
      <c r="G19" s="619">
        <v>47</v>
      </c>
      <c r="H19" s="619">
        <v>52</v>
      </c>
      <c r="I19" s="620">
        <v>8.84</v>
      </c>
      <c r="J19" s="620">
        <v>2.6</v>
      </c>
      <c r="K19" s="620">
        <v>11.44</v>
      </c>
      <c r="L19" s="620">
        <v>19.100000000000001</v>
      </c>
      <c r="M19" s="619">
        <v>0</v>
      </c>
      <c r="N19" s="619">
        <v>558000</v>
      </c>
      <c r="O19" s="619">
        <v>1530000</v>
      </c>
      <c r="P19" s="619">
        <v>112000</v>
      </c>
      <c r="Q19" s="619">
        <v>1976000</v>
      </c>
    </row>
    <row r="20" spans="1:17">
      <c r="A20" s="616">
        <v>17</v>
      </c>
      <c r="B20" s="617" t="s">
        <v>1344</v>
      </c>
      <c r="C20" s="618">
        <v>45456</v>
      </c>
      <c r="D20" s="617" t="s">
        <v>102</v>
      </c>
      <c r="E20" s="616">
        <v>83328666</v>
      </c>
      <c r="F20" s="619">
        <v>1</v>
      </c>
      <c r="G20" s="619">
        <v>4.8499999999999996</v>
      </c>
      <c r="H20" s="619">
        <v>5.85</v>
      </c>
      <c r="I20" s="620">
        <v>48.747269609999996</v>
      </c>
      <c r="J20" s="620">
        <v>0</v>
      </c>
      <c r="K20" s="620">
        <v>48.74</v>
      </c>
      <c r="L20" s="620">
        <v>1.4370000000000001</v>
      </c>
      <c r="M20" s="619">
        <v>0</v>
      </c>
      <c r="N20" s="619">
        <v>0</v>
      </c>
      <c r="O20" s="619">
        <v>0</v>
      </c>
      <c r="P20" s="619">
        <v>0</v>
      </c>
      <c r="Q20" s="619">
        <v>0</v>
      </c>
    </row>
    <row r="21" spans="1:17">
      <c r="A21" s="616">
        <v>18</v>
      </c>
      <c r="B21" s="617" t="s">
        <v>1345</v>
      </c>
      <c r="C21" s="618">
        <v>45461</v>
      </c>
      <c r="D21" s="617" t="s">
        <v>102</v>
      </c>
      <c r="E21" s="616">
        <v>3596423</v>
      </c>
      <c r="F21" s="619">
        <v>10</v>
      </c>
      <c r="G21" s="619">
        <v>0</v>
      </c>
      <c r="H21" s="619">
        <v>10</v>
      </c>
      <c r="I21" s="620">
        <v>3.5964230000000001</v>
      </c>
      <c r="J21" s="620">
        <v>0</v>
      </c>
      <c r="K21" s="620">
        <v>3.59</v>
      </c>
      <c r="L21" s="620">
        <v>2.3180000000000001</v>
      </c>
      <c r="M21" s="619">
        <v>0</v>
      </c>
      <c r="N21" s="619">
        <v>0</v>
      </c>
      <c r="O21" s="619">
        <v>0</v>
      </c>
      <c r="P21" s="619">
        <v>0</v>
      </c>
      <c r="Q21" s="619">
        <v>0</v>
      </c>
    </row>
    <row r="22" spans="1:17">
      <c r="A22" s="616">
        <v>19</v>
      </c>
      <c r="B22" s="617" t="s">
        <v>1346</v>
      </c>
      <c r="C22" s="618">
        <v>45461</v>
      </c>
      <c r="D22" s="617" t="s">
        <v>101</v>
      </c>
      <c r="E22" s="616">
        <v>79580899</v>
      </c>
      <c r="F22" s="619">
        <v>1</v>
      </c>
      <c r="G22" s="619">
        <v>92</v>
      </c>
      <c r="H22" s="619">
        <v>93</v>
      </c>
      <c r="I22" s="620">
        <v>119.9999925</v>
      </c>
      <c r="J22" s="620">
        <v>620.1023682</v>
      </c>
      <c r="K22" s="620">
        <v>740.10236069999996</v>
      </c>
      <c r="L22" s="620">
        <v>101.11</v>
      </c>
      <c r="M22" s="619">
        <v>59685676</v>
      </c>
      <c r="N22" s="619">
        <v>11937134</v>
      </c>
      <c r="O22" s="619">
        <v>7958089</v>
      </c>
      <c r="P22" s="619">
        <v>0</v>
      </c>
      <c r="Q22" s="619">
        <v>79580899</v>
      </c>
    </row>
    <row r="23" spans="1:17">
      <c r="A23" s="616">
        <v>20</v>
      </c>
      <c r="B23" s="617" t="s">
        <v>1347</v>
      </c>
      <c r="C23" s="618">
        <v>45462</v>
      </c>
      <c r="D23" s="617" t="s">
        <v>102</v>
      </c>
      <c r="E23" s="616">
        <v>41531441</v>
      </c>
      <c r="F23" s="619">
        <v>10</v>
      </c>
      <c r="G23" s="619">
        <v>0</v>
      </c>
      <c r="H23" s="619">
        <v>10</v>
      </c>
      <c r="I23" s="620">
        <v>41.531441000000001</v>
      </c>
      <c r="J23" s="620">
        <v>0</v>
      </c>
      <c r="K23" s="620">
        <v>41.531441000000001</v>
      </c>
      <c r="L23" s="620">
        <v>0.872</v>
      </c>
      <c r="M23" s="619">
        <v>0</v>
      </c>
      <c r="N23" s="619">
        <v>0</v>
      </c>
      <c r="O23" s="619">
        <v>0</v>
      </c>
      <c r="P23" s="619">
        <v>0</v>
      </c>
      <c r="Q23" s="619">
        <v>0</v>
      </c>
    </row>
    <row r="24" spans="1:17">
      <c r="A24" s="616">
        <v>21</v>
      </c>
      <c r="B24" s="617" t="s">
        <v>1348</v>
      </c>
      <c r="C24" s="618">
        <v>45462</v>
      </c>
      <c r="D24" s="617" t="s">
        <v>102</v>
      </c>
      <c r="E24" s="616">
        <v>84629877</v>
      </c>
      <c r="F24" s="619">
        <v>2</v>
      </c>
      <c r="G24" s="619">
        <v>3</v>
      </c>
      <c r="H24" s="619">
        <v>5</v>
      </c>
      <c r="I24" s="620">
        <v>42.314938499999997</v>
      </c>
      <c r="J24" s="620">
        <v>0</v>
      </c>
      <c r="K24" s="620">
        <v>42.314938499999997</v>
      </c>
      <c r="L24" s="620">
        <v>0.96589999999999998</v>
      </c>
      <c r="M24" s="619">
        <v>0</v>
      </c>
      <c r="N24" s="619">
        <v>0</v>
      </c>
      <c r="O24" s="619">
        <v>0</v>
      </c>
      <c r="P24" s="619">
        <v>0</v>
      </c>
      <c r="Q24" s="619">
        <v>0</v>
      </c>
    </row>
    <row r="25" spans="1:17">
      <c r="A25" s="616">
        <v>22</v>
      </c>
      <c r="B25" s="617" t="s">
        <v>1349</v>
      </c>
      <c r="C25" s="618">
        <v>45463</v>
      </c>
      <c r="D25" s="617" t="s">
        <v>102</v>
      </c>
      <c r="E25" s="616">
        <v>68124036</v>
      </c>
      <c r="F25" s="619">
        <v>1</v>
      </c>
      <c r="G25" s="619">
        <v>0</v>
      </c>
      <c r="H25" s="619">
        <v>1</v>
      </c>
      <c r="I25" s="620">
        <v>6.8124035999999997</v>
      </c>
      <c r="J25" s="620">
        <v>0</v>
      </c>
      <c r="K25" s="620">
        <v>6.8124035999999997</v>
      </c>
      <c r="L25" s="620">
        <v>2.0819999999999999</v>
      </c>
      <c r="M25" s="619">
        <v>0</v>
      </c>
      <c r="N25" s="619">
        <v>0</v>
      </c>
      <c r="O25" s="619">
        <v>0</v>
      </c>
      <c r="P25" s="619">
        <v>0</v>
      </c>
      <c r="Q25" s="619">
        <v>0</v>
      </c>
    </row>
    <row r="26" spans="1:17">
      <c r="A26" s="616">
        <v>23</v>
      </c>
      <c r="B26" s="617" t="s">
        <v>1350</v>
      </c>
      <c r="C26" s="618">
        <v>45463</v>
      </c>
      <c r="D26" s="617" t="s">
        <v>102</v>
      </c>
      <c r="E26" s="616">
        <v>20597225</v>
      </c>
      <c r="F26" s="619">
        <v>2</v>
      </c>
      <c r="G26" s="619">
        <v>18</v>
      </c>
      <c r="H26" s="619">
        <v>20</v>
      </c>
      <c r="I26" s="620">
        <v>41.194450000000003</v>
      </c>
      <c r="J26" s="620">
        <v>0</v>
      </c>
      <c r="K26" s="620">
        <v>41.194450000000003</v>
      </c>
      <c r="L26" s="620">
        <v>1.0497000000000001</v>
      </c>
      <c r="M26" s="619">
        <v>0</v>
      </c>
      <c r="N26" s="619">
        <v>0</v>
      </c>
      <c r="O26" s="619">
        <v>0</v>
      </c>
      <c r="P26" s="619">
        <v>0</v>
      </c>
      <c r="Q26" s="619">
        <v>0</v>
      </c>
    </row>
    <row r="27" spans="1:17">
      <c r="A27" s="616">
        <v>24</v>
      </c>
      <c r="B27" s="617" t="s">
        <v>1351</v>
      </c>
      <c r="C27" s="618">
        <v>45464</v>
      </c>
      <c r="D27" s="617" t="s">
        <v>102</v>
      </c>
      <c r="E27" s="616">
        <v>2049000</v>
      </c>
      <c r="F27" s="619">
        <v>10</v>
      </c>
      <c r="G27" s="619">
        <v>24</v>
      </c>
      <c r="H27" s="619">
        <v>34</v>
      </c>
      <c r="I27" s="620">
        <v>6.9665999999999997</v>
      </c>
      <c r="J27" s="620">
        <v>0</v>
      </c>
      <c r="K27" s="620">
        <v>6.96</v>
      </c>
      <c r="L27" s="620">
        <v>1.1850000000000001</v>
      </c>
      <c r="M27" s="619">
        <v>0</v>
      </c>
      <c r="N27" s="619">
        <v>0</v>
      </c>
      <c r="O27" s="619">
        <v>0</v>
      </c>
      <c r="P27" s="619">
        <v>0</v>
      </c>
      <c r="Q27" s="619">
        <v>0</v>
      </c>
    </row>
    <row r="28" spans="1:17">
      <c r="A28" s="616">
        <v>25</v>
      </c>
      <c r="B28" s="617" t="s">
        <v>1352</v>
      </c>
      <c r="C28" s="618">
        <v>45467</v>
      </c>
      <c r="D28" s="617" t="s">
        <v>1333</v>
      </c>
      <c r="E28" s="616">
        <v>5184000</v>
      </c>
      <c r="F28" s="619">
        <v>10</v>
      </c>
      <c r="G28" s="619">
        <v>60</v>
      </c>
      <c r="H28" s="619">
        <v>70</v>
      </c>
      <c r="I28" s="620">
        <v>36.287999999999997</v>
      </c>
      <c r="J28" s="620">
        <v>0</v>
      </c>
      <c r="K28" s="620">
        <v>36.28</v>
      </c>
      <c r="L28" s="620">
        <v>120.98</v>
      </c>
      <c r="M28" s="619">
        <v>0</v>
      </c>
      <c r="N28" s="619">
        <v>2462000</v>
      </c>
      <c r="O28" s="619">
        <v>2462000</v>
      </c>
      <c r="P28" s="619">
        <v>260000</v>
      </c>
      <c r="Q28" s="619">
        <v>4664000</v>
      </c>
    </row>
    <row r="29" spans="1:17">
      <c r="A29" s="616">
        <v>26</v>
      </c>
      <c r="B29" s="617" t="s">
        <v>1353</v>
      </c>
      <c r="C29" s="618">
        <v>45467</v>
      </c>
      <c r="D29" s="617" t="s">
        <v>1106</v>
      </c>
      <c r="E29" s="616">
        <v>3276000</v>
      </c>
      <c r="F29" s="619">
        <v>10</v>
      </c>
      <c r="G29" s="619">
        <v>84</v>
      </c>
      <c r="H29" s="619">
        <v>94</v>
      </c>
      <c r="I29" s="620">
        <v>30.7944</v>
      </c>
      <c r="J29" s="620">
        <v>0</v>
      </c>
      <c r="K29" s="620">
        <v>30.7944</v>
      </c>
      <c r="L29" s="620">
        <v>796.55</v>
      </c>
      <c r="M29" s="619">
        <v>1472400</v>
      </c>
      <c r="N29" s="619">
        <v>444000</v>
      </c>
      <c r="O29" s="619">
        <v>1032000</v>
      </c>
      <c r="P29" s="619">
        <v>327600</v>
      </c>
      <c r="Q29" s="619">
        <v>2948400</v>
      </c>
    </row>
    <row r="30" spans="1:17">
      <c r="A30" s="616">
        <v>27</v>
      </c>
      <c r="B30" s="617" t="s">
        <v>1354</v>
      </c>
      <c r="C30" s="618">
        <v>45469</v>
      </c>
      <c r="D30" s="617" t="s">
        <v>102</v>
      </c>
      <c r="E30" s="616">
        <v>337428510</v>
      </c>
      <c r="F30" s="619">
        <v>1</v>
      </c>
      <c r="G30" s="619">
        <v>0</v>
      </c>
      <c r="H30" s="619">
        <v>1</v>
      </c>
      <c r="I30" s="620">
        <v>33.742851000000002</v>
      </c>
      <c r="J30" s="620">
        <v>0</v>
      </c>
      <c r="K30" s="620">
        <v>33.742851000000002</v>
      </c>
      <c r="L30" s="620">
        <v>0.97099999999999997</v>
      </c>
      <c r="M30" s="619">
        <v>0</v>
      </c>
      <c r="N30" s="619">
        <v>0</v>
      </c>
      <c r="O30" s="619">
        <v>0</v>
      </c>
      <c r="P30" s="619">
        <v>0</v>
      </c>
      <c r="Q30" s="619">
        <v>0</v>
      </c>
    </row>
    <row r="31" spans="1:17">
      <c r="A31" s="616">
        <v>28</v>
      </c>
      <c r="B31" s="617" t="s">
        <v>1355</v>
      </c>
      <c r="C31" s="618">
        <v>45469</v>
      </c>
      <c r="D31" s="617" t="s">
        <v>101</v>
      </c>
      <c r="E31" s="616">
        <v>20596938</v>
      </c>
      <c r="F31" s="619">
        <v>10</v>
      </c>
      <c r="G31" s="619">
        <v>193</v>
      </c>
      <c r="H31" s="619">
        <v>203</v>
      </c>
      <c r="I31" s="620">
        <v>325.1032414</v>
      </c>
      <c r="J31" s="620">
        <v>93.014600000000002</v>
      </c>
      <c r="K31" s="620">
        <v>418.01</v>
      </c>
      <c r="L31" s="620">
        <v>106.85</v>
      </c>
      <c r="M31" s="619">
        <v>10271295</v>
      </c>
      <c r="N31" s="619">
        <v>3081389</v>
      </c>
      <c r="O31" s="619">
        <v>7189907</v>
      </c>
      <c r="P31" s="619">
        <v>54347</v>
      </c>
      <c r="Q31" s="619">
        <v>20488244</v>
      </c>
    </row>
    <row r="32" spans="1:17">
      <c r="A32" s="616">
        <v>29</v>
      </c>
      <c r="B32" s="617" t="s">
        <v>1356</v>
      </c>
      <c r="C32" s="618">
        <v>45469</v>
      </c>
      <c r="D32" s="617" t="s">
        <v>1333</v>
      </c>
      <c r="E32" s="616">
        <v>5990400</v>
      </c>
      <c r="F32" s="619">
        <v>5</v>
      </c>
      <c r="G32" s="619">
        <v>70</v>
      </c>
      <c r="H32" s="619">
        <v>75</v>
      </c>
      <c r="I32" s="620">
        <v>11.231999999999999</v>
      </c>
      <c r="J32" s="620">
        <v>33.695999999999998</v>
      </c>
      <c r="K32" s="620">
        <v>44.92</v>
      </c>
      <c r="L32" s="620">
        <v>246.05</v>
      </c>
      <c r="M32" s="619">
        <v>2822400</v>
      </c>
      <c r="N32" s="619">
        <v>848000</v>
      </c>
      <c r="O32" s="619">
        <v>1977600</v>
      </c>
      <c r="P32" s="619">
        <v>342400</v>
      </c>
      <c r="Q32" s="619">
        <v>5305600</v>
      </c>
    </row>
    <row r="33" spans="1:17">
      <c r="A33" s="616">
        <v>30</v>
      </c>
      <c r="B33" s="617" t="s">
        <v>1357</v>
      </c>
      <c r="C33" s="618">
        <v>45469</v>
      </c>
      <c r="D33" s="617" t="s">
        <v>101</v>
      </c>
      <c r="E33" s="616">
        <v>11000000</v>
      </c>
      <c r="F33" s="619">
        <v>10</v>
      </c>
      <c r="G33" s="619">
        <v>110</v>
      </c>
      <c r="H33" s="619">
        <v>120</v>
      </c>
      <c r="I33" s="620">
        <v>132</v>
      </c>
      <c r="J33" s="620">
        <v>0</v>
      </c>
      <c r="K33" s="620">
        <v>132</v>
      </c>
      <c r="L33" s="620">
        <v>62.1</v>
      </c>
      <c r="M33" s="619">
        <v>5413124</v>
      </c>
      <c r="N33" s="619">
        <v>1623938</v>
      </c>
      <c r="O33" s="619">
        <v>3789188</v>
      </c>
      <c r="P33" s="619">
        <v>173750</v>
      </c>
      <c r="Q33" s="619">
        <v>10652500</v>
      </c>
    </row>
    <row r="34" spans="1:17">
      <c r="A34" s="616">
        <v>31</v>
      </c>
      <c r="B34" s="617" t="s">
        <v>1358</v>
      </c>
      <c r="C34" s="618">
        <v>45469</v>
      </c>
      <c r="D34" s="617" t="s">
        <v>1106</v>
      </c>
      <c r="E34" s="616">
        <v>1488000</v>
      </c>
      <c r="F34" s="619">
        <v>10</v>
      </c>
      <c r="G34" s="619">
        <v>82</v>
      </c>
      <c r="H34" s="619">
        <v>92</v>
      </c>
      <c r="I34" s="620">
        <v>13.6896</v>
      </c>
      <c r="J34" s="620">
        <v>0</v>
      </c>
      <c r="K34" s="620">
        <v>13.6896</v>
      </c>
      <c r="L34" s="620">
        <v>63.563699999999997</v>
      </c>
      <c r="M34" s="619">
        <v>0</v>
      </c>
      <c r="N34" s="619">
        <v>481200</v>
      </c>
      <c r="O34" s="619">
        <v>932400</v>
      </c>
      <c r="P34" s="619">
        <v>74400</v>
      </c>
      <c r="Q34" s="619">
        <v>1413600</v>
      </c>
    </row>
    <row r="35" spans="1:17" s="613" customFormat="1">
      <c r="A35" s="616">
        <v>32</v>
      </c>
      <c r="B35" s="621" t="s">
        <v>1359</v>
      </c>
      <c r="C35" s="622">
        <v>45469</v>
      </c>
      <c r="D35" s="621" t="s">
        <v>1106</v>
      </c>
      <c r="E35" s="623">
        <v>6000000</v>
      </c>
      <c r="F35" s="624">
        <v>10</v>
      </c>
      <c r="G35" s="624">
        <v>58</v>
      </c>
      <c r="H35" s="624">
        <v>68</v>
      </c>
      <c r="I35" s="625">
        <v>28.56</v>
      </c>
      <c r="J35" s="625">
        <v>12.24</v>
      </c>
      <c r="K35" s="620">
        <v>40.799999999999997</v>
      </c>
      <c r="L35" s="625">
        <v>189</v>
      </c>
      <c r="M35" s="624">
        <v>2844000</v>
      </c>
      <c r="N35" s="624">
        <v>856000</v>
      </c>
      <c r="O35" s="624">
        <v>2000000</v>
      </c>
      <c r="P35" s="624">
        <v>300000</v>
      </c>
      <c r="Q35" s="624">
        <v>5700000</v>
      </c>
    </row>
    <row r="36" spans="1:17">
      <c r="A36" s="616">
        <v>33</v>
      </c>
      <c r="B36" s="617" t="s">
        <v>1360</v>
      </c>
      <c r="C36" s="618">
        <v>45470</v>
      </c>
      <c r="D36" s="617" t="s">
        <v>102</v>
      </c>
      <c r="E36" s="616">
        <v>108450000</v>
      </c>
      <c r="F36" s="619">
        <v>1</v>
      </c>
      <c r="G36" s="619">
        <v>2.58</v>
      </c>
      <c r="H36" s="619">
        <v>3.58</v>
      </c>
      <c r="I36" s="620">
        <v>38.825099999999999</v>
      </c>
      <c r="J36" s="620">
        <v>0</v>
      </c>
      <c r="K36" s="620">
        <v>38.82</v>
      </c>
      <c r="L36" s="620">
        <v>1.173</v>
      </c>
      <c r="M36" s="619">
        <v>0</v>
      </c>
      <c r="N36" s="619">
        <v>0</v>
      </c>
      <c r="O36" s="619">
        <v>0</v>
      </c>
      <c r="P36" s="619">
        <v>0</v>
      </c>
      <c r="Q36" s="619">
        <v>0</v>
      </c>
    </row>
    <row r="37" spans="1:17">
      <c r="A37" s="616">
        <v>34</v>
      </c>
      <c r="B37" s="617" t="s">
        <v>1361</v>
      </c>
      <c r="C37" s="618">
        <v>45470</v>
      </c>
      <c r="D37" s="617" t="s">
        <v>102</v>
      </c>
      <c r="E37" s="616">
        <v>11998755</v>
      </c>
      <c r="F37" s="619">
        <v>10</v>
      </c>
      <c r="G37" s="619">
        <v>365</v>
      </c>
      <c r="H37" s="619">
        <v>375</v>
      </c>
      <c r="I37" s="620">
        <v>449.95331249999998</v>
      </c>
      <c r="J37" s="620">
        <v>0</v>
      </c>
      <c r="K37" s="620">
        <v>449.95331249999998</v>
      </c>
      <c r="L37" s="620">
        <v>1.41</v>
      </c>
      <c r="M37" s="619">
        <v>0</v>
      </c>
      <c r="N37" s="619">
        <v>0</v>
      </c>
      <c r="O37" s="619">
        <v>0</v>
      </c>
      <c r="P37" s="619">
        <v>0</v>
      </c>
      <c r="Q37" s="619">
        <v>0</v>
      </c>
    </row>
    <row r="38" spans="1:17">
      <c r="A38" s="616">
        <v>35</v>
      </c>
      <c r="B38" s="617" t="s">
        <v>1362</v>
      </c>
      <c r="C38" s="618">
        <v>45470</v>
      </c>
      <c r="D38" s="617" t="s">
        <v>1333</v>
      </c>
      <c r="E38" s="616">
        <v>6450000</v>
      </c>
      <c r="F38" s="619">
        <v>10</v>
      </c>
      <c r="G38" s="619">
        <v>44</v>
      </c>
      <c r="H38" s="619">
        <v>54</v>
      </c>
      <c r="I38" s="620">
        <v>34.83</v>
      </c>
      <c r="J38" s="620">
        <v>0</v>
      </c>
      <c r="K38" s="620">
        <v>34.83</v>
      </c>
      <c r="L38" s="620">
        <v>219.31</v>
      </c>
      <c r="M38" s="619">
        <v>3060000</v>
      </c>
      <c r="N38" s="619">
        <v>920000</v>
      </c>
      <c r="O38" s="619">
        <v>2144000</v>
      </c>
      <c r="P38" s="619">
        <v>326000</v>
      </c>
      <c r="Q38" s="619">
        <v>5798000</v>
      </c>
    </row>
    <row r="39" spans="1:17">
      <c r="A39" s="616">
        <v>36</v>
      </c>
      <c r="B39" s="617" t="s">
        <v>1363</v>
      </c>
      <c r="C39" s="618">
        <v>45470</v>
      </c>
      <c r="D39" s="617" t="s">
        <v>1106</v>
      </c>
      <c r="E39" s="616">
        <v>652000</v>
      </c>
      <c r="F39" s="619">
        <v>10</v>
      </c>
      <c r="G39" s="619">
        <v>130</v>
      </c>
      <c r="H39" s="619">
        <v>140</v>
      </c>
      <c r="I39" s="620">
        <v>9.1280000000000001</v>
      </c>
      <c r="J39" s="620">
        <v>0</v>
      </c>
      <c r="K39" s="620">
        <v>9.1280000000000001</v>
      </c>
      <c r="L39" s="620">
        <v>203.31</v>
      </c>
      <c r="M39" s="619">
        <v>0</v>
      </c>
      <c r="N39" s="619">
        <v>227000</v>
      </c>
      <c r="O39" s="619">
        <v>391000</v>
      </c>
      <c r="P39" s="619">
        <v>34000</v>
      </c>
      <c r="Q39" s="619">
        <v>618000</v>
      </c>
    </row>
    <row r="40" spans="1:17">
      <c r="A40" s="616">
        <v>37</v>
      </c>
      <c r="B40" s="617" t="s">
        <v>1364</v>
      </c>
      <c r="C40" s="618">
        <v>45471</v>
      </c>
      <c r="D40" s="617" t="s">
        <v>101</v>
      </c>
      <c r="E40" s="616">
        <v>14553508</v>
      </c>
      <c r="F40" s="619">
        <v>2</v>
      </c>
      <c r="G40" s="619">
        <v>367</v>
      </c>
      <c r="H40" s="619">
        <v>369</v>
      </c>
      <c r="I40" s="620">
        <v>199.99999260000001</v>
      </c>
      <c r="J40" s="620">
        <v>337.02445260000002</v>
      </c>
      <c r="K40" s="620">
        <v>537.02444520000006</v>
      </c>
      <c r="L40" s="620">
        <v>97.71</v>
      </c>
      <c r="M40" s="619">
        <v>7276753</v>
      </c>
      <c r="N40" s="619">
        <v>2183027</v>
      </c>
      <c r="O40" s="619">
        <v>5093728</v>
      </c>
      <c r="P40" s="619">
        <v>0</v>
      </c>
      <c r="Q40" s="619">
        <v>14553508</v>
      </c>
    </row>
    <row r="41" spans="1:17">
      <c r="A41" s="616">
        <v>38</v>
      </c>
      <c r="B41" s="617" t="s">
        <v>1365</v>
      </c>
      <c r="C41" s="618">
        <v>45471</v>
      </c>
      <c r="D41" s="617" t="s">
        <v>1106</v>
      </c>
      <c r="E41" s="616">
        <v>3100000</v>
      </c>
      <c r="F41" s="619">
        <v>10</v>
      </c>
      <c r="G41" s="619">
        <v>24</v>
      </c>
      <c r="H41" s="619">
        <v>34</v>
      </c>
      <c r="I41" s="620">
        <v>10.54</v>
      </c>
      <c r="J41" s="620">
        <v>0</v>
      </c>
      <c r="K41" s="620">
        <v>10.54</v>
      </c>
      <c r="L41" s="620">
        <v>918.43</v>
      </c>
      <c r="M41" s="619">
        <v>1460000</v>
      </c>
      <c r="N41" s="619">
        <v>440000</v>
      </c>
      <c r="O41" s="619">
        <v>1028000</v>
      </c>
      <c r="P41" s="619">
        <v>172000</v>
      </c>
      <c r="Q41" s="619">
        <v>2928000</v>
      </c>
    </row>
    <row r="42" spans="1:17">
      <c r="A42" s="626"/>
      <c r="B42" s="617"/>
      <c r="C42" s="627"/>
      <c r="D42" s="617"/>
      <c r="E42" s="619"/>
      <c r="F42" s="619"/>
      <c r="G42" s="619"/>
      <c r="H42" s="619"/>
      <c r="I42" s="619"/>
      <c r="J42" s="620"/>
      <c r="K42" s="619"/>
      <c r="L42" s="619"/>
      <c r="M42" s="616"/>
      <c r="N42" s="616"/>
      <c r="O42" s="616"/>
      <c r="P42" s="616"/>
      <c r="Q42" s="616"/>
    </row>
    <row r="43" spans="1:17">
      <c r="A43" s="8" t="s">
        <v>103</v>
      </c>
      <c r="B43" s="241"/>
      <c r="C43" s="628"/>
      <c r="D43" s="617"/>
      <c r="E43" s="629"/>
      <c r="F43" s="629"/>
      <c r="G43" s="629"/>
      <c r="H43" s="10"/>
      <c r="I43" s="630"/>
      <c r="J43" s="631"/>
      <c r="K43" s="630"/>
      <c r="L43" s="629"/>
      <c r="M43" s="629"/>
      <c r="N43" s="629"/>
      <c r="O43" s="629"/>
      <c r="P43" s="629"/>
      <c r="Q43" s="632"/>
    </row>
    <row r="44" spans="1:17">
      <c r="A44" s="9" t="s">
        <v>104</v>
      </c>
      <c r="B44" s="615"/>
      <c r="C44" s="633"/>
      <c r="D44" s="10"/>
      <c r="E44" s="10"/>
      <c r="F44" s="10"/>
      <c r="G44" s="629"/>
      <c r="H44" s="10"/>
      <c r="I44" s="634"/>
      <c r="J44" s="635"/>
      <c r="K44" s="634"/>
      <c r="L44" s="10"/>
      <c r="M44" s="10"/>
      <c r="N44" s="10"/>
      <c r="O44" s="10"/>
      <c r="P44" s="629"/>
      <c r="Q44" s="632"/>
    </row>
    <row r="45" spans="1:17">
      <c r="A45" s="325" t="s">
        <v>145</v>
      </c>
      <c r="B45" s="615"/>
      <c r="C45" s="628"/>
      <c r="D45" s="629"/>
      <c r="E45" s="629"/>
      <c r="F45" s="629"/>
      <c r="G45" s="629"/>
      <c r="H45" s="629"/>
      <c r="I45" s="634"/>
      <c r="J45" s="635"/>
      <c r="K45" s="634"/>
      <c r="L45" s="629"/>
      <c r="M45" s="629"/>
      <c r="N45" s="629"/>
      <c r="O45" s="629"/>
      <c r="P45" s="632"/>
      <c r="Q45" s="632"/>
    </row>
    <row r="51" spans="3:4">
      <c r="C51" s="241"/>
      <c r="D51" s="636"/>
    </row>
    <row r="52" spans="3:4">
      <c r="C52" s="614"/>
      <c r="D52" s="633"/>
    </row>
    <row r="53" spans="3:4">
      <c r="C53" s="615"/>
      <c r="D53" s="633"/>
    </row>
    <row r="54" spans="3:4">
      <c r="C54" s="241"/>
      <c r="D54" s="628"/>
    </row>
    <row r="55" spans="3:4">
      <c r="C55" s="637"/>
      <c r="D55" s="628"/>
    </row>
    <row r="56" spans="3:4">
      <c r="C56" s="615"/>
      <c r="D56" s="633"/>
    </row>
    <row r="57" spans="3:4">
      <c r="C57" s="241"/>
      <c r="D57" s="628"/>
    </row>
    <row r="58" spans="3:4">
      <c r="C58" s="241"/>
      <c r="D58" s="628"/>
    </row>
    <row r="59" spans="3:4">
      <c r="C59" s="241"/>
      <c r="D59" s="636"/>
    </row>
    <row r="60" spans="3:4">
      <c r="C60" s="615"/>
      <c r="D60" s="633"/>
    </row>
    <row r="61" spans="3:4">
      <c r="C61" s="615"/>
      <c r="D61" s="633"/>
    </row>
    <row r="62" spans="3:4">
      <c r="C62" s="241"/>
      <c r="D62" s="628"/>
    </row>
    <row r="63" spans="3:4">
      <c r="C63" s="615"/>
      <c r="D63" s="633"/>
    </row>
    <row r="64" spans="3:4">
      <c r="C64" s="615"/>
      <c r="D64" s="633"/>
    </row>
    <row r="65" spans="3:4">
      <c r="C65" s="241"/>
      <c r="D65" s="636"/>
    </row>
    <row r="66" spans="3:4">
      <c r="C66" s="241"/>
      <c r="D66" s="636"/>
    </row>
    <row r="67" spans="3:4">
      <c r="C67" s="241"/>
      <c r="D67" s="636"/>
    </row>
    <row r="68" spans="3:4">
      <c r="C68" s="241"/>
      <c r="D68" s="636"/>
    </row>
    <row r="69" spans="3:4">
      <c r="C69" s="637"/>
      <c r="D69" s="633"/>
    </row>
    <row r="70" spans="3:4">
      <c r="C70" s="615"/>
      <c r="D70" s="633"/>
    </row>
    <row r="71" spans="3:4">
      <c r="C71" s="241"/>
      <c r="D71" s="628"/>
    </row>
    <row r="72" spans="3:4">
      <c r="C72" s="241"/>
      <c r="D72" s="628"/>
    </row>
    <row r="73" spans="3:4">
      <c r="C73" s="241"/>
      <c r="D73" s="628"/>
    </row>
    <row r="74" spans="3:4">
      <c r="C74" s="241"/>
      <c r="D74" s="636"/>
    </row>
    <row r="75" spans="3:4">
      <c r="C75" s="615"/>
      <c r="D75" s="633"/>
    </row>
    <row r="76" spans="3:4">
      <c r="C76" s="241"/>
      <c r="D76" s="628"/>
    </row>
    <row r="77" spans="3:4">
      <c r="C77" s="637"/>
      <c r="D77" s="633"/>
    </row>
    <row r="78" spans="3:4">
      <c r="C78" s="637"/>
      <c r="D78" s="633"/>
    </row>
    <row r="79" spans="3:4">
      <c r="C79" s="637"/>
      <c r="D79" s="633"/>
    </row>
    <row r="80" spans="3:4">
      <c r="C80" s="615"/>
      <c r="D80" s="633"/>
    </row>
    <row r="81" spans="3:4">
      <c r="C81" s="241"/>
      <c r="D81" s="636"/>
    </row>
    <row r="82" spans="3:4">
      <c r="C82" s="615"/>
      <c r="D82" s="633"/>
    </row>
    <row r="83" spans="3:4">
      <c r="C83" s="241"/>
      <c r="D83" s="628"/>
    </row>
    <row r="84" spans="3:4">
      <c r="C84" s="637"/>
      <c r="D84" s="633"/>
    </row>
    <row r="85" spans="3:4">
      <c r="C85" s="241"/>
      <c r="D85" s="628"/>
    </row>
    <row r="86" spans="3:4">
      <c r="C86" s="615"/>
      <c r="D86" s="633"/>
    </row>
    <row r="87" spans="3:4">
      <c r="C87" s="615"/>
      <c r="D87" s="628"/>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9:C64 C66:C74">
    <cfRule type="duplicateValues" dxfId="3" priority="9"/>
  </conditionalFormatting>
  <conditionalFormatting sqref="C51:C58">
    <cfRule type="duplicateValues" dxfId="2" priority="8"/>
  </conditionalFormatting>
  <conditionalFormatting sqref="C65">
    <cfRule type="duplicateValues" dxfId="1" priority="7"/>
  </conditionalFormatting>
  <conditionalFormatting sqref="B42">
    <cfRule type="duplicateValues" dxfId="0" priority="1"/>
  </conditionalFormatting>
  <printOptions horizontalCentered="1"/>
  <pageMargins left="0.7" right="0.7" top="0.75" bottom="0.75" header="0.3" footer="0.3"/>
  <pageSetup paperSize="9" scale="57"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20"/>
  <sheetViews>
    <sheetView zoomScaleNormal="100" workbookViewId="0">
      <selection activeCell="A7" sqref="A7"/>
    </sheetView>
  </sheetViews>
  <sheetFormatPr defaultRowHeight="15"/>
  <cols>
    <col min="1" max="1" width="6.42578125" bestFit="1" customWidth="1"/>
    <col min="2" max="2" width="32.28515625" bestFit="1" customWidth="1"/>
    <col min="3" max="3" width="30.42578125" customWidth="1"/>
    <col min="4" max="4" width="11.28515625" style="18" bestFit="1" customWidth="1"/>
    <col min="5" max="6" width="11.28515625" style="19" bestFit="1" customWidth="1"/>
    <col min="7" max="7" width="12.42578125" bestFit="1" customWidth="1"/>
    <col min="8" max="8" width="9.42578125" bestFit="1" customWidth="1"/>
    <col min="9" max="9" width="12.7109375" customWidth="1"/>
    <col min="10" max="10" width="10.140625" customWidth="1"/>
  </cols>
  <sheetData>
    <row r="1" spans="1:13">
      <c r="A1" s="1195" t="s">
        <v>1297</v>
      </c>
      <c r="B1" s="1195"/>
      <c r="C1" s="1195"/>
      <c r="D1" s="1195"/>
      <c r="E1" s="1195"/>
      <c r="F1" s="1195"/>
      <c r="G1" s="1195"/>
      <c r="H1" s="1195"/>
      <c r="I1" s="1195"/>
      <c r="J1" s="1195"/>
      <c r="K1" s="11"/>
    </row>
    <row r="2" spans="1:13">
      <c r="A2" s="1196" t="s">
        <v>105</v>
      </c>
      <c r="B2" s="1196" t="s">
        <v>106</v>
      </c>
      <c r="C2" s="1198" t="s">
        <v>107</v>
      </c>
      <c r="D2" s="1200" t="s">
        <v>108</v>
      </c>
      <c r="E2" s="1202" t="s">
        <v>109</v>
      </c>
      <c r="F2" s="1204" t="s">
        <v>110</v>
      </c>
      <c r="G2" s="1206" t="s">
        <v>111</v>
      </c>
      <c r="H2" s="1207"/>
      <c r="I2" s="1208" t="s">
        <v>112</v>
      </c>
      <c r="J2" s="1196" t="s">
        <v>113</v>
      </c>
      <c r="K2" s="12"/>
    </row>
    <row r="3" spans="1:13" ht="60">
      <c r="A3" s="1197"/>
      <c r="B3" s="1197"/>
      <c r="C3" s="1199"/>
      <c r="D3" s="1201"/>
      <c r="E3" s="1203"/>
      <c r="F3" s="1205"/>
      <c r="G3" s="13" t="s">
        <v>114</v>
      </c>
      <c r="H3" s="13" t="s">
        <v>115</v>
      </c>
      <c r="I3" s="1209"/>
      <c r="J3" s="1197"/>
      <c r="K3" s="12"/>
    </row>
    <row r="4" spans="1:13">
      <c r="A4" s="350">
        <v>1</v>
      </c>
      <c r="B4" s="617" t="s">
        <v>1389</v>
      </c>
      <c r="C4" s="617" t="s">
        <v>1391</v>
      </c>
      <c r="D4" s="270">
        <v>45358</v>
      </c>
      <c r="E4" s="270">
        <v>45456</v>
      </c>
      <c r="F4" s="270">
        <v>45470</v>
      </c>
      <c r="G4" s="909">
        <v>7740663</v>
      </c>
      <c r="H4" s="910">
        <v>25</v>
      </c>
      <c r="I4" s="911">
        <v>4</v>
      </c>
      <c r="J4" s="912">
        <v>3.1</v>
      </c>
      <c r="K4" s="14"/>
    </row>
    <row r="5" spans="1:13">
      <c r="A5" s="350">
        <v>2</v>
      </c>
      <c r="B5" s="617" t="s">
        <v>1390</v>
      </c>
      <c r="C5" s="617" t="s">
        <v>1392</v>
      </c>
      <c r="D5" s="270">
        <v>45345</v>
      </c>
      <c r="E5" s="270">
        <v>45457</v>
      </c>
      <c r="F5" s="270">
        <v>45471</v>
      </c>
      <c r="G5" s="909">
        <v>1554540</v>
      </c>
      <c r="H5" s="909">
        <v>26</v>
      </c>
      <c r="I5" s="911">
        <v>16.5</v>
      </c>
      <c r="J5" s="912">
        <v>2.56</v>
      </c>
      <c r="K5" s="15"/>
      <c r="L5" s="16"/>
    </row>
    <row r="6" spans="1:13">
      <c r="D6"/>
      <c r="E6"/>
      <c r="F6"/>
      <c r="K6" s="20"/>
      <c r="L6" s="16"/>
    </row>
    <row r="7" spans="1:13">
      <c r="A7" s="325" t="s">
        <v>130</v>
      </c>
      <c r="D7"/>
      <c r="E7"/>
      <c r="F7"/>
      <c r="K7" s="20"/>
      <c r="L7" s="16"/>
    </row>
    <row r="8" spans="1:13">
      <c r="D8"/>
      <c r="E8"/>
      <c r="F8"/>
      <c r="L8" s="16"/>
    </row>
    <row r="9" spans="1:13">
      <c r="D9"/>
      <c r="E9"/>
      <c r="F9"/>
    </row>
    <row r="10" spans="1:13">
      <c r="A10" s="21"/>
      <c r="B10" s="22"/>
      <c r="C10" s="22"/>
      <c r="D10" s="23"/>
      <c r="E10" s="24"/>
      <c r="F10" s="24"/>
      <c r="G10" s="25"/>
      <c r="H10" s="25"/>
      <c r="I10" s="25"/>
      <c r="J10" s="25"/>
    </row>
    <row r="11" spans="1:13">
      <c r="A11" s="21"/>
      <c r="B11" s="22"/>
      <c r="C11" s="22"/>
      <c r="D11" s="26"/>
      <c r="E11" s="24"/>
      <c r="F11" s="24"/>
      <c r="G11" s="25"/>
      <c r="H11" s="25"/>
      <c r="I11" s="25"/>
      <c r="J11" s="25"/>
    </row>
    <row r="12" spans="1:13">
      <c r="A12" s="15"/>
      <c r="B12" s="15"/>
      <c r="C12" s="15"/>
      <c r="D12" s="17"/>
      <c r="E12" s="17"/>
      <c r="F12" s="17"/>
      <c r="G12" s="15"/>
      <c r="H12" s="15"/>
      <c r="I12" s="15"/>
      <c r="J12" s="15"/>
    </row>
    <row r="13" spans="1:13">
      <c r="A13" s="15"/>
      <c r="B13" s="15"/>
      <c r="C13" s="15"/>
      <c r="D13" s="17"/>
      <c r="E13" s="17"/>
      <c r="F13" s="17"/>
      <c r="G13" s="15"/>
      <c r="H13" s="15"/>
      <c r="I13" s="15"/>
      <c r="J13" s="15"/>
    </row>
    <row r="14" spans="1:13">
      <c r="K14" s="15"/>
      <c r="L14" s="15"/>
      <c r="M14" s="15"/>
    </row>
    <row r="15" spans="1:13">
      <c r="K15" s="15"/>
      <c r="L15" s="15"/>
      <c r="M15" s="15"/>
    </row>
    <row r="16" spans="1:13">
      <c r="K16" s="15"/>
      <c r="L16" s="15"/>
      <c r="M16" s="15"/>
    </row>
    <row r="17" spans="11:13">
      <c r="K17" s="15"/>
      <c r="L17" s="15"/>
      <c r="M17" s="15"/>
    </row>
    <row r="18" spans="11:13">
      <c r="K18" s="15"/>
      <c r="L18" s="15"/>
      <c r="M18" s="15"/>
    </row>
    <row r="19" spans="11:13">
      <c r="K19" s="15"/>
      <c r="L19" s="15"/>
      <c r="M19" s="15"/>
    </row>
    <row r="20" spans="11:13">
      <c r="K20" s="15"/>
      <c r="L20" s="15"/>
      <c r="M20" s="15"/>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8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N36"/>
  <sheetViews>
    <sheetView topLeftCell="A7" zoomScaleNormal="100" workbookViewId="0">
      <selection activeCell="A20" sqref="A20"/>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211" t="s">
        <v>1186</v>
      </c>
      <c r="B1" s="1211"/>
      <c r="C1" s="1211"/>
      <c r="D1" s="1211"/>
      <c r="E1" s="1211"/>
      <c r="F1" s="1211"/>
      <c r="G1" s="1211"/>
      <c r="H1" s="1211"/>
      <c r="I1" s="1211"/>
      <c r="J1" s="27"/>
      <c r="K1" s="27"/>
      <c r="L1" s="27"/>
    </row>
    <row r="2" spans="1:14">
      <c r="A2" s="1212" t="s">
        <v>116</v>
      </c>
      <c r="B2" s="1215" t="s">
        <v>117</v>
      </c>
      <c r="C2" s="1216"/>
      <c r="D2" s="1216"/>
      <c r="E2" s="1216"/>
      <c r="F2" s="1216"/>
      <c r="G2" s="1216"/>
      <c r="H2" s="1216"/>
      <c r="I2" s="1217"/>
    </row>
    <row r="3" spans="1:14">
      <c r="A3" s="1213"/>
      <c r="B3" s="1215" t="s">
        <v>118</v>
      </c>
      <c r="C3" s="1216"/>
      <c r="D3" s="1216"/>
      <c r="E3" s="1216"/>
      <c r="F3" s="1216"/>
      <c r="G3" s="1217"/>
      <c r="H3" s="1218" t="s">
        <v>96</v>
      </c>
      <c r="I3" s="1219"/>
    </row>
    <row r="4" spans="1:14" ht="30" customHeight="1">
      <c r="A4" s="1213"/>
      <c r="B4" s="1220" t="s">
        <v>119</v>
      </c>
      <c r="C4" s="1221"/>
      <c r="D4" s="1220" t="s">
        <v>120</v>
      </c>
      <c r="E4" s="1221"/>
      <c r="F4" s="1220" t="s">
        <v>121</v>
      </c>
      <c r="G4" s="1221"/>
      <c r="H4" s="1222" t="s">
        <v>122</v>
      </c>
      <c r="I4" s="1222" t="s">
        <v>123</v>
      </c>
    </row>
    <row r="5" spans="1:14" ht="30">
      <c r="A5" s="1214"/>
      <c r="B5" s="28" t="s">
        <v>122</v>
      </c>
      <c r="C5" s="28" t="s">
        <v>123</v>
      </c>
      <c r="D5" s="28" t="s">
        <v>122</v>
      </c>
      <c r="E5" s="28" t="s">
        <v>123</v>
      </c>
      <c r="F5" s="28" t="s">
        <v>122</v>
      </c>
      <c r="G5" s="28" t="s">
        <v>124</v>
      </c>
      <c r="H5" s="1223"/>
      <c r="I5" s="1223"/>
    </row>
    <row r="6" spans="1:14">
      <c r="A6" s="562" t="s">
        <v>530</v>
      </c>
      <c r="B6" s="29">
        <v>1</v>
      </c>
      <c r="C6" s="29">
        <v>4.3600000000000003</v>
      </c>
      <c r="D6" s="29">
        <v>1</v>
      </c>
      <c r="E6" s="29">
        <v>3.27</v>
      </c>
      <c r="F6" s="29">
        <v>71</v>
      </c>
      <c r="G6" s="29">
        <v>10243.92</v>
      </c>
      <c r="H6" s="29">
        <v>73</v>
      </c>
      <c r="I6" s="29">
        <v>10251.549999999999</v>
      </c>
      <c r="K6" s="30"/>
      <c r="L6" s="30"/>
      <c r="M6" s="31"/>
      <c r="N6" s="31"/>
    </row>
    <row r="7" spans="1:14">
      <c r="A7" s="563" t="s">
        <v>1322</v>
      </c>
      <c r="B7" s="292">
        <f t="shared" ref="B7:I7" si="0">SUM(B8:B19)</f>
        <v>7</v>
      </c>
      <c r="C7" s="292">
        <f t="shared" si="0"/>
        <v>35.980000000000004</v>
      </c>
      <c r="D7" s="292">
        <f t="shared" si="0"/>
        <v>1</v>
      </c>
      <c r="E7" s="292">
        <f t="shared" si="0"/>
        <v>5.61</v>
      </c>
      <c r="F7" s="292">
        <f t="shared" si="0"/>
        <v>0</v>
      </c>
      <c r="G7" s="292">
        <f t="shared" si="0"/>
        <v>0</v>
      </c>
      <c r="H7" s="292">
        <f t="shared" si="0"/>
        <v>8</v>
      </c>
      <c r="I7" s="292">
        <f t="shared" si="0"/>
        <v>41.59</v>
      </c>
      <c r="K7" s="30"/>
      <c r="L7" s="30"/>
      <c r="M7" s="31"/>
      <c r="N7" s="31"/>
    </row>
    <row r="8" spans="1:14">
      <c r="A8" s="67">
        <v>45383</v>
      </c>
      <c r="B8" s="32">
        <v>4</v>
      </c>
      <c r="C8" s="428">
        <v>25.34</v>
      </c>
      <c r="D8" s="32">
        <v>1</v>
      </c>
      <c r="E8" s="428">
        <v>5.61</v>
      </c>
      <c r="F8" s="32">
        <v>0</v>
      </c>
      <c r="G8" s="32">
        <v>0</v>
      </c>
      <c r="H8" s="32">
        <f>SUM(B8,D8,F8)</f>
        <v>5</v>
      </c>
      <c r="I8" s="34">
        <f>SUM(C8,E8,G8)</f>
        <v>30.95</v>
      </c>
      <c r="K8" s="30"/>
      <c r="L8" s="30"/>
      <c r="M8" s="31"/>
      <c r="N8" s="31"/>
    </row>
    <row r="9" spans="1:14">
      <c r="A9" s="67">
        <f>EOMONTH(A8,1)</f>
        <v>45443</v>
      </c>
      <c r="B9" s="33">
        <v>1</v>
      </c>
      <c r="C9" s="34">
        <v>4.9800000000000004</v>
      </c>
      <c r="D9" s="33">
        <v>0</v>
      </c>
      <c r="E9" s="34">
        <v>0</v>
      </c>
      <c r="F9" s="33">
        <v>0</v>
      </c>
      <c r="G9" s="34">
        <v>0</v>
      </c>
      <c r="H9" s="32">
        <v>1</v>
      </c>
      <c r="I9" s="34">
        <v>4.9800000000000004</v>
      </c>
      <c r="K9" s="30"/>
      <c r="L9" s="30"/>
      <c r="M9" s="31"/>
      <c r="N9" s="31"/>
    </row>
    <row r="10" spans="1:14">
      <c r="A10" s="67">
        <f t="shared" ref="A10:A19" si="1">EOMONTH(A9,1)</f>
        <v>45473</v>
      </c>
      <c r="B10" s="33">
        <v>2</v>
      </c>
      <c r="C10" s="34">
        <v>5.66</v>
      </c>
      <c r="D10" s="33">
        <v>0</v>
      </c>
      <c r="E10" s="34">
        <v>0</v>
      </c>
      <c r="F10" s="33">
        <v>0</v>
      </c>
      <c r="G10" s="34">
        <v>0</v>
      </c>
      <c r="H10" s="32">
        <f t="shared" ref="H10:H19" si="2">SUM(B10,D10,F10)</f>
        <v>2</v>
      </c>
      <c r="I10" s="34">
        <f t="shared" ref="I10:I19" si="3">SUM(C10,E10,G10)</f>
        <v>5.66</v>
      </c>
      <c r="K10" s="30"/>
      <c r="L10" s="30"/>
      <c r="M10" s="31"/>
      <c r="N10" s="31"/>
    </row>
    <row r="11" spans="1:14">
      <c r="A11" s="67">
        <f t="shared" si="1"/>
        <v>45504</v>
      </c>
      <c r="B11" s="33"/>
      <c r="C11" s="34"/>
      <c r="D11" s="33"/>
      <c r="E11" s="34"/>
      <c r="F11" s="33"/>
      <c r="G11" s="34"/>
      <c r="H11" s="32">
        <f t="shared" si="2"/>
        <v>0</v>
      </c>
      <c r="I11" s="34">
        <f t="shared" si="3"/>
        <v>0</v>
      </c>
      <c r="K11" s="30"/>
      <c r="L11" s="30"/>
      <c r="M11" s="31"/>
      <c r="N11" s="31"/>
    </row>
    <row r="12" spans="1:14">
      <c r="A12" s="67">
        <f t="shared" si="1"/>
        <v>45535</v>
      </c>
      <c r="B12" s="33"/>
      <c r="C12" s="34"/>
      <c r="D12" s="33"/>
      <c r="E12" s="34"/>
      <c r="F12" s="193"/>
      <c r="G12" s="34"/>
      <c r="H12" s="32">
        <f t="shared" si="2"/>
        <v>0</v>
      </c>
      <c r="I12" s="34">
        <f t="shared" si="3"/>
        <v>0</v>
      </c>
      <c r="K12" s="30"/>
      <c r="L12" s="30"/>
      <c r="M12" s="31"/>
      <c r="N12" s="31"/>
    </row>
    <row r="13" spans="1:14">
      <c r="A13" s="67">
        <f t="shared" si="1"/>
        <v>45565</v>
      </c>
      <c r="B13" s="33"/>
      <c r="C13" s="34"/>
      <c r="D13" s="33"/>
      <c r="E13" s="34"/>
      <c r="F13" s="193"/>
      <c r="G13" s="34"/>
      <c r="H13" s="32">
        <f t="shared" si="2"/>
        <v>0</v>
      </c>
      <c r="I13" s="34">
        <f t="shared" si="3"/>
        <v>0</v>
      </c>
      <c r="K13" s="30"/>
      <c r="L13" s="30"/>
      <c r="M13" s="31"/>
      <c r="N13" s="31"/>
    </row>
    <row r="14" spans="1:14">
      <c r="A14" s="67">
        <f t="shared" si="1"/>
        <v>45596</v>
      </c>
      <c r="B14" s="33"/>
      <c r="C14" s="34"/>
      <c r="D14" s="33"/>
      <c r="E14" s="34"/>
      <c r="F14" s="193"/>
      <c r="G14" s="34"/>
      <c r="H14" s="32">
        <f t="shared" si="2"/>
        <v>0</v>
      </c>
      <c r="I14" s="34">
        <f t="shared" si="3"/>
        <v>0</v>
      </c>
      <c r="K14" s="30"/>
      <c r="L14" s="30"/>
      <c r="M14" s="31"/>
      <c r="N14" s="31"/>
    </row>
    <row r="15" spans="1:14">
      <c r="A15" s="67">
        <f t="shared" si="1"/>
        <v>45626</v>
      </c>
      <c r="B15" s="33"/>
      <c r="C15" s="34"/>
      <c r="D15" s="33"/>
      <c r="E15" s="34"/>
      <c r="F15" s="193"/>
      <c r="G15" s="34"/>
      <c r="H15" s="32">
        <f t="shared" si="2"/>
        <v>0</v>
      </c>
      <c r="I15" s="34">
        <f t="shared" si="3"/>
        <v>0</v>
      </c>
      <c r="K15" s="30"/>
      <c r="L15" s="30"/>
      <c r="M15" s="31"/>
      <c r="N15" s="31"/>
    </row>
    <row r="16" spans="1:14">
      <c r="A16" s="67">
        <f t="shared" si="1"/>
        <v>45657</v>
      </c>
      <c r="B16" s="285"/>
      <c r="C16" s="285"/>
      <c r="D16" s="285"/>
      <c r="E16" s="285"/>
      <c r="F16" s="285"/>
      <c r="G16" s="34"/>
      <c r="H16" s="32">
        <f t="shared" si="2"/>
        <v>0</v>
      </c>
      <c r="I16" s="34">
        <f t="shared" si="3"/>
        <v>0</v>
      </c>
      <c r="K16" s="30"/>
      <c r="L16" s="30"/>
      <c r="M16" s="31"/>
      <c r="N16" s="31"/>
    </row>
    <row r="17" spans="1:14">
      <c r="A17" s="67">
        <f t="shared" si="1"/>
        <v>45688</v>
      </c>
      <c r="B17" s="285"/>
      <c r="C17" s="285"/>
      <c r="D17" s="285"/>
      <c r="E17" s="285"/>
      <c r="F17" s="285"/>
      <c r="G17" s="34"/>
      <c r="H17" s="32">
        <f t="shared" si="2"/>
        <v>0</v>
      </c>
      <c r="I17" s="34">
        <f t="shared" si="3"/>
        <v>0</v>
      </c>
      <c r="K17" s="30"/>
      <c r="L17" s="30"/>
      <c r="M17" s="31"/>
      <c r="N17" s="31"/>
    </row>
    <row r="18" spans="1:14">
      <c r="A18" s="67">
        <f t="shared" si="1"/>
        <v>45716</v>
      </c>
      <c r="B18" s="285"/>
      <c r="C18" s="285"/>
      <c r="D18" s="285"/>
      <c r="E18" s="285"/>
      <c r="F18" s="34"/>
      <c r="G18" s="34"/>
      <c r="H18" s="32">
        <f t="shared" si="2"/>
        <v>0</v>
      </c>
      <c r="I18" s="34">
        <f t="shared" si="3"/>
        <v>0</v>
      </c>
      <c r="K18" s="30"/>
      <c r="L18" s="30"/>
      <c r="M18" s="31"/>
      <c r="N18" s="31"/>
    </row>
    <row r="19" spans="1:14">
      <c r="A19" s="67">
        <f t="shared" si="1"/>
        <v>45747</v>
      </c>
      <c r="B19" s="33"/>
      <c r="C19" s="33"/>
      <c r="D19" s="33"/>
      <c r="E19" s="33"/>
      <c r="F19" s="34"/>
      <c r="G19" s="34"/>
      <c r="H19" s="32">
        <f t="shared" si="2"/>
        <v>0</v>
      </c>
      <c r="I19" s="34">
        <f t="shared" si="3"/>
        <v>0</v>
      </c>
      <c r="K19" s="30"/>
      <c r="L19" s="30"/>
      <c r="M19" s="31"/>
      <c r="N19" s="31"/>
    </row>
    <row r="20" spans="1:14" s="405" customFormat="1">
      <c r="A20" s="556" t="str">
        <f>"$ indicates as on "&amp;TEXT('1'!$C$2,"mmmm dd, yyyy")</f>
        <v>$ indicates as on June 30, 2024</v>
      </c>
      <c r="B20" s="35"/>
      <c r="C20" s="35"/>
      <c r="D20" s="35"/>
      <c r="E20" s="35"/>
      <c r="F20" s="38"/>
      <c r="G20" s="38"/>
      <c r="H20" s="561"/>
      <c r="I20" s="38"/>
      <c r="K20" s="30"/>
      <c r="L20" s="30"/>
      <c r="M20" s="31"/>
      <c r="N20" s="31"/>
    </row>
    <row r="21" spans="1:14">
      <c r="A21" s="1210" t="s">
        <v>127</v>
      </c>
      <c r="B21" s="1210"/>
      <c r="C21" s="1210"/>
      <c r="D21" s="1210"/>
      <c r="E21" s="1210"/>
      <c r="F21" s="1210"/>
      <c r="G21" s="1210"/>
      <c r="H21" s="35"/>
      <c r="I21" s="36"/>
      <c r="K21" s="30"/>
      <c r="L21" s="30"/>
      <c r="M21" s="31"/>
      <c r="N21" s="31"/>
    </row>
    <row r="22" spans="1:14">
      <c r="A22" s="1210" t="s">
        <v>128</v>
      </c>
      <c r="B22" s="1210"/>
      <c r="C22" s="1210"/>
      <c r="D22" s="37"/>
      <c r="E22" s="38"/>
      <c r="F22" s="35"/>
      <c r="G22" s="38"/>
      <c r="H22" s="35"/>
      <c r="I22" s="36"/>
      <c r="K22" s="30"/>
      <c r="L22" s="30"/>
      <c r="M22" s="31"/>
      <c r="N22" s="31"/>
    </row>
    <row r="23" spans="1:14">
      <c r="A23" s="39" t="s">
        <v>130</v>
      </c>
      <c r="B23" s="39"/>
      <c r="C23" s="39"/>
      <c r="D23" s="39"/>
      <c r="E23" s="39"/>
      <c r="F23" s="39"/>
      <c r="G23" s="39"/>
      <c r="H23" s="35"/>
      <c r="I23" s="36"/>
      <c r="K23" s="30"/>
      <c r="L23" s="30"/>
      <c r="M23" s="31"/>
      <c r="N23" s="31"/>
    </row>
    <row r="24" spans="1:14">
      <c r="A24" s="40"/>
      <c r="B24" s="35"/>
      <c r="C24" s="41"/>
      <c r="D24" s="35"/>
      <c r="E24" s="35"/>
      <c r="F24" s="35"/>
      <c r="G24" s="35"/>
      <c r="H24" s="35"/>
      <c r="I24" s="41"/>
      <c r="J24" s="42"/>
      <c r="K24" s="30"/>
      <c r="L24" s="30"/>
      <c r="M24" s="31"/>
      <c r="N24" s="31"/>
    </row>
    <row r="25" spans="1:14">
      <c r="A25" s="40"/>
      <c r="B25" s="35"/>
      <c r="C25" s="41"/>
      <c r="D25" s="35"/>
      <c r="E25" s="35"/>
      <c r="F25" s="35"/>
      <c r="G25" s="35"/>
      <c r="H25" s="35"/>
      <c r="I25" s="41"/>
      <c r="J25" s="42"/>
      <c r="K25" s="30"/>
      <c r="L25" s="30"/>
      <c r="M25" s="31"/>
      <c r="N25" s="31"/>
    </row>
    <row r="26" spans="1:14">
      <c r="A26" s="40"/>
      <c r="B26" s="43"/>
      <c r="C26" s="44"/>
      <c r="D26" s="43"/>
      <c r="E26" s="44"/>
      <c r="F26" s="43"/>
      <c r="G26" s="43"/>
      <c r="H26" s="43"/>
      <c r="I26" s="44"/>
      <c r="J26" s="15"/>
      <c r="K26" s="30"/>
      <c r="L26" s="30"/>
      <c r="M26" s="45"/>
      <c r="N26" s="45"/>
    </row>
    <row r="27" spans="1:14">
      <c r="A27" s="46"/>
      <c r="B27" s="47"/>
      <c r="C27" s="47"/>
      <c r="D27" s="47"/>
      <c r="E27" s="47"/>
      <c r="F27" s="47"/>
      <c r="G27" s="47"/>
      <c r="H27" s="47"/>
      <c r="I27" s="47"/>
    </row>
    <row r="28" spans="1:14">
      <c r="A28" s="46"/>
      <c r="B28" s="47"/>
      <c r="C28" s="47"/>
      <c r="D28" s="47"/>
      <c r="E28" s="47"/>
      <c r="F28" s="47"/>
      <c r="G28" s="47"/>
      <c r="H28" s="47"/>
      <c r="I28" s="47"/>
    </row>
    <row r="29" spans="1:14">
      <c r="A29" s="48"/>
      <c r="B29" s="47"/>
      <c r="C29" s="47"/>
      <c r="D29" s="47"/>
      <c r="E29" s="47"/>
      <c r="F29" s="47"/>
      <c r="G29" s="47"/>
      <c r="H29" s="47"/>
      <c r="I29" s="47"/>
    </row>
    <row r="30" spans="1:14">
      <c r="A30" s="48"/>
      <c r="B30" s="47"/>
      <c r="C30" s="47"/>
      <c r="D30" s="47"/>
      <c r="E30" s="47"/>
      <c r="F30" s="47"/>
      <c r="G30" s="47"/>
      <c r="H30" s="47"/>
      <c r="I30" s="47"/>
    </row>
    <row r="31" spans="1:14">
      <c r="H31" s="39"/>
      <c r="I31" s="39"/>
    </row>
    <row r="32" spans="1:14">
      <c r="H32" s="39"/>
      <c r="I32" s="39"/>
    </row>
    <row r="33" spans="2:9">
      <c r="H33" s="49"/>
      <c r="I33" s="49"/>
    </row>
    <row r="34" spans="2:9">
      <c r="H34" s="50"/>
      <c r="I34" s="50"/>
    </row>
    <row r="36" spans="2:9">
      <c r="B36" s="31"/>
      <c r="C36" s="31"/>
      <c r="D36" s="31"/>
      <c r="E36" s="31"/>
      <c r="F36" s="31"/>
      <c r="G36" s="31"/>
      <c r="H36" s="31"/>
      <c r="I36" s="31"/>
    </row>
  </sheetData>
  <mergeCells count="12">
    <mergeCell ref="A21:G21"/>
    <mergeCell ref="A22:C22"/>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00"/>
  <sheetViews>
    <sheetView workbookViewId="0">
      <pane xSplit="1" ySplit="4" topLeftCell="B5" activePane="bottomRight" state="frozen"/>
      <selection pane="topRight" activeCell="B1" sqref="B1"/>
      <selection pane="bottomLeft" activeCell="A5" sqref="A5"/>
      <selection pane="bottomRight" sqref="A1:I1"/>
    </sheetView>
  </sheetViews>
  <sheetFormatPr defaultRowHeight="15"/>
  <cols>
    <col min="1" max="1" width="56" style="405" customWidth="1"/>
    <col min="2" max="2" width="13.28515625" style="405" customWidth="1"/>
    <col min="3" max="3" width="9.85546875" style="405" customWidth="1"/>
    <col min="4" max="4" width="13.28515625" style="405" customWidth="1"/>
    <col min="5" max="5" width="9.85546875" style="405" customWidth="1"/>
    <col min="6" max="6" width="9.42578125" style="405" customWidth="1"/>
    <col min="7" max="7" width="9.85546875" style="405" customWidth="1"/>
    <col min="8" max="8" width="11.5703125" style="405" customWidth="1"/>
    <col min="9" max="9" width="9.85546875" style="405" customWidth="1"/>
    <col min="10" max="10" width="9.5703125" style="405" customWidth="1"/>
    <col min="11" max="11" width="9.85546875" style="405" customWidth="1"/>
    <col min="12" max="12" width="10.28515625" style="405" customWidth="1"/>
    <col min="13" max="13" width="9.85546875" style="405" customWidth="1"/>
    <col min="14" max="14" width="10.7109375" style="405" customWidth="1"/>
    <col min="15" max="15" width="10.140625" style="405" customWidth="1"/>
    <col min="16" max="16" width="9.140625" style="405" customWidth="1"/>
    <col min="17" max="17" width="12.5703125" style="405" customWidth="1"/>
    <col min="18" max="20" width="9.140625" style="405" customWidth="1"/>
    <col min="21" max="21" width="10" style="405" customWidth="1"/>
    <col min="22" max="22" width="9.140625" style="405" customWidth="1"/>
    <col min="23" max="23" width="10.42578125" style="405" customWidth="1"/>
    <col min="24" max="49" width="9.140625" style="405" customWidth="1"/>
    <col min="50" max="50" width="9.140625" style="405"/>
    <col min="51" max="51" width="9.85546875" style="405" customWidth="1"/>
    <col min="52" max="16384" width="9.140625" style="405"/>
  </cols>
  <sheetData>
    <row r="1" spans="1:57" ht="15" customHeight="1">
      <c r="A1" s="1229" t="s">
        <v>1165</v>
      </c>
      <c r="B1" s="1229"/>
      <c r="C1" s="1229"/>
      <c r="D1" s="1229"/>
      <c r="E1" s="1229"/>
      <c r="F1" s="1229"/>
      <c r="G1" s="1229"/>
      <c r="H1" s="1229"/>
      <c r="I1" s="1229"/>
      <c r="J1" s="586"/>
      <c r="K1" s="586"/>
      <c r="L1" s="586"/>
      <c r="M1" s="586"/>
      <c r="N1" s="410"/>
      <c r="O1" s="410"/>
    </row>
    <row r="2" spans="1:57">
      <c r="A2" s="1230" t="s">
        <v>131</v>
      </c>
      <c r="B2" s="1233" t="s">
        <v>530</v>
      </c>
      <c r="C2" s="1233"/>
      <c r="D2" s="1233"/>
      <c r="E2" s="1233"/>
      <c r="F2" s="1233" t="str">
        <f>"2024-25 (upto "&amp;TEXT('1'!$C$2,"mmmm dd, yyyy")&amp;")"</f>
        <v>2024-25 (upto June 30, 2024)</v>
      </c>
      <c r="G2" s="1233"/>
      <c r="H2" s="1233"/>
      <c r="I2" s="1233"/>
      <c r="J2" s="1224">
        <v>45412</v>
      </c>
      <c r="K2" s="1225"/>
      <c r="L2" s="1225"/>
      <c r="M2" s="1226"/>
      <c r="N2" s="1224">
        <f>EOMONTH(J2,1)</f>
        <v>45443</v>
      </c>
      <c r="O2" s="1225"/>
      <c r="P2" s="1225"/>
      <c r="Q2" s="1226"/>
      <c r="R2" s="1224">
        <f>EOMONTH(N2,1)</f>
        <v>45473</v>
      </c>
      <c r="S2" s="1225"/>
      <c r="T2" s="1225"/>
      <c r="U2" s="1226"/>
      <c r="V2" s="1224">
        <f>EOMONTH(R2,1)</f>
        <v>45504</v>
      </c>
      <c r="W2" s="1225"/>
      <c r="X2" s="1225"/>
      <c r="Y2" s="1226"/>
      <c r="Z2" s="1224">
        <f>EOMONTH(V2,1)</f>
        <v>45535</v>
      </c>
      <c r="AA2" s="1225"/>
      <c r="AB2" s="1225"/>
      <c r="AC2" s="1226"/>
      <c r="AD2" s="1224">
        <f>EOMONTH(Z2,1)</f>
        <v>45565</v>
      </c>
      <c r="AE2" s="1225"/>
      <c r="AF2" s="1225"/>
      <c r="AG2" s="1226"/>
      <c r="AH2" s="1224">
        <f>EOMONTH(AD2,1)</f>
        <v>45596</v>
      </c>
      <c r="AI2" s="1225"/>
      <c r="AJ2" s="1225"/>
      <c r="AK2" s="1226"/>
      <c r="AL2" s="1224">
        <f>EOMONTH(AH2,1)</f>
        <v>45626</v>
      </c>
      <c r="AM2" s="1225"/>
      <c r="AN2" s="1225"/>
      <c r="AO2" s="1226"/>
      <c r="AP2" s="1224">
        <f>EOMONTH(AL2,1)</f>
        <v>45657</v>
      </c>
      <c r="AQ2" s="1225"/>
      <c r="AR2" s="1225"/>
      <c r="AS2" s="1226"/>
      <c r="AT2" s="1224">
        <f>EOMONTH(AP2,1)</f>
        <v>45688</v>
      </c>
      <c r="AU2" s="1225"/>
      <c r="AV2" s="1225"/>
      <c r="AW2" s="1226"/>
      <c r="AX2" s="1224">
        <f>EOMONTH(AT2,1)</f>
        <v>45716</v>
      </c>
      <c r="AY2" s="1225"/>
      <c r="AZ2" s="1225"/>
      <c r="BA2" s="1226"/>
      <c r="BB2" s="1224">
        <f>EOMONTH(AX2,1)</f>
        <v>45747</v>
      </c>
      <c r="BC2" s="1225"/>
      <c r="BD2" s="1225"/>
      <c r="BE2" s="1226"/>
    </row>
    <row r="3" spans="1:57">
      <c r="A3" s="1231"/>
      <c r="B3" s="1227" t="s">
        <v>132</v>
      </c>
      <c r="C3" s="1228"/>
      <c r="D3" s="1227" t="s">
        <v>133</v>
      </c>
      <c r="E3" s="1228"/>
      <c r="F3" s="1227" t="s">
        <v>132</v>
      </c>
      <c r="G3" s="1228"/>
      <c r="H3" s="1227" t="s">
        <v>133</v>
      </c>
      <c r="I3" s="1228"/>
      <c r="J3" s="1227" t="s">
        <v>132</v>
      </c>
      <c r="K3" s="1228"/>
      <c r="L3" s="1227" t="s">
        <v>133</v>
      </c>
      <c r="M3" s="1228"/>
      <c r="N3" s="1227" t="s">
        <v>132</v>
      </c>
      <c r="O3" s="1228"/>
      <c r="P3" s="1227" t="s">
        <v>133</v>
      </c>
      <c r="Q3" s="1228"/>
      <c r="R3" s="1227" t="s">
        <v>132</v>
      </c>
      <c r="S3" s="1228"/>
      <c r="T3" s="1227" t="s">
        <v>133</v>
      </c>
      <c r="U3" s="1228"/>
      <c r="V3" s="1227" t="s">
        <v>132</v>
      </c>
      <c r="W3" s="1228"/>
      <c r="X3" s="1227" t="s">
        <v>133</v>
      </c>
      <c r="Y3" s="1228"/>
      <c r="Z3" s="1227" t="s">
        <v>132</v>
      </c>
      <c r="AA3" s="1228"/>
      <c r="AB3" s="1227" t="s">
        <v>133</v>
      </c>
      <c r="AC3" s="1228"/>
      <c r="AD3" s="1227" t="s">
        <v>132</v>
      </c>
      <c r="AE3" s="1228"/>
      <c r="AF3" s="1227" t="s">
        <v>133</v>
      </c>
      <c r="AG3" s="1228"/>
      <c r="AH3" s="1227" t="s">
        <v>132</v>
      </c>
      <c r="AI3" s="1228"/>
      <c r="AJ3" s="1227" t="s">
        <v>133</v>
      </c>
      <c r="AK3" s="1228"/>
      <c r="AL3" s="1227" t="s">
        <v>132</v>
      </c>
      <c r="AM3" s="1228"/>
      <c r="AN3" s="1227" t="s">
        <v>133</v>
      </c>
      <c r="AO3" s="1228"/>
      <c r="AP3" s="1227" t="s">
        <v>132</v>
      </c>
      <c r="AQ3" s="1228"/>
      <c r="AR3" s="1227" t="s">
        <v>133</v>
      </c>
      <c r="AS3" s="1228"/>
      <c r="AT3" s="1227" t="s">
        <v>132</v>
      </c>
      <c r="AU3" s="1228"/>
      <c r="AV3" s="1227" t="s">
        <v>133</v>
      </c>
      <c r="AW3" s="1228"/>
      <c r="AX3" s="1227" t="s">
        <v>132</v>
      </c>
      <c r="AY3" s="1228"/>
      <c r="AZ3" s="1227" t="s">
        <v>133</v>
      </c>
      <c r="BA3" s="1228"/>
      <c r="BB3" s="1227" t="s">
        <v>132</v>
      </c>
      <c r="BC3" s="1228"/>
      <c r="BD3" s="1227" t="s">
        <v>133</v>
      </c>
      <c r="BE3" s="1228"/>
    </row>
    <row r="4" spans="1:57" ht="31.5" customHeight="1">
      <c r="A4" s="1232"/>
      <c r="B4" s="638" t="s">
        <v>134</v>
      </c>
      <c r="C4" s="638" t="s">
        <v>135</v>
      </c>
      <c r="D4" s="638" t="s">
        <v>134</v>
      </c>
      <c r="E4" s="638" t="s">
        <v>135</v>
      </c>
      <c r="F4" s="638" t="s">
        <v>134</v>
      </c>
      <c r="G4" s="638" t="s">
        <v>135</v>
      </c>
      <c r="H4" s="638" t="s">
        <v>134</v>
      </c>
      <c r="I4" s="638" t="s">
        <v>135</v>
      </c>
      <c r="J4" s="638" t="s">
        <v>134</v>
      </c>
      <c r="K4" s="638" t="s">
        <v>135</v>
      </c>
      <c r="L4" s="638" t="s">
        <v>134</v>
      </c>
      <c r="M4" s="638" t="s">
        <v>135</v>
      </c>
      <c r="N4" s="638" t="s">
        <v>134</v>
      </c>
      <c r="O4" s="638" t="s">
        <v>135</v>
      </c>
      <c r="P4" s="638" t="s">
        <v>134</v>
      </c>
      <c r="Q4" s="638" t="s">
        <v>135</v>
      </c>
      <c r="R4" s="638" t="s">
        <v>134</v>
      </c>
      <c r="S4" s="638" t="s">
        <v>135</v>
      </c>
      <c r="T4" s="638" t="s">
        <v>134</v>
      </c>
      <c r="U4" s="638" t="s">
        <v>135</v>
      </c>
      <c r="V4" s="638" t="s">
        <v>134</v>
      </c>
      <c r="W4" s="638" t="s">
        <v>135</v>
      </c>
      <c r="X4" s="638" t="s">
        <v>134</v>
      </c>
      <c r="Y4" s="638" t="s">
        <v>135</v>
      </c>
      <c r="Z4" s="638" t="s">
        <v>134</v>
      </c>
      <c r="AA4" s="638" t="s">
        <v>135</v>
      </c>
      <c r="AB4" s="638" t="s">
        <v>134</v>
      </c>
      <c r="AC4" s="638" t="s">
        <v>135</v>
      </c>
      <c r="AD4" s="638" t="s">
        <v>134</v>
      </c>
      <c r="AE4" s="638" t="s">
        <v>135</v>
      </c>
      <c r="AF4" s="638" t="s">
        <v>134</v>
      </c>
      <c r="AG4" s="638" t="s">
        <v>135</v>
      </c>
      <c r="AH4" s="638" t="s">
        <v>134</v>
      </c>
      <c r="AI4" s="638" t="s">
        <v>135</v>
      </c>
      <c r="AJ4" s="638" t="s">
        <v>134</v>
      </c>
      <c r="AK4" s="638" t="s">
        <v>135</v>
      </c>
      <c r="AL4" s="638" t="s">
        <v>134</v>
      </c>
      <c r="AM4" s="638" t="s">
        <v>135</v>
      </c>
      <c r="AN4" s="638" t="s">
        <v>134</v>
      </c>
      <c r="AO4" s="638" t="s">
        <v>135</v>
      </c>
      <c r="AP4" s="638" t="s">
        <v>134</v>
      </c>
      <c r="AQ4" s="638" t="s">
        <v>135</v>
      </c>
      <c r="AR4" s="638" t="s">
        <v>134</v>
      </c>
      <c r="AS4" s="638" t="s">
        <v>135</v>
      </c>
      <c r="AT4" s="638" t="s">
        <v>134</v>
      </c>
      <c r="AU4" s="638" t="s">
        <v>135</v>
      </c>
      <c r="AV4" s="638" t="s">
        <v>134</v>
      </c>
      <c r="AW4" s="638" t="s">
        <v>135</v>
      </c>
      <c r="AX4" s="638" t="s">
        <v>134</v>
      </c>
      <c r="AY4" s="638" t="s">
        <v>135</v>
      </c>
      <c r="AZ4" s="638" t="s">
        <v>134</v>
      </c>
      <c r="BA4" s="638" t="s">
        <v>135</v>
      </c>
      <c r="BB4" s="638" t="s">
        <v>134</v>
      </c>
      <c r="BC4" s="638" t="s">
        <v>135</v>
      </c>
      <c r="BD4" s="638" t="s">
        <v>134</v>
      </c>
      <c r="BE4" s="638" t="s">
        <v>135</v>
      </c>
    </row>
    <row r="5" spans="1:57">
      <c r="A5" s="329" t="s">
        <v>136</v>
      </c>
      <c r="B5" s="329"/>
      <c r="C5" s="329"/>
      <c r="D5" s="329"/>
      <c r="E5" s="329"/>
      <c r="F5" s="329"/>
      <c r="G5" s="329"/>
      <c r="H5" s="329"/>
      <c r="I5" s="329"/>
      <c r="J5" s="329"/>
      <c r="K5" s="329"/>
      <c r="L5" s="329"/>
      <c r="M5" s="329"/>
      <c r="N5" s="329"/>
      <c r="O5" s="329"/>
      <c r="P5" s="329"/>
      <c r="Q5" s="329"/>
      <c r="R5" s="329"/>
      <c r="S5" s="329"/>
      <c r="T5" s="329"/>
      <c r="U5" s="329"/>
      <c r="V5" s="329"/>
      <c r="W5" s="329"/>
      <c r="X5" s="329"/>
      <c r="Y5" s="329"/>
      <c r="Z5" s="329"/>
      <c r="AA5" s="329"/>
      <c r="AB5" s="329"/>
      <c r="AC5" s="329"/>
      <c r="AD5" s="329"/>
      <c r="AE5" s="329"/>
      <c r="AF5" s="329"/>
      <c r="AG5" s="329"/>
      <c r="AH5" s="329"/>
      <c r="AI5" s="329"/>
      <c r="AJ5" s="329"/>
      <c r="AK5" s="329"/>
      <c r="AL5" s="329"/>
      <c r="AM5" s="329"/>
      <c r="AN5" s="329"/>
      <c r="AO5" s="329"/>
      <c r="AP5" s="329"/>
      <c r="AQ5" s="329"/>
      <c r="AR5" s="329"/>
      <c r="AS5" s="329"/>
      <c r="AT5" s="329"/>
      <c r="AU5" s="329"/>
      <c r="AV5" s="329"/>
      <c r="AW5" s="329"/>
      <c r="AX5" s="329"/>
      <c r="AY5" s="329"/>
      <c r="AZ5" s="329"/>
      <c r="BA5" s="329"/>
      <c r="BB5" s="329"/>
      <c r="BC5" s="329"/>
      <c r="BD5" s="329"/>
      <c r="BE5" s="329"/>
    </row>
    <row r="6" spans="1:57" s="20" customFormat="1">
      <c r="A6" s="639" t="s">
        <v>1075</v>
      </c>
      <c r="B6" s="224">
        <v>9</v>
      </c>
      <c r="C6" s="224">
        <v>7506.2741069999993</v>
      </c>
      <c r="D6" s="224">
        <v>67</v>
      </c>
      <c r="E6" s="224">
        <v>54353.573211499992</v>
      </c>
      <c r="F6" s="224">
        <f>J6+N6+R6+V6+Z6+AD6+AH6+AL6+AP6+AT6+AX6+BB6</f>
        <v>3</v>
      </c>
      <c r="G6" s="224">
        <f>K6+O6+S6+W6+AA6+AE6+AI6+AM6+AQ6+AU6+AY6+BC6</f>
        <v>5746.6458591999999</v>
      </c>
      <c r="H6" s="224">
        <f t="shared" ref="G6:I11" si="0">L6+P6+T6+X6+AB6+AF6+AJ6+AN6+AR6+AV6+AZ6+BD6</f>
        <v>10</v>
      </c>
      <c r="I6" s="224">
        <f>M6+Q6+U6+Y6+AC6+AG6+AK6+AO6+AS6+AW6+BA6+BE6</f>
        <v>10871.434583800001</v>
      </c>
      <c r="J6" s="224">
        <v>0</v>
      </c>
      <c r="K6" s="249">
        <v>0</v>
      </c>
      <c r="L6" s="253">
        <v>3</v>
      </c>
      <c r="M6" s="250">
        <v>5054.67</v>
      </c>
      <c r="N6" s="224">
        <v>2</v>
      </c>
      <c r="O6" s="249">
        <v>5614.6458591999999</v>
      </c>
      <c r="P6" s="253">
        <v>3</v>
      </c>
      <c r="Q6" s="250">
        <v>3991.4845838000001</v>
      </c>
      <c r="R6" s="224">
        <v>1</v>
      </c>
      <c r="S6" s="249">
        <v>132</v>
      </c>
      <c r="T6" s="253">
        <v>4</v>
      </c>
      <c r="U6" s="250">
        <v>1825.2800000000002</v>
      </c>
      <c r="V6" s="224"/>
      <c r="W6" s="249"/>
      <c r="X6" s="253"/>
      <c r="Y6" s="250"/>
      <c r="Z6" s="224"/>
      <c r="AA6" s="249"/>
      <c r="AB6" s="253"/>
      <c r="AC6" s="250"/>
      <c r="AD6" s="224"/>
      <c r="AE6" s="249"/>
      <c r="AF6" s="253"/>
      <c r="AG6" s="250"/>
      <c r="AH6" s="224"/>
      <c r="AI6" s="249"/>
      <c r="AJ6" s="253"/>
      <c r="AK6" s="250"/>
      <c r="AL6" s="224"/>
      <c r="AM6" s="249"/>
      <c r="AN6" s="253"/>
      <c r="AO6" s="250"/>
      <c r="AP6" s="224"/>
      <c r="AQ6" s="249"/>
      <c r="AR6" s="253"/>
      <c r="AS6" s="250"/>
      <c r="AT6" s="224"/>
      <c r="AU6" s="249"/>
      <c r="AV6" s="253"/>
      <c r="AW6" s="250"/>
      <c r="AX6" s="224"/>
      <c r="AY6" s="249"/>
      <c r="AZ6" s="253"/>
      <c r="BA6" s="250"/>
      <c r="BB6" s="224"/>
      <c r="BC6" s="249"/>
      <c r="BD6" s="253"/>
      <c r="BE6" s="250"/>
    </row>
    <row r="7" spans="1:57" s="20" customFormat="1">
      <c r="A7" s="640" t="s">
        <v>1076</v>
      </c>
      <c r="B7" s="224" t="s">
        <v>238</v>
      </c>
      <c r="C7" s="224">
        <v>2942.2087618999999</v>
      </c>
      <c r="D7" s="224" t="s">
        <v>238</v>
      </c>
      <c r="E7" s="224">
        <v>30160.0312982</v>
      </c>
      <c r="F7" s="339" t="s">
        <v>238</v>
      </c>
      <c r="G7" s="224">
        <f t="shared" si="0"/>
        <v>3489.6458468999999</v>
      </c>
      <c r="H7" s="339" t="s">
        <v>238</v>
      </c>
      <c r="I7" s="224">
        <f>M7+Q7+U7+Y7+AC7+AG7+AK7+AO7+AS7+AW7+BA7+BE7</f>
        <v>8508.2611608999996</v>
      </c>
      <c r="J7" s="339" t="s">
        <v>238</v>
      </c>
      <c r="K7" s="249">
        <v>0</v>
      </c>
      <c r="L7" s="225" t="s">
        <v>238</v>
      </c>
      <c r="M7" s="252">
        <v>4624.4736579999999</v>
      </c>
      <c r="N7" s="225" t="s">
        <v>238</v>
      </c>
      <c r="O7" s="251">
        <v>3489.6458468999999</v>
      </c>
      <c r="P7" s="225" t="s">
        <v>238</v>
      </c>
      <c r="Q7" s="252">
        <v>2703.4940821</v>
      </c>
      <c r="R7" s="225" t="s">
        <v>238</v>
      </c>
      <c r="S7" s="251">
        <v>0</v>
      </c>
      <c r="T7" s="225" t="s">
        <v>238</v>
      </c>
      <c r="U7" s="252">
        <v>1180.2934208000001</v>
      </c>
      <c r="V7" s="225"/>
      <c r="W7" s="251"/>
      <c r="X7" s="225"/>
      <c r="Y7" s="252"/>
      <c r="Z7" s="225"/>
      <c r="AA7" s="251"/>
      <c r="AB7" s="225"/>
      <c r="AC7" s="252"/>
      <c r="AD7" s="225"/>
      <c r="AE7" s="251"/>
      <c r="AF7" s="225"/>
      <c r="AG7" s="252"/>
      <c r="AH7" s="225"/>
      <c r="AI7" s="251"/>
      <c r="AJ7" s="225"/>
      <c r="AK7" s="252"/>
      <c r="AL7" s="225"/>
      <c r="AM7" s="251"/>
      <c r="AN7" s="225"/>
      <c r="AO7" s="252"/>
      <c r="AP7" s="225"/>
      <c r="AQ7" s="251"/>
      <c r="AR7" s="225"/>
      <c r="AS7" s="252"/>
      <c r="AT7" s="225"/>
      <c r="AU7" s="251"/>
      <c r="AV7" s="225"/>
      <c r="AW7" s="252"/>
      <c r="AX7" s="225"/>
      <c r="AY7" s="251"/>
      <c r="AZ7" s="225"/>
      <c r="BA7" s="252"/>
      <c r="BB7" s="225"/>
      <c r="BC7" s="251"/>
      <c r="BD7" s="225"/>
      <c r="BE7" s="252"/>
    </row>
    <row r="8" spans="1:57" s="20" customFormat="1">
      <c r="A8" s="640" t="s">
        <v>1077</v>
      </c>
      <c r="B8" s="224" t="s">
        <v>238</v>
      </c>
      <c r="C8" s="224">
        <v>4564.8984638000002</v>
      </c>
      <c r="D8" s="224" t="s">
        <v>238</v>
      </c>
      <c r="E8" s="224">
        <v>24200.778626200001</v>
      </c>
      <c r="F8" s="339" t="s">
        <v>238</v>
      </c>
      <c r="G8" s="224">
        <f t="shared" si="0"/>
        <v>2257.5513492999999</v>
      </c>
      <c r="H8" s="339" t="s">
        <v>238</v>
      </c>
      <c r="I8" s="224">
        <f t="shared" si="0"/>
        <v>2364.2646282999999</v>
      </c>
      <c r="J8" s="339" t="s">
        <v>238</v>
      </c>
      <c r="K8" s="249">
        <v>0</v>
      </c>
      <c r="L8" s="225" t="s">
        <v>238</v>
      </c>
      <c r="M8" s="252">
        <v>430.1999725</v>
      </c>
      <c r="N8" s="225" t="s">
        <v>238</v>
      </c>
      <c r="O8" s="226">
        <v>2125.5513492999999</v>
      </c>
      <c r="P8" s="225" t="s">
        <v>238</v>
      </c>
      <c r="Q8" s="252">
        <v>1288.9614293</v>
      </c>
      <c r="R8" s="225" t="s">
        <v>238</v>
      </c>
      <c r="S8" s="226">
        <v>132</v>
      </c>
      <c r="T8" s="225" t="s">
        <v>238</v>
      </c>
      <c r="U8" s="252">
        <v>645.10322650000001</v>
      </c>
      <c r="V8" s="225"/>
      <c r="W8" s="226"/>
      <c r="X8" s="225"/>
      <c r="Y8" s="252"/>
      <c r="Z8" s="225"/>
      <c r="AA8" s="226"/>
      <c r="AB8" s="225"/>
      <c r="AC8" s="252"/>
      <c r="AD8" s="225"/>
      <c r="AE8" s="226"/>
      <c r="AF8" s="225"/>
      <c r="AG8" s="252"/>
      <c r="AH8" s="225"/>
      <c r="AI8" s="226"/>
      <c r="AJ8" s="225"/>
      <c r="AK8" s="252"/>
      <c r="AL8" s="225"/>
      <c r="AM8" s="226"/>
      <c r="AN8" s="225"/>
      <c r="AO8" s="252"/>
      <c r="AP8" s="225"/>
      <c r="AQ8" s="226"/>
      <c r="AR8" s="225"/>
      <c r="AS8" s="252"/>
      <c r="AT8" s="225"/>
      <c r="AU8" s="226"/>
      <c r="AV8" s="225"/>
      <c r="AW8" s="252"/>
      <c r="AX8" s="225"/>
      <c r="AY8" s="226"/>
      <c r="AZ8" s="225"/>
      <c r="BA8" s="252"/>
      <c r="BB8" s="225"/>
      <c r="BC8" s="226"/>
      <c r="BD8" s="225"/>
      <c r="BE8" s="252"/>
    </row>
    <row r="9" spans="1:57" s="20" customFormat="1">
      <c r="A9" s="639" t="s">
        <v>1078</v>
      </c>
      <c r="B9" s="224">
        <v>3</v>
      </c>
      <c r="C9" s="224">
        <v>121.60543999999999</v>
      </c>
      <c r="D9" s="224">
        <v>193</v>
      </c>
      <c r="E9" s="224">
        <v>5973.859480000001</v>
      </c>
      <c r="F9" s="224">
        <f>J9+N9+R9+V9+Z9+AD9+AH9+AL9+AP9+AT9+AX9+BB9</f>
        <v>1</v>
      </c>
      <c r="G9" s="224">
        <f t="shared" si="0"/>
        <v>32.520000000000003</v>
      </c>
      <c r="H9" s="224">
        <f t="shared" si="0"/>
        <v>60</v>
      </c>
      <c r="I9" s="224">
        <f t="shared" si="0"/>
        <v>1730.7450400000002</v>
      </c>
      <c r="J9" s="224">
        <v>0</v>
      </c>
      <c r="K9" s="249">
        <v>0</v>
      </c>
      <c r="L9" s="192">
        <v>23</v>
      </c>
      <c r="M9" s="226">
        <v>672.70851999999991</v>
      </c>
      <c r="N9" s="225">
        <v>0</v>
      </c>
      <c r="O9" s="254">
        <v>0</v>
      </c>
      <c r="P9" s="192">
        <v>21</v>
      </c>
      <c r="Q9" s="226">
        <v>527.21852000000001</v>
      </c>
      <c r="R9" s="225">
        <v>1</v>
      </c>
      <c r="S9" s="254">
        <v>32.520000000000003</v>
      </c>
      <c r="T9" s="192">
        <v>16</v>
      </c>
      <c r="U9" s="226">
        <v>530.8180000000001</v>
      </c>
      <c r="V9" s="225"/>
      <c r="W9" s="254"/>
      <c r="X9" s="192"/>
      <c r="Y9" s="226"/>
      <c r="Z9" s="225"/>
      <c r="AA9" s="254"/>
      <c r="AB9" s="192"/>
      <c r="AC9" s="226"/>
      <c r="AD9" s="225"/>
      <c r="AE9" s="254"/>
      <c r="AF9" s="192"/>
      <c r="AG9" s="226"/>
      <c r="AH9" s="225"/>
      <c r="AI9" s="254"/>
      <c r="AJ9" s="192"/>
      <c r="AK9" s="226"/>
      <c r="AL9" s="225"/>
      <c r="AM9" s="254"/>
      <c r="AN9" s="192"/>
      <c r="AO9" s="226"/>
      <c r="AP9" s="225"/>
      <c r="AQ9" s="254"/>
      <c r="AR9" s="192"/>
      <c r="AS9" s="226"/>
      <c r="AT9" s="225"/>
      <c r="AU9" s="254"/>
      <c r="AV9" s="192"/>
      <c r="AW9" s="226"/>
      <c r="AX9" s="225"/>
      <c r="AY9" s="254"/>
      <c r="AZ9" s="192"/>
      <c r="BA9" s="226"/>
      <c r="BB9" s="225"/>
      <c r="BC9" s="254"/>
      <c r="BD9" s="192"/>
      <c r="BE9" s="226"/>
    </row>
    <row r="10" spans="1:57" s="20" customFormat="1">
      <c r="A10" s="640" t="s">
        <v>1076</v>
      </c>
      <c r="B10" s="224" t="s">
        <v>238</v>
      </c>
      <c r="C10" s="224">
        <v>6.08</v>
      </c>
      <c r="D10" s="224" t="s">
        <v>238</v>
      </c>
      <c r="E10" s="224">
        <v>322.28524649999997</v>
      </c>
      <c r="F10" s="339" t="s">
        <v>238</v>
      </c>
      <c r="G10" s="224">
        <f t="shared" si="0"/>
        <v>9.2880000000000003</v>
      </c>
      <c r="H10" s="339" t="s">
        <v>238</v>
      </c>
      <c r="I10" s="224">
        <f t="shared" si="0"/>
        <v>55.134799999999998</v>
      </c>
      <c r="J10" s="339" t="s">
        <v>238</v>
      </c>
      <c r="K10" s="249">
        <v>0</v>
      </c>
      <c r="L10" s="225" t="s">
        <v>238</v>
      </c>
      <c r="M10" s="226">
        <v>0</v>
      </c>
      <c r="N10" s="225" t="s">
        <v>238</v>
      </c>
      <c r="O10" s="251">
        <v>0</v>
      </c>
      <c r="P10" s="225" t="s">
        <v>238</v>
      </c>
      <c r="Q10" s="226">
        <v>6.5987999999999998</v>
      </c>
      <c r="R10" s="225" t="s">
        <v>238</v>
      </c>
      <c r="S10" s="251">
        <v>9.2880000000000003</v>
      </c>
      <c r="T10" s="225" t="s">
        <v>238</v>
      </c>
      <c r="U10" s="226">
        <v>48.536000000000001</v>
      </c>
      <c r="V10" s="225"/>
      <c r="W10" s="251"/>
      <c r="X10" s="225"/>
      <c r="Y10" s="226"/>
      <c r="Z10" s="225"/>
      <c r="AA10" s="251"/>
      <c r="AB10" s="225"/>
      <c r="AC10" s="226"/>
      <c r="AD10" s="225"/>
      <c r="AE10" s="251"/>
      <c r="AF10" s="225"/>
      <c r="AG10" s="226"/>
      <c r="AH10" s="225"/>
      <c r="AI10" s="251"/>
      <c r="AJ10" s="225"/>
      <c r="AK10" s="226"/>
      <c r="AL10" s="225"/>
      <c r="AM10" s="251"/>
      <c r="AN10" s="225"/>
      <c r="AO10" s="226"/>
      <c r="AP10" s="225"/>
      <c r="AQ10" s="251"/>
      <c r="AR10" s="225"/>
      <c r="AS10" s="226"/>
      <c r="AT10" s="225"/>
      <c r="AU10" s="251"/>
      <c r="AV10" s="225"/>
      <c r="AW10" s="226"/>
      <c r="AX10" s="225"/>
      <c r="AY10" s="251"/>
      <c r="AZ10" s="225"/>
      <c r="BA10" s="226"/>
      <c r="BB10" s="225"/>
      <c r="BC10" s="251"/>
      <c r="BD10" s="225"/>
      <c r="BE10" s="226"/>
    </row>
    <row r="11" spans="1:57" s="20" customFormat="1">
      <c r="A11" s="640" t="s">
        <v>1077</v>
      </c>
      <c r="B11" s="224" t="s">
        <v>238</v>
      </c>
      <c r="C11" s="224">
        <v>115.52356</v>
      </c>
      <c r="D11" s="224" t="s">
        <v>238</v>
      </c>
      <c r="E11" s="224">
        <v>5651.7001455</v>
      </c>
      <c r="F11" s="339" t="s">
        <v>238</v>
      </c>
      <c r="G11" s="224">
        <f t="shared" si="0"/>
        <v>23.231999999999999</v>
      </c>
      <c r="H11" s="339" t="s">
        <v>238</v>
      </c>
      <c r="I11" s="224">
        <f t="shared" si="0"/>
        <v>1675.6555199999998</v>
      </c>
      <c r="J11" s="339" t="s">
        <v>238</v>
      </c>
      <c r="K11" s="249">
        <v>0</v>
      </c>
      <c r="L11" s="225" t="s">
        <v>238</v>
      </c>
      <c r="M11" s="226">
        <v>672.72667999999987</v>
      </c>
      <c r="N11" s="225" t="s">
        <v>238</v>
      </c>
      <c r="O11" s="251">
        <v>0</v>
      </c>
      <c r="P11" s="225" t="s">
        <v>238</v>
      </c>
      <c r="Q11" s="226">
        <v>520.62464</v>
      </c>
      <c r="R11" s="225" t="s">
        <v>238</v>
      </c>
      <c r="S11" s="251">
        <v>23.231999999999999</v>
      </c>
      <c r="T11" s="225" t="s">
        <v>238</v>
      </c>
      <c r="U11" s="226">
        <v>482.30420000000004</v>
      </c>
      <c r="V11" s="225"/>
      <c r="W11" s="251"/>
      <c r="X11" s="225"/>
      <c r="Y11" s="226"/>
      <c r="Z11" s="225"/>
      <c r="AA11" s="251"/>
      <c r="AB11" s="225"/>
      <c r="AC11" s="226"/>
      <c r="AD11" s="225"/>
      <c r="AE11" s="251"/>
      <c r="AF11" s="225"/>
      <c r="AG11" s="226"/>
      <c r="AH11" s="225"/>
      <c r="AI11" s="251"/>
      <c r="AJ11" s="225"/>
      <c r="AK11" s="226"/>
      <c r="AL11" s="225"/>
      <c r="AM11" s="251"/>
      <c r="AN11" s="225"/>
      <c r="AO11" s="226"/>
      <c r="AP11" s="225"/>
      <c r="AQ11" s="251"/>
      <c r="AR11" s="225"/>
      <c r="AS11" s="226"/>
      <c r="AT11" s="225"/>
      <c r="AU11" s="251"/>
      <c r="AV11" s="225"/>
      <c r="AW11" s="226"/>
      <c r="AX11" s="225"/>
      <c r="AY11" s="251"/>
      <c r="AZ11" s="225"/>
      <c r="BA11" s="226"/>
      <c r="BB11" s="225"/>
      <c r="BC11" s="251"/>
      <c r="BD11" s="225"/>
      <c r="BE11" s="226"/>
    </row>
    <row r="12" spans="1:57" s="20" customFormat="1">
      <c r="A12" s="639" t="s">
        <v>1079</v>
      </c>
      <c r="B12" s="224">
        <v>12</v>
      </c>
      <c r="C12" s="224">
        <v>7627.8795469999995</v>
      </c>
      <c r="D12" s="224">
        <v>260</v>
      </c>
      <c r="E12" s="224">
        <v>60327.432691499991</v>
      </c>
      <c r="F12" s="192">
        <f t="shared" ref="F12:BE12" si="1">F9+F6</f>
        <v>4</v>
      </c>
      <c r="G12" s="254">
        <f t="shared" si="1"/>
        <v>5779.1658592000003</v>
      </c>
      <c r="H12" s="192">
        <f t="shared" si="1"/>
        <v>70</v>
      </c>
      <c r="I12" s="252">
        <f t="shared" si="1"/>
        <v>12602.179623800001</v>
      </c>
      <c r="J12" s="192">
        <f t="shared" si="1"/>
        <v>0</v>
      </c>
      <c r="K12" s="254">
        <f t="shared" si="1"/>
        <v>0</v>
      </c>
      <c r="L12" s="192">
        <f t="shared" si="1"/>
        <v>26</v>
      </c>
      <c r="M12" s="252">
        <f t="shared" si="1"/>
        <v>5727.3785200000002</v>
      </c>
      <c r="N12" s="192">
        <f t="shared" si="1"/>
        <v>2</v>
      </c>
      <c r="O12" s="254">
        <f t="shared" si="1"/>
        <v>5614.6458591999999</v>
      </c>
      <c r="P12" s="192">
        <f t="shared" si="1"/>
        <v>24</v>
      </c>
      <c r="Q12" s="252">
        <f t="shared" si="1"/>
        <v>4518.7031038000005</v>
      </c>
      <c r="R12" s="192">
        <f t="shared" si="1"/>
        <v>2</v>
      </c>
      <c r="S12" s="254">
        <f t="shared" si="1"/>
        <v>164.52</v>
      </c>
      <c r="T12" s="192">
        <f t="shared" si="1"/>
        <v>20</v>
      </c>
      <c r="U12" s="252">
        <f t="shared" si="1"/>
        <v>2356.0980000000004</v>
      </c>
      <c r="V12" s="192">
        <f t="shared" si="1"/>
        <v>0</v>
      </c>
      <c r="W12" s="254">
        <f t="shared" si="1"/>
        <v>0</v>
      </c>
      <c r="X12" s="192">
        <f t="shared" si="1"/>
        <v>0</v>
      </c>
      <c r="Y12" s="252">
        <f t="shared" si="1"/>
        <v>0</v>
      </c>
      <c r="Z12" s="192">
        <f t="shared" si="1"/>
        <v>0</v>
      </c>
      <c r="AA12" s="254">
        <f t="shared" si="1"/>
        <v>0</v>
      </c>
      <c r="AB12" s="192">
        <f t="shared" si="1"/>
        <v>0</v>
      </c>
      <c r="AC12" s="252">
        <f t="shared" si="1"/>
        <v>0</v>
      </c>
      <c r="AD12" s="192">
        <f t="shared" si="1"/>
        <v>0</v>
      </c>
      <c r="AE12" s="254">
        <f t="shared" si="1"/>
        <v>0</v>
      </c>
      <c r="AF12" s="192">
        <f t="shared" si="1"/>
        <v>0</v>
      </c>
      <c r="AG12" s="252">
        <f t="shared" si="1"/>
        <v>0</v>
      </c>
      <c r="AH12" s="192">
        <f t="shared" si="1"/>
        <v>0</v>
      </c>
      <c r="AI12" s="254">
        <f t="shared" si="1"/>
        <v>0</v>
      </c>
      <c r="AJ12" s="192">
        <f t="shared" si="1"/>
        <v>0</v>
      </c>
      <c r="AK12" s="252">
        <f t="shared" si="1"/>
        <v>0</v>
      </c>
      <c r="AL12" s="192">
        <f t="shared" si="1"/>
        <v>0</v>
      </c>
      <c r="AM12" s="254">
        <f t="shared" si="1"/>
        <v>0</v>
      </c>
      <c r="AN12" s="192">
        <f t="shared" si="1"/>
        <v>0</v>
      </c>
      <c r="AO12" s="252">
        <f t="shared" si="1"/>
        <v>0</v>
      </c>
      <c r="AP12" s="192">
        <f t="shared" si="1"/>
        <v>0</v>
      </c>
      <c r="AQ12" s="254">
        <f t="shared" si="1"/>
        <v>0</v>
      </c>
      <c r="AR12" s="192">
        <f t="shared" si="1"/>
        <v>0</v>
      </c>
      <c r="AS12" s="252">
        <f t="shared" si="1"/>
        <v>0</v>
      </c>
      <c r="AT12" s="192">
        <f t="shared" si="1"/>
        <v>0</v>
      </c>
      <c r="AU12" s="254">
        <f t="shared" si="1"/>
        <v>0</v>
      </c>
      <c r="AV12" s="192">
        <f t="shared" si="1"/>
        <v>0</v>
      </c>
      <c r="AW12" s="252">
        <f t="shared" si="1"/>
        <v>0</v>
      </c>
      <c r="AX12" s="192">
        <f t="shared" si="1"/>
        <v>0</v>
      </c>
      <c r="AY12" s="254">
        <f t="shared" si="1"/>
        <v>0</v>
      </c>
      <c r="AZ12" s="192">
        <f t="shared" si="1"/>
        <v>0</v>
      </c>
      <c r="BA12" s="252">
        <f t="shared" si="1"/>
        <v>0</v>
      </c>
      <c r="BB12" s="252">
        <f t="shared" si="1"/>
        <v>0</v>
      </c>
      <c r="BC12" s="252">
        <f t="shared" si="1"/>
        <v>0</v>
      </c>
      <c r="BD12" s="252">
        <f t="shared" si="1"/>
        <v>0</v>
      </c>
      <c r="BE12" s="252">
        <f t="shared" si="1"/>
        <v>0</v>
      </c>
    </row>
    <row r="13" spans="1:57" s="20" customFormat="1">
      <c r="A13" s="641" t="s">
        <v>1080</v>
      </c>
      <c r="B13" s="224" t="s">
        <v>238</v>
      </c>
      <c r="C13" s="224">
        <v>2948.2887618999998</v>
      </c>
      <c r="D13" s="224" t="s">
        <v>238</v>
      </c>
      <c r="E13" s="224">
        <v>30482.316544699999</v>
      </c>
      <c r="F13" s="225" t="s">
        <v>238</v>
      </c>
      <c r="G13" s="254">
        <f>G7+G10</f>
        <v>3498.9338468999999</v>
      </c>
      <c r="H13" s="225" t="s">
        <v>238</v>
      </c>
      <c r="I13" s="252">
        <f>I7+I10</f>
        <v>8563.3959608999994</v>
      </c>
      <c r="J13" s="225" t="s">
        <v>238</v>
      </c>
      <c r="K13" s="254">
        <f>K7+K10</f>
        <v>0</v>
      </c>
      <c r="L13" s="225" t="s">
        <v>238</v>
      </c>
      <c r="M13" s="252">
        <f>M7+M10</f>
        <v>4624.4736579999999</v>
      </c>
      <c r="N13" s="225" t="s">
        <v>238</v>
      </c>
      <c r="O13" s="254">
        <f>O7+O10</f>
        <v>3489.6458468999999</v>
      </c>
      <c r="P13" s="225" t="s">
        <v>238</v>
      </c>
      <c r="Q13" s="252">
        <f>Q7+Q10</f>
        <v>2710.0928821000002</v>
      </c>
      <c r="R13" s="225" t="s">
        <v>238</v>
      </c>
      <c r="S13" s="254">
        <f>S7+S10</f>
        <v>9.2880000000000003</v>
      </c>
      <c r="T13" s="225" t="s">
        <v>238</v>
      </c>
      <c r="U13" s="252">
        <f>U7+U10</f>
        <v>1228.8294208000002</v>
      </c>
      <c r="V13" s="225" t="s">
        <v>238</v>
      </c>
      <c r="W13" s="254">
        <f>W7+W10</f>
        <v>0</v>
      </c>
      <c r="X13" s="225" t="s">
        <v>238</v>
      </c>
      <c r="Y13" s="252">
        <f>Y7+Y10</f>
        <v>0</v>
      </c>
      <c r="Z13" s="225" t="s">
        <v>238</v>
      </c>
      <c r="AA13" s="254">
        <f>AA7+AA10</f>
        <v>0</v>
      </c>
      <c r="AB13" s="225" t="s">
        <v>238</v>
      </c>
      <c r="AC13" s="252">
        <f>AC7+AC10</f>
        <v>0</v>
      </c>
      <c r="AD13" s="225" t="s">
        <v>238</v>
      </c>
      <c r="AE13" s="254">
        <f>AE7+AE10</f>
        <v>0</v>
      </c>
      <c r="AF13" s="225" t="s">
        <v>238</v>
      </c>
      <c r="AG13" s="252">
        <f>AG7+AG10</f>
        <v>0</v>
      </c>
      <c r="AH13" s="225" t="s">
        <v>238</v>
      </c>
      <c r="AI13" s="254">
        <f>AI7+AI10</f>
        <v>0</v>
      </c>
      <c r="AJ13" s="225" t="s">
        <v>238</v>
      </c>
      <c r="AK13" s="252">
        <f>AK7+AK10</f>
        <v>0</v>
      </c>
      <c r="AL13" s="225" t="s">
        <v>238</v>
      </c>
      <c r="AM13" s="254">
        <f>AM7+AM10</f>
        <v>0</v>
      </c>
      <c r="AN13" s="225" t="s">
        <v>238</v>
      </c>
      <c r="AO13" s="252">
        <f>AO7+AO10</f>
        <v>0</v>
      </c>
      <c r="AP13" s="225" t="s">
        <v>238</v>
      </c>
      <c r="AQ13" s="254">
        <f>AQ7+AQ10</f>
        <v>0</v>
      </c>
      <c r="AR13" s="225" t="s">
        <v>238</v>
      </c>
      <c r="AS13" s="252">
        <f>AS7+AS10</f>
        <v>0</v>
      </c>
      <c r="AT13" s="225" t="s">
        <v>238</v>
      </c>
      <c r="AU13" s="254">
        <f>AU7+AU10</f>
        <v>0</v>
      </c>
      <c r="AV13" s="225" t="s">
        <v>238</v>
      </c>
      <c r="AW13" s="252">
        <f>AW7+AW10</f>
        <v>0</v>
      </c>
      <c r="AX13" s="225" t="s">
        <v>238</v>
      </c>
      <c r="AY13" s="254">
        <f>AY7+AY10</f>
        <v>0</v>
      </c>
      <c r="AZ13" s="225" t="s">
        <v>238</v>
      </c>
      <c r="BA13" s="252">
        <f>BA7+BA10</f>
        <v>0</v>
      </c>
      <c r="BB13" s="225" t="s">
        <v>238</v>
      </c>
      <c r="BC13" s="254">
        <f>BC7+BC10</f>
        <v>0</v>
      </c>
      <c r="BD13" s="225" t="s">
        <v>238</v>
      </c>
      <c r="BE13" s="254">
        <f>BE7+BE10</f>
        <v>0</v>
      </c>
    </row>
    <row r="14" spans="1:57" s="20" customFormat="1">
      <c r="A14" s="641" t="s">
        <v>1081</v>
      </c>
      <c r="B14" s="224" t="s">
        <v>238</v>
      </c>
      <c r="C14" s="224">
        <v>4680.4220237999998</v>
      </c>
      <c r="D14" s="224" t="s">
        <v>238</v>
      </c>
      <c r="E14" s="224">
        <v>29852.4787717</v>
      </c>
      <c r="F14" s="225" t="s">
        <v>238</v>
      </c>
      <c r="G14" s="254">
        <f>G8+G11</f>
        <v>2280.7833492999998</v>
      </c>
      <c r="H14" s="225" t="s">
        <v>238</v>
      </c>
      <c r="I14" s="252">
        <f>I11+I8</f>
        <v>4039.9201482999997</v>
      </c>
      <c r="J14" s="225" t="s">
        <v>238</v>
      </c>
      <c r="K14" s="254">
        <f>K8+K11</f>
        <v>0</v>
      </c>
      <c r="L14" s="225" t="s">
        <v>238</v>
      </c>
      <c r="M14" s="252">
        <f>M11+M8</f>
        <v>1102.9266524999998</v>
      </c>
      <c r="N14" s="225" t="s">
        <v>238</v>
      </c>
      <c r="O14" s="254">
        <f>O8+O11</f>
        <v>2125.5513492999999</v>
      </c>
      <c r="P14" s="225" t="s">
        <v>238</v>
      </c>
      <c r="Q14" s="252">
        <f>Q11+Q8</f>
        <v>1809.5860693</v>
      </c>
      <c r="R14" s="225" t="s">
        <v>238</v>
      </c>
      <c r="S14" s="254">
        <f>S8+S11</f>
        <v>155.232</v>
      </c>
      <c r="T14" s="225" t="s">
        <v>238</v>
      </c>
      <c r="U14" s="252">
        <f>U11+U8</f>
        <v>1127.4074264999999</v>
      </c>
      <c r="V14" s="225" t="s">
        <v>238</v>
      </c>
      <c r="W14" s="254">
        <f>W8+W11</f>
        <v>0</v>
      </c>
      <c r="X14" s="225" t="s">
        <v>238</v>
      </c>
      <c r="Y14" s="252">
        <f>Y11+Y8</f>
        <v>0</v>
      </c>
      <c r="Z14" s="225" t="s">
        <v>238</v>
      </c>
      <c r="AA14" s="254">
        <f>AA8+AA11</f>
        <v>0</v>
      </c>
      <c r="AB14" s="225" t="s">
        <v>238</v>
      </c>
      <c r="AC14" s="252">
        <f>AC11+AC8</f>
        <v>0</v>
      </c>
      <c r="AD14" s="225" t="s">
        <v>238</v>
      </c>
      <c r="AE14" s="254">
        <f>AE8+AE11</f>
        <v>0</v>
      </c>
      <c r="AF14" s="225" t="s">
        <v>238</v>
      </c>
      <c r="AG14" s="252">
        <f>AG11+AG8</f>
        <v>0</v>
      </c>
      <c r="AH14" s="225" t="s">
        <v>238</v>
      </c>
      <c r="AI14" s="254">
        <f>AI8+AI11</f>
        <v>0</v>
      </c>
      <c r="AJ14" s="225" t="s">
        <v>238</v>
      </c>
      <c r="AK14" s="252">
        <f>AK11+AK8</f>
        <v>0</v>
      </c>
      <c r="AL14" s="225" t="s">
        <v>238</v>
      </c>
      <c r="AM14" s="254">
        <f>AM8+AM11</f>
        <v>0</v>
      </c>
      <c r="AN14" s="225" t="s">
        <v>238</v>
      </c>
      <c r="AO14" s="252">
        <f>AO11+AO8</f>
        <v>0</v>
      </c>
      <c r="AP14" s="225" t="s">
        <v>238</v>
      </c>
      <c r="AQ14" s="254">
        <f>AQ8+AQ11</f>
        <v>0</v>
      </c>
      <c r="AR14" s="225" t="s">
        <v>238</v>
      </c>
      <c r="AS14" s="252">
        <f>AS11+AS8</f>
        <v>0</v>
      </c>
      <c r="AT14" s="225" t="s">
        <v>238</v>
      </c>
      <c r="AU14" s="254">
        <f>AU8+AU11</f>
        <v>0</v>
      </c>
      <c r="AV14" s="225" t="s">
        <v>238</v>
      </c>
      <c r="AW14" s="252">
        <f>AW11+AW8</f>
        <v>0</v>
      </c>
      <c r="AX14" s="225" t="s">
        <v>238</v>
      </c>
      <c r="AY14" s="254">
        <f>AY8+AY11</f>
        <v>0</v>
      </c>
      <c r="AZ14" s="225" t="s">
        <v>238</v>
      </c>
      <c r="BA14" s="252">
        <f>BA11+BA8</f>
        <v>0</v>
      </c>
      <c r="BB14" s="225" t="s">
        <v>238</v>
      </c>
      <c r="BC14" s="254">
        <f>BC8+BC11</f>
        <v>0</v>
      </c>
      <c r="BD14" s="225" t="s">
        <v>238</v>
      </c>
      <c r="BE14" s="254">
        <f>BE8+BE11</f>
        <v>0</v>
      </c>
    </row>
    <row r="15" spans="1:57" s="20" customFormat="1">
      <c r="A15" s="639" t="s">
        <v>1082</v>
      </c>
      <c r="B15" s="224">
        <v>0</v>
      </c>
      <c r="C15" s="224">
        <v>0</v>
      </c>
      <c r="D15" s="224">
        <v>0</v>
      </c>
      <c r="E15" s="224">
        <v>0</v>
      </c>
      <c r="F15" s="224">
        <f t="shared" ref="F15:I20" si="2">J15+N15+R15+V15+Z15+AD15+AH15+AL15+AP15+AT15+AX15+BB15</f>
        <v>0</v>
      </c>
      <c r="G15" s="224">
        <f t="shared" si="2"/>
        <v>0</v>
      </c>
      <c r="H15" s="224">
        <f t="shared" si="2"/>
        <v>1</v>
      </c>
      <c r="I15" s="224">
        <f t="shared" si="2"/>
        <v>17999.999999299998</v>
      </c>
      <c r="J15" s="251">
        <f>J16+J17</f>
        <v>0</v>
      </c>
      <c r="K15" s="251">
        <f>K16+K17</f>
        <v>0</v>
      </c>
      <c r="L15" s="251">
        <v>1</v>
      </c>
      <c r="M15" s="435">
        <v>17999.999999299998</v>
      </c>
      <c r="N15" s="251">
        <f t="shared" ref="N15:BE15" si="3">N16+N17</f>
        <v>0</v>
      </c>
      <c r="O15" s="251">
        <f t="shared" si="3"/>
        <v>0</v>
      </c>
      <c r="P15" s="251">
        <f t="shared" si="3"/>
        <v>0</v>
      </c>
      <c r="Q15" s="251">
        <f t="shared" si="3"/>
        <v>0</v>
      </c>
      <c r="R15" s="251">
        <f t="shared" si="3"/>
        <v>0</v>
      </c>
      <c r="S15" s="251">
        <f t="shared" si="3"/>
        <v>0</v>
      </c>
      <c r="T15" s="251">
        <f t="shared" si="3"/>
        <v>0</v>
      </c>
      <c r="U15" s="251">
        <f t="shared" si="3"/>
        <v>0</v>
      </c>
      <c r="V15" s="251">
        <f t="shared" si="3"/>
        <v>0</v>
      </c>
      <c r="W15" s="251">
        <f t="shared" si="3"/>
        <v>0</v>
      </c>
      <c r="X15" s="251">
        <f t="shared" si="3"/>
        <v>0</v>
      </c>
      <c r="Y15" s="251">
        <f t="shared" si="3"/>
        <v>0</v>
      </c>
      <c r="Z15" s="251">
        <f t="shared" si="3"/>
        <v>0</v>
      </c>
      <c r="AA15" s="251">
        <f t="shared" si="3"/>
        <v>0</v>
      </c>
      <c r="AB15" s="251">
        <f t="shared" si="3"/>
        <v>0</v>
      </c>
      <c r="AC15" s="251">
        <f t="shared" si="3"/>
        <v>0</v>
      </c>
      <c r="AD15" s="251">
        <f t="shared" si="3"/>
        <v>0</v>
      </c>
      <c r="AE15" s="251">
        <f t="shared" si="3"/>
        <v>0</v>
      </c>
      <c r="AF15" s="251">
        <f t="shared" si="3"/>
        <v>0</v>
      </c>
      <c r="AG15" s="251">
        <f t="shared" si="3"/>
        <v>0</v>
      </c>
      <c r="AH15" s="251">
        <f t="shared" si="3"/>
        <v>0</v>
      </c>
      <c r="AI15" s="251">
        <f t="shared" si="3"/>
        <v>0</v>
      </c>
      <c r="AJ15" s="251">
        <f t="shared" si="3"/>
        <v>0</v>
      </c>
      <c r="AK15" s="251">
        <f t="shared" si="3"/>
        <v>0</v>
      </c>
      <c r="AL15" s="251">
        <f t="shared" si="3"/>
        <v>0</v>
      </c>
      <c r="AM15" s="251">
        <f t="shared" si="3"/>
        <v>0</v>
      </c>
      <c r="AN15" s="251">
        <f t="shared" si="3"/>
        <v>0</v>
      </c>
      <c r="AO15" s="251">
        <f t="shared" si="3"/>
        <v>0</v>
      </c>
      <c r="AP15" s="251">
        <f t="shared" si="3"/>
        <v>0</v>
      </c>
      <c r="AQ15" s="251">
        <f t="shared" si="3"/>
        <v>0</v>
      </c>
      <c r="AR15" s="251">
        <f t="shared" si="3"/>
        <v>0</v>
      </c>
      <c r="AS15" s="251">
        <f t="shared" si="3"/>
        <v>0</v>
      </c>
      <c r="AT15" s="251">
        <f t="shared" si="3"/>
        <v>0</v>
      </c>
      <c r="AU15" s="251">
        <f t="shared" si="3"/>
        <v>0</v>
      </c>
      <c r="AV15" s="251">
        <f t="shared" si="3"/>
        <v>0</v>
      </c>
      <c r="AW15" s="251">
        <f t="shared" si="3"/>
        <v>0</v>
      </c>
      <c r="AX15" s="251">
        <f t="shared" si="3"/>
        <v>0</v>
      </c>
      <c r="AY15" s="251">
        <f t="shared" si="3"/>
        <v>0</v>
      </c>
      <c r="AZ15" s="251">
        <f t="shared" si="3"/>
        <v>0</v>
      </c>
      <c r="BA15" s="251">
        <f t="shared" si="3"/>
        <v>0</v>
      </c>
      <c r="BB15" s="251">
        <f t="shared" si="3"/>
        <v>0</v>
      </c>
      <c r="BC15" s="251">
        <f t="shared" si="3"/>
        <v>0</v>
      </c>
      <c r="BD15" s="251">
        <f t="shared" si="3"/>
        <v>0</v>
      </c>
      <c r="BE15" s="251">
        <f t="shared" si="3"/>
        <v>0</v>
      </c>
    </row>
    <row r="16" spans="1:57" s="20" customFormat="1">
      <c r="A16" s="640" t="s">
        <v>1076</v>
      </c>
      <c r="B16" s="224">
        <v>0</v>
      </c>
      <c r="C16" s="224">
        <v>0</v>
      </c>
      <c r="D16" s="224">
        <v>0</v>
      </c>
      <c r="E16" s="224">
        <v>0</v>
      </c>
      <c r="F16" s="224">
        <f t="shared" si="2"/>
        <v>0</v>
      </c>
      <c r="G16" s="224">
        <f t="shared" si="2"/>
        <v>0</v>
      </c>
      <c r="H16" s="224">
        <f t="shared" si="2"/>
        <v>0</v>
      </c>
      <c r="I16" s="224">
        <f t="shared" si="2"/>
        <v>0</v>
      </c>
      <c r="J16" s="225">
        <v>0</v>
      </c>
      <c r="K16" s="225">
        <v>0</v>
      </c>
      <c r="L16" s="225">
        <v>0</v>
      </c>
      <c r="M16" s="225">
        <v>0</v>
      </c>
      <c r="N16" s="225">
        <v>0</v>
      </c>
      <c r="O16" s="225">
        <v>0</v>
      </c>
      <c r="P16" s="225">
        <v>0</v>
      </c>
      <c r="Q16" s="225">
        <v>0</v>
      </c>
      <c r="R16" s="225">
        <v>0</v>
      </c>
      <c r="S16" s="225">
        <v>0</v>
      </c>
      <c r="T16" s="225">
        <v>0</v>
      </c>
      <c r="U16" s="225">
        <v>0</v>
      </c>
      <c r="V16" s="225"/>
      <c r="W16" s="251"/>
      <c r="X16" s="225"/>
      <c r="Y16" s="255"/>
      <c r="Z16" s="225"/>
      <c r="AA16" s="251"/>
      <c r="AB16" s="225"/>
      <c r="AC16" s="255"/>
      <c r="AD16" s="225"/>
      <c r="AE16" s="251"/>
      <c r="AF16" s="225"/>
      <c r="AG16" s="255"/>
      <c r="AH16" s="225"/>
      <c r="AI16" s="251"/>
      <c r="AJ16" s="225"/>
      <c r="AK16" s="255"/>
      <c r="AL16" s="225"/>
      <c r="AM16" s="251"/>
      <c r="AN16" s="225"/>
      <c r="AO16" s="255"/>
      <c r="AP16" s="225"/>
      <c r="AQ16" s="251"/>
      <c r="AR16" s="225"/>
      <c r="AS16" s="255"/>
      <c r="AT16" s="225"/>
      <c r="AU16" s="251"/>
      <c r="AV16" s="225"/>
      <c r="AW16" s="255"/>
      <c r="AX16" s="225"/>
      <c r="AY16" s="251"/>
      <c r="AZ16" s="225"/>
      <c r="BA16" s="255"/>
      <c r="BB16" s="255"/>
      <c r="BC16" s="255"/>
      <c r="BD16" s="255"/>
      <c r="BE16" s="255"/>
    </row>
    <row r="17" spans="1:57" s="20" customFormat="1">
      <c r="A17" s="640" t="s">
        <v>1077</v>
      </c>
      <c r="B17" s="224">
        <v>0</v>
      </c>
      <c r="C17" s="224">
        <v>0</v>
      </c>
      <c r="D17" s="224">
        <v>0</v>
      </c>
      <c r="E17" s="224">
        <v>0</v>
      </c>
      <c r="F17" s="224">
        <f t="shared" si="2"/>
        <v>0</v>
      </c>
      <c r="G17" s="224">
        <f t="shared" si="2"/>
        <v>0</v>
      </c>
      <c r="H17" s="224">
        <f t="shared" si="2"/>
        <v>1</v>
      </c>
      <c r="I17" s="224">
        <f t="shared" si="2"/>
        <v>17999.999999299998</v>
      </c>
      <c r="J17" s="225">
        <v>0</v>
      </c>
      <c r="K17" s="251">
        <v>0</v>
      </c>
      <c r="L17" s="225">
        <v>1</v>
      </c>
      <c r="M17" s="435">
        <v>17999.999999299998</v>
      </c>
      <c r="N17" s="225">
        <v>0</v>
      </c>
      <c r="O17" s="225">
        <v>0</v>
      </c>
      <c r="P17" s="225">
        <v>0</v>
      </c>
      <c r="Q17" s="225">
        <v>0</v>
      </c>
      <c r="R17" s="225">
        <v>0</v>
      </c>
      <c r="S17" s="225">
        <v>0</v>
      </c>
      <c r="T17" s="225">
        <v>0</v>
      </c>
      <c r="U17" s="225">
        <v>0</v>
      </c>
      <c r="V17" s="225"/>
      <c r="W17" s="251"/>
      <c r="X17" s="225"/>
      <c r="Y17" s="255"/>
      <c r="Z17" s="225"/>
      <c r="AA17" s="251"/>
      <c r="AB17" s="225"/>
      <c r="AC17" s="255"/>
      <c r="AD17" s="225"/>
      <c r="AE17" s="251"/>
      <c r="AF17" s="225"/>
      <c r="AG17" s="255"/>
      <c r="AH17" s="225"/>
      <c r="AI17" s="251"/>
      <c r="AJ17" s="225"/>
      <c r="AK17" s="255"/>
      <c r="AL17" s="225"/>
      <c r="AM17" s="251"/>
      <c r="AN17" s="225"/>
      <c r="AO17" s="255"/>
      <c r="AP17" s="225"/>
      <c r="AQ17" s="251"/>
      <c r="AR17" s="225"/>
      <c r="AS17" s="255"/>
      <c r="AT17" s="225"/>
      <c r="AU17" s="251"/>
      <c r="AV17" s="225"/>
      <c r="AW17" s="255"/>
      <c r="AX17" s="225"/>
      <c r="AY17" s="251"/>
      <c r="AZ17" s="225"/>
      <c r="BA17" s="255"/>
      <c r="BB17" s="255"/>
      <c r="BC17" s="255"/>
      <c r="BD17" s="255"/>
      <c r="BE17" s="255"/>
    </row>
    <row r="18" spans="1:57" s="20" customFormat="1">
      <c r="A18" s="639" t="s">
        <v>1083</v>
      </c>
      <c r="B18" s="224">
        <v>0</v>
      </c>
      <c r="C18" s="224">
        <v>0</v>
      </c>
      <c r="D18" s="224">
        <v>1</v>
      </c>
      <c r="E18" s="224">
        <v>27</v>
      </c>
      <c r="F18" s="224">
        <f t="shared" si="2"/>
        <v>0</v>
      </c>
      <c r="G18" s="224">
        <f t="shared" si="2"/>
        <v>0</v>
      </c>
      <c r="H18" s="224">
        <f t="shared" si="2"/>
        <v>0</v>
      </c>
      <c r="I18" s="224">
        <f t="shared" si="2"/>
        <v>0</v>
      </c>
      <c r="J18" s="251">
        <f t="shared" ref="J18:BE18" si="4">J19+J20</f>
        <v>0</v>
      </c>
      <c r="K18" s="251">
        <f t="shared" si="4"/>
        <v>0</v>
      </c>
      <c r="L18" s="251">
        <f t="shared" si="4"/>
        <v>0</v>
      </c>
      <c r="M18" s="251">
        <f t="shared" si="4"/>
        <v>0</v>
      </c>
      <c r="N18" s="251">
        <f t="shared" si="4"/>
        <v>0</v>
      </c>
      <c r="O18" s="251">
        <f t="shared" si="4"/>
        <v>0</v>
      </c>
      <c r="P18" s="251">
        <f t="shared" si="4"/>
        <v>0</v>
      </c>
      <c r="Q18" s="251">
        <f t="shared" si="4"/>
        <v>0</v>
      </c>
      <c r="R18" s="251">
        <f t="shared" si="4"/>
        <v>0</v>
      </c>
      <c r="S18" s="251">
        <f t="shared" si="4"/>
        <v>0</v>
      </c>
      <c r="T18" s="251">
        <f t="shared" si="4"/>
        <v>0</v>
      </c>
      <c r="U18" s="251">
        <f t="shared" si="4"/>
        <v>0</v>
      </c>
      <c r="V18" s="251">
        <f t="shared" si="4"/>
        <v>0</v>
      </c>
      <c r="W18" s="251">
        <f t="shared" si="4"/>
        <v>0</v>
      </c>
      <c r="X18" s="251">
        <f t="shared" si="4"/>
        <v>0</v>
      </c>
      <c r="Y18" s="251">
        <f t="shared" si="4"/>
        <v>0</v>
      </c>
      <c r="Z18" s="251">
        <f t="shared" si="4"/>
        <v>0</v>
      </c>
      <c r="AA18" s="251">
        <f t="shared" si="4"/>
        <v>0</v>
      </c>
      <c r="AB18" s="251">
        <f t="shared" si="4"/>
        <v>0</v>
      </c>
      <c r="AC18" s="251">
        <f t="shared" si="4"/>
        <v>0</v>
      </c>
      <c r="AD18" s="251">
        <f t="shared" si="4"/>
        <v>0</v>
      </c>
      <c r="AE18" s="251">
        <f t="shared" si="4"/>
        <v>0</v>
      </c>
      <c r="AF18" s="251">
        <f t="shared" si="4"/>
        <v>0</v>
      </c>
      <c r="AG18" s="251">
        <f t="shared" si="4"/>
        <v>0</v>
      </c>
      <c r="AH18" s="251">
        <f t="shared" si="4"/>
        <v>0</v>
      </c>
      <c r="AI18" s="251">
        <f t="shared" si="4"/>
        <v>0</v>
      </c>
      <c r="AJ18" s="251">
        <f t="shared" si="4"/>
        <v>0</v>
      </c>
      <c r="AK18" s="251">
        <f t="shared" si="4"/>
        <v>0</v>
      </c>
      <c r="AL18" s="251">
        <f t="shared" si="4"/>
        <v>0</v>
      </c>
      <c r="AM18" s="251">
        <f t="shared" si="4"/>
        <v>0</v>
      </c>
      <c r="AN18" s="251">
        <f t="shared" si="4"/>
        <v>0</v>
      </c>
      <c r="AO18" s="251">
        <f t="shared" si="4"/>
        <v>0</v>
      </c>
      <c r="AP18" s="251">
        <f t="shared" si="4"/>
        <v>0</v>
      </c>
      <c r="AQ18" s="251">
        <f t="shared" si="4"/>
        <v>0</v>
      </c>
      <c r="AR18" s="251">
        <f t="shared" si="4"/>
        <v>0</v>
      </c>
      <c r="AS18" s="251">
        <f t="shared" si="4"/>
        <v>0</v>
      </c>
      <c r="AT18" s="251">
        <f t="shared" si="4"/>
        <v>0</v>
      </c>
      <c r="AU18" s="251">
        <f t="shared" si="4"/>
        <v>0</v>
      </c>
      <c r="AV18" s="251">
        <f t="shared" si="4"/>
        <v>0</v>
      </c>
      <c r="AW18" s="251">
        <f t="shared" si="4"/>
        <v>0</v>
      </c>
      <c r="AX18" s="251">
        <f t="shared" si="4"/>
        <v>0</v>
      </c>
      <c r="AY18" s="251">
        <f t="shared" si="4"/>
        <v>0</v>
      </c>
      <c r="AZ18" s="251">
        <f t="shared" si="4"/>
        <v>0</v>
      </c>
      <c r="BA18" s="251">
        <f t="shared" si="4"/>
        <v>0</v>
      </c>
      <c r="BB18" s="251">
        <f t="shared" si="4"/>
        <v>0</v>
      </c>
      <c r="BC18" s="251">
        <f t="shared" si="4"/>
        <v>0</v>
      </c>
      <c r="BD18" s="251">
        <f t="shared" si="4"/>
        <v>0</v>
      </c>
      <c r="BE18" s="251">
        <f t="shared" si="4"/>
        <v>0</v>
      </c>
    </row>
    <row r="19" spans="1:57" s="20" customFormat="1">
      <c r="A19" s="640" t="s">
        <v>1076</v>
      </c>
      <c r="B19" s="224">
        <v>0</v>
      </c>
      <c r="C19" s="224">
        <v>0</v>
      </c>
      <c r="D19" s="224">
        <v>0</v>
      </c>
      <c r="E19" s="224">
        <v>0</v>
      </c>
      <c r="F19" s="224">
        <f t="shared" si="2"/>
        <v>0</v>
      </c>
      <c r="G19" s="224">
        <f t="shared" si="2"/>
        <v>0</v>
      </c>
      <c r="H19" s="224">
        <f t="shared" si="2"/>
        <v>0</v>
      </c>
      <c r="I19" s="224">
        <f t="shared" si="2"/>
        <v>0</v>
      </c>
      <c r="J19" s="225">
        <v>0</v>
      </c>
      <c r="K19" s="225">
        <v>0</v>
      </c>
      <c r="L19" s="225">
        <v>0</v>
      </c>
      <c r="M19" s="225">
        <v>0</v>
      </c>
      <c r="N19" s="225">
        <v>0</v>
      </c>
      <c r="O19" s="225">
        <v>0</v>
      </c>
      <c r="P19" s="225">
        <v>0</v>
      </c>
      <c r="Q19" s="225">
        <v>0</v>
      </c>
      <c r="R19" s="225">
        <v>0</v>
      </c>
      <c r="S19" s="225">
        <v>0</v>
      </c>
      <c r="T19" s="225">
        <v>0</v>
      </c>
      <c r="U19" s="225">
        <v>0</v>
      </c>
      <c r="V19" s="225"/>
      <c r="W19" s="225"/>
      <c r="X19" s="225"/>
      <c r="Y19" s="225"/>
      <c r="Z19" s="225"/>
      <c r="AA19" s="225"/>
      <c r="AB19" s="225"/>
      <c r="AC19" s="225"/>
      <c r="AD19" s="225"/>
      <c r="AE19" s="225"/>
      <c r="AF19" s="225"/>
      <c r="AG19" s="225"/>
      <c r="AH19" s="225"/>
      <c r="AI19" s="225"/>
      <c r="AJ19" s="225"/>
      <c r="AK19" s="225"/>
      <c r="AL19" s="225"/>
      <c r="AM19" s="225"/>
      <c r="AN19" s="225"/>
      <c r="AO19" s="225"/>
      <c r="AP19" s="225"/>
      <c r="AQ19" s="225"/>
      <c r="AR19" s="225"/>
      <c r="AS19" s="225"/>
      <c r="AT19" s="225"/>
      <c r="AU19" s="225"/>
      <c r="AV19" s="225"/>
      <c r="AW19" s="225"/>
      <c r="AX19" s="225"/>
      <c r="AY19" s="225"/>
      <c r="AZ19" s="225"/>
      <c r="BA19" s="225"/>
      <c r="BB19" s="225"/>
      <c r="BC19" s="225"/>
      <c r="BD19" s="225"/>
      <c r="BE19" s="225"/>
    </row>
    <row r="20" spans="1:57" s="20" customFormat="1">
      <c r="A20" s="640" t="s">
        <v>1077</v>
      </c>
      <c r="B20" s="224">
        <v>0</v>
      </c>
      <c r="C20" s="224">
        <v>0</v>
      </c>
      <c r="D20" s="224">
        <v>1</v>
      </c>
      <c r="E20" s="224">
        <v>27</v>
      </c>
      <c r="F20" s="224">
        <f t="shared" si="2"/>
        <v>0</v>
      </c>
      <c r="G20" s="224">
        <f t="shared" si="2"/>
        <v>0</v>
      </c>
      <c r="H20" s="224">
        <f t="shared" si="2"/>
        <v>0</v>
      </c>
      <c r="I20" s="224">
        <f t="shared" si="2"/>
        <v>0</v>
      </c>
      <c r="J20" s="225">
        <v>0</v>
      </c>
      <c r="K20" s="225">
        <v>0</v>
      </c>
      <c r="L20" s="225">
        <v>0</v>
      </c>
      <c r="M20" s="225">
        <v>0</v>
      </c>
      <c r="N20" s="225">
        <v>0</v>
      </c>
      <c r="O20" s="225">
        <v>0</v>
      </c>
      <c r="P20" s="225">
        <v>0</v>
      </c>
      <c r="Q20" s="225">
        <v>0</v>
      </c>
      <c r="R20" s="225">
        <v>0</v>
      </c>
      <c r="S20" s="225">
        <v>0</v>
      </c>
      <c r="T20" s="225">
        <v>0</v>
      </c>
      <c r="U20" s="225">
        <v>0</v>
      </c>
      <c r="V20" s="225"/>
      <c r="W20" s="225"/>
      <c r="X20" s="225"/>
      <c r="Y20" s="225"/>
      <c r="Z20" s="225"/>
      <c r="AA20" s="225"/>
      <c r="AB20" s="225"/>
      <c r="AC20" s="225"/>
      <c r="AD20" s="225"/>
      <c r="AE20" s="225"/>
      <c r="AF20" s="225"/>
      <c r="AG20" s="225"/>
      <c r="AH20" s="225"/>
      <c r="AI20" s="225"/>
      <c r="AJ20" s="225"/>
      <c r="AK20" s="225"/>
      <c r="AL20" s="225"/>
      <c r="AM20" s="225"/>
      <c r="AN20" s="225"/>
      <c r="AO20" s="225"/>
      <c r="AP20" s="225"/>
      <c r="AQ20" s="225"/>
      <c r="AR20" s="225"/>
      <c r="AS20" s="225"/>
      <c r="AT20" s="225"/>
      <c r="AU20" s="225"/>
      <c r="AV20" s="225"/>
      <c r="AW20" s="225"/>
      <c r="AX20" s="225"/>
      <c r="AY20" s="225"/>
      <c r="AZ20" s="225"/>
      <c r="BA20" s="225"/>
      <c r="BB20" s="225"/>
      <c r="BC20" s="225"/>
      <c r="BD20" s="225"/>
      <c r="BE20" s="225"/>
    </row>
    <row r="21" spans="1:57" s="20" customFormat="1">
      <c r="A21" s="639" t="s">
        <v>1084</v>
      </c>
      <c r="B21" s="224">
        <v>0</v>
      </c>
      <c r="C21" s="224">
        <v>0</v>
      </c>
      <c r="D21" s="224">
        <v>1</v>
      </c>
      <c r="E21" s="224">
        <v>27</v>
      </c>
      <c r="F21" s="225">
        <f>F18+F15</f>
        <v>0</v>
      </c>
      <c r="G21" s="225">
        <f t="shared" ref="G21:BA21" si="5">G18+G15</f>
        <v>0</v>
      </c>
      <c r="H21" s="225">
        <f t="shared" si="5"/>
        <v>1</v>
      </c>
      <c r="I21" s="225">
        <f t="shared" si="5"/>
        <v>17999.999999299998</v>
      </c>
      <c r="J21" s="225">
        <f t="shared" si="5"/>
        <v>0</v>
      </c>
      <c r="K21" s="225">
        <f t="shared" si="5"/>
        <v>0</v>
      </c>
      <c r="L21" s="225">
        <f t="shared" si="5"/>
        <v>1</v>
      </c>
      <c r="M21" s="225">
        <f t="shared" si="5"/>
        <v>17999.999999299998</v>
      </c>
      <c r="N21" s="225">
        <f t="shared" si="5"/>
        <v>0</v>
      </c>
      <c r="O21" s="225">
        <f t="shared" si="5"/>
        <v>0</v>
      </c>
      <c r="P21" s="225">
        <f t="shared" si="5"/>
        <v>0</v>
      </c>
      <c r="Q21" s="225">
        <f t="shared" si="5"/>
        <v>0</v>
      </c>
      <c r="R21" s="225">
        <f t="shared" si="5"/>
        <v>0</v>
      </c>
      <c r="S21" s="225">
        <f t="shared" si="5"/>
        <v>0</v>
      </c>
      <c r="T21" s="225">
        <f t="shared" si="5"/>
        <v>0</v>
      </c>
      <c r="U21" s="225">
        <f t="shared" si="5"/>
        <v>0</v>
      </c>
      <c r="V21" s="225">
        <f t="shared" si="5"/>
        <v>0</v>
      </c>
      <c r="W21" s="225">
        <f t="shared" si="5"/>
        <v>0</v>
      </c>
      <c r="X21" s="225">
        <f t="shared" si="5"/>
        <v>0</v>
      </c>
      <c r="Y21" s="225">
        <f t="shared" si="5"/>
        <v>0</v>
      </c>
      <c r="Z21" s="225">
        <f t="shared" si="5"/>
        <v>0</v>
      </c>
      <c r="AA21" s="225">
        <f t="shared" si="5"/>
        <v>0</v>
      </c>
      <c r="AB21" s="225">
        <f t="shared" si="5"/>
        <v>0</v>
      </c>
      <c r="AC21" s="225">
        <f t="shared" si="5"/>
        <v>0</v>
      </c>
      <c r="AD21" s="225">
        <f t="shared" si="5"/>
        <v>0</v>
      </c>
      <c r="AE21" s="225">
        <f t="shared" si="5"/>
        <v>0</v>
      </c>
      <c r="AF21" s="225">
        <f t="shared" si="5"/>
        <v>0</v>
      </c>
      <c r="AG21" s="225">
        <f t="shared" si="5"/>
        <v>0</v>
      </c>
      <c r="AH21" s="225">
        <f t="shared" si="5"/>
        <v>0</v>
      </c>
      <c r="AI21" s="225">
        <f t="shared" si="5"/>
        <v>0</v>
      </c>
      <c r="AJ21" s="225">
        <f t="shared" si="5"/>
        <v>0</v>
      </c>
      <c r="AK21" s="225">
        <f t="shared" si="5"/>
        <v>0</v>
      </c>
      <c r="AL21" s="225">
        <f t="shared" si="5"/>
        <v>0</v>
      </c>
      <c r="AM21" s="225">
        <f t="shared" si="5"/>
        <v>0</v>
      </c>
      <c r="AN21" s="225">
        <f t="shared" si="5"/>
        <v>0</v>
      </c>
      <c r="AO21" s="225">
        <f t="shared" si="5"/>
        <v>0</v>
      </c>
      <c r="AP21" s="225">
        <f t="shared" si="5"/>
        <v>0</v>
      </c>
      <c r="AQ21" s="225">
        <f t="shared" si="5"/>
        <v>0</v>
      </c>
      <c r="AR21" s="225">
        <f t="shared" si="5"/>
        <v>0</v>
      </c>
      <c r="AS21" s="225">
        <f t="shared" si="5"/>
        <v>0</v>
      </c>
      <c r="AT21" s="225">
        <f t="shared" si="5"/>
        <v>0</v>
      </c>
      <c r="AU21" s="225">
        <f t="shared" si="5"/>
        <v>0</v>
      </c>
      <c r="AV21" s="225">
        <f t="shared" si="5"/>
        <v>0</v>
      </c>
      <c r="AW21" s="225">
        <f t="shared" si="5"/>
        <v>0</v>
      </c>
      <c r="AX21" s="225">
        <f t="shared" si="5"/>
        <v>0</v>
      </c>
      <c r="AY21" s="225">
        <f t="shared" si="5"/>
        <v>0</v>
      </c>
      <c r="AZ21" s="225">
        <f t="shared" si="5"/>
        <v>0</v>
      </c>
      <c r="BA21" s="225">
        <f t="shared" si="5"/>
        <v>0</v>
      </c>
      <c r="BB21" s="225">
        <f>BB18+BB15</f>
        <v>0</v>
      </c>
      <c r="BC21" s="225">
        <f>BC18+BC15</f>
        <v>0</v>
      </c>
      <c r="BD21" s="225">
        <f>BD18+BD15</f>
        <v>0</v>
      </c>
      <c r="BE21" s="225">
        <f>BE18+BE15</f>
        <v>0</v>
      </c>
    </row>
    <row r="22" spans="1:57" s="20" customFormat="1">
      <c r="A22" s="641" t="s">
        <v>1076</v>
      </c>
      <c r="B22" s="224">
        <v>0</v>
      </c>
      <c r="C22" s="224">
        <v>0</v>
      </c>
      <c r="D22" s="224">
        <v>0</v>
      </c>
      <c r="E22" s="224">
        <v>0</v>
      </c>
      <c r="F22" s="225">
        <f>F16+F19</f>
        <v>0</v>
      </c>
      <c r="G22" s="225">
        <f t="shared" ref="G22:BA22" si="6">G16+G19</f>
        <v>0</v>
      </c>
      <c r="H22" s="225">
        <f t="shared" si="6"/>
        <v>0</v>
      </c>
      <c r="I22" s="225">
        <f t="shared" si="6"/>
        <v>0</v>
      </c>
      <c r="J22" s="225">
        <f t="shared" si="6"/>
        <v>0</v>
      </c>
      <c r="K22" s="225">
        <f t="shared" si="6"/>
        <v>0</v>
      </c>
      <c r="L22" s="225">
        <f t="shared" si="6"/>
        <v>0</v>
      </c>
      <c r="M22" s="225">
        <f t="shared" si="6"/>
        <v>0</v>
      </c>
      <c r="N22" s="225">
        <f t="shared" si="6"/>
        <v>0</v>
      </c>
      <c r="O22" s="225">
        <f t="shared" si="6"/>
        <v>0</v>
      </c>
      <c r="P22" s="225">
        <f t="shared" si="6"/>
        <v>0</v>
      </c>
      <c r="Q22" s="225">
        <f t="shared" si="6"/>
        <v>0</v>
      </c>
      <c r="R22" s="225">
        <f t="shared" si="6"/>
        <v>0</v>
      </c>
      <c r="S22" s="225">
        <f t="shared" si="6"/>
        <v>0</v>
      </c>
      <c r="T22" s="225">
        <f t="shared" si="6"/>
        <v>0</v>
      </c>
      <c r="U22" s="225">
        <f t="shared" si="6"/>
        <v>0</v>
      </c>
      <c r="V22" s="225">
        <f t="shared" si="6"/>
        <v>0</v>
      </c>
      <c r="W22" s="225">
        <f t="shared" si="6"/>
        <v>0</v>
      </c>
      <c r="X22" s="225">
        <f t="shared" si="6"/>
        <v>0</v>
      </c>
      <c r="Y22" s="225">
        <f t="shared" si="6"/>
        <v>0</v>
      </c>
      <c r="Z22" s="225">
        <f t="shared" si="6"/>
        <v>0</v>
      </c>
      <c r="AA22" s="225">
        <f t="shared" si="6"/>
        <v>0</v>
      </c>
      <c r="AB22" s="225">
        <f t="shared" si="6"/>
        <v>0</v>
      </c>
      <c r="AC22" s="225">
        <f t="shared" si="6"/>
        <v>0</v>
      </c>
      <c r="AD22" s="225">
        <f t="shared" si="6"/>
        <v>0</v>
      </c>
      <c r="AE22" s="225">
        <f t="shared" si="6"/>
        <v>0</v>
      </c>
      <c r="AF22" s="225">
        <f t="shared" si="6"/>
        <v>0</v>
      </c>
      <c r="AG22" s="225">
        <f t="shared" si="6"/>
        <v>0</v>
      </c>
      <c r="AH22" s="225">
        <f t="shared" si="6"/>
        <v>0</v>
      </c>
      <c r="AI22" s="225">
        <f t="shared" si="6"/>
        <v>0</v>
      </c>
      <c r="AJ22" s="225">
        <f t="shared" si="6"/>
        <v>0</v>
      </c>
      <c r="AK22" s="225">
        <f t="shared" si="6"/>
        <v>0</v>
      </c>
      <c r="AL22" s="225">
        <f t="shared" si="6"/>
        <v>0</v>
      </c>
      <c r="AM22" s="225">
        <f t="shared" si="6"/>
        <v>0</v>
      </c>
      <c r="AN22" s="225">
        <f t="shared" si="6"/>
        <v>0</v>
      </c>
      <c r="AO22" s="225">
        <f t="shared" si="6"/>
        <v>0</v>
      </c>
      <c r="AP22" s="225">
        <f t="shared" si="6"/>
        <v>0</v>
      </c>
      <c r="AQ22" s="225">
        <f t="shared" si="6"/>
        <v>0</v>
      </c>
      <c r="AR22" s="225">
        <f t="shared" si="6"/>
        <v>0</v>
      </c>
      <c r="AS22" s="225">
        <f t="shared" si="6"/>
        <v>0</v>
      </c>
      <c r="AT22" s="225">
        <f t="shared" si="6"/>
        <v>0</v>
      </c>
      <c r="AU22" s="225">
        <f t="shared" si="6"/>
        <v>0</v>
      </c>
      <c r="AV22" s="225">
        <f t="shared" si="6"/>
        <v>0</v>
      </c>
      <c r="AW22" s="225">
        <f t="shared" si="6"/>
        <v>0</v>
      </c>
      <c r="AX22" s="225">
        <f t="shared" si="6"/>
        <v>0</v>
      </c>
      <c r="AY22" s="225">
        <f t="shared" si="6"/>
        <v>0</v>
      </c>
      <c r="AZ22" s="225">
        <f t="shared" si="6"/>
        <v>0</v>
      </c>
      <c r="BA22" s="225">
        <f t="shared" si="6"/>
        <v>0</v>
      </c>
      <c r="BB22" s="225">
        <f>BB16+BB19</f>
        <v>0</v>
      </c>
      <c r="BC22" s="225">
        <f>BC16+BC19</f>
        <v>0</v>
      </c>
      <c r="BD22" s="225">
        <f>BD16+BD19</f>
        <v>0</v>
      </c>
      <c r="BE22" s="225">
        <f>BE16+BE19</f>
        <v>0</v>
      </c>
    </row>
    <row r="23" spans="1:57" s="20" customFormat="1">
      <c r="A23" s="641" t="s">
        <v>1077</v>
      </c>
      <c r="B23" s="224">
        <v>0</v>
      </c>
      <c r="C23" s="224">
        <v>0</v>
      </c>
      <c r="D23" s="224">
        <v>1</v>
      </c>
      <c r="E23" s="224">
        <v>27</v>
      </c>
      <c r="F23" s="225">
        <f>F20+F17</f>
        <v>0</v>
      </c>
      <c r="G23" s="225">
        <f t="shared" ref="G23:BA23" si="7">G20+G17</f>
        <v>0</v>
      </c>
      <c r="H23" s="225">
        <f t="shared" si="7"/>
        <v>1</v>
      </c>
      <c r="I23" s="225">
        <f t="shared" si="7"/>
        <v>17999.999999299998</v>
      </c>
      <c r="J23" s="225">
        <f t="shared" si="7"/>
        <v>0</v>
      </c>
      <c r="K23" s="225">
        <f t="shared" si="7"/>
        <v>0</v>
      </c>
      <c r="L23" s="225">
        <f t="shared" si="7"/>
        <v>1</v>
      </c>
      <c r="M23" s="225">
        <f t="shared" si="7"/>
        <v>17999.999999299998</v>
      </c>
      <c r="N23" s="225">
        <f t="shared" si="7"/>
        <v>0</v>
      </c>
      <c r="O23" s="225">
        <f t="shared" si="7"/>
        <v>0</v>
      </c>
      <c r="P23" s="225">
        <f t="shared" si="7"/>
        <v>0</v>
      </c>
      <c r="Q23" s="225">
        <f t="shared" si="7"/>
        <v>0</v>
      </c>
      <c r="R23" s="225">
        <f t="shared" si="7"/>
        <v>0</v>
      </c>
      <c r="S23" s="225">
        <f t="shared" si="7"/>
        <v>0</v>
      </c>
      <c r="T23" s="225">
        <f t="shared" si="7"/>
        <v>0</v>
      </c>
      <c r="U23" s="225">
        <f t="shared" si="7"/>
        <v>0</v>
      </c>
      <c r="V23" s="225">
        <f t="shared" si="7"/>
        <v>0</v>
      </c>
      <c r="W23" s="225">
        <f t="shared" si="7"/>
        <v>0</v>
      </c>
      <c r="X23" s="225">
        <f t="shared" si="7"/>
        <v>0</v>
      </c>
      <c r="Y23" s="225">
        <f t="shared" si="7"/>
        <v>0</v>
      </c>
      <c r="Z23" s="225">
        <f t="shared" si="7"/>
        <v>0</v>
      </c>
      <c r="AA23" s="225">
        <f t="shared" si="7"/>
        <v>0</v>
      </c>
      <c r="AB23" s="225">
        <f t="shared" si="7"/>
        <v>0</v>
      </c>
      <c r="AC23" s="225">
        <f t="shared" si="7"/>
        <v>0</v>
      </c>
      <c r="AD23" s="225">
        <f t="shared" si="7"/>
        <v>0</v>
      </c>
      <c r="AE23" s="225">
        <f t="shared" si="7"/>
        <v>0</v>
      </c>
      <c r="AF23" s="225">
        <f t="shared" si="7"/>
        <v>0</v>
      </c>
      <c r="AG23" s="225">
        <f t="shared" si="7"/>
        <v>0</v>
      </c>
      <c r="AH23" s="225">
        <f t="shared" si="7"/>
        <v>0</v>
      </c>
      <c r="AI23" s="225">
        <f t="shared" si="7"/>
        <v>0</v>
      </c>
      <c r="AJ23" s="225">
        <f t="shared" si="7"/>
        <v>0</v>
      </c>
      <c r="AK23" s="225">
        <f t="shared" si="7"/>
        <v>0</v>
      </c>
      <c r="AL23" s="225">
        <f t="shared" si="7"/>
        <v>0</v>
      </c>
      <c r="AM23" s="225">
        <f t="shared" si="7"/>
        <v>0</v>
      </c>
      <c r="AN23" s="225">
        <f t="shared" si="7"/>
        <v>0</v>
      </c>
      <c r="AO23" s="225">
        <f t="shared" si="7"/>
        <v>0</v>
      </c>
      <c r="AP23" s="225">
        <f t="shared" si="7"/>
        <v>0</v>
      </c>
      <c r="AQ23" s="225">
        <f t="shared" si="7"/>
        <v>0</v>
      </c>
      <c r="AR23" s="225">
        <f t="shared" si="7"/>
        <v>0</v>
      </c>
      <c r="AS23" s="225">
        <f t="shared" si="7"/>
        <v>0</v>
      </c>
      <c r="AT23" s="225">
        <f t="shared" si="7"/>
        <v>0</v>
      </c>
      <c r="AU23" s="225">
        <f t="shared" si="7"/>
        <v>0</v>
      </c>
      <c r="AV23" s="225">
        <f t="shared" si="7"/>
        <v>0</v>
      </c>
      <c r="AW23" s="225">
        <f t="shared" si="7"/>
        <v>0</v>
      </c>
      <c r="AX23" s="225">
        <f t="shared" si="7"/>
        <v>0</v>
      </c>
      <c r="AY23" s="225">
        <f t="shared" si="7"/>
        <v>0</v>
      </c>
      <c r="AZ23" s="225">
        <f t="shared" si="7"/>
        <v>0</v>
      </c>
      <c r="BA23" s="225">
        <f t="shared" si="7"/>
        <v>0</v>
      </c>
      <c r="BB23" s="225">
        <f>BB20+BB17</f>
        <v>0</v>
      </c>
      <c r="BC23" s="225">
        <f>BC20+BC17</f>
        <v>0</v>
      </c>
      <c r="BD23" s="225">
        <f>BD20+BD17</f>
        <v>0</v>
      </c>
      <c r="BE23" s="225">
        <f>BE20+BE17</f>
        <v>0</v>
      </c>
    </row>
    <row r="24" spans="1:57" s="20" customFormat="1">
      <c r="A24" s="642" t="s">
        <v>1085</v>
      </c>
      <c r="B24" s="342">
        <f>B12+B21</f>
        <v>12</v>
      </c>
      <c r="C24" s="346">
        <f t="shared" ref="C24" si="8">C12+C21</f>
        <v>7627.8795469999995</v>
      </c>
      <c r="D24" s="342">
        <f>D12+D21</f>
        <v>261</v>
      </c>
      <c r="E24" s="347">
        <f>E12+E21</f>
        <v>60354.432691499991</v>
      </c>
      <c r="F24" s="342">
        <f>F12+F21</f>
        <v>4</v>
      </c>
      <c r="G24" s="346">
        <f t="shared" ref="G24:Q26" si="9">G12+G21</f>
        <v>5779.1658592000003</v>
      </c>
      <c r="H24" s="342">
        <f t="shared" si="9"/>
        <v>71</v>
      </c>
      <c r="I24" s="347">
        <f t="shared" si="9"/>
        <v>30602.179623099997</v>
      </c>
      <c r="J24" s="342">
        <f t="shared" si="9"/>
        <v>0</v>
      </c>
      <c r="K24" s="346">
        <f t="shared" si="9"/>
        <v>0</v>
      </c>
      <c r="L24" s="342">
        <f t="shared" si="9"/>
        <v>27</v>
      </c>
      <c r="M24" s="347">
        <f t="shared" si="9"/>
        <v>23727.3785193</v>
      </c>
      <c r="N24" s="342">
        <f t="shared" si="9"/>
        <v>2</v>
      </c>
      <c r="O24" s="346">
        <f t="shared" si="9"/>
        <v>5614.6458591999999</v>
      </c>
      <c r="P24" s="342">
        <f t="shared" si="9"/>
        <v>24</v>
      </c>
      <c r="Q24" s="347">
        <f t="shared" si="9"/>
        <v>4518.7031038000005</v>
      </c>
      <c r="R24" s="342">
        <f>R12+R21</f>
        <v>2</v>
      </c>
      <c r="S24" s="346">
        <f t="shared" ref="S24:U26" si="10">S12+S21</f>
        <v>164.52</v>
      </c>
      <c r="T24" s="342">
        <f t="shared" si="10"/>
        <v>20</v>
      </c>
      <c r="U24" s="347">
        <f t="shared" si="10"/>
        <v>2356.0980000000004</v>
      </c>
      <c r="V24" s="342">
        <f>V12+V21</f>
        <v>0</v>
      </c>
      <c r="W24" s="346">
        <f t="shared" ref="W24:Y26" si="11">W12+W21</f>
        <v>0</v>
      </c>
      <c r="X24" s="342">
        <f t="shared" si="11"/>
        <v>0</v>
      </c>
      <c r="Y24" s="347">
        <f t="shared" si="11"/>
        <v>0</v>
      </c>
      <c r="Z24" s="342">
        <f>Z12+Z21</f>
        <v>0</v>
      </c>
      <c r="AA24" s="346">
        <f t="shared" ref="AA24:AC26" si="12">AA12+AA21</f>
        <v>0</v>
      </c>
      <c r="AB24" s="342">
        <f t="shared" si="12"/>
        <v>0</v>
      </c>
      <c r="AC24" s="347">
        <f t="shared" si="12"/>
        <v>0</v>
      </c>
      <c r="AD24" s="342">
        <f>AD12+AD21</f>
        <v>0</v>
      </c>
      <c r="AE24" s="346">
        <f t="shared" ref="AE24:AG26" si="13">AE12+AE21</f>
        <v>0</v>
      </c>
      <c r="AF24" s="342">
        <f t="shared" si="13"/>
        <v>0</v>
      </c>
      <c r="AG24" s="347">
        <f t="shared" si="13"/>
        <v>0</v>
      </c>
      <c r="AH24" s="342">
        <f>AH12+AH21</f>
        <v>0</v>
      </c>
      <c r="AI24" s="346">
        <f t="shared" ref="AI24:AK26" si="14">AI12+AI21</f>
        <v>0</v>
      </c>
      <c r="AJ24" s="342">
        <f t="shared" si="14"/>
        <v>0</v>
      </c>
      <c r="AK24" s="347">
        <f t="shared" si="14"/>
        <v>0</v>
      </c>
      <c r="AL24" s="342">
        <f>AL12+AL21</f>
        <v>0</v>
      </c>
      <c r="AM24" s="346">
        <f t="shared" ref="AM24:AO26" si="15">AM12+AM21</f>
        <v>0</v>
      </c>
      <c r="AN24" s="342">
        <f t="shared" si="15"/>
        <v>0</v>
      </c>
      <c r="AO24" s="347">
        <f t="shared" si="15"/>
        <v>0</v>
      </c>
      <c r="AP24" s="342">
        <f>AP12+AP21</f>
        <v>0</v>
      </c>
      <c r="AQ24" s="346">
        <f t="shared" ref="AQ24:AS26" si="16">AQ12+AQ21</f>
        <v>0</v>
      </c>
      <c r="AR24" s="342">
        <f t="shared" si="16"/>
        <v>0</v>
      </c>
      <c r="AS24" s="347">
        <f t="shared" si="16"/>
        <v>0</v>
      </c>
      <c r="AT24" s="342">
        <f>AT12+AT21</f>
        <v>0</v>
      </c>
      <c r="AU24" s="346">
        <f t="shared" ref="AU24:AW26" si="17">AU12+AU21</f>
        <v>0</v>
      </c>
      <c r="AV24" s="342">
        <f t="shared" si="17"/>
        <v>0</v>
      </c>
      <c r="AW24" s="347">
        <f t="shared" si="17"/>
        <v>0</v>
      </c>
      <c r="AX24" s="342">
        <f>AX12+AX21</f>
        <v>0</v>
      </c>
      <c r="AY24" s="346">
        <f t="shared" ref="AY24:BE26" si="18">AY12+AY21</f>
        <v>0</v>
      </c>
      <c r="AZ24" s="342">
        <f t="shared" si="18"/>
        <v>0</v>
      </c>
      <c r="BA24" s="347">
        <f t="shared" si="18"/>
        <v>0</v>
      </c>
      <c r="BB24" s="347">
        <f t="shared" si="18"/>
        <v>0</v>
      </c>
      <c r="BC24" s="347">
        <f t="shared" si="18"/>
        <v>0</v>
      </c>
      <c r="BD24" s="347">
        <f t="shared" si="18"/>
        <v>0</v>
      </c>
      <c r="BE24" s="347">
        <f t="shared" si="18"/>
        <v>0</v>
      </c>
    </row>
    <row r="25" spans="1:57" s="20" customFormat="1">
      <c r="A25" s="643" t="s">
        <v>1080</v>
      </c>
      <c r="B25" s="342" t="s">
        <v>238</v>
      </c>
      <c r="C25" s="344">
        <f>C13+C22</f>
        <v>2948.2887618999998</v>
      </c>
      <c r="D25" s="342" t="s">
        <v>238</v>
      </c>
      <c r="E25" s="348">
        <f t="shared" ref="E25:E26" si="19">E13+E22</f>
        <v>30482.316544699999</v>
      </c>
      <c r="F25" s="342" t="s">
        <v>238</v>
      </c>
      <c r="G25" s="344">
        <f>G13+G22</f>
        <v>3498.9338468999999</v>
      </c>
      <c r="H25" s="342" t="s">
        <v>238</v>
      </c>
      <c r="I25" s="348">
        <f t="shared" si="9"/>
        <v>8563.3959608999994</v>
      </c>
      <c r="J25" s="342" t="s">
        <v>238</v>
      </c>
      <c r="K25" s="344">
        <f>K13+K22</f>
        <v>0</v>
      </c>
      <c r="L25" s="342" t="s">
        <v>238</v>
      </c>
      <c r="M25" s="348">
        <f>M13+M22</f>
        <v>4624.4736579999999</v>
      </c>
      <c r="N25" s="342" t="s">
        <v>238</v>
      </c>
      <c r="O25" s="344">
        <f t="shared" si="9"/>
        <v>3489.6458468999999</v>
      </c>
      <c r="P25" s="342" t="s">
        <v>238</v>
      </c>
      <c r="Q25" s="348">
        <f t="shared" si="9"/>
        <v>2710.0928821000002</v>
      </c>
      <c r="R25" s="342" t="s">
        <v>238</v>
      </c>
      <c r="S25" s="344">
        <f t="shared" si="10"/>
        <v>9.2880000000000003</v>
      </c>
      <c r="T25" s="342" t="s">
        <v>238</v>
      </c>
      <c r="U25" s="348">
        <f t="shared" si="10"/>
        <v>1228.8294208000002</v>
      </c>
      <c r="V25" s="342" t="s">
        <v>238</v>
      </c>
      <c r="W25" s="344">
        <f t="shared" si="11"/>
        <v>0</v>
      </c>
      <c r="X25" s="342" t="s">
        <v>238</v>
      </c>
      <c r="Y25" s="348">
        <f t="shared" si="11"/>
        <v>0</v>
      </c>
      <c r="Z25" s="342" t="s">
        <v>238</v>
      </c>
      <c r="AA25" s="344">
        <f t="shared" si="12"/>
        <v>0</v>
      </c>
      <c r="AB25" s="342" t="s">
        <v>238</v>
      </c>
      <c r="AC25" s="348">
        <f t="shared" si="12"/>
        <v>0</v>
      </c>
      <c r="AD25" s="342" t="s">
        <v>238</v>
      </c>
      <c r="AE25" s="344">
        <f t="shared" si="13"/>
        <v>0</v>
      </c>
      <c r="AF25" s="342" t="s">
        <v>238</v>
      </c>
      <c r="AG25" s="348">
        <f t="shared" si="13"/>
        <v>0</v>
      </c>
      <c r="AH25" s="342" t="s">
        <v>238</v>
      </c>
      <c r="AI25" s="344">
        <f t="shared" si="14"/>
        <v>0</v>
      </c>
      <c r="AJ25" s="342" t="s">
        <v>238</v>
      </c>
      <c r="AK25" s="348">
        <f t="shared" si="14"/>
        <v>0</v>
      </c>
      <c r="AL25" s="342" t="s">
        <v>238</v>
      </c>
      <c r="AM25" s="344">
        <f t="shared" si="15"/>
        <v>0</v>
      </c>
      <c r="AN25" s="342" t="s">
        <v>238</v>
      </c>
      <c r="AO25" s="348">
        <f t="shared" si="15"/>
        <v>0</v>
      </c>
      <c r="AP25" s="342" t="s">
        <v>238</v>
      </c>
      <c r="AQ25" s="344">
        <f t="shared" si="16"/>
        <v>0</v>
      </c>
      <c r="AR25" s="342" t="s">
        <v>238</v>
      </c>
      <c r="AS25" s="348">
        <f t="shared" si="16"/>
        <v>0</v>
      </c>
      <c r="AT25" s="342" t="s">
        <v>238</v>
      </c>
      <c r="AU25" s="344">
        <f t="shared" si="17"/>
        <v>0</v>
      </c>
      <c r="AV25" s="342" t="s">
        <v>238</v>
      </c>
      <c r="AW25" s="348">
        <f t="shared" si="17"/>
        <v>0</v>
      </c>
      <c r="AX25" s="342" t="s">
        <v>238</v>
      </c>
      <c r="AY25" s="344">
        <f t="shared" si="18"/>
        <v>0</v>
      </c>
      <c r="AZ25" s="342" t="s">
        <v>238</v>
      </c>
      <c r="BA25" s="348">
        <f t="shared" si="18"/>
        <v>0</v>
      </c>
      <c r="BB25" s="342" t="s">
        <v>238</v>
      </c>
      <c r="BC25" s="348">
        <f>BC13+BC22</f>
        <v>0</v>
      </c>
      <c r="BD25" s="342" t="s">
        <v>238</v>
      </c>
      <c r="BE25" s="348">
        <f>BE13+BE22</f>
        <v>0</v>
      </c>
    </row>
    <row r="26" spans="1:57" s="20" customFormat="1">
      <c r="A26" s="644" t="s">
        <v>1081</v>
      </c>
      <c r="B26" s="342" t="s">
        <v>238</v>
      </c>
      <c r="C26" s="344">
        <f>C14+C23</f>
        <v>4680.4220237999998</v>
      </c>
      <c r="D26" s="342" t="s">
        <v>238</v>
      </c>
      <c r="E26" s="348">
        <f t="shared" si="19"/>
        <v>29879.4787717</v>
      </c>
      <c r="F26" s="342" t="s">
        <v>238</v>
      </c>
      <c r="G26" s="344">
        <f>G14+G23</f>
        <v>2280.7833492999998</v>
      </c>
      <c r="H26" s="342" t="s">
        <v>238</v>
      </c>
      <c r="I26" s="348">
        <f t="shared" si="9"/>
        <v>22039.920147599998</v>
      </c>
      <c r="J26" s="342" t="s">
        <v>238</v>
      </c>
      <c r="K26" s="344">
        <f>K14+K23</f>
        <v>0</v>
      </c>
      <c r="L26" s="342" t="s">
        <v>238</v>
      </c>
      <c r="M26" s="348">
        <f>M14+M23</f>
        <v>19102.926651799997</v>
      </c>
      <c r="N26" s="342" t="s">
        <v>238</v>
      </c>
      <c r="O26" s="344">
        <f t="shared" si="9"/>
        <v>2125.5513492999999</v>
      </c>
      <c r="P26" s="342" t="s">
        <v>238</v>
      </c>
      <c r="Q26" s="348">
        <f t="shared" si="9"/>
        <v>1809.5860693</v>
      </c>
      <c r="R26" s="342" t="s">
        <v>238</v>
      </c>
      <c r="S26" s="344">
        <f t="shared" si="10"/>
        <v>155.232</v>
      </c>
      <c r="T26" s="342" t="s">
        <v>238</v>
      </c>
      <c r="U26" s="348">
        <f t="shared" si="10"/>
        <v>1127.4074264999999</v>
      </c>
      <c r="V26" s="342" t="s">
        <v>238</v>
      </c>
      <c r="W26" s="344">
        <f t="shared" si="11"/>
        <v>0</v>
      </c>
      <c r="X26" s="342" t="s">
        <v>238</v>
      </c>
      <c r="Y26" s="348">
        <f t="shared" si="11"/>
        <v>0</v>
      </c>
      <c r="Z26" s="342" t="s">
        <v>238</v>
      </c>
      <c r="AA26" s="344">
        <f t="shared" si="12"/>
        <v>0</v>
      </c>
      <c r="AB26" s="342" t="s">
        <v>238</v>
      </c>
      <c r="AC26" s="348">
        <f t="shared" si="12"/>
        <v>0</v>
      </c>
      <c r="AD26" s="342" t="s">
        <v>238</v>
      </c>
      <c r="AE26" s="344">
        <f t="shared" si="13"/>
        <v>0</v>
      </c>
      <c r="AF26" s="342" t="s">
        <v>238</v>
      </c>
      <c r="AG26" s="348">
        <f t="shared" si="13"/>
        <v>0</v>
      </c>
      <c r="AH26" s="342" t="s">
        <v>238</v>
      </c>
      <c r="AI26" s="344">
        <f t="shared" si="14"/>
        <v>0</v>
      </c>
      <c r="AJ26" s="342" t="s">
        <v>238</v>
      </c>
      <c r="AK26" s="348">
        <f t="shared" si="14"/>
        <v>0</v>
      </c>
      <c r="AL26" s="342" t="s">
        <v>238</v>
      </c>
      <c r="AM26" s="344">
        <f t="shared" si="15"/>
        <v>0</v>
      </c>
      <c r="AN26" s="342" t="s">
        <v>238</v>
      </c>
      <c r="AO26" s="348">
        <f t="shared" si="15"/>
        <v>0</v>
      </c>
      <c r="AP26" s="342" t="s">
        <v>238</v>
      </c>
      <c r="AQ26" s="344">
        <f t="shared" si="16"/>
        <v>0</v>
      </c>
      <c r="AR26" s="342" t="s">
        <v>238</v>
      </c>
      <c r="AS26" s="348">
        <f t="shared" si="16"/>
        <v>0</v>
      </c>
      <c r="AT26" s="342" t="s">
        <v>238</v>
      </c>
      <c r="AU26" s="344">
        <f t="shared" si="17"/>
        <v>0</v>
      </c>
      <c r="AV26" s="342" t="s">
        <v>238</v>
      </c>
      <c r="AW26" s="348">
        <f t="shared" si="17"/>
        <v>0</v>
      </c>
      <c r="AX26" s="342" t="s">
        <v>238</v>
      </c>
      <c r="AY26" s="344">
        <f t="shared" si="18"/>
        <v>0</v>
      </c>
      <c r="AZ26" s="342" t="s">
        <v>238</v>
      </c>
      <c r="BA26" s="348">
        <f t="shared" si="18"/>
        <v>0</v>
      </c>
      <c r="BB26" s="342" t="s">
        <v>238</v>
      </c>
      <c r="BC26" s="348">
        <f>BC14+BC23</f>
        <v>0</v>
      </c>
      <c r="BD26" s="342" t="s">
        <v>238</v>
      </c>
      <c r="BE26" s="348">
        <f>BE14+BE23</f>
        <v>0</v>
      </c>
    </row>
    <row r="27" spans="1:57" s="20" customFormat="1">
      <c r="A27" s="645" t="s">
        <v>1086</v>
      </c>
      <c r="B27" s="224">
        <v>9</v>
      </c>
      <c r="C27" s="224">
        <v>7241.9912989999993</v>
      </c>
      <c r="D27" s="224">
        <v>58</v>
      </c>
      <c r="E27" s="224">
        <v>7868.2127025000009</v>
      </c>
      <c r="F27" s="224">
        <f>J27+N27+R27+V27+Z27+AD27+AH27+AL27+AP27+AT27+AX27+BB27</f>
        <v>5</v>
      </c>
      <c r="G27" s="224">
        <f>K27+O27+S27+W27+AA27+AE27+AI27+AM27+AQ27+AU27+AY27+BC27</f>
        <v>2546.4881</v>
      </c>
      <c r="H27" s="224">
        <f>L27+P27+T27+X27+AB27+AF27+AJ27+AN27+AR27+AV27+AZ27+BD27</f>
        <v>31</v>
      </c>
      <c r="I27" s="224">
        <f>M27+Q27+U27+Y27+AC27+AG27+AK27+AO27+AS27+AW27+BA27+BE27</f>
        <v>2302.5147224000002</v>
      </c>
      <c r="J27" s="646">
        <f t="shared" ref="J27:AX27" si="20">SUM(J28:J29)</f>
        <v>2</v>
      </c>
      <c r="K27" s="646">
        <f t="shared" si="20"/>
        <v>1184.1300000000001</v>
      </c>
      <c r="L27" s="646">
        <f t="shared" si="20"/>
        <v>6</v>
      </c>
      <c r="M27" s="646">
        <f t="shared" si="20"/>
        <v>459.05831260000002</v>
      </c>
      <c r="N27" s="646">
        <f t="shared" si="20"/>
        <v>1</v>
      </c>
      <c r="O27" s="646">
        <f t="shared" si="20"/>
        <v>1271.8280999999999</v>
      </c>
      <c r="P27" s="646">
        <f t="shared" si="20"/>
        <v>11</v>
      </c>
      <c r="Q27" s="646">
        <f t="shared" si="20"/>
        <v>883.40640980000012</v>
      </c>
      <c r="R27" s="646">
        <f t="shared" si="20"/>
        <v>2</v>
      </c>
      <c r="S27" s="646">
        <f t="shared" si="20"/>
        <v>90.53</v>
      </c>
      <c r="T27" s="646">
        <f t="shared" si="20"/>
        <v>14</v>
      </c>
      <c r="U27" s="646">
        <f t="shared" si="20"/>
        <v>960.05</v>
      </c>
      <c r="V27" s="646">
        <f t="shared" si="20"/>
        <v>0</v>
      </c>
      <c r="W27" s="646">
        <f t="shared" si="20"/>
        <v>0</v>
      </c>
      <c r="X27" s="646">
        <f t="shared" si="20"/>
        <v>0</v>
      </c>
      <c r="Y27" s="646">
        <f t="shared" si="20"/>
        <v>0</v>
      </c>
      <c r="Z27" s="646">
        <f t="shared" si="20"/>
        <v>0</v>
      </c>
      <c r="AA27" s="646">
        <f t="shared" si="20"/>
        <v>0</v>
      </c>
      <c r="AB27" s="646">
        <f t="shared" si="20"/>
        <v>0</v>
      </c>
      <c r="AC27" s="646">
        <f t="shared" si="20"/>
        <v>0</v>
      </c>
      <c r="AD27" s="646">
        <f t="shared" si="20"/>
        <v>0</v>
      </c>
      <c r="AE27" s="646">
        <f t="shared" si="20"/>
        <v>0</v>
      </c>
      <c r="AF27" s="646">
        <f t="shared" si="20"/>
        <v>0</v>
      </c>
      <c r="AG27" s="646">
        <f t="shared" si="20"/>
        <v>0</v>
      </c>
      <c r="AH27" s="646">
        <f t="shared" si="20"/>
        <v>0</v>
      </c>
      <c r="AI27" s="646">
        <f t="shared" si="20"/>
        <v>0</v>
      </c>
      <c r="AJ27" s="646">
        <f t="shared" si="20"/>
        <v>0</v>
      </c>
      <c r="AK27" s="646">
        <f t="shared" si="20"/>
        <v>0</v>
      </c>
      <c r="AL27" s="646">
        <f t="shared" si="20"/>
        <v>0</v>
      </c>
      <c r="AM27" s="646">
        <f t="shared" si="20"/>
        <v>0</v>
      </c>
      <c r="AN27" s="646">
        <f t="shared" si="20"/>
        <v>0</v>
      </c>
      <c r="AO27" s="646">
        <f t="shared" si="20"/>
        <v>0</v>
      </c>
      <c r="AP27" s="646">
        <f t="shared" si="20"/>
        <v>0</v>
      </c>
      <c r="AQ27" s="646">
        <f t="shared" si="20"/>
        <v>0</v>
      </c>
      <c r="AR27" s="646">
        <f t="shared" si="20"/>
        <v>0</v>
      </c>
      <c r="AS27" s="646">
        <f t="shared" si="20"/>
        <v>0</v>
      </c>
      <c r="AT27" s="646">
        <f t="shared" si="20"/>
        <v>0</v>
      </c>
      <c r="AU27" s="646">
        <f t="shared" si="20"/>
        <v>0</v>
      </c>
      <c r="AV27" s="646">
        <f t="shared" si="20"/>
        <v>0</v>
      </c>
      <c r="AW27" s="646">
        <f t="shared" si="20"/>
        <v>0</v>
      </c>
      <c r="AX27" s="646">
        <f t="shared" si="20"/>
        <v>0</v>
      </c>
      <c r="AY27" s="646">
        <f t="shared" ref="AY27:BE27" si="21">SUM(AY28:AY29)</f>
        <v>0</v>
      </c>
      <c r="AZ27" s="646">
        <f t="shared" si="21"/>
        <v>0</v>
      </c>
      <c r="BA27" s="646">
        <f t="shared" si="21"/>
        <v>0</v>
      </c>
      <c r="BB27" s="646">
        <f t="shared" si="21"/>
        <v>0</v>
      </c>
      <c r="BC27" s="646">
        <f t="shared" si="21"/>
        <v>0</v>
      </c>
      <c r="BD27" s="646">
        <f t="shared" si="21"/>
        <v>0</v>
      </c>
      <c r="BE27" s="646">
        <f t="shared" si="21"/>
        <v>0</v>
      </c>
    </row>
    <row r="28" spans="1:57" s="20" customFormat="1">
      <c r="A28" s="647" t="s">
        <v>1087</v>
      </c>
      <c r="B28" s="224">
        <v>8</v>
      </c>
      <c r="C28" s="224">
        <v>7215.1312989999997</v>
      </c>
      <c r="D28" s="224">
        <v>50</v>
      </c>
      <c r="E28" s="224">
        <v>7661.5575825000005</v>
      </c>
      <c r="F28" s="224">
        <f t="shared" ref="F28:I38" si="22">J28+N28+R28+V28+Z28+AD28+AH28+AL28+AP28+AT28+AX28+BB28</f>
        <v>5</v>
      </c>
      <c r="G28" s="224">
        <f t="shared" si="22"/>
        <v>2546.4881</v>
      </c>
      <c r="H28" s="224">
        <f t="shared" si="22"/>
        <v>25</v>
      </c>
      <c r="I28" s="224">
        <f t="shared" si="22"/>
        <v>1829.0267223999999</v>
      </c>
      <c r="J28" s="648">
        <v>2</v>
      </c>
      <c r="K28" s="648">
        <v>1184.1300000000001</v>
      </c>
      <c r="L28" s="646">
        <v>4</v>
      </c>
      <c r="M28" s="649">
        <v>425.2083126</v>
      </c>
      <c r="N28" s="648">
        <v>1</v>
      </c>
      <c r="O28" s="648">
        <v>1271.8280999999999</v>
      </c>
      <c r="P28" s="646">
        <v>9</v>
      </c>
      <c r="Q28" s="649">
        <v>454.31840980000004</v>
      </c>
      <c r="R28" s="648">
        <v>2</v>
      </c>
      <c r="S28" s="648">
        <v>90.53</v>
      </c>
      <c r="T28" s="646">
        <v>12</v>
      </c>
      <c r="U28" s="649">
        <v>949.5</v>
      </c>
      <c r="V28" s="648"/>
      <c r="W28" s="648"/>
      <c r="X28" s="646"/>
      <c r="Y28" s="649"/>
      <c r="Z28" s="648"/>
      <c r="AA28" s="648"/>
      <c r="AB28" s="646"/>
      <c r="AC28" s="649"/>
      <c r="AD28" s="648"/>
      <c r="AE28" s="648"/>
      <c r="AF28" s="646"/>
      <c r="AG28" s="649"/>
      <c r="AH28" s="648"/>
      <c r="AI28" s="648"/>
      <c r="AJ28" s="646"/>
      <c r="AK28" s="649"/>
      <c r="AL28" s="648"/>
      <c r="AM28" s="648"/>
      <c r="AN28" s="646"/>
      <c r="AO28" s="649"/>
      <c r="AP28" s="648"/>
      <c r="AQ28" s="648"/>
      <c r="AR28" s="646"/>
      <c r="AS28" s="649"/>
      <c r="AT28" s="648"/>
      <c r="AU28" s="648"/>
      <c r="AV28" s="646"/>
      <c r="AW28" s="649"/>
      <c r="AX28" s="648"/>
      <c r="AY28" s="648"/>
      <c r="AZ28" s="646"/>
      <c r="BA28" s="649"/>
      <c r="BB28" s="648"/>
      <c r="BC28" s="648"/>
      <c r="BD28" s="646"/>
      <c r="BE28" s="649"/>
    </row>
    <row r="29" spans="1:57" s="20" customFormat="1">
      <c r="A29" s="647" t="s">
        <v>1088</v>
      </c>
      <c r="B29" s="224">
        <v>1</v>
      </c>
      <c r="C29" s="224">
        <v>26.86</v>
      </c>
      <c r="D29" s="224">
        <v>8</v>
      </c>
      <c r="E29" s="224">
        <v>206.65512000000001</v>
      </c>
      <c r="F29" s="224">
        <f t="shared" si="22"/>
        <v>0</v>
      </c>
      <c r="G29" s="224">
        <f t="shared" si="22"/>
        <v>0</v>
      </c>
      <c r="H29" s="224">
        <f t="shared" si="22"/>
        <v>6</v>
      </c>
      <c r="I29" s="224">
        <f t="shared" si="22"/>
        <v>473.48800000000006</v>
      </c>
      <c r="J29" s="648">
        <v>0</v>
      </c>
      <c r="K29" s="648">
        <v>0</v>
      </c>
      <c r="L29" s="646">
        <v>2</v>
      </c>
      <c r="M29" s="649">
        <v>33.85</v>
      </c>
      <c r="N29" s="648">
        <v>0</v>
      </c>
      <c r="O29" s="648">
        <v>0</v>
      </c>
      <c r="P29" s="646">
        <v>2</v>
      </c>
      <c r="Q29" s="649">
        <v>429.08800000000002</v>
      </c>
      <c r="R29" s="648">
        <v>0</v>
      </c>
      <c r="S29" s="648">
        <v>0</v>
      </c>
      <c r="T29" s="646">
        <v>2</v>
      </c>
      <c r="U29" s="649">
        <v>10.55</v>
      </c>
      <c r="V29" s="648"/>
      <c r="W29" s="648"/>
      <c r="X29" s="646"/>
      <c r="Y29" s="649"/>
      <c r="Z29" s="648"/>
      <c r="AA29" s="648"/>
      <c r="AB29" s="646"/>
      <c r="AC29" s="649"/>
      <c r="AD29" s="648"/>
      <c r="AE29" s="648"/>
      <c r="AF29" s="646"/>
      <c r="AG29" s="649"/>
      <c r="AH29" s="648"/>
      <c r="AI29" s="648"/>
      <c r="AJ29" s="646"/>
      <c r="AK29" s="649"/>
      <c r="AL29" s="648"/>
      <c r="AM29" s="648"/>
      <c r="AN29" s="646"/>
      <c r="AO29" s="649"/>
      <c r="AP29" s="648"/>
      <c r="AQ29" s="648"/>
      <c r="AR29" s="646"/>
      <c r="AS29" s="649"/>
      <c r="AT29" s="648"/>
      <c r="AU29" s="648"/>
      <c r="AV29" s="646"/>
      <c r="AW29" s="649"/>
      <c r="AX29" s="648"/>
      <c r="AY29" s="648"/>
      <c r="AZ29" s="646"/>
      <c r="BA29" s="649"/>
      <c r="BB29" s="648"/>
      <c r="BC29" s="648"/>
      <c r="BD29" s="646"/>
      <c r="BE29" s="649"/>
    </row>
    <row r="30" spans="1:57" s="20" customFormat="1">
      <c r="A30" s="645" t="s">
        <v>1089</v>
      </c>
      <c r="B30" s="224">
        <v>69</v>
      </c>
      <c r="C30" s="224">
        <v>7021.1732980100014</v>
      </c>
      <c r="D30" s="224">
        <v>620</v>
      </c>
      <c r="E30" s="224">
        <v>38134.003589003994</v>
      </c>
      <c r="F30" s="224">
        <f t="shared" si="22"/>
        <v>36</v>
      </c>
      <c r="G30" s="224">
        <f t="shared" si="22"/>
        <v>4934.9975000000004</v>
      </c>
      <c r="H30" s="224">
        <f t="shared" si="22"/>
        <v>246</v>
      </c>
      <c r="I30" s="224">
        <f t="shared" si="22"/>
        <v>34755.579129842008</v>
      </c>
      <c r="J30" s="254">
        <f>J31+J32</f>
        <v>8</v>
      </c>
      <c r="K30" s="254">
        <f>K31+K32</f>
        <v>120.31</v>
      </c>
      <c r="L30" s="254">
        <f>L31+L32</f>
        <v>99</v>
      </c>
      <c r="M30" s="254">
        <f>M31+M32</f>
        <v>7581.8799313500012</v>
      </c>
      <c r="N30" s="254">
        <f t="shared" ref="N30:BE30" si="23">N31+N32</f>
        <v>15</v>
      </c>
      <c r="O30" s="254">
        <f t="shared" si="23"/>
        <v>2614.4275000000002</v>
      </c>
      <c r="P30" s="254">
        <f t="shared" si="23"/>
        <v>99</v>
      </c>
      <c r="Q30" s="254">
        <f t="shared" si="23"/>
        <v>22378.765600392002</v>
      </c>
      <c r="R30" s="254">
        <f t="shared" si="23"/>
        <v>13</v>
      </c>
      <c r="S30" s="254">
        <f t="shared" si="23"/>
        <v>2200.2600000000002</v>
      </c>
      <c r="T30" s="254">
        <f t="shared" si="23"/>
        <v>48</v>
      </c>
      <c r="U30" s="254">
        <f t="shared" si="23"/>
        <v>4794.9335981000022</v>
      </c>
      <c r="V30" s="254">
        <f t="shared" si="23"/>
        <v>0</v>
      </c>
      <c r="W30" s="254">
        <f t="shared" si="23"/>
        <v>0</v>
      </c>
      <c r="X30" s="254">
        <f t="shared" si="23"/>
        <v>0</v>
      </c>
      <c r="Y30" s="254">
        <f t="shared" si="23"/>
        <v>0</v>
      </c>
      <c r="Z30" s="254">
        <f t="shared" si="23"/>
        <v>0</v>
      </c>
      <c r="AA30" s="254">
        <f t="shared" si="23"/>
        <v>0</v>
      </c>
      <c r="AB30" s="254">
        <f t="shared" si="23"/>
        <v>0</v>
      </c>
      <c r="AC30" s="254">
        <f t="shared" si="23"/>
        <v>0</v>
      </c>
      <c r="AD30" s="254">
        <f t="shared" si="23"/>
        <v>0</v>
      </c>
      <c r="AE30" s="254">
        <f t="shared" si="23"/>
        <v>0</v>
      </c>
      <c r="AF30" s="254">
        <f t="shared" si="23"/>
        <v>0</v>
      </c>
      <c r="AG30" s="254">
        <f t="shared" si="23"/>
        <v>0</v>
      </c>
      <c r="AH30" s="254">
        <f t="shared" si="23"/>
        <v>0</v>
      </c>
      <c r="AI30" s="254">
        <f t="shared" si="23"/>
        <v>0</v>
      </c>
      <c r="AJ30" s="254">
        <f t="shared" si="23"/>
        <v>0</v>
      </c>
      <c r="AK30" s="254">
        <f t="shared" si="23"/>
        <v>0</v>
      </c>
      <c r="AL30" s="254">
        <f t="shared" si="23"/>
        <v>0</v>
      </c>
      <c r="AM30" s="254">
        <f t="shared" si="23"/>
        <v>0</v>
      </c>
      <c r="AN30" s="254">
        <f t="shared" si="23"/>
        <v>0</v>
      </c>
      <c r="AO30" s="254">
        <f t="shared" si="23"/>
        <v>0</v>
      </c>
      <c r="AP30" s="254">
        <f t="shared" si="23"/>
        <v>0</v>
      </c>
      <c r="AQ30" s="254">
        <f t="shared" si="23"/>
        <v>0</v>
      </c>
      <c r="AR30" s="254">
        <f t="shared" si="23"/>
        <v>0</v>
      </c>
      <c r="AS30" s="254">
        <f t="shared" si="23"/>
        <v>0</v>
      </c>
      <c r="AT30" s="254">
        <f t="shared" si="23"/>
        <v>0</v>
      </c>
      <c r="AU30" s="254">
        <f t="shared" si="23"/>
        <v>0</v>
      </c>
      <c r="AV30" s="254">
        <f t="shared" si="23"/>
        <v>0</v>
      </c>
      <c r="AW30" s="254">
        <f t="shared" si="23"/>
        <v>0</v>
      </c>
      <c r="AX30" s="254">
        <f t="shared" si="23"/>
        <v>0</v>
      </c>
      <c r="AY30" s="254">
        <f t="shared" si="23"/>
        <v>0</v>
      </c>
      <c r="AZ30" s="254">
        <f t="shared" si="23"/>
        <v>0</v>
      </c>
      <c r="BA30" s="254">
        <f t="shared" si="23"/>
        <v>0</v>
      </c>
      <c r="BB30" s="254">
        <f t="shared" si="23"/>
        <v>0</v>
      </c>
      <c r="BC30" s="254">
        <f t="shared" si="23"/>
        <v>0</v>
      </c>
      <c r="BD30" s="254">
        <f t="shared" si="23"/>
        <v>0</v>
      </c>
      <c r="BE30" s="254">
        <f t="shared" si="23"/>
        <v>0</v>
      </c>
    </row>
    <row r="31" spans="1:57" s="20" customFormat="1">
      <c r="A31" s="647" t="s">
        <v>1087</v>
      </c>
      <c r="B31" s="224">
        <v>69</v>
      </c>
      <c r="C31" s="224">
        <v>7021.1732980100014</v>
      </c>
      <c r="D31" s="224">
        <v>564</v>
      </c>
      <c r="E31" s="224">
        <v>37516.551904204003</v>
      </c>
      <c r="F31" s="224">
        <f>J31+N31+R31+V31+Z31+AD31+AH31+AL31+AP31+AT31+AX31+BB31</f>
        <v>35</v>
      </c>
      <c r="G31" s="224">
        <f t="shared" si="22"/>
        <v>4920.9875000000002</v>
      </c>
      <c r="H31" s="224">
        <f t="shared" si="22"/>
        <v>219</v>
      </c>
      <c r="I31" s="224">
        <f t="shared" si="22"/>
        <v>34271.004263442002</v>
      </c>
      <c r="J31" s="254">
        <v>8</v>
      </c>
      <c r="K31" s="254">
        <v>120.31</v>
      </c>
      <c r="L31" s="254">
        <v>85</v>
      </c>
      <c r="M31" s="254">
        <v>7298.8208013500016</v>
      </c>
      <c r="N31" s="254">
        <v>15</v>
      </c>
      <c r="O31" s="254">
        <v>2614.4275000000002</v>
      </c>
      <c r="P31" s="254">
        <v>92</v>
      </c>
      <c r="Q31" s="254">
        <v>22307.353909992002</v>
      </c>
      <c r="R31" s="254">
        <v>12</v>
      </c>
      <c r="S31" s="254">
        <v>2186.25</v>
      </c>
      <c r="T31" s="254">
        <v>42</v>
      </c>
      <c r="U31" s="254">
        <v>4664.8295521000018</v>
      </c>
      <c r="V31" s="338"/>
      <c r="W31" s="254"/>
      <c r="X31" s="338"/>
      <c r="Y31" s="254"/>
      <c r="Z31" s="338"/>
      <c r="AA31" s="254"/>
      <c r="AB31" s="338"/>
      <c r="AC31" s="254"/>
      <c r="AD31" s="338"/>
      <c r="AE31" s="254"/>
      <c r="AF31" s="338"/>
      <c r="AG31" s="254"/>
      <c r="AH31" s="338"/>
      <c r="AI31" s="254"/>
      <c r="AJ31" s="338"/>
      <c r="AK31" s="254"/>
      <c r="AL31" s="338"/>
      <c r="AM31" s="254"/>
      <c r="AN31" s="338"/>
      <c r="AO31" s="254"/>
      <c r="AP31" s="338"/>
      <c r="AQ31" s="254"/>
      <c r="AR31" s="338"/>
      <c r="AS31" s="254"/>
      <c r="AT31" s="338"/>
      <c r="AU31" s="254"/>
      <c r="AV31" s="338"/>
      <c r="AW31" s="254"/>
      <c r="AX31" s="338"/>
      <c r="AY31" s="254"/>
      <c r="AZ31" s="338"/>
      <c r="BA31" s="254"/>
      <c r="BB31" s="338"/>
      <c r="BC31" s="254"/>
      <c r="BD31" s="338"/>
      <c r="BE31" s="254"/>
    </row>
    <row r="32" spans="1:57" s="20" customFormat="1">
      <c r="A32" s="647" t="s">
        <v>1088</v>
      </c>
      <c r="B32" s="224">
        <v>0</v>
      </c>
      <c r="C32" s="224">
        <v>0</v>
      </c>
      <c r="D32" s="224">
        <v>56</v>
      </c>
      <c r="E32" s="224">
        <v>617.45168479999995</v>
      </c>
      <c r="F32" s="224">
        <f t="shared" si="22"/>
        <v>1</v>
      </c>
      <c r="G32" s="224">
        <f t="shared" si="22"/>
        <v>14.01</v>
      </c>
      <c r="H32" s="224">
        <f t="shared" si="22"/>
        <v>27</v>
      </c>
      <c r="I32" s="224">
        <f t="shared" si="22"/>
        <v>484.57486639999996</v>
      </c>
      <c r="J32" s="254">
        <v>0</v>
      </c>
      <c r="K32" s="254">
        <v>0</v>
      </c>
      <c r="L32" s="254">
        <v>14</v>
      </c>
      <c r="M32" s="254">
        <v>283.05912999999998</v>
      </c>
      <c r="N32" s="254">
        <v>0</v>
      </c>
      <c r="O32" s="254">
        <v>0</v>
      </c>
      <c r="P32" s="254">
        <v>7</v>
      </c>
      <c r="Q32" s="254">
        <v>71.411690399999998</v>
      </c>
      <c r="R32" s="254">
        <v>1</v>
      </c>
      <c r="S32" s="254">
        <v>14.01</v>
      </c>
      <c r="T32" s="254">
        <v>6</v>
      </c>
      <c r="U32" s="254">
        <v>130.10404599999998</v>
      </c>
      <c r="V32" s="338"/>
      <c r="W32" s="254"/>
      <c r="X32" s="338"/>
      <c r="Y32" s="254"/>
      <c r="Z32" s="338"/>
      <c r="AA32" s="254"/>
      <c r="AB32" s="338"/>
      <c r="AC32" s="254"/>
      <c r="AD32" s="338"/>
      <c r="AE32" s="254"/>
      <c r="AF32" s="338"/>
      <c r="AG32" s="254"/>
      <c r="AH32" s="338"/>
      <c r="AI32" s="254"/>
      <c r="AJ32" s="338"/>
      <c r="AK32" s="254"/>
      <c r="AL32" s="338"/>
      <c r="AM32" s="254"/>
      <c r="AN32" s="338"/>
      <c r="AO32" s="254"/>
      <c r="AP32" s="338"/>
      <c r="AQ32" s="254"/>
      <c r="AR32" s="338"/>
      <c r="AS32" s="254"/>
      <c r="AT32" s="338"/>
      <c r="AU32" s="254"/>
      <c r="AV32" s="338"/>
      <c r="AW32" s="254"/>
      <c r="AX32" s="338"/>
      <c r="AY32" s="254"/>
      <c r="AZ32" s="338"/>
      <c r="BA32" s="254"/>
      <c r="BB32" s="338"/>
      <c r="BC32" s="254"/>
      <c r="BD32" s="338"/>
      <c r="BE32" s="254"/>
    </row>
    <row r="33" spans="1:57" s="20" customFormat="1">
      <c r="A33" s="645" t="s">
        <v>1090</v>
      </c>
      <c r="B33" s="224">
        <v>15</v>
      </c>
      <c r="C33" s="224">
        <v>40320.469933204993</v>
      </c>
      <c r="D33" s="224">
        <v>46</v>
      </c>
      <c r="E33" s="224">
        <v>28651.001407938005</v>
      </c>
      <c r="F33" s="224">
        <f>J33+N33+R33+V33+Z33+AD33+AH33+AL33+AP33+AT33+AX33+BB33</f>
        <v>3</v>
      </c>
      <c r="G33" s="224">
        <f t="shared" si="22"/>
        <v>2599.9997684179998</v>
      </c>
      <c r="H33" s="224">
        <f t="shared" si="22"/>
        <v>16</v>
      </c>
      <c r="I33" s="224">
        <f t="shared" si="22"/>
        <v>14686.572504792</v>
      </c>
      <c r="J33" s="289">
        <f>J34+J35</f>
        <v>2</v>
      </c>
      <c r="K33" s="330">
        <f>K34+K35</f>
        <v>2099.999868418</v>
      </c>
      <c r="L33" s="289">
        <f>L34+L35</f>
        <v>9</v>
      </c>
      <c r="M33" s="331">
        <f>M34+M35</f>
        <v>9371.7329127920002</v>
      </c>
      <c r="N33" s="289">
        <f t="shared" ref="N33:AZ33" si="24">N34+N35</f>
        <v>0</v>
      </c>
      <c r="O33" s="330">
        <f t="shared" si="24"/>
        <v>0</v>
      </c>
      <c r="P33" s="289">
        <f t="shared" si="24"/>
        <v>2</v>
      </c>
      <c r="Q33" s="331">
        <f t="shared" si="24"/>
        <v>3039.9998919999998</v>
      </c>
      <c r="R33" s="289">
        <f t="shared" si="24"/>
        <v>1</v>
      </c>
      <c r="S33" s="330">
        <f t="shared" si="24"/>
        <v>499.99990000000003</v>
      </c>
      <c r="T33" s="289">
        <f t="shared" si="24"/>
        <v>5</v>
      </c>
      <c r="U33" s="331">
        <f t="shared" si="24"/>
        <v>2274.8397000000004</v>
      </c>
      <c r="V33" s="289">
        <f t="shared" si="24"/>
        <v>0</v>
      </c>
      <c r="W33" s="330">
        <f t="shared" si="24"/>
        <v>0</v>
      </c>
      <c r="X33" s="289">
        <f t="shared" si="24"/>
        <v>0</v>
      </c>
      <c r="Y33" s="331">
        <f t="shared" si="24"/>
        <v>0</v>
      </c>
      <c r="Z33" s="289">
        <f t="shared" si="24"/>
        <v>0</v>
      </c>
      <c r="AA33" s="330">
        <f t="shared" si="24"/>
        <v>0</v>
      </c>
      <c r="AB33" s="289">
        <f t="shared" si="24"/>
        <v>0</v>
      </c>
      <c r="AC33" s="331">
        <f t="shared" si="24"/>
        <v>0</v>
      </c>
      <c r="AD33" s="289">
        <f t="shared" si="24"/>
        <v>0</v>
      </c>
      <c r="AE33" s="330">
        <f t="shared" si="24"/>
        <v>0</v>
      </c>
      <c r="AF33" s="289">
        <f t="shared" si="24"/>
        <v>0</v>
      </c>
      <c r="AG33" s="331">
        <f t="shared" si="24"/>
        <v>0</v>
      </c>
      <c r="AH33" s="289">
        <f t="shared" si="24"/>
        <v>0</v>
      </c>
      <c r="AI33" s="330">
        <f t="shared" si="24"/>
        <v>0</v>
      </c>
      <c r="AJ33" s="289">
        <f t="shared" si="24"/>
        <v>0</v>
      </c>
      <c r="AK33" s="331">
        <f t="shared" si="24"/>
        <v>0</v>
      </c>
      <c r="AL33" s="289">
        <f t="shared" si="24"/>
        <v>0</v>
      </c>
      <c r="AM33" s="330">
        <f t="shared" si="24"/>
        <v>0</v>
      </c>
      <c r="AN33" s="289">
        <f t="shared" si="24"/>
        <v>0</v>
      </c>
      <c r="AO33" s="331">
        <f t="shared" si="24"/>
        <v>0</v>
      </c>
      <c r="AP33" s="289">
        <f t="shared" si="24"/>
        <v>0</v>
      </c>
      <c r="AQ33" s="330">
        <f t="shared" si="24"/>
        <v>0</v>
      </c>
      <c r="AR33" s="289">
        <f t="shared" si="24"/>
        <v>0</v>
      </c>
      <c r="AS33" s="331">
        <f t="shared" si="24"/>
        <v>0</v>
      </c>
      <c r="AT33" s="289">
        <f t="shared" si="24"/>
        <v>0</v>
      </c>
      <c r="AU33" s="330">
        <f t="shared" si="24"/>
        <v>0</v>
      </c>
      <c r="AV33" s="289">
        <f t="shared" si="24"/>
        <v>0</v>
      </c>
      <c r="AW33" s="331">
        <f t="shared" si="24"/>
        <v>0</v>
      </c>
      <c r="AX33" s="289">
        <f t="shared" si="24"/>
        <v>0</v>
      </c>
      <c r="AY33" s="330">
        <f t="shared" si="24"/>
        <v>0</v>
      </c>
      <c r="AZ33" s="289">
        <f t="shared" si="24"/>
        <v>0</v>
      </c>
      <c r="BA33" s="331">
        <f>BA34+BA35</f>
        <v>0</v>
      </c>
      <c r="BB33" s="331">
        <f>BB34+BB35</f>
        <v>0</v>
      </c>
      <c r="BC33" s="331">
        <f>BC34+BC35</f>
        <v>0</v>
      </c>
      <c r="BD33" s="331">
        <f>BD34+BD35</f>
        <v>0</v>
      </c>
      <c r="BE33" s="331">
        <f>BE34+BE35</f>
        <v>0</v>
      </c>
    </row>
    <row r="34" spans="1:57" s="20" customFormat="1">
      <c r="A34" s="647" t="s">
        <v>1087</v>
      </c>
      <c r="B34" s="224">
        <v>15</v>
      </c>
      <c r="C34" s="224">
        <v>40320.469933204993</v>
      </c>
      <c r="D34" s="224">
        <v>44</v>
      </c>
      <c r="E34" s="224">
        <v>28534.463557938001</v>
      </c>
      <c r="F34" s="224">
        <f t="shared" si="22"/>
        <v>3</v>
      </c>
      <c r="G34" s="224">
        <f t="shared" si="22"/>
        <v>2599.9997684179998</v>
      </c>
      <c r="H34" s="224">
        <f t="shared" si="22"/>
        <v>15</v>
      </c>
      <c r="I34" s="224">
        <f t="shared" si="22"/>
        <v>14661.732504792</v>
      </c>
      <c r="J34" s="330">
        <v>2</v>
      </c>
      <c r="K34" s="330">
        <v>2099.999868418</v>
      </c>
      <c r="L34" s="332">
        <v>9</v>
      </c>
      <c r="M34" s="332">
        <v>9371.7329127920002</v>
      </c>
      <c r="N34" s="332">
        <v>0</v>
      </c>
      <c r="O34" s="332">
        <v>0</v>
      </c>
      <c r="P34" s="331">
        <v>2</v>
      </c>
      <c r="Q34" s="331">
        <v>3039.9998919999998</v>
      </c>
      <c r="R34" s="331">
        <v>1</v>
      </c>
      <c r="S34" s="331">
        <v>499.99990000000003</v>
      </c>
      <c r="T34" s="331">
        <v>4</v>
      </c>
      <c r="U34" s="331">
        <v>2249.9997000000003</v>
      </c>
      <c r="V34" s="650"/>
      <c r="W34" s="650"/>
      <c r="X34" s="651"/>
      <c r="Y34" s="652"/>
      <c r="Z34" s="650"/>
      <c r="AA34" s="650"/>
      <c r="AB34" s="651"/>
      <c r="AC34" s="652"/>
      <c r="AD34" s="332"/>
      <c r="AE34" s="332"/>
      <c r="AF34" s="651"/>
      <c r="AG34" s="652"/>
      <c r="AH34" s="650"/>
      <c r="AI34" s="650"/>
      <c r="AJ34" s="651"/>
      <c r="AK34" s="652"/>
      <c r="AL34" s="650"/>
      <c r="AM34" s="650"/>
      <c r="AN34" s="651"/>
      <c r="AO34" s="652"/>
      <c r="AP34" s="650"/>
      <c r="AQ34" s="650"/>
      <c r="AR34" s="651"/>
      <c r="AS34" s="652"/>
      <c r="AT34" s="332"/>
      <c r="AU34" s="332"/>
      <c r="AV34" s="651"/>
      <c r="AW34" s="652"/>
      <c r="AX34" s="650"/>
      <c r="AY34" s="650"/>
      <c r="AZ34" s="651"/>
      <c r="BA34" s="652"/>
      <c r="BB34" s="332"/>
      <c r="BC34" s="332"/>
      <c r="BD34" s="651"/>
      <c r="BE34" s="652"/>
    </row>
    <row r="35" spans="1:57" s="20" customFormat="1">
      <c r="A35" s="647" t="s">
        <v>1088</v>
      </c>
      <c r="B35" s="224">
        <v>0</v>
      </c>
      <c r="C35" s="224">
        <v>0</v>
      </c>
      <c r="D35" s="224">
        <v>2</v>
      </c>
      <c r="E35" s="224">
        <v>116.53785000000001</v>
      </c>
      <c r="F35" s="224">
        <f t="shared" si="22"/>
        <v>0</v>
      </c>
      <c r="G35" s="224">
        <f t="shared" si="22"/>
        <v>0</v>
      </c>
      <c r="H35" s="224">
        <f t="shared" si="22"/>
        <v>1</v>
      </c>
      <c r="I35" s="224">
        <f t="shared" si="22"/>
        <v>24.84</v>
      </c>
      <c r="J35" s="332">
        <v>0</v>
      </c>
      <c r="K35" s="332">
        <v>0</v>
      </c>
      <c r="L35" s="332">
        <v>0</v>
      </c>
      <c r="M35" s="332">
        <v>0</v>
      </c>
      <c r="N35" s="332">
        <v>0</v>
      </c>
      <c r="O35" s="332">
        <v>0</v>
      </c>
      <c r="P35" s="332">
        <v>0</v>
      </c>
      <c r="Q35" s="332">
        <v>0</v>
      </c>
      <c r="R35" s="332">
        <v>0</v>
      </c>
      <c r="S35" s="332">
        <v>0</v>
      </c>
      <c r="T35" s="332">
        <v>1</v>
      </c>
      <c r="U35" s="332">
        <v>24.84</v>
      </c>
      <c r="V35" s="332"/>
      <c r="W35" s="332"/>
      <c r="X35" s="332"/>
      <c r="Y35" s="332"/>
      <c r="Z35" s="332"/>
      <c r="AA35" s="332"/>
      <c r="AB35" s="332"/>
      <c r="AC35" s="332"/>
      <c r="AD35" s="332"/>
      <c r="AE35" s="332"/>
      <c r="AF35" s="332"/>
      <c r="AG35" s="332"/>
      <c r="AH35" s="332"/>
      <c r="AI35" s="332"/>
      <c r="AJ35" s="332"/>
      <c r="AK35" s="332"/>
      <c r="AL35" s="332"/>
      <c r="AM35" s="332"/>
      <c r="AN35" s="332"/>
      <c r="AO35" s="332"/>
      <c r="AP35" s="332"/>
      <c r="AQ35" s="332"/>
      <c r="AR35" s="651"/>
      <c r="AS35" s="652"/>
      <c r="AT35" s="332"/>
      <c r="AU35" s="332"/>
      <c r="AV35" s="332"/>
      <c r="AW35" s="332"/>
      <c r="AX35" s="332"/>
      <c r="AY35" s="332"/>
      <c r="AZ35" s="332"/>
      <c r="BA35" s="332"/>
      <c r="BB35" s="332"/>
      <c r="BC35" s="332"/>
      <c r="BD35" s="651"/>
      <c r="BE35" s="652"/>
    </row>
    <row r="36" spans="1:57" s="20" customFormat="1">
      <c r="A36" s="639" t="s">
        <v>1091</v>
      </c>
      <c r="B36" s="224">
        <v>4</v>
      </c>
      <c r="C36" s="224">
        <v>1652.7280414000002</v>
      </c>
      <c r="D36" s="224">
        <v>47</v>
      </c>
      <c r="E36" s="224">
        <v>22881.828268093999</v>
      </c>
      <c r="F36" s="224">
        <f>J36+N36+R36+V36+Z36+AD36+AH36+AL36+AP36+AT36+AX36+BB36</f>
        <v>0</v>
      </c>
      <c r="G36" s="224">
        <f t="shared" si="22"/>
        <v>0</v>
      </c>
      <c r="H36" s="224">
        <f t="shared" si="22"/>
        <v>6</v>
      </c>
      <c r="I36" s="224">
        <f t="shared" si="22"/>
        <v>325.28064910000001</v>
      </c>
      <c r="J36" s="225">
        <f>J37+J38</f>
        <v>0</v>
      </c>
      <c r="K36" s="225">
        <f>K37+K38</f>
        <v>0</v>
      </c>
      <c r="L36" s="225">
        <f>L37+L38</f>
        <v>2</v>
      </c>
      <c r="M36" s="225">
        <f>M37+M38</f>
        <v>14.3120016</v>
      </c>
      <c r="N36" s="225">
        <f t="shared" ref="N36:BE36" si="25">N37+N38</f>
        <v>0</v>
      </c>
      <c r="O36" s="225">
        <f t="shared" si="25"/>
        <v>0</v>
      </c>
      <c r="P36" s="225">
        <f t="shared" si="25"/>
        <v>2</v>
      </c>
      <c r="Q36" s="225">
        <f t="shared" si="25"/>
        <v>219.9577275</v>
      </c>
      <c r="R36" s="225">
        <f t="shared" si="25"/>
        <v>0</v>
      </c>
      <c r="S36" s="225">
        <f t="shared" si="25"/>
        <v>0</v>
      </c>
      <c r="T36" s="225">
        <f t="shared" si="25"/>
        <v>2</v>
      </c>
      <c r="U36" s="225">
        <f t="shared" si="25"/>
        <v>91.010919999999999</v>
      </c>
      <c r="V36" s="225">
        <f t="shared" si="25"/>
        <v>0</v>
      </c>
      <c r="W36" s="225">
        <f t="shared" si="25"/>
        <v>0</v>
      </c>
      <c r="X36" s="225">
        <f t="shared" si="25"/>
        <v>0</v>
      </c>
      <c r="Y36" s="225">
        <f t="shared" si="25"/>
        <v>0</v>
      </c>
      <c r="Z36" s="225">
        <f t="shared" si="25"/>
        <v>0</v>
      </c>
      <c r="AA36" s="225">
        <f t="shared" si="25"/>
        <v>0</v>
      </c>
      <c r="AB36" s="225">
        <f t="shared" si="25"/>
        <v>0</v>
      </c>
      <c r="AC36" s="225">
        <f t="shared" si="25"/>
        <v>0</v>
      </c>
      <c r="AD36" s="225">
        <f t="shared" si="25"/>
        <v>0</v>
      </c>
      <c r="AE36" s="225">
        <f t="shared" si="25"/>
        <v>0</v>
      </c>
      <c r="AF36" s="225">
        <f t="shared" si="25"/>
        <v>0</v>
      </c>
      <c r="AG36" s="225">
        <f t="shared" si="25"/>
        <v>0</v>
      </c>
      <c r="AH36" s="225">
        <f t="shared" si="25"/>
        <v>0</v>
      </c>
      <c r="AI36" s="225">
        <f t="shared" si="25"/>
        <v>0</v>
      </c>
      <c r="AJ36" s="225">
        <f t="shared" si="25"/>
        <v>0</v>
      </c>
      <c r="AK36" s="225">
        <f t="shared" si="25"/>
        <v>0</v>
      </c>
      <c r="AL36" s="225">
        <f t="shared" si="25"/>
        <v>0</v>
      </c>
      <c r="AM36" s="225">
        <f t="shared" si="25"/>
        <v>0</v>
      </c>
      <c r="AN36" s="225">
        <f t="shared" si="25"/>
        <v>0</v>
      </c>
      <c r="AO36" s="225">
        <f t="shared" si="25"/>
        <v>0</v>
      </c>
      <c r="AP36" s="225">
        <f t="shared" si="25"/>
        <v>0</v>
      </c>
      <c r="AQ36" s="225">
        <f t="shared" si="25"/>
        <v>0</v>
      </c>
      <c r="AR36" s="225">
        <f t="shared" si="25"/>
        <v>0</v>
      </c>
      <c r="AS36" s="225">
        <f t="shared" si="25"/>
        <v>0</v>
      </c>
      <c r="AT36" s="225">
        <f t="shared" si="25"/>
        <v>0</v>
      </c>
      <c r="AU36" s="225">
        <f t="shared" si="25"/>
        <v>0</v>
      </c>
      <c r="AV36" s="225">
        <f t="shared" si="25"/>
        <v>0</v>
      </c>
      <c r="AW36" s="225">
        <f t="shared" si="25"/>
        <v>0</v>
      </c>
      <c r="AX36" s="225">
        <f t="shared" si="25"/>
        <v>0</v>
      </c>
      <c r="AY36" s="225">
        <f t="shared" si="25"/>
        <v>0</v>
      </c>
      <c r="AZ36" s="225">
        <f t="shared" si="25"/>
        <v>0</v>
      </c>
      <c r="BA36" s="225">
        <f t="shared" si="25"/>
        <v>0</v>
      </c>
      <c r="BB36" s="225">
        <f t="shared" si="25"/>
        <v>0</v>
      </c>
      <c r="BC36" s="225">
        <f t="shared" si="25"/>
        <v>0</v>
      </c>
      <c r="BD36" s="225">
        <f t="shared" si="25"/>
        <v>0</v>
      </c>
      <c r="BE36" s="225">
        <f t="shared" si="25"/>
        <v>0</v>
      </c>
    </row>
    <row r="37" spans="1:57" s="20" customFormat="1">
      <c r="A37" s="640" t="s">
        <v>1092</v>
      </c>
      <c r="B37" s="224">
        <v>4</v>
      </c>
      <c r="C37" s="224">
        <v>1652.7280414000002</v>
      </c>
      <c r="D37" s="224">
        <v>47</v>
      </c>
      <c r="E37" s="224">
        <v>22881.828268093999</v>
      </c>
      <c r="F37" s="224">
        <f>J37+N37+R37+V37+Z37+AD37+AH37+AL37+AP37+AT37+AX37+BB37</f>
        <v>0</v>
      </c>
      <c r="G37" s="224">
        <f t="shared" si="22"/>
        <v>0</v>
      </c>
      <c r="H37" s="224">
        <f t="shared" si="22"/>
        <v>6</v>
      </c>
      <c r="I37" s="224">
        <f t="shared" si="22"/>
        <v>325.28064910000001</v>
      </c>
      <c r="J37" s="225">
        <v>0</v>
      </c>
      <c r="K37" s="225">
        <v>0</v>
      </c>
      <c r="L37" s="340">
        <v>2</v>
      </c>
      <c r="M37" s="225">
        <v>14.3120016</v>
      </c>
      <c r="N37" s="340">
        <v>0</v>
      </c>
      <c r="O37" s="225">
        <v>0</v>
      </c>
      <c r="P37" s="340">
        <v>2</v>
      </c>
      <c r="Q37" s="225">
        <v>219.9577275</v>
      </c>
      <c r="R37" s="225">
        <v>0</v>
      </c>
      <c r="S37" s="225">
        <v>0</v>
      </c>
      <c r="T37" s="653">
        <v>2</v>
      </c>
      <c r="U37" s="616">
        <v>91.010919999999999</v>
      </c>
      <c r="V37" s="225"/>
      <c r="W37" s="225"/>
      <c r="X37" s="653"/>
      <c r="Y37" s="616"/>
      <c r="Z37" s="225"/>
      <c r="AA37" s="225"/>
      <c r="AB37" s="653"/>
      <c r="AC37" s="652"/>
      <c r="AD37" s="225"/>
      <c r="AE37" s="225"/>
      <c r="AF37" s="653"/>
      <c r="AG37" s="616"/>
      <c r="AH37" s="225"/>
      <c r="AI37" s="225"/>
      <c r="AJ37" s="653"/>
      <c r="AK37" s="616"/>
      <c r="AL37" s="225"/>
      <c r="AM37" s="225"/>
      <c r="AN37" s="653"/>
      <c r="AO37" s="616"/>
      <c r="AP37" s="225"/>
      <c r="AQ37" s="225"/>
      <c r="AR37" s="653"/>
      <c r="AS37" s="616"/>
      <c r="AT37" s="225"/>
      <c r="AU37" s="225"/>
      <c r="AV37" s="653"/>
      <c r="AW37" s="616"/>
      <c r="AX37" s="225"/>
      <c r="AY37" s="225"/>
      <c r="AZ37" s="653"/>
      <c r="BA37" s="616"/>
      <c r="BB37" s="340"/>
      <c r="BC37" s="321"/>
      <c r="BD37" s="653"/>
      <c r="BE37" s="616"/>
    </row>
    <row r="38" spans="1:57" s="20" customFormat="1">
      <c r="A38" s="640" t="s">
        <v>1093</v>
      </c>
      <c r="B38" s="224">
        <v>0</v>
      </c>
      <c r="C38" s="224">
        <v>0</v>
      </c>
      <c r="D38" s="224">
        <v>0</v>
      </c>
      <c r="E38" s="224">
        <v>0</v>
      </c>
      <c r="F38" s="224">
        <f>J38+N38+R38+V38+Z38+AD38+AH38+AL38+AP38+AT38+AX38+BB38</f>
        <v>0</v>
      </c>
      <c r="G38" s="224">
        <f t="shared" si="22"/>
        <v>0</v>
      </c>
      <c r="H38" s="224">
        <f t="shared" si="22"/>
        <v>0</v>
      </c>
      <c r="I38" s="224">
        <f t="shared" si="22"/>
        <v>0</v>
      </c>
      <c r="J38" s="225">
        <v>0</v>
      </c>
      <c r="K38" s="225">
        <v>0</v>
      </c>
      <c r="L38" s="225">
        <v>0</v>
      </c>
      <c r="M38" s="225">
        <v>0</v>
      </c>
      <c r="N38" s="225">
        <v>0</v>
      </c>
      <c r="O38" s="225">
        <v>0</v>
      </c>
      <c r="P38" s="225">
        <v>0</v>
      </c>
      <c r="Q38" s="225">
        <v>0</v>
      </c>
      <c r="R38" s="225">
        <v>0</v>
      </c>
      <c r="S38" s="225">
        <v>0</v>
      </c>
      <c r="T38" s="225">
        <v>0</v>
      </c>
      <c r="U38" s="225">
        <v>0</v>
      </c>
      <c r="V38" s="225"/>
      <c r="W38" s="225"/>
      <c r="X38" s="225"/>
      <c r="Y38" s="225"/>
      <c r="Z38" s="225"/>
      <c r="AA38" s="225"/>
      <c r="AB38" s="225"/>
      <c r="AC38" s="225"/>
      <c r="AD38" s="225"/>
      <c r="AE38" s="225"/>
      <c r="AF38" s="225"/>
      <c r="AG38" s="225"/>
      <c r="AH38" s="225"/>
      <c r="AI38" s="225"/>
      <c r="AJ38" s="225"/>
      <c r="AK38" s="225"/>
      <c r="AL38" s="225"/>
      <c r="AM38" s="225"/>
      <c r="AN38" s="225"/>
      <c r="AO38" s="225"/>
      <c r="AP38" s="225"/>
      <c r="AQ38" s="225"/>
      <c r="AR38" s="225"/>
      <c r="AS38" s="225"/>
      <c r="AT38" s="225"/>
      <c r="AU38" s="225"/>
      <c r="AV38" s="225"/>
      <c r="AW38" s="225"/>
      <c r="AX38" s="225"/>
      <c r="AY38" s="225"/>
      <c r="AZ38" s="225"/>
      <c r="BA38" s="225"/>
      <c r="BB38" s="225"/>
      <c r="BC38" s="225"/>
      <c r="BD38" s="225"/>
      <c r="BE38" s="225"/>
    </row>
    <row r="39" spans="1:57" s="20" customFormat="1">
      <c r="A39" s="642" t="s">
        <v>1172</v>
      </c>
      <c r="B39" s="341">
        <f>B24+B27+B30+B33+B36</f>
        <v>109</v>
      </c>
      <c r="C39" s="341">
        <f t="shared" ref="C39:E39" si="26">C24+C27+C30+C33+C36</f>
        <v>63864.242118614988</v>
      </c>
      <c r="D39" s="341">
        <f t="shared" si="26"/>
        <v>1032</v>
      </c>
      <c r="E39" s="341">
        <f t="shared" si="26"/>
        <v>157889.47865903599</v>
      </c>
      <c r="F39" s="341">
        <f>F24+F27+F30+F33+F36</f>
        <v>48</v>
      </c>
      <c r="G39" s="341">
        <f t="shared" ref="G39:BE39" si="27">G24+G27+G30+G33+G36</f>
        <v>15860.651227618002</v>
      </c>
      <c r="H39" s="341">
        <f t="shared" si="27"/>
        <v>370</v>
      </c>
      <c r="I39" s="341">
        <f t="shared" si="27"/>
        <v>82672.126629234001</v>
      </c>
      <c r="J39" s="341">
        <f t="shared" si="27"/>
        <v>12</v>
      </c>
      <c r="K39" s="341">
        <f t="shared" si="27"/>
        <v>3404.4398684180001</v>
      </c>
      <c r="L39" s="341">
        <f t="shared" si="27"/>
        <v>143</v>
      </c>
      <c r="M39" s="341">
        <f t="shared" si="27"/>
        <v>41154.361677642002</v>
      </c>
      <c r="N39" s="341">
        <f t="shared" si="27"/>
        <v>18</v>
      </c>
      <c r="O39" s="341">
        <f t="shared" si="27"/>
        <v>9500.9014592000003</v>
      </c>
      <c r="P39" s="341">
        <f t="shared" si="27"/>
        <v>138</v>
      </c>
      <c r="Q39" s="341">
        <f t="shared" si="27"/>
        <v>31040.832733492003</v>
      </c>
      <c r="R39" s="341">
        <f t="shared" si="27"/>
        <v>18</v>
      </c>
      <c r="S39" s="341">
        <f t="shared" si="27"/>
        <v>2955.3099000000002</v>
      </c>
      <c r="T39" s="341">
        <f t="shared" si="27"/>
        <v>89</v>
      </c>
      <c r="U39" s="341">
        <f t="shared" si="27"/>
        <v>10476.932218100003</v>
      </c>
      <c r="V39" s="341">
        <f t="shared" si="27"/>
        <v>0</v>
      </c>
      <c r="W39" s="341">
        <f t="shared" si="27"/>
        <v>0</v>
      </c>
      <c r="X39" s="341">
        <f t="shared" si="27"/>
        <v>0</v>
      </c>
      <c r="Y39" s="341">
        <f t="shared" si="27"/>
        <v>0</v>
      </c>
      <c r="Z39" s="341">
        <f t="shared" si="27"/>
        <v>0</v>
      </c>
      <c r="AA39" s="341">
        <f t="shared" si="27"/>
        <v>0</v>
      </c>
      <c r="AB39" s="341">
        <f t="shared" si="27"/>
        <v>0</v>
      </c>
      <c r="AC39" s="341">
        <f t="shared" si="27"/>
        <v>0</v>
      </c>
      <c r="AD39" s="341">
        <f t="shared" si="27"/>
        <v>0</v>
      </c>
      <c r="AE39" s="341">
        <f t="shared" si="27"/>
        <v>0</v>
      </c>
      <c r="AF39" s="341">
        <f t="shared" si="27"/>
        <v>0</v>
      </c>
      <c r="AG39" s="341">
        <f t="shared" si="27"/>
        <v>0</v>
      </c>
      <c r="AH39" s="341">
        <f t="shared" si="27"/>
        <v>0</v>
      </c>
      <c r="AI39" s="341">
        <f t="shared" si="27"/>
        <v>0</v>
      </c>
      <c r="AJ39" s="341">
        <f t="shared" si="27"/>
        <v>0</v>
      </c>
      <c r="AK39" s="341">
        <f t="shared" si="27"/>
        <v>0</v>
      </c>
      <c r="AL39" s="341">
        <f t="shared" si="27"/>
        <v>0</v>
      </c>
      <c r="AM39" s="341">
        <f t="shared" si="27"/>
        <v>0</v>
      </c>
      <c r="AN39" s="341">
        <f t="shared" si="27"/>
        <v>0</v>
      </c>
      <c r="AO39" s="341">
        <f t="shared" si="27"/>
        <v>0</v>
      </c>
      <c r="AP39" s="341">
        <f t="shared" si="27"/>
        <v>0</v>
      </c>
      <c r="AQ39" s="341">
        <f t="shared" si="27"/>
        <v>0</v>
      </c>
      <c r="AR39" s="341">
        <f t="shared" si="27"/>
        <v>0</v>
      </c>
      <c r="AS39" s="341">
        <f t="shared" si="27"/>
        <v>0</v>
      </c>
      <c r="AT39" s="341">
        <f t="shared" si="27"/>
        <v>0</v>
      </c>
      <c r="AU39" s="341">
        <f t="shared" si="27"/>
        <v>0</v>
      </c>
      <c r="AV39" s="341">
        <f t="shared" si="27"/>
        <v>0</v>
      </c>
      <c r="AW39" s="341">
        <f t="shared" si="27"/>
        <v>0</v>
      </c>
      <c r="AX39" s="341">
        <f t="shared" si="27"/>
        <v>0</v>
      </c>
      <c r="AY39" s="341">
        <f t="shared" si="27"/>
        <v>0</v>
      </c>
      <c r="AZ39" s="341">
        <f t="shared" si="27"/>
        <v>0</v>
      </c>
      <c r="BA39" s="341">
        <f t="shared" si="27"/>
        <v>0</v>
      </c>
      <c r="BB39" s="341">
        <f t="shared" si="27"/>
        <v>0</v>
      </c>
      <c r="BC39" s="341">
        <f t="shared" si="27"/>
        <v>0</v>
      </c>
      <c r="BD39" s="341">
        <f t="shared" si="27"/>
        <v>0</v>
      </c>
      <c r="BE39" s="341">
        <f t="shared" si="27"/>
        <v>0</v>
      </c>
    </row>
    <row r="40" spans="1:57" s="20" customFormat="1">
      <c r="A40" s="643" t="s">
        <v>1181</v>
      </c>
      <c r="B40" s="342" t="s">
        <v>238</v>
      </c>
      <c r="C40" s="343">
        <f>C25+C36</f>
        <v>4601.0168033</v>
      </c>
      <c r="D40" s="342" t="s">
        <v>238</v>
      </c>
      <c r="E40" s="343">
        <f>E25+E36</f>
        <v>53364.144812793995</v>
      </c>
      <c r="F40" s="342" t="s">
        <v>238</v>
      </c>
      <c r="G40" s="343">
        <f>G25+G36</f>
        <v>3498.9338468999999</v>
      </c>
      <c r="H40" s="342" t="s">
        <v>238</v>
      </c>
      <c r="I40" s="343">
        <f>I25+I36</f>
        <v>8888.6766099999986</v>
      </c>
      <c r="J40" s="342" t="s">
        <v>238</v>
      </c>
      <c r="K40" s="343">
        <f>K25+K36</f>
        <v>0</v>
      </c>
      <c r="L40" s="342" t="s">
        <v>238</v>
      </c>
      <c r="M40" s="343">
        <f>M25+M36</f>
        <v>4638.7856596000001</v>
      </c>
      <c r="N40" s="342" t="s">
        <v>238</v>
      </c>
      <c r="O40" s="343">
        <f>O25+O36</f>
        <v>3489.6458468999999</v>
      </c>
      <c r="P40" s="342" t="s">
        <v>238</v>
      </c>
      <c r="Q40" s="343">
        <f>Q25+Q36</f>
        <v>2930.0506096000004</v>
      </c>
      <c r="R40" s="342" t="s">
        <v>238</v>
      </c>
      <c r="S40" s="343">
        <f>S25+S36</f>
        <v>9.2880000000000003</v>
      </c>
      <c r="T40" s="342" t="s">
        <v>238</v>
      </c>
      <c r="U40" s="343">
        <f>U25+U36</f>
        <v>1319.8403408000001</v>
      </c>
      <c r="V40" s="342" t="s">
        <v>238</v>
      </c>
      <c r="W40" s="343">
        <f>W25+W36</f>
        <v>0</v>
      </c>
      <c r="X40" s="342" t="s">
        <v>238</v>
      </c>
      <c r="Y40" s="343">
        <f>Y25+Y36</f>
        <v>0</v>
      </c>
      <c r="Z40" s="342" t="s">
        <v>238</v>
      </c>
      <c r="AA40" s="343">
        <f>AA25+AA36</f>
        <v>0</v>
      </c>
      <c r="AB40" s="342" t="s">
        <v>238</v>
      </c>
      <c r="AC40" s="343">
        <f>AC25+AC36</f>
        <v>0</v>
      </c>
      <c r="AD40" s="342" t="s">
        <v>238</v>
      </c>
      <c r="AE40" s="343">
        <f>AE25+AE36</f>
        <v>0</v>
      </c>
      <c r="AF40" s="342" t="s">
        <v>238</v>
      </c>
      <c r="AG40" s="343">
        <f>AG25+AG36</f>
        <v>0</v>
      </c>
      <c r="AH40" s="342" t="s">
        <v>238</v>
      </c>
      <c r="AI40" s="343">
        <f>AI25+AI36</f>
        <v>0</v>
      </c>
      <c r="AJ40" s="342" t="s">
        <v>238</v>
      </c>
      <c r="AK40" s="343">
        <f>AK25+AK36</f>
        <v>0</v>
      </c>
      <c r="AL40" s="342" t="s">
        <v>238</v>
      </c>
      <c r="AM40" s="343">
        <f>AM25+AM36</f>
        <v>0</v>
      </c>
      <c r="AN40" s="342" t="s">
        <v>238</v>
      </c>
      <c r="AO40" s="343">
        <f>AO25+AO36</f>
        <v>0</v>
      </c>
      <c r="AP40" s="342" t="s">
        <v>238</v>
      </c>
      <c r="AQ40" s="343">
        <f>AQ25+AQ36</f>
        <v>0</v>
      </c>
      <c r="AR40" s="342" t="s">
        <v>238</v>
      </c>
      <c r="AS40" s="343">
        <f>AS25+AS36</f>
        <v>0</v>
      </c>
      <c r="AT40" s="342" t="s">
        <v>238</v>
      </c>
      <c r="AU40" s="343">
        <f>AU25+AU36</f>
        <v>0</v>
      </c>
      <c r="AV40" s="342" t="s">
        <v>238</v>
      </c>
      <c r="AW40" s="343">
        <f>AW25+AW36</f>
        <v>0</v>
      </c>
      <c r="AX40" s="342" t="s">
        <v>238</v>
      </c>
      <c r="AY40" s="343">
        <f>AY25+AY36</f>
        <v>0</v>
      </c>
      <c r="AZ40" s="342" t="s">
        <v>238</v>
      </c>
      <c r="BA40" s="343">
        <f>BA25+BA36</f>
        <v>0</v>
      </c>
      <c r="BB40" s="342" t="s">
        <v>238</v>
      </c>
      <c r="BC40" s="343">
        <f>BC25+BC36</f>
        <v>0</v>
      </c>
      <c r="BD40" s="342" t="s">
        <v>238</v>
      </c>
      <c r="BE40" s="343">
        <f>BE25+BE36</f>
        <v>0</v>
      </c>
    </row>
    <row r="41" spans="1:57" s="20" customFormat="1">
      <c r="A41" s="643" t="s">
        <v>1182</v>
      </c>
      <c r="B41" s="342" t="s">
        <v>238</v>
      </c>
      <c r="C41" s="344">
        <f>C33+C30+C27+C26</f>
        <v>59264.056554014991</v>
      </c>
      <c r="D41" s="342" t="s">
        <v>238</v>
      </c>
      <c r="E41" s="344">
        <f>E33+E30+E27+E26</f>
        <v>104532.696471142</v>
      </c>
      <c r="F41" s="342" t="s">
        <v>238</v>
      </c>
      <c r="G41" s="344">
        <f>G33+G30+G27+G26</f>
        <v>12362.268717718</v>
      </c>
      <c r="H41" s="342" t="s">
        <v>238</v>
      </c>
      <c r="I41" s="344">
        <f>I33+I30+I27+I26</f>
        <v>73784.586504634004</v>
      </c>
      <c r="J41" s="342" t="s">
        <v>238</v>
      </c>
      <c r="K41" s="344">
        <f>K33+K30+K27+K26</f>
        <v>3404.4398684180001</v>
      </c>
      <c r="L41" s="342" t="s">
        <v>238</v>
      </c>
      <c r="M41" s="344">
        <f>M33+M30+M27+M26</f>
        <v>36515.597808541992</v>
      </c>
      <c r="N41" s="342" t="s">
        <v>238</v>
      </c>
      <c r="O41" s="344">
        <f>O33+O30+O27+O26</f>
        <v>6011.8069493000003</v>
      </c>
      <c r="P41" s="342" t="s">
        <v>238</v>
      </c>
      <c r="Q41" s="344">
        <f>Q33+Q30+Q27+Q26</f>
        <v>28111.757971492003</v>
      </c>
      <c r="R41" s="342" t="s">
        <v>238</v>
      </c>
      <c r="S41" s="344">
        <f>S33+S30+S27+S26</f>
        <v>2946.0219000000002</v>
      </c>
      <c r="T41" s="342" t="s">
        <v>238</v>
      </c>
      <c r="U41" s="344">
        <f>U33+U30+U27+U26</f>
        <v>9157.2307246000018</v>
      </c>
      <c r="V41" s="342" t="s">
        <v>238</v>
      </c>
      <c r="W41" s="344">
        <f>W33+W30+W27+W26</f>
        <v>0</v>
      </c>
      <c r="X41" s="342" t="s">
        <v>238</v>
      </c>
      <c r="Y41" s="344">
        <f>Y33+Y30+Y27+Y26</f>
        <v>0</v>
      </c>
      <c r="Z41" s="342" t="s">
        <v>238</v>
      </c>
      <c r="AA41" s="344">
        <f>AA33+AA30+AA27+AA26</f>
        <v>0</v>
      </c>
      <c r="AB41" s="342" t="s">
        <v>238</v>
      </c>
      <c r="AC41" s="344">
        <f>AC33+AC30+AC27+AC26</f>
        <v>0</v>
      </c>
      <c r="AD41" s="342" t="s">
        <v>238</v>
      </c>
      <c r="AE41" s="344">
        <f>AE33+AE30+AE27+AE26</f>
        <v>0</v>
      </c>
      <c r="AF41" s="342" t="s">
        <v>238</v>
      </c>
      <c r="AG41" s="344">
        <f>AG33+AG30+AG27+AG26</f>
        <v>0</v>
      </c>
      <c r="AH41" s="342" t="s">
        <v>238</v>
      </c>
      <c r="AI41" s="344">
        <f>AI33+AI30+AI27+AI26</f>
        <v>0</v>
      </c>
      <c r="AJ41" s="342" t="s">
        <v>238</v>
      </c>
      <c r="AK41" s="344">
        <f>AK33+AK30+AK27+AK26</f>
        <v>0</v>
      </c>
      <c r="AL41" s="342" t="s">
        <v>238</v>
      </c>
      <c r="AM41" s="344">
        <f>AM33+AM30+AM27+AM26</f>
        <v>0</v>
      </c>
      <c r="AN41" s="342" t="s">
        <v>238</v>
      </c>
      <c r="AO41" s="344">
        <f>AO33+AO30+AO27+AO26</f>
        <v>0</v>
      </c>
      <c r="AP41" s="342" t="s">
        <v>238</v>
      </c>
      <c r="AQ41" s="344">
        <f>AQ33+AQ30+AQ27+AQ26</f>
        <v>0</v>
      </c>
      <c r="AR41" s="342" t="s">
        <v>238</v>
      </c>
      <c r="AS41" s="344">
        <f>AS33+AS30+AS27+AS26</f>
        <v>0</v>
      </c>
      <c r="AT41" s="342" t="s">
        <v>238</v>
      </c>
      <c r="AU41" s="344">
        <f>AU33+AU30+AU27+AU26</f>
        <v>0</v>
      </c>
      <c r="AV41" s="342" t="s">
        <v>238</v>
      </c>
      <c r="AW41" s="344">
        <f>AW33+AW30+AW27+AW26</f>
        <v>0</v>
      </c>
      <c r="AX41" s="342" t="s">
        <v>238</v>
      </c>
      <c r="AY41" s="344">
        <f>AY33+AY30+AY27+AY26</f>
        <v>0</v>
      </c>
      <c r="AZ41" s="342" t="s">
        <v>238</v>
      </c>
      <c r="BA41" s="344">
        <f>BA33+BA30+BA27+BA26</f>
        <v>0</v>
      </c>
      <c r="BB41" s="342" t="s">
        <v>238</v>
      </c>
      <c r="BC41" s="344">
        <f>BC33+BC30+BC27+BC26</f>
        <v>0</v>
      </c>
      <c r="BD41" s="342" t="s">
        <v>238</v>
      </c>
      <c r="BE41" s="344">
        <f>BE33+BE30+BE27+BE26</f>
        <v>0</v>
      </c>
    </row>
    <row r="42" spans="1:57" s="20" customFormat="1">
      <c r="A42" s="654" t="s">
        <v>1094</v>
      </c>
      <c r="B42" s="530"/>
      <c r="C42" s="530"/>
      <c r="D42" s="530"/>
      <c r="E42" s="530"/>
      <c r="F42" s="655"/>
      <c r="G42" s="655"/>
      <c r="H42" s="655"/>
      <c r="I42" s="655"/>
      <c r="J42" s="655"/>
      <c r="K42" s="655"/>
      <c r="L42" s="655"/>
      <c r="M42" s="656"/>
      <c r="N42" s="655"/>
      <c r="O42" s="655"/>
      <c r="P42" s="655"/>
      <c r="Q42" s="656"/>
      <c r="R42" s="655"/>
      <c r="S42" s="655"/>
      <c r="T42" s="655"/>
      <c r="U42" s="656"/>
      <c r="V42" s="655"/>
      <c r="W42" s="655"/>
      <c r="X42" s="655"/>
      <c r="Y42" s="656"/>
      <c r="Z42" s="655"/>
      <c r="AA42" s="655"/>
      <c r="AB42" s="655"/>
      <c r="AC42" s="656"/>
      <c r="AD42" s="655"/>
      <c r="AE42" s="655"/>
      <c r="AF42" s="655"/>
      <c r="AG42" s="656"/>
      <c r="AH42" s="655"/>
      <c r="AI42" s="655"/>
      <c r="AJ42" s="655"/>
      <c r="AK42" s="656"/>
      <c r="AL42" s="655"/>
      <c r="AM42" s="655"/>
      <c r="AN42" s="655"/>
      <c r="AO42" s="656"/>
      <c r="AP42" s="655"/>
      <c r="AQ42" s="655"/>
      <c r="AR42" s="655"/>
      <c r="AS42" s="656"/>
      <c r="AT42" s="655"/>
      <c r="AU42" s="655"/>
      <c r="AV42" s="655"/>
      <c r="AW42" s="656"/>
      <c r="AX42" s="655"/>
      <c r="AY42" s="655"/>
      <c r="AZ42" s="655"/>
      <c r="BA42" s="656"/>
      <c r="BB42" s="655"/>
      <c r="BC42" s="655"/>
      <c r="BD42" s="655"/>
      <c r="BE42" s="656"/>
    </row>
    <row r="43" spans="1:57" s="20" customFormat="1" ht="30">
      <c r="A43" s="657" t="s">
        <v>1173</v>
      </c>
      <c r="B43" s="224">
        <v>1120</v>
      </c>
      <c r="C43" s="224">
        <v>664316.12712287006</v>
      </c>
      <c r="D43" s="224">
        <v>227</v>
      </c>
      <c r="E43" s="224">
        <v>173440.80634450002</v>
      </c>
      <c r="F43" s="413">
        <f t="shared" ref="F43:I44" si="28">J43+N43+R43+V43+Z43+AD43+AH43+AL43+AP43+AT43+AX43+BB43</f>
        <v>303</v>
      </c>
      <c r="G43" s="413">
        <f t="shared" si="28"/>
        <v>138385.00324797397</v>
      </c>
      <c r="H43" s="413">
        <f t="shared" si="28"/>
        <v>52</v>
      </c>
      <c r="I43" s="413">
        <f t="shared" si="28"/>
        <v>17647.356364924002</v>
      </c>
      <c r="J43" s="413">
        <v>86</v>
      </c>
      <c r="K43" s="413">
        <v>25739.755809819999</v>
      </c>
      <c r="L43" s="413">
        <v>15</v>
      </c>
      <c r="M43" s="413">
        <v>4768.2442944240001</v>
      </c>
      <c r="N43" s="254">
        <v>112</v>
      </c>
      <c r="O43" s="254">
        <v>58075.972811163985</v>
      </c>
      <c r="P43" s="254">
        <v>11</v>
      </c>
      <c r="Q43" s="254">
        <v>3151.2303027000003</v>
      </c>
      <c r="R43" s="254">
        <v>105</v>
      </c>
      <c r="S43" s="254">
        <v>54569.274626990002</v>
      </c>
      <c r="T43" s="254">
        <v>26</v>
      </c>
      <c r="U43" s="254">
        <v>9727.8817677999996</v>
      </c>
      <c r="V43" s="254"/>
      <c r="W43" s="254"/>
      <c r="X43" s="254"/>
      <c r="Y43" s="254"/>
      <c r="Z43" s="254"/>
      <c r="AA43" s="254"/>
      <c r="AB43" s="254"/>
      <c r="AC43" s="254"/>
      <c r="AD43" s="254"/>
      <c r="AE43" s="254"/>
      <c r="AF43" s="254"/>
      <c r="AG43" s="254"/>
      <c r="AH43" s="254"/>
      <c r="AI43" s="254"/>
      <c r="AJ43" s="254"/>
      <c r="AK43" s="254"/>
      <c r="AL43" s="254"/>
      <c r="AM43" s="254"/>
      <c r="AN43" s="254"/>
      <c r="AO43" s="254"/>
      <c r="AP43" s="254"/>
      <c r="AQ43" s="254"/>
      <c r="AR43" s="254"/>
      <c r="AS43" s="254"/>
      <c r="AT43" s="254"/>
      <c r="AU43" s="254"/>
      <c r="AV43" s="254"/>
      <c r="AW43" s="254"/>
      <c r="AX43" s="254"/>
      <c r="AY43" s="254"/>
      <c r="AZ43" s="254"/>
      <c r="BA43" s="254"/>
      <c r="BB43" s="254"/>
      <c r="BC43" s="254"/>
      <c r="BD43" s="254"/>
      <c r="BE43" s="254"/>
    </row>
    <row r="44" spans="1:57" s="20" customFormat="1">
      <c r="A44" s="639" t="s">
        <v>1174</v>
      </c>
      <c r="B44" s="224">
        <v>45</v>
      </c>
      <c r="C44" s="224">
        <v>19166.309999999998</v>
      </c>
      <c r="D44" s="224">
        <v>0</v>
      </c>
      <c r="E44" s="224">
        <v>0</v>
      </c>
      <c r="F44" s="224">
        <f t="shared" si="28"/>
        <v>10</v>
      </c>
      <c r="G44" s="224">
        <f t="shared" si="28"/>
        <v>2453.96</v>
      </c>
      <c r="H44" s="224">
        <f t="shared" si="28"/>
        <v>0</v>
      </c>
      <c r="I44" s="224">
        <f t="shared" si="28"/>
        <v>0</v>
      </c>
      <c r="J44" s="254">
        <v>4</v>
      </c>
      <c r="K44" s="254">
        <v>686.75</v>
      </c>
      <c r="L44" s="254">
        <v>0</v>
      </c>
      <c r="M44" s="254">
        <v>0</v>
      </c>
      <c r="N44" s="659">
        <v>3</v>
      </c>
      <c r="O44" s="659">
        <v>1206.96</v>
      </c>
      <c r="P44" s="254">
        <v>0</v>
      </c>
      <c r="Q44" s="254">
        <v>0</v>
      </c>
      <c r="R44" s="659">
        <v>3</v>
      </c>
      <c r="S44" s="659">
        <v>560.25</v>
      </c>
      <c r="T44" s="254">
        <v>0</v>
      </c>
      <c r="U44" s="254">
        <v>0</v>
      </c>
      <c r="V44" s="254"/>
      <c r="W44" s="254"/>
      <c r="X44" s="254"/>
      <c r="Y44" s="254"/>
      <c r="Z44" s="254"/>
      <c r="AA44" s="254"/>
      <c r="AB44" s="254"/>
      <c r="AC44" s="254"/>
      <c r="AD44" s="254"/>
      <c r="AE44" s="254"/>
      <c r="AF44" s="254"/>
      <c r="AG44" s="254"/>
      <c r="AH44" s="254"/>
      <c r="AI44" s="254"/>
      <c r="AJ44" s="254"/>
      <c r="AK44" s="254"/>
      <c r="AL44" s="254"/>
      <c r="AM44" s="254"/>
      <c r="AN44" s="254"/>
      <c r="AO44" s="254"/>
      <c r="AP44" s="305"/>
      <c r="AQ44" s="658"/>
      <c r="AR44" s="254"/>
      <c r="AS44" s="254"/>
      <c r="AT44" s="254"/>
      <c r="AU44" s="254"/>
      <c r="AV44" s="254"/>
      <c r="AW44" s="254"/>
      <c r="AX44" s="254"/>
      <c r="AY44" s="254"/>
      <c r="AZ44" s="254"/>
      <c r="BA44" s="254"/>
      <c r="BB44" s="659"/>
      <c r="BC44" s="660"/>
      <c r="BD44" s="254"/>
      <c r="BE44" s="254"/>
    </row>
    <row r="45" spans="1:57" s="20" customFormat="1">
      <c r="A45" s="642" t="s">
        <v>1180</v>
      </c>
      <c r="B45" s="344">
        <f t="shared" ref="B45:AG45" si="29">B43+B44</f>
        <v>1165</v>
      </c>
      <c r="C45" s="344">
        <f t="shared" si="29"/>
        <v>683482.43712287</v>
      </c>
      <c r="D45" s="344">
        <f t="shared" si="29"/>
        <v>227</v>
      </c>
      <c r="E45" s="344">
        <f t="shared" si="29"/>
        <v>173440.80634450002</v>
      </c>
      <c r="F45" s="344">
        <f t="shared" si="29"/>
        <v>313</v>
      </c>
      <c r="G45" s="344">
        <f t="shared" si="29"/>
        <v>140838.96324797397</v>
      </c>
      <c r="H45" s="344">
        <f t="shared" si="29"/>
        <v>52</v>
      </c>
      <c r="I45" s="344">
        <f t="shared" si="29"/>
        <v>17647.356364924002</v>
      </c>
      <c r="J45" s="344">
        <f t="shared" si="29"/>
        <v>90</v>
      </c>
      <c r="K45" s="344">
        <f t="shared" si="29"/>
        <v>26426.505809819999</v>
      </c>
      <c r="L45" s="344">
        <f t="shared" si="29"/>
        <v>15</v>
      </c>
      <c r="M45" s="344">
        <f t="shared" si="29"/>
        <v>4768.2442944240001</v>
      </c>
      <c r="N45" s="344">
        <f t="shared" si="29"/>
        <v>115</v>
      </c>
      <c r="O45" s="344">
        <f t="shared" si="29"/>
        <v>59282.932811163984</v>
      </c>
      <c r="P45" s="344">
        <f t="shared" si="29"/>
        <v>11</v>
      </c>
      <c r="Q45" s="344">
        <f t="shared" si="29"/>
        <v>3151.2303027000003</v>
      </c>
      <c r="R45" s="344">
        <f t="shared" si="29"/>
        <v>108</v>
      </c>
      <c r="S45" s="344">
        <f t="shared" si="29"/>
        <v>55129.524626990002</v>
      </c>
      <c r="T45" s="344">
        <f t="shared" si="29"/>
        <v>26</v>
      </c>
      <c r="U45" s="344">
        <f t="shared" si="29"/>
        <v>9727.8817677999996</v>
      </c>
      <c r="V45" s="344">
        <f t="shared" si="29"/>
        <v>0</v>
      </c>
      <c r="W45" s="344">
        <f t="shared" si="29"/>
        <v>0</v>
      </c>
      <c r="X45" s="344">
        <f t="shared" si="29"/>
        <v>0</v>
      </c>
      <c r="Y45" s="344">
        <f t="shared" si="29"/>
        <v>0</v>
      </c>
      <c r="Z45" s="344">
        <f t="shared" si="29"/>
        <v>0</v>
      </c>
      <c r="AA45" s="344">
        <f t="shared" si="29"/>
        <v>0</v>
      </c>
      <c r="AB45" s="344">
        <f t="shared" si="29"/>
        <v>0</v>
      </c>
      <c r="AC45" s="344">
        <f t="shared" si="29"/>
        <v>0</v>
      </c>
      <c r="AD45" s="344">
        <f t="shared" si="29"/>
        <v>0</v>
      </c>
      <c r="AE45" s="344">
        <f t="shared" si="29"/>
        <v>0</v>
      </c>
      <c r="AF45" s="344">
        <f t="shared" si="29"/>
        <v>0</v>
      </c>
      <c r="AG45" s="344">
        <f t="shared" si="29"/>
        <v>0</v>
      </c>
      <c r="AH45" s="344">
        <f t="shared" ref="AH45:BE45" si="30">AH43+AH44</f>
        <v>0</v>
      </c>
      <c r="AI45" s="344">
        <f t="shared" si="30"/>
        <v>0</v>
      </c>
      <c r="AJ45" s="344">
        <f t="shared" si="30"/>
        <v>0</v>
      </c>
      <c r="AK45" s="344">
        <f t="shared" si="30"/>
        <v>0</v>
      </c>
      <c r="AL45" s="344">
        <f t="shared" si="30"/>
        <v>0</v>
      </c>
      <c r="AM45" s="344">
        <f t="shared" si="30"/>
        <v>0</v>
      </c>
      <c r="AN45" s="344">
        <f t="shared" si="30"/>
        <v>0</v>
      </c>
      <c r="AO45" s="344">
        <f t="shared" si="30"/>
        <v>0</v>
      </c>
      <c r="AP45" s="344">
        <f t="shared" si="30"/>
        <v>0</v>
      </c>
      <c r="AQ45" s="344">
        <f t="shared" si="30"/>
        <v>0</v>
      </c>
      <c r="AR45" s="344">
        <f t="shared" si="30"/>
        <v>0</v>
      </c>
      <c r="AS45" s="344">
        <f t="shared" si="30"/>
        <v>0</v>
      </c>
      <c r="AT45" s="344">
        <f t="shared" si="30"/>
        <v>0</v>
      </c>
      <c r="AU45" s="344">
        <f t="shared" si="30"/>
        <v>0</v>
      </c>
      <c r="AV45" s="344">
        <f t="shared" si="30"/>
        <v>0</v>
      </c>
      <c r="AW45" s="344">
        <f t="shared" si="30"/>
        <v>0</v>
      </c>
      <c r="AX45" s="344">
        <f t="shared" si="30"/>
        <v>0</v>
      </c>
      <c r="AY45" s="344">
        <f t="shared" si="30"/>
        <v>0</v>
      </c>
      <c r="AZ45" s="344">
        <f t="shared" si="30"/>
        <v>0</v>
      </c>
      <c r="BA45" s="344">
        <f t="shared" si="30"/>
        <v>0</v>
      </c>
      <c r="BB45" s="344">
        <f t="shared" si="30"/>
        <v>0</v>
      </c>
      <c r="BC45" s="344">
        <f t="shared" si="30"/>
        <v>0</v>
      </c>
      <c r="BD45" s="344">
        <f t="shared" si="30"/>
        <v>0</v>
      </c>
      <c r="BE45" s="344">
        <f t="shared" si="30"/>
        <v>0</v>
      </c>
    </row>
    <row r="46" spans="1:57" s="20" customFormat="1">
      <c r="A46" s="654" t="s">
        <v>1095</v>
      </c>
      <c r="B46" s="530"/>
      <c r="C46" s="530"/>
      <c r="D46" s="530"/>
      <c r="E46" s="530"/>
      <c r="F46" s="655"/>
      <c r="G46" s="655"/>
      <c r="H46" s="655"/>
      <c r="I46" s="655"/>
      <c r="J46" s="655"/>
      <c r="K46" s="655"/>
      <c r="L46" s="655"/>
      <c r="M46" s="656"/>
      <c r="N46" s="655"/>
      <c r="O46" s="655"/>
      <c r="P46" s="655"/>
      <c r="Q46" s="656"/>
      <c r="R46" s="655"/>
      <c r="S46" s="655"/>
      <c r="T46" s="655"/>
      <c r="U46" s="656"/>
      <c r="V46" s="655"/>
      <c r="W46" s="655"/>
      <c r="X46" s="655"/>
      <c r="Y46" s="656"/>
      <c r="Z46" s="655"/>
      <c r="AA46" s="655"/>
      <c r="AB46" s="655"/>
      <c r="AC46" s="656"/>
      <c r="AD46" s="655"/>
      <c r="AE46" s="655"/>
      <c r="AF46" s="655"/>
      <c r="AG46" s="656"/>
      <c r="AH46" s="655"/>
      <c r="AI46" s="655"/>
      <c r="AJ46" s="655"/>
      <c r="AK46" s="656"/>
      <c r="AL46" s="655"/>
      <c r="AM46" s="655"/>
      <c r="AN46" s="655"/>
      <c r="AO46" s="656"/>
      <c r="AP46" s="655"/>
      <c r="AQ46" s="655"/>
      <c r="AR46" s="655"/>
      <c r="AS46" s="656"/>
      <c r="AT46" s="655"/>
      <c r="AU46" s="655"/>
      <c r="AV46" s="655"/>
      <c r="AW46" s="656"/>
      <c r="AX46" s="655"/>
      <c r="AY46" s="655"/>
      <c r="AZ46" s="655"/>
      <c r="BA46" s="656"/>
      <c r="BB46" s="655"/>
      <c r="BC46" s="655"/>
      <c r="BD46" s="655"/>
      <c r="BE46" s="656"/>
    </row>
    <row r="47" spans="1:57" s="20" customFormat="1">
      <c r="A47" s="645" t="s">
        <v>1175</v>
      </c>
      <c r="B47" s="224">
        <v>0</v>
      </c>
      <c r="C47" s="224">
        <v>0</v>
      </c>
      <c r="D47" s="224">
        <v>3</v>
      </c>
      <c r="E47" s="224">
        <v>5905</v>
      </c>
      <c r="F47" s="224">
        <f t="shared" ref="F47:I48" si="31">J47+N47+R47+V47+Z47+AD47+AH47+AL47+AP47+AT47+AX47+BB47</f>
        <v>0</v>
      </c>
      <c r="G47" s="224">
        <f t="shared" si="31"/>
        <v>0</v>
      </c>
      <c r="H47" s="224">
        <f t="shared" si="31"/>
        <v>1</v>
      </c>
      <c r="I47" s="224">
        <f t="shared" si="31"/>
        <v>1228</v>
      </c>
      <c r="J47" s="254">
        <v>0</v>
      </c>
      <c r="K47" s="254">
        <v>0</v>
      </c>
      <c r="L47" s="254">
        <v>0</v>
      </c>
      <c r="M47" s="254">
        <v>0</v>
      </c>
      <c r="N47" s="254">
        <v>0</v>
      </c>
      <c r="O47" s="254">
        <v>0</v>
      </c>
      <c r="P47" s="254">
        <v>0</v>
      </c>
      <c r="Q47" s="254">
        <v>0</v>
      </c>
      <c r="R47" s="254">
        <v>0</v>
      </c>
      <c r="S47" s="254">
        <v>0</v>
      </c>
      <c r="T47" s="254">
        <v>1</v>
      </c>
      <c r="U47" s="254">
        <v>1228</v>
      </c>
      <c r="V47" s="254"/>
      <c r="W47" s="254"/>
      <c r="X47" s="254"/>
      <c r="Y47" s="254"/>
      <c r="Z47" s="254"/>
      <c r="AA47" s="254"/>
      <c r="AB47" s="254"/>
      <c r="AC47" s="254"/>
      <c r="AD47" s="254"/>
      <c r="AE47" s="254"/>
      <c r="AF47" s="254"/>
      <c r="AG47" s="254"/>
      <c r="AH47" s="254"/>
      <c r="AI47" s="254"/>
      <c r="AJ47" s="254"/>
      <c r="AK47" s="254"/>
      <c r="AL47" s="254"/>
      <c r="AM47" s="254"/>
      <c r="AN47" s="254"/>
      <c r="AO47" s="254"/>
      <c r="AP47" s="254"/>
      <c r="AQ47" s="254"/>
      <c r="AR47" s="254"/>
      <c r="AS47" s="254"/>
      <c r="AT47" s="254"/>
      <c r="AU47" s="254"/>
      <c r="AV47" s="254"/>
      <c r="AW47" s="254"/>
      <c r="AX47" s="254"/>
      <c r="AY47" s="254"/>
      <c r="AZ47" s="254"/>
      <c r="BA47" s="254"/>
      <c r="BB47" s="254"/>
      <c r="BC47" s="254"/>
      <c r="BD47" s="254"/>
      <c r="BE47" s="254"/>
    </row>
    <row r="48" spans="1:57" s="20" customFormat="1">
      <c r="A48" s="645" t="s">
        <v>1176</v>
      </c>
      <c r="B48" s="224">
        <v>0</v>
      </c>
      <c r="C48" s="224">
        <v>0</v>
      </c>
      <c r="D48" s="224">
        <v>14</v>
      </c>
      <c r="E48" s="224">
        <v>33118.6</v>
      </c>
      <c r="F48" s="224">
        <f t="shared" si="31"/>
        <v>0</v>
      </c>
      <c r="G48" s="224">
        <f t="shared" si="31"/>
        <v>0</v>
      </c>
      <c r="H48" s="224">
        <f t="shared" si="31"/>
        <v>1</v>
      </c>
      <c r="I48" s="224">
        <f t="shared" si="31"/>
        <v>102.5</v>
      </c>
      <c r="J48" s="254">
        <v>0</v>
      </c>
      <c r="K48" s="254">
        <v>0</v>
      </c>
      <c r="L48" s="254">
        <v>0</v>
      </c>
      <c r="M48" s="254">
        <v>0</v>
      </c>
      <c r="N48" s="254">
        <v>0</v>
      </c>
      <c r="O48" s="254">
        <v>0</v>
      </c>
      <c r="P48" s="254">
        <v>0</v>
      </c>
      <c r="Q48" s="254">
        <v>0</v>
      </c>
      <c r="R48" s="254"/>
      <c r="S48" s="254"/>
      <c r="T48" s="254">
        <v>1</v>
      </c>
      <c r="U48" s="254">
        <v>102.5</v>
      </c>
      <c r="V48" s="254"/>
      <c r="W48" s="254"/>
      <c r="X48" s="254"/>
      <c r="Y48" s="254"/>
      <c r="Z48" s="254"/>
      <c r="AA48" s="254"/>
      <c r="AB48" s="660"/>
      <c r="AC48" s="660"/>
      <c r="AD48" s="254"/>
      <c r="AE48" s="254"/>
      <c r="AF48" s="660"/>
      <c r="AG48" s="660"/>
      <c r="AH48" s="254"/>
      <c r="AI48" s="254"/>
      <c r="AJ48" s="660"/>
      <c r="AK48" s="660"/>
      <c r="AL48" s="254"/>
      <c r="AM48" s="254"/>
      <c r="AN48" s="660"/>
      <c r="AO48" s="660"/>
      <c r="AP48" s="254"/>
      <c r="AQ48" s="254"/>
      <c r="AR48" s="660"/>
      <c r="AS48" s="660"/>
      <c r="AT48" s="254"/>
      <c r="AU48" s="254"/>
      <c r="AV48" s="660"/>
      <c r="AW48" s="660"/>
      <c r="AX48" s="254"/>
      <c r="AY48" s="254"/>
      <c r="AZ48" s="254"/>
      <c r="BA48" s="254"/>
      <c r="BB48" s="254"/>
      <c r="BC48" s="254"/>
      <c r="BD48" s="254"/>
      <c r="BE48" s="254"/>
    </row>
    <row r="49" spans="1:57" s="20" customFormat="1">
      <c r="A49" s="642" t="s">
        <v>1179</v>
      </c>
      <c r="B49" s="345">
        <f>SUM(B47:B48)</f>
        <v>0</v>
      </c>
      <c r="C49" s="345">
        <f t="shared" ref="C49:E49" si="32">SUM(C47:C48)</f>
        <v>0</v>
      </c>
      <c r="D49" s="345">
        <f t="shared" si="32"/>
        <v>17</v>
      </c>
      <c r="E49" s="345">
        <f t="shared" si="32"/>
        <v>39023.599999999999</v>
      </c>
      <c r="F49" s="345">
        <f>SUM(F47:F48)</f>
        <v>0</v>
      </c>
      <c r="G49" s="345">
        <f t="shared" ref="G49:I49" si="33">SUM(G47:G48)</f>
        <v>0</v>
      </c>
      <c r="H49" s="345">
        <f t="shared" si="33"/>
        <v>2</v>
      </c>
      <c r="I49" s="345">
        <f t="shared" si="33"/>
        <v>1330.5</v>
      </c>
      <c r="J49" s="344">
        <f>SUM(J47:J48)</f>
        <v>0</v>
      </c>
      <c r="K49" s="344">
        <f>SUM(K47:K48)</f>
        <v>0</v>
      </c>
      <c r="L49" s="344">
        <f t="shared" ref="L49:BE49" si="34">SUM(L47:L48)</f>
        <v>0</v>
      </c>
      <c r="M49" s="344">
        <f t="shared" si="34"/>
        <v>0</v>
      </c>
      <c r="N49" s="344">
        <f t="shared" si="34"/>
        <v>0</v>
      </c>
      <c r="O49" s="344">
        <f t="shared" si="34"/>
        <v>0</v>
      </c>
      <c r="P49" s="344">
        <f t="shared" si="34"/>
        <v>0</v>
      </c>
      <c r="Q49" s="344">
        <f t="shared" si="34"/>
        <v>0</v>
      </c>
      <c r="R49" s="344">
        <f t="shared" si="34"/>
        <v>0</v>
      </c>
      <c r="S49" s="344">
        <f t="shared" si="34"/>
        <v>0</v>
      </c>
      <c r="T49" s="344">
        <f t="shared" si="34"/>
        <v>2</v>
      </c>
      <c r="U49" s="344">
        <f t="shared" si="34"/>
        <v>1330.5</v>
      </c>
      <c r="V49" s="344">
        <f t="shared" si="34"/>
        <v>0</v>
      </c>
      <c r="W49" s="344">
        <f t="shared" si="34"/>
        <v>0</v>
      </c>
      <c r="X49" s="344">
        <f t="shared" si="34"/>
        <v>0</v>
      </c>
      <c r="Y49" s="344">
        <f t="shared" si="34"/>
        <v>0</v>
      </c>
      <c r="Z49" s="344">
        <f t="shared" si="34"/>
        <v>0</v>
      </c>
      <c r="AA49" s="344">
        <f t="shared" si="34"/>
        <v>0</v>
      </c>
      <c r="AB49" s="344">
        <f t="shared" si="34"/>
        <v>0</v>
      </c>
      <c r="AC49" s="344">
        <f t="shared" si="34"/>
        <v>0</v>
      </c>
      <c r="AD49" s="344">
        <f t="shared" si="34"/>
        <v>0</v>
      </c>
      <c r="AE49" s="344">
        <f t="shared" si="34"/>
        <v>0</v>
      </c>
      <c r="AF49" s="344">
        <f t="shared" si="34"/>
        <v>0</v>
      </c>
      <c r="AG49" s="344">
        <f t="shared" si="34"/>
        <v>0</v>
      </c>
      <c r="AH49" s="344">
        <f t="shared" si="34"/>
        <v>0</v>
      </c>
      <c r="AI49" s="344">
        <f t="shared" si="34"/>
        <v>0</v>
      </c>
      <c r="AJ49" s="344">
        <f t="shared" si="34"/>
        <v>0</v>
      </c>
      <c r="AK49" s="344">
        <f t="shared" si="34"/>
        <v>0</v>
      </c>
      <c r="AL49" s="344">
        <f t="shared" si="34"/>
        <v>0</v>
      </c>
      <c r="AM49" s="344">
        <f t="shared" si="34"/>
        <v>0</v>
      </c>
      <c r="AN49" s="344">
        <f t="shared" si="34"/>
        <v>0</v>
      </c>
      <c r="AO49" s="344">
        <f t="shared" si="34"/>
        <v>0</v>
      </c>
      <c r="AP49" s="344">
        <f t="shared" si="34"/>
        <v>0</v>
      </c>
      <c r="AQ49" s="344">
        <f t="shared" si="34"/>
        <v>0</v>
      </c>
      <c r="AR49" s="344">
        <f t="shared" si="34"/>
        <v>0</v>
      </c>
      <c r="AS49" s="344">
        <f t="shared" si="34"/>
        <v>0</v>
      </c>
      <c r="AT49" s="344">
        <f t="shared" si="34"/>
        <v>0</v>
      </c>
      <c r="AU49" s="344">
        <f t="shared" si="34"/>
        <v>0</v>
      </c>
      <c r="AV49" s="344">
        <f t="shared" si="34"/>
        <v>0</v>
      </c>
      <c r="AW49" s="344">
        <f t="shared" si="34"/>
        <v>0</v>
      </c>
      <c r="AX49" s="344">
        <f t="shared" si="34"/>
        <v>0</v>
      </c>
      <c r="AY49" s="344">
        <f t="shared" si="34"/>
        <v>0</v>
      </c>
      <c r="AZ49" s="344">
        <f t="shared" si="34"/>
        <v>0</v>
      </c>
      <c r="BA49" s="344">
        <f t="shared" si="34"/>
        <v>0</v>
      </c>
      <c r="BB49" s="344">
        <f t="shared" si="34"/>
        <v>0</v>
      </c>
      <c r="BC49" s="344">
        <f t="shared" si="34"/>
        <v>0</v>
      </c>
      <c r="BD49" s="344">
        <f t="shared" si="34"/>
        <v>0</v>
      </c>
      <c r="BE49" s="344">
        <f t="shared" si="34"/>
        <v>0</v>
      </c>
    </row>
    <row r="50" spans="1:57">
      <c r="A50" s="1234" t="s">
        <v>81</v>
      </c>
      <c r="B50" s="1234"/>
      <c r="C50" s="1234"/>
      <c r="D50" s="1234"/>
      <c r="E50" s="1234"/>
      <c r="F50" s="1234"/>
      <c r="G50" s="1234"/>
      <c r="H50" s="1234"/>
      <c r="I50" s="1234"/>
      <c r="J50" s="1234"/>
      <c r="K50" s="1234"/>
      <c r="L50" s="1234"/>
      <c r="M50" s="1234"/>
      <c r="N50" s="410"/>
      <c r="O50" s="410"/>
    </row>
    <row r="51" spans="1:57">
      <c r="A51" s="587" t="s">
        <v>1187</v>
      </c>
      <c r="B51" s="587"/>
      <c r="C51" s="587"/>
      <c r="D51" s="587"/>
      <c r="E51" s="587"/>
      <c r="F51" s="587"/>
      <c r="G51" s="1176"/>
      <c r="H51" s="587"/>
      <c r="I51" s="587"/>
      <c r="J51" s="587"/>
      <c r="K51" s="587"/>
      <c r="L51" s="587"/>
      <c r="M51" s="587"/>
      <c r="N51" s="410"/>
      <c r="O51" s="410"/>
    </row>
    <row r="52" spans="1:57">
      <c r="A52" s="587" t="s">
        <v>1188</v>
      </c>
      <c r="B52" s="587"/>
      <c r="C52" s="587"/>
      <c r="D52" s="587"/>
      <c r="E52" s="587"/>
      <c r="F52" s="587"/>
      <c r="G52" s="587"/>
      <c r="H52" s="587"/>
      <c r="I52" s="587"/>
      <c r="J52" s="587"/>
      <c r="K52" s="587"/>
      <c r="L52" s="587"/>
      <c r="M52" s="587"/>
      <c r="N52" s="410"/>
      <c r="O52" s="410"/>
    </row>
    <row r="53" spans="1:57">
      <c r="A53" s="410" t="s">
        <v>1177</v>
      </c>
      <c r="B53" s="410"/>
      <c r="C53" s="410"/>
      <c r="D53" s="410"/>
      <c r="E53" s="410"/>
      <c r="F53" s="410"/>
      <c r="G53" s="410"/>
      <c r="H53" s="410"/>
      <c r="I53" s="410"/>
      <c r="J53" s="410"/>
      <c r="K53" s="410"/>
      <c r="L53" s="410"/>
      <c r="M53" s="410"/>
      <c r="N53" s="410"/>
      <c r="O53" s="410"/>
    </row>
    <row r="54" spans="1:57">
      <c r="A54" s="410" t="s">
        <v>1178</v>
      </c>
      <c r="B54" s="410"/>
      <c r="C54" s="410"/>
      <c r="D54" s="410"/>
      <c r="E54" s="410"/>
      <c r="F54" s="410"/>
      <c r="G54" s="410"/>
      <c r="H54" s="410"/>
      <c r="I54" s="410"/>
      <c r="J54" s="410"/>
      <c r="K54" s="410"/>
      <c r="L54" s="410"/>
      <c r="M54" s="410"/>
      <c r="N54" s="410"/>
      <c r="O54" s="410"/>
    </row>
    <row r="55" spans="1:57">
      <c r="A55" s="410" t="s">
        <v>1110</v>
      </c>
      <c r="B55" s="410"/>
      <c r="C55" s="410"/>
      <c r="D55" s="410"/>
      <c r="E55" s="410"/>
      <c r="F55" s="410"/>
      <c r="G55" s="410"/>
      <c r="H55" s="410"/>
      <c r="I55" s="410"/>
      <c r="J55" s="410"/>
      <c r="K55" s="410"/>
      <c r="L55" s="410"/>
      <c r="M55" s="410"/>
      <c r="N55" s="410"/>
      <c r="O55" s="410"/>
    </row>
    <row r="56" spans="1:57">
      <c r="A56" s="325" t="s">
        <v>130</v>
      </c>
      <c r="B56" s="410"/>
      <c r="C56" s="410"/>
      <c r="D56" s="410"/>
      <c r="E56" s="410"/>
      <c r="F56" s="410"/>
      <c r="G56" s="410"/>
      <c r="H56" s="410"/>
      <c r="I56" s="410"/>
      <c r="J56" s="410"/>
      <c r="K56" s="410"/>
      <c r="L56" s="410"/>
      <c r="M56" s="410"/>
      <c r="N56" s="410"/>
      <c r="O56" s="410"/>
    </row>
    <row r="57" spans="1:57">
      <c r="A57" s="410"/>
      <c r="B57" s="410"/>
      <c r="C57" s="410"/>
      <c r="D57" s="410"/>
      <c r="E57" s="410"/>
      <c r="F57" s="410"/>
      <c r="G57" s="410"/>
      <c r="H57" s="410"/>
      <c r="I57" s="410"/>
      <c r="J57" s="410"/>
      <c r="K57" s="410"/>
      <c r="L57" s="410"/>
      <c r="M57" s="410"/>
      <c r="N57" s="410"/>
      <c r="O57" s="410"/>
    </row>
    <row r="63" spans="1:57">
      <c r="Q63" s="52"/>
      <c r="R63" s="52"/>
      <c r="S63" s="52"/>
      <c r="T63" s="52"/>
      <c r="U63" s="52"/>
      <c r="V63" s="661"/>
      <c r="X63" s="661"/>
      <c r="Z63" s="661"/>
    </row>
    <row r="64" spans="1:57">
      <c r="P64" s="52"/>
      <c r="Q64" s="52"/>
      <c r="R64" s="52"/>
      <c r="S64" s="52"/>
      <c r="T64" s="52"/>
      <c r="U64" s="52"/>
      <c r="V64" s="661"/>
      <c r="X64" s="661"/>
      <c r="Z64" s="661"/>
    </row>
    <row r="65" spans="17:26">
      <c r="Q65" s="52"/>
      <c r="R65" s="52"/>
      <c r="S65" s="52"/>
      <c r="T65" s="52"/>
      <c r="U65" s="52"/>
      <c r="V65" s="661"/>
      <c r="X65" s="661"/>
      <c r="Z65" s="661"/>
    </row>
    <row r="66" spans="17:26">
      <c r="Q66" s="52"/>
      <c r="R66" s="52"/>
      <c r="S66" s="52"/>
      <c r="T66" s="52"/>
      <c r="U66" s="52"/>
      <c r="V66" s="661"/>
      <c r="X66" s="661"/>
      <c r="Z66" s="661"/>
    </row>
    <row r="67" spans="17:26">
      <c r="Q67" s="52"/>
      <c r="R67" s="52"/>
      <c r="S67" s="52"/>
      <c r="T67" s="52"/>
      <c r="U67" s="52"/>
      <c r="V67" s="661"/>
      <c r="X67" s="661"/>
      <c r="Z67" s="661"/>
    </row>
    <row r="68" spans="17:26">
      <c r="Q68" s="52"/>
      <c r="R68" s="52"/>
      <c r="S68" s="52"/>
      <c r="T68" s="52"/>
      <c r="U68" s="52"/>
      <c r="V68" s="661"/>
      <c r="X68" s="661"/>
      <c r="Z68" s="661"/>
    </row>
    <row r="69" spans="17:26">
      <c r="Q69" s="52"/>
      <c r="R69" s="52"/>
      <c r="S69" s="52"/>
      <c r="T69" s="52"/>
      <c r="U69" s="52"/>
      <c r="V69" s="661"/>
      <c r="X69" s="661"/>
      <c r="Z69" s="661"/>
    </row>
    <row r="70" spans="17:26">
      <c r="Q70" s="52"/>
      <c r="R70" s="52"/>
      <c r="S70" s="52"/>
      <c r="T70" s="52"/>
      <c r="U70" s="52"/>
      <c r="V70" s="661"/>
      <c r="X70" s="661"/>
      <c r="Z70" s="661"/>
    </row>
    <row r="71" spans="17:26">
      <c r="Q71" s="52"/>
      <c r="R71" s="52"/>
      <c r="S71" s="52"/>
      <c r="T71" s="52"/>
      <c r="U71" s="52"/>
      <c r="V71" s="661"/>
      <c r="X71" s="661"/>
      <c r="Z71" s="661"/>
    </row>
    <row r="72" spans="17:26">
      <c r="Q72" s="52"/>
      <c r="R72" s="52"/>
      <c r="S72" s="52"/>
      <c r="T72" s="52"/>
      <c r="U72" s="52"/>
      <c r="V72" s="661"/>
      <c r="X72" s="661"/>
      <c r="Z72" s="661"/>
    </row>
    <row r="73" spans="17:26">
      <c r="Q73" s="52"/>
      <c r="R73" s="52"/>
      <c r="S73" s="52"/>
      <c r="T73" s="52"/>
      <c r="U73" s="52"/>
      <c r="V73" s="661"/>
      <c r="X73" s="661"/>
      <c r="Z73" s="661"/>
    </row>
    <row r="74" spans="17:26">
      <c r="Q74" s="52"/>
      <c r="R74" s="52"/>
      <c r="S74" s="52"/>
      <c r="T74" s="52"/>
      <c r="U74" s="52"/>
      <c r="V74" s="661"/>
      <c r="X74" s="661"/>
      <c r="Z74" s="661"/>
    </row>
    <row r="75" spans="17:26">
      <c r="Q75" s="52"/>
      <c r="R75" s="52"/>
      <c r="S75" s="52"/>
      <c r="T75" s="52"/>
      <c r="U75" s="52"/>
      <c r="V75" s="661"/>
      <c r="X75" s="661"/>
      <c r="Z75" s="661"/>
    </row>
    <row r="76" spans="17:26">
      <c r="Q76" s="52"/>
      <c r="R76" s="52"/>
      <c r="S76" s="52"/>
      <c r="T76" s="52"/>
      <c r="U76" s="52"/>
      <c r="V76" s="661"/>
      <c r="X76" s="661"/>
      <c r="Z76" s="661"/>
    </row>
    <row r="77" spans="17:26">
      <c r="Q77" s="52"/>
      <c r="R77" s="52"/>
      <c r="S77" s="52"/>
      <c r="T77" s="52"/>
      <c r="U77" s="52"/>
      <c r="V77" s="661"/>
      <c r="X77" s="661"/>
      <c r="Z77" s="661"/>
    </row>
    <row r="78" spans="17:26">
      <c r="Q78" s="52"/>
      <c r="R78" s="52"/>
      <c r="S78" s="52"/>
      <c r="T78" s="52"/>
      <c r="U78" s="52"/>
      <c r="V78" s="661"/>
      <c r="X78" s="661"/>
      <c r="Z78" s="661"/>
    </row>
    <row r="79" spans="17:26">
      <c r="R79" s="52"/>
      <c r="S79" s="52"/>
      <c r="T79" s="52"/>
      <c r="U79" s="52"/>
      <c r="V79" s="661"/>
      <c r="X79" s="661"/>
      <c r="Z79" s="661"/>
    </row>
    <row r="80" spans="17:26">
      <c r="R80" s="52"/>
      <c r="S80" s="52"/>
      <c r="T80" s="52"/>
      <c r="U80" s="52"/>
      <c r="V80" s="661"/>
      <c r="X80" s="661"/>
      <c r="Z80" s="661"/>
    </row>
    <row r="81" spans="1:26">
      <c r="R81" s="52"/>
      <c r="S81" s="52"/>
      <c r="T81" s="52"/>
      <c r="U81" s="52"/>
      <c r="V81" s="661"/>
      <c r="X81" s="661"/>
      <c r="Z81" s="661"/>
    </row>
    <row r="82" spans="1:26">
      <c r="R82" s="52"/>
      <c r="S82" s="52"/>
      <c r="T82" s="52"/>
      <c r="U82" s="52"/>
      <c r="V82" s="661"/>
      <c r="X82" s="661"/>
      <c r="Z82" s="661"/>
    </row>
    <row r="83" spans="1:26" ht="15.75">
      <c r="A83" s="56"/>
      <c r="B83" s="56"/>
      <c r="C83" s="56"/>
      <c r="D83" s="56"/>
      <c r="E83" s="56"/>
      <c r="F83" s="57"/>
      <c r="G83" s="57"/>
      <c r="H83" s="58"/>
      <c r="I83" s="59"/>
      <c r="K83" s="59"/>
      <c r="L83" s="59"/>
      <c r="M83" s="59"/>
      <c r="R83" s="52"/>
      <c r="S83" s="52"/>
      <c r="T83" s="52"/>
      <c r="U83" s="52"/>
      <c r="V83" s="661"/>
      <c r="X83" s="661"/>
      <c r="Z83" s="661"/>
    </row>
    <row r="84" spans="1:26">
      <c r="A84" s="60"/>
      <c r="B84" s="60"/>
      <c r="C84" s="60"/>
      <c r="D84" s="60"/>
      <c r="E84" s="60"/>
      <c r="F84" s="61"/>
      <c r="G84" s="61"/>
      <c r="H84" s="182"/>
      <c r="I84" s="182"/>
      <c r="K84" s="62"/>
      <c r="L84" s="62"/>
      <c r="M84" s="62"/>
    </row>
    <row r="85" spans="1:26">
      <c r="A85" s="60"/>
      <c r="B85" s="60"/>
      <c r="C85" s="60"/>
      <c r="D85" s="60"/>
      <c r="E85" s="60"/>
      <c r="F85" s="61"/>
      <c r="G85" s="61"/>
      <c r="H85" s="61"/>
      <c r="I85" s="61"/>
      <c r="K85" s="61"/>
      <c r="L85" s="61"/>
      <c r="M85" s="61"/>
    </row>
    <row r="86" spans="1:26">
      <c r="A86" s="60"/>
      <c r="B86" s="60"/>
      <c r="C86" s="60"/>
      <c r="D86" s="60"/>
      <c r="E86" s="60"/>
      <c r="F86" s="61"/>
      <c r="G86" s="61"/>
      <c r="H86" s="61"/>
      <c r="I86" s="61"/>
      <c r="K86" s="61"/>
      <c r="L86" s="61"/>
      <c r="M86" s="61"/>
      <c r="N86" s="63"/>
      <c r="O86" s="64"/>
    </row>
    <row r="90" spans="1:26">
      <c r="P90" s="52"/>
      <c r="Q90" s="52"/>
    </row>
    <row r="93" spans="1:26">
      <c r="F93" s="52"/>
      <c r="G93" s="52"/>
      <c r="H93" s="52"/>
      <c r="I93" s="52"/>
      <c r="J93" s="52"/>
      <c r="K93" s="52"/>
      <c r="L93" s="52"/>
      <c r="M93" s="52"/>
      <c r="N93" s="52"/>
      <c r="O93" s="52"/>
    </row>
    <row r="94" spans="1:26">
      <c r="F94" s="52"/>
      <c r="G94" s="52"/>
      <c r="H94" s="52"/>
      <c r="I94" s="52"/>
      <c r="J94" s="52"/>
      <c r="K94" s="52"/>
      <c r="L94" s="52"/>
      <c r="M94" s="52"/>
      <c r="N94" s="52"/>
      <c r="O94" s="52"/>
    </row>
    <row r="100" spans="14:14">
      <c r="N100" s="65"/>
    </row>
  </sheetData>
  <mergeCells count="45">
    <mergeCell ref="BB3:BC3"/>
    <mergeCell ref="BD3:BE3"/>
    <mergeCell ref="A50:M50"/>
    <mergeCell ref="AP3:AQ3"/>
    <mergeCell ref="AR3:AS3"/>
    <mergeCell ref="AT3:AU3"/>
    <mergeCell ref="AV3:AW3"/>
    <mergeCell ref="AX3:AY3"/>
    <mergeCell ref="AZ3:BA3"/>
    <mergeCell ref="AD3:AE3"/>
    <mergeCell ref="AF3:AG3"/>
    <mergeCell ref="AH3:AI3"/>
    <mergeCell ref="AJ3:AK3"/>
    <mergeCell ref="AL3:AM3"/>
    <mergeCell ref="AN3:AO3"/>
    <mergeCell ref="R3:S3"/>
    <mergeCell ref="T3:U3"/>
    <mergeCell ref="V3:W3"/>
    <mergeCell ref="X3:Y3"/>
    <mergeCell ref="Z3:AA3"/>
    <mergeCell ref="AB3:AC3"/>
    <mergeCell ref="AP2:AS2"/>
    <mergeCell ref="AT2:AW2"/>
    <mergeCell ref="AX2:BA2"/>
    <mergeCell ref="BB2:BE2"/>
    <mergeCell ref="B3:C3"/>
    <mergeCell ref="D3:E3"/>
    <mergeCell ref="F3:G3"/>
    <mergeCell ref="H3:I3"/>
    <mergeCell ref="J3:K3"/>
    <mergeCell ref="L3:M3"/>
    <mergeCell ref="R2:U2"/>
    <mergeCell ref="V2:Y2"/>
    <mergeCell ref="Z2:AC2"/>
    <mergeCell ref="AD2:AG2"/>
    <mergeCell ref="AH2:AK2"/>
    <mergeCell ref="AL2:AO2"/>
    <mergeCell ref="N2:Q2"/>
    <mergeCell ref="N3:O3"/>
    <mergeCell ref="P3:Q3"/>
    <mergeCell ref="A1:I1"/>
    <mergeCell ref="A2:A4"/>
    <mergeCell ref="B2:E2"/>
    <mergeCell ref="F2:I2"/>
    <mergeCell ref="J2:M2"/>
  </mergeCells>
  <printOptions horizontalCentered="1"/>
  <pageMargins left="0.7" right="0.7" top="0.75" bottom="0.75" header="0.3" footer="0.3"/>
  <pageSetup paperSize="9" scale="57" fitToWidth="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R23"/>
  <sheetViews>
    <sheetView topLeftCell="A10" zoomScaleNormal="100" workbookViewId="0">
      <selection activeCell="A23" sqref="A23"/>
    </sheetView>
  </sheetViews>
  <sheetFormatPr defaultRowHeight="15"/>
  <sheetData>
    <row r="1" spans="1:18">
      <c r="A1" s="1237" t="s">
        <v>1325</v>
      </c>
      <c r="B1" s="1237"/>
      <c r="C1" s="1237"/>
      <c r="D1" s="1237"/>
      <c r="E1" s="1237"/>
      <c r="F1" s="1237"/>
      <c r="G1" s="1237"/>
      <c r="H1" s="1237"/>
      <c r="I1" s="1237"/>
      <c r="J1" s="1237"/>
      <c r="K1" s="1237"/>
      <c r="L1" s="1237"/>
      <c r="M1" s="1237"/>
      <c r="N1" s="1237"/>
      <c r="O1" s="1237"/>
    </row>
    <row r="2" spans="1:18" ht="15" customHeight="1">
      <c r="A2" s="1246" t="s">
        <v>116</v>
      </c>
      <c r="B2" s="1242" t="s">
        <v>137</v>
      </c>
      <c r="C2" s="1243"/>
      <c r="D2" s="1248" t="s">
        <v>643</v>
      </c>
      <c r="E2" s="1249"/>
      <c r="F2" s="1249"/>
      <c r="G2" s="1249"/>
      <c r="H2" s="1249"/>
      <c r="I2" s="1249"/>
      <c r="J2" s="1249"/>
      <c r="K2" s="1249"/>
      <c r="L2" s="1249"/>
      <c r="M2" s="1250"/>
      <c r="N2" s="1251" t="s">
        <v>140</v>
      </c>
      <c r="O2" s="1252"/>
    </row>
    <row r="3" spans="1:18">
      <c r="A3" s="1247"/>
      <c r="B3" s="1244"/>
      <c r="C3" s="1245"/>
      <c r="D3" s="1240" t="s">
        <v>1168</v>
      </c>
      <c r="E3" s="1241"/>
      <c r="F3" s="1235" t="s">
        <v>1167</v>
      </c>
      <c r="G3" s="1236"/>
      <c r="H3" s="1235" t="s">
        <v>1169</v>
      </c>
      <c r="I3" s="1236"/>
      <c r="J3" s="1240" t="s">
        <v>102</v>
      </c>
      <c r="K3" s="1241"/>
      <c r="L3" s="1240" t="s">
        <v>1166</v>
      </c>
      <c r="M3" s="1241"/>
      <c r="N3" s="1240" t="s">
        <v>1164</v>
      </c>
      <c r="O3" s="1241"/>
    </row>
    <row r="4" spans="1:18" ht="45">
      <c r="A4" s="1244"/>
      <c r="B4" s="66" t="s">
        <v>141</v>
      </c>
      <c r="C4" s="66" t="s">
        <v>142</v>
      </c>
      <c r="D4" s="66" t="s">
        <v>141</v>
      </c>
      <c r="E4" s="66" t="s">
        <v>142</v>
      </c>
      <c r="F4" s="66" t="s">
        <v>141</v>
      </c>
      <c r="G4" s="66" t="s">
        <v>142</v>
      </c>
      <c r="H4" s="66" t="s">
        <v>141</v>
      </c>
      <c r="I4" s="66" t="s">
        <v>142</v>
      </c>
      <c r="J4" s="66" t="s">
        <v>141</v>
      </c>
      <c r="K4" s="66" t="s">
        <v>142</v>
      </c>
      <c r="L4" s="66" t="s">
        <v>141</v>
      </c>
      <c r="M4" s="66" t="s">
        <v>142</v>
      </c>
      <c r="N4" s="66" t="s">
        <v>141</v>
      </c>
      <c r="O4" s="66" t="s">
        <v>142</v>
      </c>
    </row>
    <row r="5" spans="1:18">
      <c r="A5" s="562" t="s">
        <v>530</v>
      </c>
      <c r="B5" s="429">
        <v>385</v>
      </c>
      <c r="C5" s="429">
        <v>102259.41623999999</v>
      </c>
      <c r="D5" s="429">
        <v>76</v>
      </c>
      <c r="E5" s="429">
        <v>61859.847318499997</v>
      </c>
      <c r="F5" s="429">
        <v>196</v>
      </c>
      <c r="G5" s="429">
        <v>6095.4649200000003</v>
      </c>
      <c r="H5" s="430">
        <v>272</v>
      </c>
      <c r="I5" s="430">
        <v>67955.312238500002</v>
      </c>
      <c r="J5" s="51">
        <v>67</v>
      </c>
      <c r="K5" s="51">
        <v>15110.204001500002</v>
      </c>
      <c r="L5" s="51">
        <v>1</v>
      </c>
      <c r="M5" s="51">
        <v>27</v>
      </c>
      <c r="N5" s="51">
        <v>45</v>
      </c>
      <c r="O5" s="51">
        <v>19166.899999999998</v>
      </c>
      <c r="Q5" s="1106"/>
      <c r="R5" s="1106"/>
    </row>
    <row r="6" spans="1:18">
      <c r="A6" s="563" t="s">
        <v>1322</v>
      </c>
      <c r="B6" s="294">
        <f>SUM(B7:B18)</f>
        <v>121</v>
      </c>
      <c r="C6" s="294">
        <f>SUM(C7:C18)</f>
        <v>43684.308304699996</v>
      </c>
      <c r="D6" s="294">
        <f>SUM(D7:D18)</f>
        <v>13</v>
      </c>
      <c r="E6" s="294">
        <f t="shared" ref="E6:G6" si="0">SUM(E7:E18)</f>
        <v>16618.080442999999</v>
      </c>
      <c r="F6" s="294">
        <f t="shared" si="0"/>
        <v>61</v>
      </c>
      <c r="G6" s="294">
        <f t="shared" si="0"/>
        <v>1763.2650400000002</v>
      </c>
      <c r="H6" s="294">
        <f>D6+F6</f>
        <v>74</v>
      </c>
      <c r="I6" s="294">
        <f t="shared" ref="H6:I8" si="1">E6+G6</f>
        <v>18381.345482999997</v>
      </c>
      <c r="J6" s="293">
        <f>SUM(J7:J18)</f>
        <v>36</v>
      </c>
      <c r="K6" s="293">
        <f t="shared" ref="K6:O6" si="2">SUM(K7:K18)</f>
        <v>4849.0028223999998</v>
      </c>
      <c r="L6" s="293">
        <f t="shared" si="2"/>
        <v>1</v>
      </c>
      <c r="M6" s="293">
        <f t="shared" si="2"/>
        <v>17999.999999299998</v>
      </c>
      <c r="N6" s="293">
        <f>SUM(N7:N18)</f>
        <v>10</v>
      </c>
      <c r="O6" s="293">
        <f t="shared" si="2"/>
        <v>2453.96</v>
      </c>
      <c r="Q6" s="1106"/>
      <c r="R6" s="1106"/>
    </row>
    <row r="7" spans="1:18">
      <c r="A7" s="67">
        <v>45383</v>
      </c>
      <c r="B7" s="53">
        <f t="shared" ref="B7:C8" si="3">H7+J7+L7+N7</f>
        <v>39</v>
      </c>
      <c r="C7" s="53">
        <f t="shared" si="3"/>
        <v>26057.3168319</v>
      </c>
      <c r="D7" s="53">
        <v>3</v>
      </c>
      <c r="E7" s="53">
        <v>5054.67</v>
      </c>
      <c r="F7" s="53">
        <v>23</v>
      </c>
      <c r="G7" s="53">
        <v>672.70851999999991</v>
      </c>
      <c r="H7" s="53">
        <f t="shared" si="1"/>
        <v>26</v>
      </c>
      <c r="I7" s="53">
        <f t="shared" si="1"/>
        <v>5727.3785200000002</v>
      </c>
      <c r="J7" s="53">
        <v>8</v>
      </c>
      <c r="K7" s="53">
        <v>1643.1883126000002</v>
      </c>
      <c r="L7" s="53">
        <v>1</v>
      </c>
      <c r="M7" s="53">
        <v>17999.999999299998</v>
      </c>
      <c r="N7" s="53">
        <v>4</v>
      </c>
      <c r="O7" s="53">
        <v>686.75</v>
      </c>
    </row>
    <row r="8" spans="1:18">
      <c r="A8" s="67">
        <v>45443</v>
      </c>
      <c r="B8" s="53">
        <f t="shared" si="3"/>
        <v>41</v>
      </c>
      <c r="C8" s="53">
        <f t="shared" si="3"/>
        <v>13495.5434728</v>
      </c>
      <c r="D8" s="53">
        <v>5</v>
      </c>
      <c r="E8" s="53">
        <v>9606.130443</v>
      </c>
      <c r="F8" s="53">
        <v>21</v>
      </c>
      <c r="G8" s="53">
        <v>527.21852000000001</v>
      </c>
      <c r="H8" s="53">
        <f t="shared" si="1"/>
        <v>26</v>
      </c>
      <c r="I8" s="53">
        <f t="shared" si="1"/>
        <v>10133.348963</v>
      </c>
      <c r="J8" s="53">
        <v>12</v>
      </c>
      <c r="K8" s="53">
        <v>2155.2345098000001</v>
      </c>
      <c r="L8" s="53">
        <v>0</v>
      </c>
      <c r="M8" s="53">
        <v>0</v>
      </c>
      <c r="N8" s="53">
        <v>3</v>
      </c>
      <c r="O8" s="53">
        <v>1206.96</v>
      </c>
    </row>
    <row r="9" spans="1:18">
      <c r="A9" s="67">
        <v>45473</v>
      </c>
      <c r="B9" s="53">
        <f>H9+J9+L9+N9</f>
        <v>41</v>
      </c>
      <c r="C9" s="53">
        <f>I9+K9+M9+O9</f>
        <v>4131.4480000000003</v>
      </c>
      <c r="D9" s="53">
        <v>5</v>
      </c>
      <c r="E9" s="53">
        <v>1957.28</v>
      </c>
      <c r="F9" s="53">
        <v>17</v>
      </c>
      <c r="G9" s="53">
        <v>563.33800000000008</v>
      </c>
      <c r="H9" s="53">
        <f t="shared" ref="H9" si="4">D9+F9</f>
        <v>22</v>
      </c>
      <c r="I9" s="53">
        <f t="shared" ref="I9" si="5">E9+G9</f>
        <v>2520.6179999999999</v>
      </c>
      <c r="J9" s="53">
        <v>16</v>
      </c>
      <c r="K9" s="53">
        <v>1050.58</v>
      </c>
      <c r="L9" s="53">
        <v>0</v>
      </c>
      <c r="M9" s="53">
        <v>0</v>
      </c>
      <c r="N9" s="53">
        <v>3</v>
      </c>
      <c r="O9" s="53">
        <v>560.25</v>
      </c>
    </row>
    <row r="10" spans="1:18">
      <c r="A10" s="67">
        <v>45504</v>
      </c>
      <c r="B10" s="53">
        <f>H10+J10+L10+N10</f>
        <v>0</v>
      </c>
      <c r="C10" s="53">
        <f t="shared" ref="C10:C16" si="6">I10+K10+M10+O10</f>
        <v>0</v>
      </c>
      <c r="D10" s="333"/>
      <c r="E10" s="334"/>
      <c r="F10" s="335"/>
      <c r="G10" s="336"/>
      <c r="H10" s="53"/>
      <c r="I10" s="53"/>
      <c r="J10" s="334"/>
      <c r="K10" s="334"/>
      <c r="L10" s="53"/>
      <c r="M10" s="53"/>
      <c r="N10" s="228"/>
      <c r="O10" s="228"/>
    </row>
    <row r="11" spans="1:18">
      <c r="A11" s="67">
        <v>45535</v>
      </c>
      <c r="B11" s="53">
        <f t="shared" ref="B11:B16" si="7">H11+J11+L11+N11</f>
        <v>0</v>
      </c>
      <c r="C11" s="53">
        <f t="shared" si="6"/>
        <v>0</v>
      </c>
      <c r="D11" s="334"/>
      <c r="E11" s="334"/>
      <c r="F11" s="335"/>
      <c r="G11" s="336"/>
      <c r="H11" s="53"/>
      <c r="I11" s="53"/>
      <c r="J11" s="334"/>
      <c r="K11" s="334"/>
      <c r="L11" s="53"/>
      <c r="M11" s="53"/>
      <c r="N11" s="53"/>
      <c r="O11" s="228"/>
    </row>
    <row r="12" spans="1:18">
      <c r="A12" s="67">
        <v>45565</v>
      </c>
      <c r="B12" s="53">
        <f t="shared" si="7"/>
        <v>0</v>
      </c>
      <c r="C12" s="53">
        <f t="shared" si="6"/>
        <v>0</v>
      </c>
      <c r="D12" s="334"/>
      <c r="E12" s="334"/>
      <c r="F12" s="336"/>
      <c r="G12" s="336"/>
      <c r="H12" s="53"/>
      <c r="I12" s="53"/>
      <c r="J12" s="334"/>
      <c r="K12" s="334"/>
      <c r="L12" s="53"/>
      <c r="M12" s="53"/>
      <c r="N12" s="53"/>
      <c r="O12" s="53"/>
    </row>
    <row r="13" spans="1:18">
      <c r="A13" s="67">
        <v>45596</v>
      </c>
      <c r="B13" s="53">
        <f t="shared" si="7"/>
        <v>0</v>
      </c>
      <c r="C13" s="53">
        <f t="shared" si="6"/>
        <v>0</v>
      </c>
      <c r="D13" s="334"/>
      <c r="E13" s="334"/>
      <c r="F13" s="336"/>
      <c r="G13" s="336"/>
      <c r="H13" s="53"/>
      <c r="I13" s="53"/>
      <c r="J13" s="334"/>
      <c r="K13" s="334"/>
      <c r="L13" s="53"/>
      <c r="M13" s="53"/>
      <c r="N13" s="53"/>
      <c r="O13" s="53"/>
    </row>
    <row r="14" spans="1:18">
      <c r="A14" s="67">
        <v>45626</v>
      </c>
      <c r="B14" s="53">
        <f t="shared" si="7"/>
        <v>0</v>
      </c>
      <c r="C14" s="53">
        <f t="shared" si="6"/>
        <v>0</v>
      </c>
      <c r="D14" s="334"/>
      <c r="E14" s="334"/>
      <c r="F14" s="336"/>
      <c r="G14" s="336"/>
      <c r="H14" s="53"/>
      <c r="I14" s="53"/>
      <c r="J14" s="334"/>
      <c r="K14" s="334"/>
      <c r="L14" s="53"/>
      <c r="M14" s="53"/>
      <c r="N14" s="53"/>
      <c r="O14" s="53"/>
    </row>
    <row r="15" spans="1:18">
      <c r="A15" s="67">
        <v>45657</v>
      </c>
      <c r="B15" s="53">
        <f t="shared" si="7"/>
        <v>0</v>
      </c>
      <c r="C15" s="53">
        <f t="shared" si="6"/>
        <v>0</v>
      </c>
      <c r="D15" s="191"/>
      <c r="E15" s="334"/>
      <c r="F15" s="337"/>
      <c r="G15" s="337"/>
      <c r="H15" s="53"/>
      <c r="I15" s="53"/>
      <c r="J15" s="334"/>
      <c r="K15" s="334"/>
      <c r="L15" s="53"/>
      <c r="M15" s="53"/>
      <c r="N15" s="305"/>
      <c r="O15" s="415"/>
      <c r="P15" s="31"/>
      <c r="Q15" s="31"/>
    </row>
    <row r="16" spans="1:18">
      <c r="A16" s="67">
        <v>45688</v>
      </c>
      <c r="B16" s="53">
        <f t="shared" si="7"/>
        <v>0</v>
      </c>
      <c r="C16" s="53">
        <f t="shared" si="6"/>
        <v>0</v>
      </c>
      <c r="D16" s="334"/>
      <c r="E16" s="334"/>
      <c r="F16" s="337"/>
      <c r="G16" s="337"/>
      <c r="H16" s="53"/>
      <c r="I16" s="53"/>
      <c r="J16" s="334"/>
      <c r="K16" s="334"/>
      <c r="L16" s="53"/>
      <c r="M16" s="53"/>
      <c r="N16" s="306"/>
      <c r="O16" s="53"/>
    </row>
    <row r="17" spans="1:15">
      <c r="A17" s="67">
        <v>45716</v>
      </c>
      <c r="B17" s="53">
        <f>H17+J17+L17+N17</f>
        <v>0</v>
      </c>
      <c r="C17" s="53">
        <f>I17+K17+M17+O17</f>
        <v>0</v>
      </c>
      <c r="D17" s="191"/>
      <c r="E17" s="191"/>
      <c r="F17" s="191"/>
      <c r="G17" s="191"/>
      <c r="H17" s="53"/>
      <c r="I17" s="53"/>
      <c r="J17" s="191"/>
      <c r="K17" s="191"/>
      <c r="L17" s="53"/>
      <c r="M17" s="53"/>
      <c r="N17" s="53"/>
      <c r="O17" s="53"/>
    </row>
    <row r="18" spans="1:15">
      <c r="A18" s="67">
        <v>45747</v>
      </c>
      <c r="B18" s="53">
        <f>H18+J18+L18+N18</f>
        <v>0</v>
      </c>
      <c r="C18" s="53">
        <f>I18+K18+M18+O18</f>
        <v>0</v>
      </c>
      <c r="D18" s="334"/>
      <c r="E18" s="334"/>
      <c r="F18" s="191"/>
      <c r="G18" s="191"/>
      <c r="H18" s="53"/>
      <c r="I18" s="53"/>
      <c r="J18" s="334"/>
      <c r="K18" s="334"/>
      <c r="L18" s="334"/>
      <c r="M18" s="334"/>
      <c r="N18" s="53"/>
      <c r="O18" s="415"/>
    </row>
    <row r="19" spans="1:15">
      <c r="A19" s="1238" t="s">
        <v>1298</v>
      </c>
      <c r="B19" s="1239"/>
      <c r="C19" s="1239"/>
      <c r="D19" s="1239"/>
      <c r="E19" s="1239"/>
      <c r="F19" s="1239"/>
      <c r="G19" s="1239"/>
      <c r="H19" s="1239"/>
      <c r="I19" s="1239"/>
      <c r="J19" s="1239"/>
      <c r="K19" s="1239"/>
      <c r="L19" s="1239"/>
      <c r="M19" s="1239"/>
      <c r="N19" s="1239"/>
      <c r="O19" s="1239"/>
    </row>
    <row r="20" spans="1:15">
      <c r="A20" s="326" t="s">
        <v>1299</v>
      </c>
      <c r="B20" s="326"/>
      <c r="C20" s="326"/>
      <c r="D20" s="326"/>
      <c r="E20" s="326"/>
      <c r="F20" s="326"/>
      <c r="G20" s="326"/>
      <c r="H20" s="326"/>
      <c r="I20" s="326"/>
      <c r="J20" s="326"/>
      <c r="K20" s="256"/>
      <c r="L20" s="54"/>
      <c r="M20" s="227"/>
    </row>
    <row r="21" spans="1:15">
      <c r="A21" s="327" t="s">
        <v>1300</v>
      </c>
      <c r="B21" s="327"/>
      <c r="C21" s="327"/>
      <c r="D21" s="327"/>
      <c r="E21" s="55"/>
      <c r="F21" s="55"/>
      <c r="G21" s="55"/>
      <c r="H21" s="55"/>
      <c r="I21" s="55"/>
      <c r="J21" s="52"/>
      <c r="K21" s="55"/>
      <c r="L21" s="55"/>
      <c r="M21" s="55"/>
    </row>
    <row r="22" spans="1:15">
      <c r="A22" s="325" t="s">
        <v>130</v>
      </c>
      <c r="B22" s="325"/>
      <c r="C22" s="325"/>
      <c r="D22" s="325"/>
      <c r="E22" s="325"/>
      <c r="F22" s="325"/>
      <c r="G22" s="325"/>
      <c r="H22" s="325"/>
      <c r="I22" s="325"/>
      <c r="K22" s="325"/>
      <c r="L22" s="325"/>
      <c r="M22" s="325"/>
    </row>
    <row r="23" spans="1:15">
      <c r="A23" s="556" t="str">
        <f>"$ indicates as on "&amp;TEXT('1'!$C$2,"mmmm dd, yyyy")</f>
        <v>$ indicates as on June 30, 2024</v>
      </c>
    </row>
  </sheetData>
  <mergeCells count="12">
    <mergeCell ref="H3:I3"/>
    <mergeCell ref="A1:O1"/>
    <mergeCell ref="A19:O19"/>
    <mergeCell ref="D3:E3"/>
    <mergeCell ref="J3:K3"/>
    <mergeCell ref="L3:M3"/>
    <mergeCell ref="N3:O3"/>
    <mergeCell ref="B2:C3"/>
    <mergeCell ref="F3:G3"/>
    <mergeCell ref="A2:A4"/>
    <mergeCell ref="D2:M2"/>
    <mergeCell ref="N2:O2"/>
  </mergeCells>
  <printOptions horizontalCentered="1"/>
  <pageMargins left="0.7" right="0.7" top="0.75" bottom="0.75" header="0.3" footer="0.3"/>
  <pageSetup paperSize="9" scale="9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E66"/>
  <sheetViews>
    <sheetView zoomScaleNormal="100" workbookViewId="0"/>
  </sheetViews>
  <sheetFormatPr defaultRowHeight="15"/>
  <cols>
    <col min="1" max="1" width="17.5703125" customWidth="1"/>
    <col min="2" max="2" width="19.42578125" customWidth="1"/>
    <col min="3" max="3" width="25.5703125" customWidth="1"/>
    <col min="4" max="4" width="10.5703125" customWidth="1"/>
    <col min="5" max="5" width="10.28515625" customWidth="1"/>
    <col min="6" max="6" width="10.28515625" style="20" customWidth="1"/>
    <col min="7" max="7" width="12.85546875" style="20" customWidth="1"/>
    <col min="10" max="10" width="10.140625" bestFit="1" customWidth="1"/>
  </cols>
  <sheetData>
    <row r="1" spans="1:31" ht="15.75">
      <c r="A1" s="528" t="s">
        <v>146</v>
      </c>
      <c r="B1" s="528"/>
      <c r="C1" s="528"/>
      <c r="D1" s="528"/>
      <c r="E1" s="528"/>
      <c r="F1" s="528"/>
      <c r="G1" s="528"/>
    </row>
    <row r="2" spans="1:31" ht="15" customHeight="1">
      <c r="A2" s="1259" t="s">
        <v>1213</v>
      </c>
      <c r="B2" s="1261" t="s">
        <v>1214</v>
      </c>
      <c r="C2" s="1261" t="s">
        <v>147</v>
      </c>
      <c r="D2" s="1260" t="s">
        <v>530</v>
      </c>
      <c r="E2" s="1260"/>
      <c r="F2" s="1260" t="s">
        <v>1324</v>
      </c>
      <c r="G2" s="1260"/>
      <c r="H2" s="1258">
        <v>45383</v>
      </c>
      <c r="I2" s="1258"/>
      <c r="J2" s="1253">
        <f>EOMONTH(H2,1)</f>
        <v>45443</v>
      </c>
      <c r="K2" s="1254"/>
      <c r="L2" s="1253">
        <f>EOMONTH(J2,1)</f>
        <v>45473</v>
      </c>
      <c r="M2" s="1254"/>
      <c r="N2" s="1253">
        <f>EOMONTH(L2,1)</f>
        <v>45504</v>
      </c>
      <c r="O2" s="1254"/>
      <c r="P2" s="1253">
        <f>EOMONTH(N2,1)</f>
        <v>45535</v>
      </c>
      <c r="Q2" s="1254"/>
      <c r="R2" s="1253">
        <f>EOMONTH(P2,1)</f>
        <v>45565</v>
      </c>
      <c r="S2" s="1254"/>
      <c r="T2" s="1253">
        <f t="shared" ref="T2" si="0">EOMONTH(R2,1)</f>
        <v>45596</v>
      </c>
      <c r="U2" s="1254"/>
      <c r="V2" s="1253">
        <f t="shared" ref="V2" si="1">EOMONTH(T2,1)</f>
        <v>45626</v>
      </c>
      <c r="W2" s="1254"/>
      <c r="X2" s="1253">
        <f t="shared" ref="X2" si="2">EOMONTH(V2,1)</f>
        <v>45657</v>
      </c>
      <c r="Y2" s="1254"/>
      <c r="Z2" s="1253">
        <f t="shared" ref="Z2" si="3">EOMONTH(X2,1)</f>
        <v>45688</v>
      </c>
      <c r="AA2" s="1254"/>
      <c r="AB2" s="1253">
        <f t="shared" ref="AB2" si="4">EOMONTH(Z2,1)</f>
        <v>45716</v>
      </c>
      <c r="AC2" s="1254"/>
      <c r="AD2" s="1253">
        <f t="shared" ref="AD2" si="5">EOMONTH(AB2,1)</f>
        <v>45747</v>
      </c>
      <c r="AE2" s="1254"/>
    </row>
    <row r="3" spans="1:31" ht="38.25">
      <c r="A3" s="1259"/>
      <c r="B3" s="1261"/>
      <c r="C3" s="1261"/>
      <c r="D3" s="525" t="s">
        <v>141</v>
      </c>
      <c r="E3" s="525" t="s">
        <v>142</v>
      </c>
      <c r="F3" s="1162" t="s">
        <v>141</v>
      </c>
      <c r="G3" s="1162" t="s">
        <v>142</v>
      </c>
      <c r="H3" s="525" t="s">
        <v>141</v>
      </c>
      <c r="I3" s="525" t="s">
        <v>142</v>
      </c>
      <c r="J3" s="535" t="s">
        <v>141</v>
      </c>
      <c r="K3" s="535" t="s">
        <v>142</v>
      </c>
      <c r="L3" s="580" t="s">
        <v>141</v>
      </c>
      <c r="M3" s="580" t="s">
        <v>142</v>
      </c>
      <c r="N3" s="581" t="s">
        <v>141</v>
      </c>
      <c r="O3" s="581" t="s">
        <v>142</v>
      </c>
      <c r="P3" s="581" t="s">
        <v>141</v>
      </c>
      <c r="Q3" s="581" t="s">
        <v>142</v>
      </c>
      <c r="R3" s="581" t="s">
        <v>141</v>
      </c>
      <c r="S3" s="581" t="s">
        <v>142</v>
      </c>
      <c r="T3" s="581" t="s">
        <v>141</v>
      </c>
      <c r="U3" s="581" t="s">
        <v>142</v>
      </c>
      <c r="V3" s="581" t="s">
        <v>141</v>
      </c>
      <c r="W3" s="581" t="s">
        <v>142</v>
      </c>
      <c r="X3" s="581" t="s">
        <v>141</v>
      </c>
      <c r="Y3" s="581" t="s">
        <v>142</v>
      </c>
      <c r="Z3" s="581" t="s">
        <v>141</v>
      </c>
      <c r="AA3" s="581" t="s">
        <v>142</v>
      </c>
      <c r="AB3" s="581" t="s">
        <v>141</v>
      </c>
      <c r="AC3" s="581" t="s">
        <v>142</v>
      </c>
      <c r="AD3" s="581" t="s">
        <v>141</v>
      </c>
      <c r="AE3" s="581" t="s">
        <v>142</v>
      </c>
    </row>
    <row r="4" spans="1:31">
      <c r="A4" s="1255" t="s">
        <v>1274</v>
      </c>
      <c r="B4" s="1255" t="s">
        <v>1275</v>
      </c>
      <c r="C4" s="488" t="s">
        <v>1215</v>
      </c>
      <c r="D4" s="526">
        <v>7</v>
      </c>
      <c r="E4" s="226">
        <v>615.83574079999994</v>
      </c>
      <c r="F4" s="288">
        <f>H4+J4+L4+N4+P4+R4+T4+V4+X4+Z4+AB4+AD4</f>
        <v>5</v>
      </c>
      <c r="G4" s="288">
        <f>I4+K4+M4+O4+Q4+S4+U4+W4+Y4+AA4+AC4+AE4</f>
        <v>209.77160000000001</v>
      </c>
      <c r="H4" s="226">
        <v>0</v>
      </c>
      <c r="I4" s="226">
        <v>0</v>
      </c>
      <c r="J4" s="226">
        <v>2</v>
      </c>
      <c r="K4" s="226">
        <v>60.491599999999998</v>
      </c>
      <c r="L4" s="226">
        <v>3</v>
      </c>
      <c r="M4" s="226">
        <v>149.28</v>
      </c>
      <c r="P4" s="70"/>
      <c r="Q4" s="70"/>
    </row>
    <row r="5" spans="1:31">
      <c r="A5" s="1256"/>
      <c r="B5" s="1257"/>
      <c r="C5" s="488" t="s">
        <v>1216</v>
      </c>
      <c r="D5" s="526">
        <v>2</v>
      </c>
      <c r="E5" s="226">
        <v>170.5403</v>
      </c>
      <c r="F5" s="288">
        <f t="shared" ref="F5:F62" si="6">H5+J5+L5+N5+P5+R5+T5+V5+X5+Z5+AB5+AD5</f>
        <v>0</v>
      </c>
      <c r="G5" s="288">
        <f t="shared" ref="G5:G62" si="7">I5+K5+M5+O5+Q5+S5+U5+W5+Y5+AA5+AC5+AE5</f>
        <v>0</v>
      </c>
      <c r="H5" s="226">
        <v>0</v>
      </c>
      <c r="I5" s="226">
        <v>0</v>
      </c>
      <c r="J5" s="226">
        <v>0</v>
      </c>
      <c r="K5" s="226">
        <v>0</v>
      </c>
      <c r="L5" s="226">
        <v>0</v>
      </c>
      <c r="M5" s="226">
        <v>0</v>
      </c>
      <c r="P5" s="70"/>
      <c r="Q5" s="70"/>
    </row>
    <row r="6" spans="1:31">
      <c r="A6" s="1256"/>
      <c r="B6" s="1255" t="s">
        <v>1276</v>
      </c>
      <c r="C6" s="488" t="s">
        <v>1217</v>
      </c>
      <c r="D6" s="526">
        <v>2</v>
      </c>
      <c r="E6" s="226">
        <v>4447.0123926000006</v>
      </c>
      <c r="F6" s="288">
        <f t="shared" si="6"/>
        <v>1</v>
      </c>
      <c r="G6" s="288">
        <f t="shared" si="7"/>
        <v>400</v>
      </c>
      <c r="H6" s="226">
        <v>0</v>
      </c>
      <c r="I6" s="226">
        <v>0</v>
      </c>
      <c r="J6" s="226">
        <v>1</v>
      </c>
      <c r="K6" s="226">
        <v>400</v>
      </c>
      <c r="L6" s="226">
        <v>0</v>
      </c>
      <c r="M6" s="226">
        <v>0</v>
      </c>
      <c r="P6" s="70"/>
      <c r="Q6" s="70"/>
    </row>
    <row r="7" spans="1:31">
      <c r="A7" s="1256"/>
      <c r="B7" s="1257"/>
      <c r="C7" s="488" t="s">
        <v>1218</v>
      </c>
      <c r="D7" s="526">
        <v>1</v>
      </c>
      <c r="E7" s="226">
        <v>49.98</v>
      </c>
      <c r="F7" s="288">
        <f t="shared" si="6"/>
        <v>0</v>
      </c>
      <c r="G7" s="288">
        <f t="shared" si="7"/>
        <v>0</v>
      </c>
      <c r="H7" s="226">
        <v>0</v>
      </c>
      <c r="I7" s="226">
        <v>0</v>
      </c>
      <c r="J7" s="226">
        <v>0</v>
      </c>
      <c r="K7" s="226">
        <v>0</v>
      </c>
      <c r="L7" s="226">
        <v>0</v>
      </c>
      <c r="M7" s="226">
        <v>0</v>
      </c>
      <c r="P7" s="70"/>
      <c r="Q7" s="70"/>
    </row>
    <row r="8" spans="1:31">
      <c r="A8" s="1256"/>
      <c r="B8" s="1255" t="s">
        <v>1277</v>
      </c>
      <c r="C8" s="488" t="s">
        <v>1219</v>
      </c>
      <c r="D8" s="526">
        <v>1</v>
      </c>
      <c r="E8" s="226">
        <v>42.692639999999997</v>
      </c>
      <c r="F8" s="288">
        <f t="shared" si="6"/>
        <v>0</v>
      </c>
      <c r="G8" s="288">
        <f t="shared" si="7"/>
        <v>0</v>
      </c>
      <c r="H8" s="226">
        <v>0</v>
      </c>
      <c r="I8" s="226">
        <v>0</v>
      </c>
      <c r="J8" s="226">
        <v>0</v>
      </c>
      <c r="K8" s="226">
        <v>0</v>
      </c>
      <c r="L8" s="226">
        <v>0</v>
      </c>
      <c r="M8" s="226">
        <v>0</v>
      </c>
      <c r="P8" s="70"/>
      <c r="Q8" s="70"/>
    </row>
    <row r="9" spans="1:31">
      <c r="A9" s="1256"/>
      <c r="B9" s="1256"/>
      <c r="C9" s="488" t="s">
        <v>1220</v>
      </c>
      <c r="D9" s="526">
        <v>0</v>
      </c>
      <c r="E9" s="226">
        <v>0</v>
      </c>
      <c r="F9" s="288">
        <f t="shared" si="6"/>
        <v>0</v>
      </c>
      <c r="G9" s="288">
        <f t="shared" si="7"/>
        <v>0</v>
      </c>
      <c r="H9" s="226">
        <v>0</v>
      </c>
      <c r="I9" s="226">
        <v>0</v>
      </c>
      <c r="J9" s="226">
        <v>0</v>
      </c>
      <c r="K9" s="226">
        <v>0</v>
      </c>
      <c r="L9" s="226">
        <v>0</v>
      </c>
      <c r="M9" s="226">
        <v>0</v>
      </c>
      <c r="P9" s="70"/>
      <c r="Q9" s="70"/>
    </row>
    <row r="10" spans="1:31">
      <c r="A10" s="1256"/>
      <c r="B10" s="1256"/>
      <c r="C10" s="488" t="s">
        <v>1221</v>
      </c>
      <c r="D10" s="526">
        <v>0</v>
      </c>
      <c r="E10" s="226">
        <v>0</v>
      </c>
      <c r="F10" s="288">
        <f t="shared" si="6"/>
        <v>0</v>
      </c>
      <c r="G10" s="288">
        <f t="shared" si="7"/>
        <v>0</v>
      </c>
      <c r="H10" s="226">
        <v>0</v>
      </c>
      <c r="I10" s="226">
        <v>0</v>
      </c>
      <c r="J10" s="226">
        <v>0</v>
      </c>
      <c r="K10" s="226">
        <v>0</v>
      </c>
      <c r="L10" s="226">
        <v>0</v>
      </c>
      <c r="M10" s="226">
        <v>0</v>
      </c>
      <c r="P10" s="70"/>
      <c r="Q10" s="70"/>
    </row>
    <row r="11" spans="1:31">
      <c r="A11" s="1256"/>
      <c r="B11" s="1256"/>
      <c r="C11" s="488" t="s">
        <v>1222</v>
      </c>
      <c r="D11" s="526">
        <v>0</v>
      </c>
      <c r="E11" s="226">
        <v>0</v>
      </c>
      <c r="F11" s="288">
        <f t="shared" si="6"/>
        <v>0</v>
      </c>
      <c r="G11" s="288">
        <f t="shared" si="7"/>
        <v>0</v>
      </c>
      <c r="H11" s="226">
        <v>0</v>
      </c>
      <c r="I11" s="226">
        <v>0</v>
      </c>
      <c r="J11" s="226">
        <v>0</v>
      </c>
      <c r="K11" s="226">
        <v>0</v>
      </c>
      <c r="L11" s="226">
        <v>0</v>
      </c>
      <c r="M11" s="226">
        <v>0</v>
      </c>
      <c r="P11" s="70"/>
      <c r="Q11" s="70"/>
    </row>
    <row r="12" spans="1:31">
      <c r="A12" s="1256"/>
      <c r="B12" s="1257"/>
      <c r="C12" s="488" t="s">
        <v>1223</v>
      </c>
      <c r="D12" s="526">
        <v>1</v>
      </c>
      <c r="E12" s="226">
        <v>37.5335775</v>
      </c>
      <c r="F12" s="288">
        <f t="shared" si="6"/>
        <v>0</v>
      </c>
      <c r="G12" s="288">
        <f t="shared" si="7"/>
        <v>0</v>
      </c>
      <c r="H12" s="226">
        <v>0</v>
      </c>
      <c r="I12" s="226">
        <v>0</v>
      </c>
      <c r="J12" s="226">
        <v>0</v>
      </c>
      <c r="K12" s="226">
        <v>0</v>
      </c>
      <c r="L12" s="226">
        <v>0</v>
      </c>
      <c r="M12" s="226">
        <v>0</v>
      </c>
      <c r="P12" s="70"/>
      <c r="Q12" s="70"/>
    </row>
    <row r="13" spans="1:31">
      <c r="A13" s="1257"/>
      <c r="B13" s="531" t="s">
        <v>1278</v>
      </c>
      <c r="C13" s="488" t="s">
        <v>1224</v>
      </c>
      <c r="D13" s="526">
        <v>2</v>
      </c>
      <c r="E13" s="226">
        <v>77.48</v>
      </c>
      <c r="F13" s="288">
        <f t="shared" si="6"/>
        <v>1</v>
      </c>
      <c r="G13" s="288">
        <f t="shared" si="7"/>
        <v>45.1073448</v>
      </c>
      <c r="H13" s="226">
        <v>0</v>
      </c>
      <c r="I13" s="226">
        <v>0</v>
      </c>
      <c r="J13" s="226">
        <v>1</v>
      </c>
      <c r="K13" s="226">
        <v>45.1073448</v>
      </c>
      <c r="L13" s="226">
        <v>0</v>
      </c>
      <c r="M13" s="226">
        <v>0</v>
      </c>
      <c r="P13" s="70"/>
      <c r="Q13" s="70"/>
    </row>
    <row r="14" spans="1:31">
      <c r="A14" s="1255" t="s">
        <v>1279</v>
      </c>
      <c r="B14" s="1255" t="s">
        <v>1280</v>
      </c>
      <c r="C14" s="488" t="s">
        <v>1225</v>
      </c>
      <c r="D14" s="526">
        <v>1</v>
      </c>
      <c r="E14" s="226">
        <v>601.54999999999995</v>
      </c>
      <c r="F14" s="288">
        <f t="shared" si="6"/>
        <v>0</v>
      </c>
      <c r="G14" s="288">
        <f t="shared" si="7"/>
        <v>0</v>
      </c>
      <c r="H14" s="226">
        <v>0</v>
      </c>
      <c r="I14" s="226">
        <v>0</v>
      </c>
      <c r="J14" s="226">
        <v>0</v>
      </c>
      <c r="K14" s="226">
        <v>0</v>
      </c>
      <c r="L14" s="226">
        <v>0</v>
      </c>
      <c r="M14" s="226">
        <v>0</v>
      </c>
      <c r="P14" s="70"/>
      <c r="Q14" s="70"/>
    </row>
    <row r="15" spans="1:31">
      <c r="A15" s="1256"/>
      <c r="B15" s="1257"/>
      <c r="C15" s="488" t="s">
        <v>1226</v>
      </c>
      <c r="D15" s="526">
        <v>3</v>
      </c>
      <c r="E15" s="226">
        <v>914.20791999999994</v>
      </c>
      <c r="F15" s="288">
        <f t="shared" si="6"/>
        <v>2</v>
      </c>
      <c r="G15" s="288">
        <f t="shared" si="7"/>
        <v>79.135599999999997</v>
      </c>
      <c r="H15" s="226">
        <v>1</v>
      </c>
      <c r="I15" s="226">
        <v>53.89</v>
      </c>
      <c r="J15" s="226">
        <v>1</v>
      </c>
      <c r="K15" s="226">
        <v>25.2456</v>
      </c>
      <c r="L15" s="226">
        <v>0</v>
      </c>
      <c r="M15" s="226">
        <v>0</v>
      </c>
      <c r="P15" s="70"/>
      <c r="Q15" s="70"/>
    </row>
    <row r="16" spans="1:31">
      <c r="A16" s="1256"/>
      <c r="B16" s="531" t="s">
        <v>1281</v>
      </c>
      <c r="C16" s="488" t="s">
        <v>1227</v>
      </c>
      <c r="D16" s="526">
        <v>22</v>
      </c>
      <c r="E16" s="226">
        <v>4644.4648800999994</v>
      </c>
      <c r="F16" s="288">
        <f t="shared" si="6"/>
        <v>10</v>
      </c>
      <c r="G16" s="288">
        <f t="shared" si="7"/>
        <v>789.69036499999993</v>
      </c>
      <c r="H16" s="226">
        <v>5</v>
      </c>
      <c r="I16" s="226">
        <v>141.13036500000001</v>
      </c>
      <c r="J16" s="226">
        <v>1</v>
      </c>
      <c r="K16" s="226">
        <v>15</v>
      </c>
      <c r="L16" s="226">
        <v>4</v>
      </c>
      <c r="M16" s="226">
        <v>633.55999999999995</v>
      </c>
      <c r="P16" s="70"/>
      <c r="Q16" s="70"/>
    </row>
    <row r="17" spans="1:17">
      <c r="A17" s="1256"/>
      <c r="B17" s="531" t="s">
        <v>1282</v>
      </c>
      <c r="C17" s="488" t="s">
        <v>1228</v>
      </c>
      <c r="D17" s="526">
        <v>14</v>
      </c>
      <c r="E17" s="226">
        <v>279.06739999999996</v>
      </c>
      <c r="F17" s="288">
        <f t="shared" si="6"/>
        <v>6</v>
      </c>
      <c r="G17" s="288">
        <f t="shared" si="7"/>
        <v>150.00130760000002</v>
      </c>
      <c r="H17" s="226">
        <v>1</v>
      </c>
      <c r="I17" s="226">
        <v>44.741307599999999</v>
      </c>
      <c r="J17" s="226">
        <v>2</v>
      </c>
      <c r="K17" s="226">
        <v>28.87</v>
      </c>
      <c r="L17" s="226">
        <v>3</v>
      </c>
      <c r="M17" s="226">
        <v>76.39</v>
      </c>
      <c r="P17" s="70"/>
      <c r="Q17" s="70"/>
    </row>
    <row r="18" spans="1:17">
      <c r="A18" s="1256"/>
      <c r="B18" s="1255" t="s">
        <v>1283</v>
      </c>
      <c r="C18" s="488" t="s">
        <v>1229</v>
      </c>
      <c r="D18" s="526">
        <v>5</v>
      </c>
      <c r="E18" s="226">
        <v>555.20499999999993</v>
      </c>
      <c r="F18" s="288">
        <f t="shared" si="6"/>
        <v>1</v>
      </c>
      <c r="G18" s="288">
        <f t="shared" si="7"/>
        <v>8.4816000000000003</v>
      </c>
      <c r="H18" s="226">
        <v>0</v>
      </c>
      <c r="I18" s="226">
        <v>0</v>
      </c>
      <c r="J18" s="226">
        <v>1</v>
      </c>
      <c r="K18" s="226">
        <v>8.4816000000000003</v>
      </c>
      <c r="L18" s="226">
        <v>0</v>
      </c>
      <c r="M18" s="226">
        <v>0</v>
      </c>
      <c r="P18" s="70"/>
      <c r="Q18" s="70"/>
    </row>
    <row r="19" spans="1:17">
      <c r="A19" s="1256"/>
      <c r="B19" s="1256"/>
      <c r="C19" s="488" t="s">
        <v>1230</v>
      </c>
      <c r="D19" s="526">
        <v>6</v>
      </c>
      <c r="E19" s="226">
        <v>240.97613100000001</v>
      </c>
      <c r="F19" s="288">
        <f t="shared" si="6"/>
        <v>1</v>
      </c>
      <c r="G19" s="288">
        <f t="shared" si="7"/>
        <v>14.251519999999999</v>
      </c>
      <c r="H19" s="226">
        <v>1</v>
      </c>
      <c r="I19" s="226">
        <v>14.251519999999999</v>
      </c>
      <c r="J19" s="226">
        <v>0</v>
      </c>
      <c r="K19" s="226">
        <v>0</v>
      </c>
      <c r="L19" s="226">
        <v>0</v>
      </c>
      <c r="M19" s="226">
        <v>0</v>
      </c>
      <c r="P19" s="70"/>
      <c r="Q19" s="70"/>
    </row>
    <row r="20" spans="1:17">
      <c r="A20" s="1256"/>
      <c r="B20" s="1257"/>
      <c r="C20" s="488" t="s">
        <v>1231</v>
      </c>
      <c r="D20" s="526">
        <v>0</v>
      </c>
      <c r="E20" s="226">
        <v>0</v>
      </c>
      <c r="F20" s="288">
        <f t="shared" si="6"/>
        <v>0</v>
      </c>
      <c r="G20" s="288">
        <f t="shared" si="7"/>
        <v>0</v>
      </c>
      <c r="H20" s="226">
        <v>0</v>
      </c>
      <c r="I20" s="226">
        <v>0</v>
      </c>
      <c r="J20" s="226">
        <v>0</v>
      </c>
      <c r="K20" s="226">
        <v>0</v>
      </c>
      <c r="L20" s="226">
        <v>0</v>
      </c>
      <c r="M20" s="226">
        <v>0</v>
      </c>
      <c r="P20" s="70"/>
      <c r="Q20" s="70"/>
    </row>
    <row r="21" spans="1:17">
      <c r="A21" s="1256"/>
      <c r="B21" s="531" t="s">
        <v>1284</v>
      </c>
      <c r="C21" s="488" t="s">
        <v>1232</v>
      </c>
      <c r="D21" s="526">
        <v>6</v>
      </c>
      <c r="E21" s="226">
        <v>1256.2571</v>
      </c>
      <c r="F21" s="288">
        <f t="shared" si="6"/>
        <v>0</v>
      </c>
      <c r="G21" s="288">
        <f t="shared" si="7"/>
        <v>0</v>
      </c>
      <c r="H21" s="226">
        <v>0</v>
      </c>
      <c r="I21" s="226">
        <v>0</v>
      </c>
      <c r="J21" s="226">
        <v>0</v>
      </c>
      <c r="K21" s="226">
        <v>0</v>
      </c>
      <c r="L21" s="226">
        <v>0</v>
      </c>
      <c r="M21" s="226">
        <v>0</v>
      </c>
      <c r="P21" s="70"/>
      <c r="Q21" s="70"/>
    </row>
    <row r="22" spans="1:17">
      <c r="A22" s="1256"/>
      <c r="B22" s="1255" t="s">
        <v>148</v>
      </c>
      <c r="C22" s="488" t="s">
        <v>1233</v>
      </c>
      <c r="D22" s="526">
        <v>5</v>
      </c>
      <c r="E22" s="226">
        <v>4895.93</v>
      </c>
      <c r="F22" s="288">
        <f t="shared" si="6"/>
        <v>4</v>
      </c>
      <c r="G22" s="288">
        <f t="shared" si="7"/>
        <v>2316.5109160000002</v>
      </c>
      <c r="H22" s="226">
        <v>1</v>
      </c>
      <c r="I22" s="226">
        <v>16.473600000000001</v>
      </c>
      <c r="J22" s="226">
        <v>1</v>
      </c>
      <c r="K22" s="226">
        <v>1550.8093160000001</v>
      </c>
      <c r="L22" s="226">
        <v>2</v>
      </c>
      <c r="M22" s="226">
        <v>749.22800000000007</v>
      </c>
      <c r="P22" s="70"/>
      <c r="Q22" s="70"/>
    </row>
    <row r="23" spans="1:17">
      <c r="A23" s="1256"/>
      <c r="B23" s="1256"/>
      <c r="C23" s="488" t="s">
        <v>1234</v>
      </c>
      <c r="D23" s="526">
        <v>7</v>
      </c>
      <c r="E23" s="226">
        <v>215.69183999999998</v>
      </c>
      <c r="F23" s="288">
        <f t="shared" si="6"/>
        <v>1</v>
      </c>
      <c r="G23" s="288">
        <f t="shared" si="7"/>
        <v>6.81</v>
      </c>
      <c r="H23" s="226">
        <v>0</v>
      </c>
      <c r="I23" s="226">
        <v>0</v>
      </c>
      <c r="J23" s="226">
        <v>0</v>
      </c>
      <c r="K23" s="226">
        <v>0</v>
      </c>
      <c r="L23" s="226">
        <v>1</v>
      </c>
      <c r="M23" s="226">
        <v>6.81</v>
      </c>
      <c r="P23" s="70"/>
      <c r="Q23" s="70"/>
    </row>
    <row r="24" spans="1:17">
      <c r="A24" s="1257"/>
      <c r="B24" s="1257"/>
      <c r="C24" s="488" t="s">
        <v>1235</v>
      </c>
      <c r="D24" s="526">
        <v>12</v>
      </c>
      <c r="E24" s="226">
        <v>3584.8555719999995</v>
      </c>
      <c r="F24" s="288">
        <f t="shared" si="6"/>
        <v>1</v>
      </c>
      <c r="G24" s="288">
        <f t="shared" si="7"/>
        <v>13.53</v>
      </c>
      <c r="H24" s="226">
        <v>0</v>
      </c>
      <c r="I24" s="226">
        <v>0</v>
      </c>
      <c r="J24" s="226">
        <v>1</v>
      </c>
      <c r="K24" s="226">
        <v>13.53</v>
      </c>
      <c r="L24" s="226">
        <v>0</v>
      </c>
      <c r="M24" s="226">
        <v>0</v>
      </c>
      <c r="P24" s="70"/>
      <c r="Q24" s="70"/>
    </row>
    <row r="25" spans="1:17">
      <c r="A25" s="1255" t="s">
        <v>716</v>
      </c>
      <c r="B25" s="1255" t="s">
        <v>1285</v>
      </c>
      <c r="C25" s="488" t="s">
        <v>1236</v>
      </c>
      <c r="D25" s="526">
        <v>2</v>
      </c>
      <c r="E25" s="226">
        <v>558.4</v>
      </c>
      <c r="F25" s="288">
        <f t="shared" si="6"/>
        <v>0</v>
      </c>
      <c r="G25" s="288">
        <f t="shared" si="7"/>
        <v>0</v>
      </c>
      <c r="H25" s="226">
        <v>0</v>
      </c>
      <c r="I25" s="226">
        <v>0</v>
      </c>
      <c r="J25" s="226">
        <v>0</v>
      </c>
      <c r="K25" s="226">
        <v>0</v>
      </c>
      <c r="L25" s="226">
        <v>0</v>
      </c>
      <c r="M25" s="226">
        <v>0</v>
      </c>
      <c r="P25" s="70"/>
      <c r="Q25" s="70"/>
    </row>
    <row r="26" spans="1:17">
      <c r="A26" s="1256"/>
      <c r="B26" s="1256"/>
      <c r="C26" s="488" t="s">
        <v>1237</v>
      </c>
      <c r="D26" s="526">
        <v>0</v>
      </c>
      <c r="E26" s="226">
        <v>0</v>
      </c>
      <c r="F26" s="288">
        <f t="shared" si="6"/>
        <v>0</v>
      </c>
      <c r="G26" s="288">
        <f t="shared" si="7"/>
        <v>0</v>
      </c>
      <c r="H26" s="226">
        <v>0</v>
      </c>
      <c r="I26" s="226">
        <v>0</v>
      </c>
      <c r="J26" s="226">
        <v>0</v>
      </c>
      <c r="K26" s="226">
        <v>0</v>
      </c>
      <c r="L26" s="226">
        <v>0</v>
      </c>
      <c r="M26" s="226">
        <v>0</v>
      </c>
      <c r="P26" s="70"/>
      <c r="Q26" s="70"/>
    </row>
    <row r="27" spans="1:17">
      <c r="A27" s="1256"/>
      <c r="B27" s="1256"/>
      <c r="C27" s="488" t="s">
        <v>1238</v>
      </c>
      <c r="D27" s="526">
        <v>2</v>
      </c>
      <c r="E27" s="226">
        <v>520.92999999999995</v>
      </c>
      <c r="F27" s="288">
        <f t="shared" si="6"/>
        <v>1</v>
      </c>
      <c r="G27" s="288">
        <f t="shared" si="7"/>
        <v>6.3</v>
      </c>
      <c r="H27" s="226">
        <v>1</v>
      </c>
      <c r="I27" s="226">
        <v>6.3</v>
      </c>
      <c r="J27" s="226">
        <v>0</v>
      </c>
      <c r="K27" s="226">
        <v>0</v>
      </c>
      <c r="L27" s="226">
        <v>0</v>
      </c>
      <c r="M27" s="226">
        <v>0</v>
      </c>
      <c r="P27" s="70"/>
      <c r="Q27" s="70"/>
    </row>
    <row r="28" spans="1:17">
      <c r="A28" s="1257"/>
      <c r="B28" s="1257"/>
      <c r="C28" s="488" t="s">
        <v>1239</v>
      </c>
      <c r="D28" s="526">
        <v>0</v>
      </c>
      <c r="E28" s="226">
        <v>0</v>
      </c>
      <c r="F28" s="288">
        <f t="shared" si="6"/>
        <v>0</v>
      </c>
      <c r="G28" s="288">
        <f t="shared" si="7"/>
        <v>0</v>
      </c>
      <c r="H28" s="226">
        <v>0</v>
      </c>
      <c r="I28" s="226">
        <v>0</v>
      </c>
      <c r="J28" s="226">
        <v>0</v>
      </c>
      <c r="K28" s="226">
        <v>0</v>
      </c>
      <c r="L28" s="226">
        <v>0</v>
      </c>
      <c r="M28" s="226">
        <v>0</v>
      </c>
      <c r="P28" s="15"/>
      <c r="Q28" s="15"/>
    </row>
    <row r="29" spans="1:17">
      <c r="A29" s="1262" t="s">
        <v>1286</v>
      </c>
      <c r="B29" s="1262" t="s">
        <v>1286</v>
      </c>
      <c r="C29" s="488" t="s">
        <v>1240</v>
      </c>
      <c r="D29" s="526">
        <v>8</v>
      </c>
      <c r="E29" s="226">
        <v>324.42033169999996</v>
      </c>
      <c r="F29" s="288">
        <f t="shared" si="6"/>
        <v>6</v>
      </c>
      <c r="G29" s="288">
        <f t="shared" si="7"/>
        <v>216.89512000000002</v>
      </c>
      <c r="H29" s="226">
        <v>2</v>
      </c>
      <c r="I29" s="226">
        <v>76.065600000000003</v>
      </c>
      <c r="J29" s="226">
        <v>2</v>
      </c>
      <c r="K29" s="226">
        <v>54.699999999999996</v>
      </c>
      <c r="L29" s="226">
        <v>2</v>
      </c>
      <c r="M29" s="226">
        <v>86.129519999999999</v>
      </c>
    </row>
    <row r="30" spans="1:17">
      <c r="A30" s="1263"/>
      <c r="B30" s="1263"/>
      <c r="C30" s="488" t="s">
        <v>1241</v>
      </c>
      <c r="D30" s="526">
        <v>1</v>
      </c>
      <c r="E30" s="226">
        <v>48.943300000000001</v>
      </c>
      <c r="F30" s="288">
        <f t="shared" si="6"/>
        <v>1</v>
      </c>
      <c r="G30" s="288">
        <f t="shared" si="7"/>
        <v>21.78</v>
      </c>
      <c r="H30" s="226">
        <v>1</v>
      </c>
      <c r="I30" s="226">
        <v>21.78</v>
      </c>
      <c r="J30" s="226">
        <v>0</v>
      </c>
      <c r="K30" s="226">
        <v>0</v>
      </c>
      <c r="L30" s="226">
        <v>0</v>
      </c>
      <c r="M30" s="226">
        <v>0</v>
      </c>
    </row>
    <row r="31" spans="1:17">
      <c r="A31" s="1263"/>
      <c r="B31" s="1263"/>
      <c r="C31" s="488" t="s">
        <v>1242</v>
      </c>
      <c r="D31" s="526">
        <v>1</v>
      </c>
      <c r="E31" s="226">
        <v>16.07</v>
      </c>
      <c r="F31" s="288">
        <f t="shared" si="6"/>
        <v>0</v>
      </c>
      <c r="G31" s="288">
        <f t="shared" si="7"/>
        <v>0</v>
      </c>
      <c r="H31" s="226">
        <v>0</v>
      </c>
      <c r="I31" s="226">
        <v>0</v>
      </c>
      <c r="J31" s="226">
        <v>0</v>
      </c>
      <c r="K31" s="226">
        <v>0</v>
      </c>
      <c r="L31" s="226">
        <v>0</v>
      </c>
      <c r="M31" s="226">
        <v>0</v>
      </c>
    </row>
    <row r="32" spans="1:17">
      <c r="A32" s="1263"/>
      <c r="B32" s="1263"/>
      <c r="C32" s="488" t="s">
        <v>1243</v>
      </c>
      <c r="D32" s="526">
        <v>13</v>
      </c>
      <c r="E32" s="226">
        <v>1596.7931286</v>
      </c>
      <c r="F32" s="288">
        <f t="shared" si="6"/>
        <v>6</v>
      </c>
      <c r="G32" s="288">
        <f t="shared" si="7"/>
        <v>153.56400000000002</v>
      </c>
      <c r="H32" s="226">
        <v>2</v>
      </c>
      <c r="I32" s="226">
        <v>32.1</v>
      </c>
      <c r="J32" s="226">
        <v>2</v>
      </c>
      <c r="K32" s="226">
        <v>44.323999999999998</v>
      </c>
      <c r="L32" s="226">
        <v>2</v>
      </c>
      <c r="M32" s="226">
        <v>77.14</v>
      </c>
    </row>
    <row r="33" spans="1:13">
      <c r="A33" s="1263"/>
      <c r="B33" s="1263"/>
      <c r="C33" s="488" t="s">
        <v>1244</v>
      </c>
      <c r="D33" s="526">
        <v>1</v>
      </c>
      <c r="E33" s="226">
        <v>1701.44</v>
      </c>
      <c r="F33" s="288">
        <f t="shared" si="6"/>
        <v>0</v>
      </c>
      <c r="G33" s="288">
        <f t="shared" si="7"/>
        <v>0</v>
      </c>
      <c r="H33" s="226">
        <v>0</v>
      </c>
      <c r="I33" s="226">
        <v>0</v>
      </c>
      <c r="J33" s="226">
        <v>0</v>
      </c>
      <c r="K33" s="226">
        <v>0</v>
      </c>
      <c r="L33" s="226">
        <v>0</v>
      </c>
      <c r="M33" s="226">
        <v>0</v>
      </c>
    </row>
    <row r="34" spans="1:13">
      <c r="A34" s="1263"/>
      <c r="B34" s="1263"/>
      <c r="C34" s="488" t="s">
        <v>1245</v>
      </c>
      <c r="D34" s="526">
        <v>2</v>
      </c>
      <c r="E34" s="226">
        <v>1793</v>
      </c>
      <c r="F34" s="288">
        <f t="shared" si="6"/>
        <v>0</v>
      </c>
      <c r="G34" s="288">
        <f t="shared" si="7"/>
        <v>0</v>
      </c>
      <c r="H34" s="226">
        <v>0</v>
      </c>
      <c r="I34" s="226">
        <v>0</v>
      </c>
      <c r="J34" s="226">
        <v>0</v>
      </c>
      <c r="K34" s="226">
        <v>0</v>
      </c>
      <c r="L34" s="226">
        <v>0</v>
      </c>
      <c r="M34" s="226">
        <v>0</v>
      </c>
    </row>
    <row r="35" spans="1:13">
      <c r="A35" s="1264"/>
      <c r="B35" s="1264"/>
      <c r="C35" s="488" t="s">
        <v>1246</v>
      </c>
      <c r="D35" s="526">
        <v>0</v>
      </c>
      <c r="E35" s="226">
        <v>0</v>
      </c>
      <c r="F35" s="288">
        <f t="shared" si="6"/>
        <v>0</v>
      </c>
      <c r="G35" s="288">
        <f t="shared" si="7"/>
        <v>0</v>
      </c>
      <c r="H35" s="226">
        <v>0</v>
      </c>
      <c r="I35" s="226">
        <v>0</v>
      </c>
      <c r="J35" s="226">
        <v>0</v>
      </c>
      <c r="K35" s="226">
        <v>0</v>
      </c>
      <c r="L35" s="226">
        <v>0</v>
      </c>
      <c r="M35" s="226">
        <v>0</v>
      </c>
    </row>
    <row r="36" spans="1:13">
      <c r="A36" s="1255" t="s">
        <v>1287</v>
      </c>
      <c r="B36" s="1255" t="s">
        <v>1287</v>
      </c>
      <c r="C36" s="488" t="s">
        <v>1247</v>
      </c>
      <c r="D36" s="526">
        <v>12</v>
      </c>
      <c r="E36" s="226">
        <v>12826.930345999999</v>
      </c>
      <c r="F36" s="288">
        <f t="shared" si="6"/>
        <v>7</v>
      </c>
      <c r="G36" s="288">
        <f t="shared" si="7"/>
        <v>4560.0081</v>
      </c>
      <c r="H36" s="226">
        <v>1</v>
      </c>
      <c r="I36" s="226">
        <v>33.130000000000003</v>
      </c>
      <c r="J36" s="226">
        <v>2</v>
      </c>
      <c r="K36" s="226">
        <v>4271.8280999999997</v>
      </c>
      <c r="L36" s="226">
        <v>4</v>
      </c>
      <c r="M36" s="226">
        <v>255.05</v>
      </c>
    </row>
    <row r="37" spans="1:13">
      <c r="A37" s="1256"/>
      <c r="B37" s="1256"/>
      <c r="C37" s="488" t="s">
        <v>1248</v>
      </c>
      <c r="D37" s="526">
        <v>4</v>
      </c>
      <c r="E37" s="226">
        <v>2057.21</v>
      </c>
      <c r="F37" s="288">
        <f t="shared" si="6"/>
        <v>1</v>
      </c>
      <c r="G37" s="288">
        <f t="shared" si="7"/>
        <v>1151</v>
      </c>
      <c r="H37" s="226">
        <v>1</v>
      </c>
      <c r="I37" s="226">
        <v>1151</v>
      </c>
      <c r="J37" s="226">
        <v>0</v>
      </c>
      <c r="K37" s="226">
        <v>0</v>
      </c>
      <c r="L37" s="226">
        <v>0</v>
      </c>
      <c r="M37" s="226">
        <v>0</v>
      </c>
    </row>
    <row r="38" spans="1:13">
      <c r="A38" s="1256"/>
      <c r="B38" s="1256"/>
      <c r="C38" s="488" t="s">
        <v>1249</v>
      </c>
      <c r="D38" s="526">
        <v>4</v>
      </c>
      <c r="E38" s="226">
        <v>914.39506000000006</v>
      </c>
      <c r="F38" s="288">
        <f t="shared" si="6"/>
        <v>0</v>
      </c>
      <c r="G38" s="288">
        <f t="shared" si="7"/>
        <v>0</v>
      </c>
      <c r="H38" s="226">
        <v>0</v>
      </c>
      <c r="I38" s="226">
        <v>0</v>
      </c>
      <c r="J38" s="226">
        <v>0</v>
      </c>
      <c r="K38" s="226">
        <v>0</v>
      </c>
      <c r="L38" s="226">
        <v>0</v>
      </c>
      <c r="M38" s="226">
        <v>0</v>
      </c>
    </row>
    <row r="39" spans="1:13">
      <c r="A39" s="1256"/>
      <c r="B39" s="1256"/>
      <c r="C39" s="488" t="s">
        <v>1250</v>
      </c>
      <c r="D39" s="526">
        <v>1</v>
      </c>
      <c r="E39" s="226">
        <v>1171.58</v>
      </c>
      <c r="F39" s="288">
        <f t="shared" si="6"/>
        <v>1</v>
      </c>
      <c r="G39" s="288">
        <f t="shared" si="7"/>
        <v>2614.6458591999999</v>
      </c>
      <c r="H39" s="226">
        <v>0</v>
      </c>
      <c r="I39" s="226">
        <v>0</v>
      </c>
      <c r="J39" s="226">
        <v>1</v>
      </c>
      <c r="K39" s="226">
        <v>2614.6458591999999</v>
      </c>
      <c r="L39" s="226">
        <v>0</v>
      </c>
      <c r="M39" s="226">
        <v>0</v>
      </c>
    </row>
    <row r="40" spans="1:13">
      <c r="A40" s="1257"/>
      <c r="B40" s="1257"/>
      <c r="C40" s="488" t="s">
        <v>1251</v>
      </c>
      <c r="D40" s="526">
        <v>1</v>
      </c>
      <c r="E40" s="226">
        <v>49.965440000000001</v>
      </c>
      <c r="F40" s="288">
        <f t="shared" si="6"/>
        <v>0</v>
      </c>
      <c r="G40" s="288">
        <f t="shared" si="7"/>
        <v>0</v>
      </c>
      <c r="H40" s="226">
        <v>0</v>
      </c>
      <c r="I40" s="226">
        <v>0</v>
      </c>
      <c r="J40" s="226">
        <v>0</v>
      </c>
      <c r="K40" s="226">
        <v>0</v>
      </c>
      <c r="L40" s="226">
        <v>0</v>
      </c>
      <c r="M40" s="226">
        <v>0</v>
      </c>
    </row>
    <row r="41" spans="1:13">
      <c r="A41" s="1255" t="s">
        <v>149</v>
      </c>
      <c r="B41" s="1255" t="s">
        <v>149</v>
      </c>
      <c r="C41" s="488" t="s">
        <v>1252</v>
      </c>
      <c r="D41" s="526">
        <v>18</v>
      </c>
      <c r="E41" s="226">
        <v>8849.0514124000001</v>
      </c>
      <c r="F41" s="288">
        <f t="shared" si="6"/>
        <v>4</v>
      </c>
      <c r="G41" s="288">
        <f t="shared" si="7"/>
        <v>515.72112000000004</v>
      </c>
      <c r="H41" s="226">
        <v>1</v>
      </c>
      <c r="I41" s="226">
        <v>12.07</v>
      </c>
      <c r="J41" s="226">
        <v>1</v>
      </c>
      <c r="K41" s="226">
        <v>43.161119999999997</v>
      </c>
      <c r="L41" s="226">
        <v>2</v>
      </c>
      <c r="M41" s="226">
        <v>460.49</v>
      </c>
    </row>
    <row r="42" spans="1:13">
      <c r="A42" s="1256"/>
      <c r="B42" s="1256"/>
      <c r="C42" s="488" t="s">
        <v>1253</v>
      </c>
      <c r="D42" s="526">
        <v>3</v>
      </c>
      <c r="E42" s="226">
        <v>88.767200000000003</v>
      </c>
      <c r="F42" s="288">
        <f t="shared" si="6"/>
        <v>1</v>
      </c>
      <c r="G42" s="288">
        <f t="shared" si="7"/>
        <v>12.6</v>
      </c>
      <c r="H42" s="226">
        <v>0</v>
      </c>
      <c r="I42" s="226">
        <v>0</v>
      </c>
      <c r="J42" s="226">
        <v>1</v>
      </c>
      <c r="K42" s="226">
        <v>12.6</v>
      </c>
      <c r="L42" s="226">
        <v>0</v>
      </c>
      <c r="M42" s="226">
        <v>0</v>
      </c>
    </row>
    <row r="43" spans="1:13">
      <c r="A43" s="1257"/>
      <c r="B43" s="1257"/>
      <c r="C43" s="488" t="s">
        <v>1254</v>
      </c>
      <c r="D43" s="526">
        <v>10</v>
      </c>
      <c r="E43" s="226">
        <v>2250.5</v>
      </c>
      <c r="F43" s="288">
        <f t="shared" si="6"/>
        <v>1</v>
      </c>
      <c r="G43" s="288">
        <f t="shared" si="7"/>
        <v>1841.75</v>
      </c>
      <c r="H43" s="226">
        <v>0</v>
      </c>
      <c r="I43" s="226">
        <v>0</v>
      </c>
      <c r="J43" s="226">
        <v>1</v>
      </c>
      <c r="K43" s="226">
        <v>1841.75</v>
      </c>
      <c r="L43" s="226">
        <v>0</v>
      </c>
      <c r="M43" s="226">
        <v>0</v>
      </c>
    </row>
    <row r="44" spans="1:13">
      <c r="A44" s="1255" t="s">
        <v>1288</v>
      </c>
      <c r="B44" s="531" t="s">
        <v>1289</v>
      </c>
      <c r="C44" s="488" t="s">
        <v>1255</v>
      </c>
      <c r="D44" s="526">
        <v>12</v>
      </c>
      <c r="E44" s="226">
        <v>770.89711699999998</v>
      </c>
      <c r="F44" s="288">
        <f t="shared" si="6"/>
        <v>5</v>
      </c>
      <c r="G44" s="288">
        <f t="shared" si="7"/>
        <v>588.50048000000004</v>
      </c>
      <c r="H44" s="226">
        <v>4</v>
      </c>
      <c r="I44" s="226">
        <v>565.13648000000001</v>
      </c>
      <c r="J44" s="226">
        <v>1</v>
      </c>
      <c r="K44" s="226">
        <v>23.364000000000001</v>
      </c>
      <c r="L44" s="226">
        <v>0</v>
      </c>
      <c r="M44" s="226">
        <v>0</v>
      </c>
    </row>
    <row r="45" spans="1:13">
      <c r="A45" s="1256"/>
      <c r="B45" s="1255" t="s">
        <v>1290</v>
      </c>
      <c r="C45" s="488" t="s">
        <v>1256</v>
      </c>
      <c r="D45" s="526">
        <v>2</v>
      </c>
      <c r="E45" s="226">
        <v>653.04</v>
      </c>
      <c r="F45" s="288">
        <f t="shared" si="6"/>
        <v>0</v>
      </c>
      <c r="G45" s="288">
        <f t="shared" si="7"/>
        <v>0</v>
      </c>
      <c r="H45" s="226">
        <v>0</v>
      </c>
      <c r="I45" s="226">
        <v>0</v>
      </c>
      <c r="J45" s="226">
        <v>0</v>
      </c>
      <c r="K45" s="226">
        <v>0</v>
      </c>
      <c r="L45" s="226">
        <v>0</v>
      </c>
      <c r="M45" s="226">
        <v>0</v>
      </c>
    </row>
    <row r="46" spans="1:13" ht="23.25">
      <c r="A46" s="1256"/>
      <c r="B46" s="1256"/>
      <c r="C46" s="527" t="s">
        <v>1257</v>
      </c>
      <c r="D46" s="526">
        <v>0</v>
      </c>
      <c r="E46" s="226">
        <v>0</v>
      </c>
      <c r="F46" s="288">
        <f t="shared" si="6"/>
        <v>1</v>
      </c>
      <c r="G46" s="288">
        <f t="shared" si="7"/>
        <v>49.07</v>
      </c>
      <c r="H46" s="226">
        <v>0</v>
      </c>
      <c r="I46" s="226">
        <v>0</v>
      </c>
      <c r="J46" s="226">
        <v>0</v>
      </c>
      <c r="K46" s="226">
        <v>0</v>
      </c>
      <c r="L46" s="226">
        <v>1</v>
      </c>
      <c r="M46" s="226">
        <v>49.07</v>
      </c>
    </row>
    <row r="47" spans="1:13">
      <c r="A47" s="1256"/>
      <c r="B47" s="1256"/>
      <c r="C47" s="488" t="s">
        <v>1258</v>
      </c>
      <c r="D47" s="526">
        <v>16</v>
      </c>
      <c r="E47" s="226">
        <v>3342.4780930000002</v>
      </c>
      <c r="F47" s="288">
        <f t="shared" si="6"/>
        <v>2</v>
      </c>
      <c r="G47" s="288">
        <f t="shared" si="7"/>
        <v>205.425465</v>
      </c>
      <c r="H47" s="226">
        <v>0</v>
      </c>
      <c r="I47" s="226">
        <v>0</v>
      </c>
      <c r="J47" s="226">
        <v>1</v>
      </c>
      <c r="K47" s="226">
        <v>174.63106500000001</v>
      </c>
      <c r="L47" s="226">
        <v>1</v>
      </c>
      <c r="M47" s="226">
        <v>30.7944</v>
      </c>
    </row>
    <row r="48" spans="1:13">
      <c r="A48" s="1256"/>
      <c r="B48" s="1256"/>
      <c r="C48" s="488" t="s">
        <v>1259</v>
      </c>
      <c r="D48" s="526">
        <v>13</v>
      </c>
      <c r="E48" s="226">
        <v>2010.2531999999999</v>
      </c>
      <c r="F48" s="288">
        <f t="shared" si="6"/>
        <v>7</v>
      </c>
      <c r="G48" s="288">
        <f t="shared" si="7"/>
        <v>1222.4388800000002</v>
      </c>
      <c r="H48" s="226">
        <v>3</v>
      </c>
      <c r="I48" s="226">
        <v>666.32</v>
      </c>
      <c r="J48" s="226">
        <v>2</v>
      </c>
      <c r="K48" s="226">
        <v>51.0916</v>
      </c>
      <c r="L48" s="226">
        <v>2</v>
      </c>
      <c r="M48" s="226">
        <v>505.02728000000002</v>
      </c>
    </row>
    <row r="49" spans="1:13">
      <c r="A49" s="1257"/>
      <c r="B49" s="1257"/>
      <c r="C49" s="488" t="s">
        <v>1260</v>
      </c>
      <c r="D49" s="526">
        <v>43</v>
      </c>
      <c r="E49" s="226">
        <v>6129.4286200000006</v>
      </c>
      <c r="F49" s="288">
        <f t="shared" si="6"/>
        <v>8</v>
      </c>
      <c r="G49" s="288">
        <f t="shared" si="7"/>
        <v>294.00599999999997</v>
      </c>
      <c r="H49" s="226">
        <v>3</v>
      </c>
      <c r="I49" s="226">
        <v>134.09199999999998</v>
      </c>
      <c r="J49" s="226">
        <v>3</v>
      </c>
      <c r="K49" s="226">
        <v>59.557999999999993</v>
      </c>
      <c r="L49" s="226">
        <v>2</v>
      </c>
      <c r="M49" s="226">
        <v>100.35599999999999</v>
      </c>
    </row>
    <row r="50" spans="1:13">
      <c r="A50" s="1255" t="s">
        <v>1291</v>
      </c>
      <c r="B50" s="1255" t="s">
        <v>1291</v>
      </c>
      <c r="C50" s="488" t="s">
        <v>1261</v>
      </c>
      <c r="D50" s="526">
        <v>10</v>
      </c>
      <c r="E50" s="226">
        <v>302.71300000000002</v>
      </c>
      <c r="F50" s="288">
        <f t="shared" si="6"/>
        <v>2</v>
      </c>
      <c r="G50" s="288">
        <f t="shared" si="7"/>
        <v>93.441959999999995</v>
      </c>
      <c r="H50" s="226">
        <v>2</v>
      </c>
      <c r="I50" s="226">
        <v>93.441959999999995</v>
      </c>
      <c r="J50" s="226">
        <v>0</v>
      </c>
      <c r="K50" s="226">
        <v>0</v>
      </c>
      <c r="L50" s="226">
        <v>0</v>
      </c>
      <c r="M50" s="226">
        <v>0</v>
      </c>
    </row>
    <row r="51" spans="1:13">
      <c r="A51" s="1256"/>
      <c r="B51" s="1256"/>
      <c r="C51" s="488" t="s">
        <v>1262</v>
      </c>
      <c r="D51" s="526">
        <v>15</v>
      </c>
      <c r="E51" s="226">
        <v>4756.0068719999999</v>
      </c>
      <c r="F51" s="288">
        <f t="shared" si="6"/>
        <v>3</v>
      </c>
      <c r="G51" s="288">
        <f t="shared" si="7"/>
        <v>82.62</v>
      </c>
      <c r="H51" s="226">
        <v>0</v>
      </c>
      <c r="I51" s="226">
        <v>0</v>
      </c>
      <c r="J51" s="226">
        <v>1</v>
      </c>
      <c r="K51" s="226">
        <v>49.4</v>
      </c>
      <c r="L51" s="226">
        <v>2</v>
      </c>
      <c r="M51" s="226">
        <v>33.22</v>
      </c>
    </row>
    <row r="52" spans="1:13">
      <c r="A52" s="1257"/>
      <c r="B52" s="1257"/>
      <c r="C52" s="488" t="s">
        <v>1263</v>
      </c>
      <c r="D52" s="526">
        <v>5</v>
      </c>
      <c r="E52" s="226">
        <v>1311.6339999999998</v>
      </c>
      <c r="F52" s="288">
        <f t="shared" si="6"/>
        <v>2</v>
      </c>
      <c r="G52" s="288">
        <f t="shared" si="7"/>
        <v>35.18</v>
      </c>
      <c r="H52" s="226">
        <v>0</v>
      </c>
      <c r="I52" s="226">
        <v>0</v>
      </c>
      <c r="J52" s="226">
        <v>2</v>
      </c>
      <c r="K52" s="226">
        <v>35.18</v>
      </c>
      <c r="L52" s="226">
        <v>0</v>
      </c>
      <c r="M52" s="226">
        <v>0</v>
      </c>
    </row>
    <row r="53" spans="1:13">
      <c r="A53" s="1255" t="s">
        <v>1292</v>
      </c>
      <c r="B53" s="1255" t="s">
        <v>1292</v>
      </c>
      <c r="C53" s="488" t="s">
        <v>1264</v>
      </c>
      <c r="D53" s="526">
        <v>0</v>
      </c>
      <c r="E53" s="226">
        <v>0</v>
      </c>
      <c r="F53" s="288">
        <f t="shared" si="6"/>
        <v>0</v>
      </c>
      <c r="G53" s="288">
        <f t="shared" si="7"/>
        <v>0</v>
      </c>
      <c r="H53" s="226">
        <v>0</v>
      </c>
      <c r="I53" s="226">
        <v>0</v>
      </c>
      <c r="J53" s="226">
        <v>0</v>
      </c>
      <c r="K53" s="226">
        <v>0</v>
      </c>
      <c r="L53" s="226">
        <v>0</v>
      </c>
      <c r="M53" s="226">
        <v>0</v>
      </c>
    </row>
    <row r="54" spans="1:13">
      <c r="A54" s="1256"/>
      <c r="B54" s="1256"/>
      <c r="C54" s="488" t="s">
        <v>1265</v>
      </c>
      <c r="D54" s="526">
        <v>13</v>
      </c>
      <c r="E54" s="226">
        <v>1336.1109836000001</v>
      </c>
      <c r="F54" s="288">
        <f t="shared" si="6"/>
        <v>3</v>
      </c>
      <c r="G54" s="288">
        <f t="shared" si="7"/>
        <v>142.2458</v>
      </c>
      <c r="H54" s="226">
        <v>1</v>
      </c>
      <c r="I54" s="226">
        <v>5.6</v>
      </c>
      <c r="J54" s="226">
        <v>2</v>
      </c>
      <c r="K54" s="226">
        <v>136.64580000000001</v>
      </c>
      <c r="L54" s="226">
        <v>0</v>
      </c>
      <c r="M54" s="226">
        <v>0</v>
      </c>
    </row>
    <row r="55" spans="1:13">
      <c r="A55" s="1256"/>
      <c r="B55" s="1256"/>
      <c r="C55" s="488" t="s">
        <v>1266</v>
      </c>
      <c r="D55" s="526">
        <v>1</v>
      </c>
      <c r="E55" s="226">
        <v>2800</v>
      </c>
      <c r="F55" s="288">
        <f t="shared" si="6"/>
        <v>1</v>
      </c>
      <c r="G55" s="288">
        <f t="shared" si="7"/>
        <v>28</v>
      </c>
      <c r="H55" s="226">
        <v>0</v>
      </c>
      <c r="I55" s="226">
        <v>0</v>
      </c>
      <c r="J55" s="226">
        <v>1</v>
      </c>
      <c r="K55" s="226">
        <v>28</v>
      </c>
      <c r="L55" s="226">
        <v>0</v>
      </c>
      <c r="M55" s="226">
        <v>0</v>
      </c>
    </row>
    <row r="56" spans="1:13">
      <c r="A56" s="1256"/>
      <c r="B56" s="1256"/>
      <c r="C56" s="488" t="s">
        <v>1267</v>
      </c>
      <c r="D56" s="526">
        <v>19</v>
      </c>
      <c r="E56" s="226">
        <v>1437.8788473000002</v>
      </c>
      <c r="F56" s="288">
        <f t="shared" si="6"/>
        <v>10</v>
      </c>
      <c r="G56" s="288">
        <f t="shared" si="7"/>
        <v>997.68206780000003</v>
      </c>
      <c r="H56" s="226">
        <v>2</v>
      </c>
      <c r="I56" s="226">
        <v>28.043999999999997</v>
      </c>
      <c r="J56" s="226">
        <v>4</v>
      </c>
      <c r="K56" s="226">
        <v>700.16846780000003</v>
      </c>
      <c r="L56" s="226">
        <v>4</v>
      </c>
      <c r="M56" s="226">
        <v>269.46960000000001</v>
      </c>
    </row>
    <row r="57" spans="1:13">
      <c r="A57" s="1257"/>
      <c r="B57" s="1257"/>
      <c r="C57" s="488" t="s">
        <v>1268</v>
      </c>
      <c r="D57" s="526">
        <v>0</v>
      </c>
      <c r="E57" s="226">
        <v>0</v>
      </c>
      <c r="F57" s="288">
        <f t="shared" si="6"/>
        <v>0</v>
      </c>
      <c r="G57" s="288">
        <f t="shared" si="7"/>
        <v>0</v>
      </c>
      <c r="H57" s="226">
        <v>0</v>
      </c>
      <c r="I57" s="226">
        <v>0</v>
      </c>
      <c r="J57" s="226">
        <v>0</v>
      </c>
      <c r="K57" s="226">
        <v>0</v>
      </c>
      <c r="L57" s="226">
        <v>0</v>
      </c>
      <c r="M57" s="226">
        <v>0</v>
      </c>
    </row>
    <row r="58" spans="1:13">
      <c r="A58" s="1255" t="s">
        <v>1293</v>
      </c>
      <c r="B58" s="1255" t="s">
        <v>1293</v>
      </c>
      <c r="C58" s="488" t="s">
        <v>1269</v>
      </c>
      <c r="D58" s="526">
        <v>4</v>
      </c>
      <c r="E58" s="226">
        <v>134.93</v>
      </c>
      <c r="F58" s="288">
        <f t="shared" si="6"/>
        <v>2</v>
      </c>
      <c r="G58" s="288">
        <f t="shared" si="7"/>
        <v>22274.999999299998</v>
      </c>
      <c r="H58" s="226">
        <v>2</v>
      </c>
      <c r="I58" s="226">
        <v>22274.999999299998</v>
      </c>
      <c r="J58" s="226">
        <v>0</v>
      </c>
      <c r="K58" s="226">
        <v>0</v>
      </c>
      <c r="L58" s="226">
        <v>0</v>
      </c>
      <c r="M58" s="226">
        <v>0</v>
      </c>
    </row>
    <row r="59" spans="1:13">
      <c r="A59" s="1257"/>
      <c r="B59" s="1257"/>
      <c r="C59" s="488" t="s">
        <v>1270</v>
      </c>
      <c r="D59" s="526">
        <v>0</v>
      </c>
      <c r="E59" s="226">
        <v>0</v>
      </c>
      <c r="F59" s="288">
        <f t="shared" si="6"/>
        <v>0</v>
      </c>
      <c r="G59" s="288">
        <f t="shared" si="7"/>
        <v>0</v>
      </c>
      <c r="H59" s="226">
        <v>0</v>
      </c>
      <c r="I59" s="226">
        <v>0</v>
      </c>
      <c r="J59" s="226">
        <v>0</v>
      </c>
      <c r="K59" s="226">
        <v>0</v>
      </c>
      <c r="L59" s="226">
        <v>0</v>
      </c>
      <c r="M59" s="226">
        <v>0</v>
      </c>
    </row>
    <row r="60" spans="1:13">
      <c r="A60" s="1255" t="s">
        <v>1294</v>
      </c>
      <c r="B60" s="531" t="s">
        <v>150</v>
      </c>
      <c r="C60" s="488" t="s">
        <v>1271</v>
      </c>
      <c r="D60" s="526">
        <v>3</v>
      </c>
      <c r="E60" s="226">
        <v>273.99879440000001</v>
      </c>
      <c r="F60" s="288">
        <f t="shared" si="6"/>
        <v>0</v>
      </c>
      <c r="G60" s="288">
        <f t="shared" si="7"/>
        <v>0</v>
      </c>
      <c r="H60" s="226">
        <v>0</v>
      </c>
      <c r="I60" s="226">
        <v>0</v>
      </c>
      <c r="J60" s="226">
        <v>0</v>
      </c>
      <c r="K60" s="226">
        <v>0</v>
      </c>
      <c r="L60" s="226">
        <v>0</v>
      </c>
      <c r="M60" s="226">
        <v>0</v>
      </c>
    </row>
    <row r="61" spans="1:13">
      <c r="A61" s="1257"/>
      <c r="B61" s="531" t="s">
        <v>1294</v>
      </c>
      <c r="C61" s="488" t="s">
        <v>1272</v>
      </c>
      <c r="D61" s="526">
        <v>4</v>
      </c>
      <c r="E61" s="226">
        <v>435.47</v>
      </c>
      <c r="F61" s="288">
        <f t="shared" si="6"/>
        <v>2</v>
      </c>
      <c r="G61" s="288">
        <f t="shared" si="7"/>
        <v>82.223199999999991</v>
      </c>
      <c r="H61" s="226">
        <v>0</v>
      </c>
      <c r="I61" s="226">
        <v>0</v>
      </c>
      <c r="J61" s="226">
        <v>0</v>
      </c>
      <c r="K61" s="226">
        <v>0</v>
      </c>
      <c r="L61" s="226">
        <v>2</v>
      </c>
      <c r="M61" s="226">
        <v>82.223199999999991</v>
      </c>
    </row>
    <row r="62" spans="1:13">
      <c r="A62" s="531" t="s">
        <v>1295</v>
      </c>
      <c r="B62" s="531" t="s">
        <v>1295</v>
      </c>
      <c r="C62" s="488" t="s">
        <v>1273</v>
      </c>
      <c r="D62" s="526">
        <v>0</v>
      </c>
      <c r="E62" s="226">
        <v>0</v>
      </c>
      <c r="F62" s="288">
        <f t="shared" si="6"/>
        <v>1</v>
      </c>
      <c r="G62" s="288">
        <f t="shared" si="7"/>
        <v>6.96</v>
      </c>
      <c r="H62" s="226">
        <v>0</v>
      </c>
      <c r="I62" s="226">
        <v>0</v>
      </c>
      <c r="J62" s="226">
        <v>0</v>
      </c>
      <c r="K62" s="226">
        <v>0</v>
      </c>
      <c r="L62" s="226">
        <v>1</v>
      </c>
      <c r="M62" s="226">
        <v>6.96</v>
      </c>
    </row>
    <row r="63" spans="1:13">
      <c r="A63" s="259"/>
      <c r="B63" s="259"/>
      <c r="C63" s="582" t="s">
        <v>96</v>
      </c>
      <c r="D63" s="583">
        <f t="shared" ref="D63" si="8">SUM(D4:D62)</f>
        <v>340</v>
      </c>
      <c r="E63" s="584">
        <f t="shared" ref="E63" si="9">SUM(E4:E62)</f>
        <v>83092.516240000012</v>
      </c>
      <c r="F63" s="584">
        <f>SUM(F4:F62)</f>
        <v>111</v>
      </c>
      <c r="G63" s="584">
        <f>SUM(G4:G62)</f>
        <v>41230.348304700005</v>
      </c>
      <c r="H63" s="584">
        <f t="shared" ref="H63" si="10">SUM(H4:H62)</f>
        <v>35</v>
      </c>
      <c r="I63" s="584">
        <f t="shared" ref="I63:M63" si="11">SUM(I4:I62)</f>
        <v>25370.5668319</v>
      </c>
      <c r="J63" s="584">
        <f t="shared" si="11"/>
        <v>38</v>
      </c>
      <c r="K63" s="584">
        <f t="shared" si="11"/>
        <v>12288.583472799999</v>
      </c>
      <c r="L63" s="584">
        <f t="shared" si="11"/>
        <v>38</v>
      </c>
      <c r="M63" s="584">
        <f t="shared" si="11"/>
        <v>3571.1979999999999</v>
      </c>
    </row>
    <row r="64" spans="1:13" s="405" customFormat="1">
      <c r="A64" s="4"/>
      <c r="B64" s="4"/>
      <c r="C64" s="532"/>
      <c r="D64" s="533"/>
      <c r="E64" s="534"/>
      <c r="F64" s="1168"/>
      <c r="G64" s="1168"/>
      <c r="H64" s="534"/>
      <c r="I64" s="534"/>
    </row>
    <row r="65" spans="1:15" ht="15" customHeight="1">
      <c r="A65" s="486" t="s">
        <v>1296</v>
      </c>
      <c r="B65" s="486"/>
      <c r="C65" s="486"/>
      <c r="D65" s="486"/>
      <c r="E65" s="486"/>
      <c r="F65" s="1169"/>
      <c r="G65" s="1169"/>
      <c r="H65" s="486"/>
      <c r="I65" s="486"/>
      <c r="J65" s="486"/>
      <c r="K65" s="486"/>
      <c r="L65" s="486"/>
      <c r="M65" s="486"/>
      <c r="N65" s="486"/>
      <c r="O65" s="486"/>
    </row>
    <row r="66" spans="1:15">
      <c r="A66" s="325" t="s">
        <v>145</v>
      </c>
      <c r="H66" s="31"/>
      <c r="I66" s="31"/>
    </row>
  </sheetData>
  <sortState ref="A4:G26">
    <sortCondition ref="A4:A26"/>
  </sortState>
  <mergeCells count="42">
    <mergeCell ref="L2:M2"/>
    <mergeCell ref="A58:A59"/>
    <mergeCell ref="B58:B59"/>
    <mergeCell ref="A60:A61"/>
    <mergeCell ref="A44:A49"/>
    <mergeCell ref="B45:B49"/>
    <mergeCell ref="A50:A52"/>
    <mergeCell ref="B50:B52"/>
    <mergeCell ref="A53:A57"/>
    <mergeCell ref="B53:B57"/>
    <mergeCell ref="A29:A35"/>
    <mergeCell ref="B29:B35"/>
    <mergeCell ref="A36:A40"/>
    <mergeCell ref="B36:B40"/>
    <mergeCell ref="A41:A43"/>
    <mergeCell ref="B41:B43"/>
    <mergeCell ref="A25:A28"/>
    <mergeCell ref="B25:B28"/>
    <mergeCell ref="H2:I2"/>
    <mergeCell ref="A4:A13"/>
    <mergeCell ref="B4:B5"/>
    <mergeCell ref="B6:B7"/>
    <mergeCell ref="B8:B12"/>
    <mergeCell ref="A2:A3"/>
    <mergeCell ref="D2:E2"/>
    <mergeCell ref="F2:G2"/>
    <mergeCell ref="B2:B3"/>
    <mergeCell ref="C2:C3"/>
    <mergeCell ref="J2:K2"/>
    <mergeCell ref="A14:A24"/>
    <mergeCell ref="B14:B15"/>
    <mergeCell ref="B18:B20"/>
    <mergeCell ref="B22:B24"/>
    <mergeCell ref="X2:Y2"/>
    <mergeCell ref="Z2:AA2"/>
    <mergeCell ref="AB2:AC2"/>
    <mergeCell ref="AD2:AE2"/>
    <mergeCell ref="N2:O2"/>
    <mergeCell ref="P2:Q2"/>
    <mergeCell ref="R2:S2"/>
    <mergeCell ref="T2:U2"/>
    <mergeCell ref="V2:W2"/>
  </mergeCells>
  <printOptions horizontalCentered="1"/>
  <pageMargins left="0.7" right="0.7" top="0.75" bottom="0.75" header="0.3" footer="0.3"/>
  <pageSetup paperSize="9" scale="90" fitToHeight="0" orientation="landscape" r:id="rId1"/>
  <rowBreaks count="1" manualBreakCount="1">
    <brk id="35"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U32"/>
  <sheetViews>
    <sheetView topLeftCell="A7" zoomScaleNormal="100" workbookViewId="0">
      <selection activeCell="A21" sqref="A21"/>
    </sheetView>
  </sheetViews>
  <sheetFormatPr defaultRowHeight="15"/>
  <sheetData>
    <row r="1" spans="1:21">
      <c r="A1" s="1267" t="s">
        <v>5</v>
      </c>
      <c r="B1" s="1268"/>
      <c r="C1" s="1268"/>
      <c r="D1" s="1268"/>
      <c r="E1" s="1268"/>
      <c r="F1" s="1268"/>
      <c r="G1" s="1268"/>
      <c r="H1" s="1268"/>
      <c r="I1" s="1268"/>
      <c r="J1" s="1268"/>
      <c r="K1" s="1268"/>
      <c r="L1" s="1268"/>
      <c r="M1" s="1268"/>
      <c r="N1" s="1268"/>
      <c r="O1" s="1268"/>
      <c r="P1" s="1268"/>
      <c r="Q1" s="1269"/>
      <c r="R1" s="71"/>
      <c r="S1" s="71"/>
    </row>
    <row r="2" spans="1:21">
      <c r="A2" s="1270" t="s">
        <v>116</v>
      </c>
      <c r="B2" s="1272" t="s">
        <v>96</v>
      </c>
      <c r="C2" s="1272"/>
      <c r="D2" s="1272" t="s">
        <v>152</v>
      </c>
      <c r="E2" s="1272"/>
      <c r="F2" s="1272"/>
      <c r="G2" s="1272"/>
      <c r="H2" s="1272" t="s">
        <v>153</v>
      </c>
      <c r="I2" s="1272"/>
      <c r="J2" s="1272"/>
      <c r="K2" s="1272"/>
      <c r="L2" s="1272"/>
      <c r="M2" s="1272"/>
      <c r="N2" s="1272"/>
      <c r="O2" s="1272"/>
      <c r="P2" s="1272"/>
      <c r="Q2" s="1272"/>
      <c r="R2" s="72"/>
      <c r="S2" s="72"/>
    </row>
    <row r="3" spans="1:21">
      <c r="A3" s="1271"/>
      <c r="B3" s="1273"/>
      <c r="C3" s="1273"/>
      <c r="D3" s="1273" t="s">
        <v>154</v>
      </c>
      <c r="E3" s="1273"/>
      <c r="F3" s="1273" t="s">
        <v>138</v>
      </c>
      <c r="G3" s="1273"/>
      <c r="H3" s="1273" t="s">
        <v>155</v>
      </c>
      <c r="I3" s="1273"/>
      <c r="J3" s="1273" t="s">
        <v>156</v>
      </c>
      <c r="K3" s="1273"/>
      <c r="L3" s="1273" t="s">
        <v>157</v>
      </c>
      <c r="M3" s="1273"/>
      <c r="N3" s="1273" t="s">
        <v>158</v>
      </c>
      <c r="O3" s="1273"/>
      <c r="P3" s="1273" t="s">
        <v>159</v>
      </c>
      <c r="Q3" s="1273"/>
      <c r="R3" s="72"/>
      <c r="S3" s="72"/>
    </row>
    <row r="4" spans="1:21" ht="45">
      <c r="A4" s="1271"/>
      <c r="B4" s="66" t="s">
        <v>141</v>
      </c>
      <c r="C4" s="66" t="s">
        <v>142</v>
      </c>
      <c r="D4" s="66" t="s">
        <v>141</v>
      </c>
      <c r="E4" s="66" t="s">
        <v>142</v>
      </c>
      <c r="F4" s="66" t="s">
        <v>141</v>
      </c>
      <c r="G4" s="66" t="s">
        <v>142</v>
      </c>
      <c r="H4" s="66" t="s">
        <v>141</v>
      </c>
      <c r="I4" s="66" t="s">
        <v>142</v>
      </c>
      <c r="J4" s="66" t="s">
        <v>141</v>
      </c>
      <c r="K4" s="66" t="s">
        <v>142</v>
      </c>
      <c r="L4" s="66" t="s">
        <v>141</v>
      </c>
      <c r="M4" s="66" t="s">
        <v>142</v>
      </c>
      <c r="N4" s="66" t="s">
        <v>141</v>
      </c>
      <c r="O4" s="66" t="s">
        <v>142</v>
      </c>
      <c r="P4" s="66" t="s">
        <v>141</v>
      </c>
      <c r="Q4" s="66" t="s">
        <v>142</v>
      </c>
      <c r="R4" s="73"/>
      <c r="S4" s="73"/>
    </row>
    <row r="5" spans="1:21">
      <c r="A5" s="562" t="s">
        <v>530</v>
      </c>
      <c r="B5" s="431">
        <v>340</v>
      </c>
      <c r="C5" s="431">
        <v>83091.975847599984</v>
      </c>
      <c r="D5" s="431">
        <v>337</v>
      </c>
      <c r="E5" s="431">
        <v>80426.091544199997</v>
      </c>
      <c r="F5" s="431">
        <v>2</v>
      </c>
      <c r="G5" s="431">
        <v>2639.41</v>
      </c>
      <c r="H5" s="431">
        <v>72</v>
      </c>
      <c r="I5" s="431">
        <v>32405.593709199999</v>
      </c>
      <c r="J5" s="431">
        <v>16</v>
      </c>
      <c r="K5" s="431">
        <v>2306.4180996999999</v>
      </c>
      <c r="L5" s="431">
        <v>195</v>
      </c>
      <c r="M5" s="431">
        <v>37193.107738699997</v>
      </c>
      <c r="N5" s="431">
        <v>50</v>
      </c>
      <c r="O5" s="431">
        <v>10340.569020000001</v>
      </c>
      <c r="P5" s="431">
        <v>7</v>
      </c>
      <c r="Q5" s="431">
        <v>846.28728000000001</v>
      </c>
      <c r="R5" s="74"/>
      <c r="S5" s="74"/>
    </row>
    <row r="6" spans="1:21">
      <c r="A6" s="563" t="s">
        <v>1322</v>
      </c>
      <c r="B6" s="295">
        <f t="shared" ref="B6:C13" si="0">SUM(H6,J6,L6,N6,P6)</f>
        <v>111</v>
      </c>
      <c r="C6" s="295">
        <f t="shared" si="0"/>
        <v>41230.348304699997</v>
      </c>
      <c r="D6" s="296">
        <f t="shared" ref="D6:Q6" si="1">SUM(D7:D18)</f>
        <v>111</v>
      </c>
      <c r="E6" s="296">
        <f t="shared" si="1"/>
        <v>41230.348304700005</v>
      </c>
      <c r="F6" s="296">
        <f t="shared" si="1"/>
        <v>0</v>
      </c>
      <c r="G6" s="296">
        <f t="shared" si="1"/>
        <v>0</v>
      </c>
      <c r="H6" s="296">
        <f t="shared" si="1"/>
        <v>23</v>
      </c>
      <c r="I6" s="296">
        <f t="shared" si="1"/>
        <v>8178.9170688000013</v>
      </c>
      <c r="J6" s="296">
        <f t="shared" si="1"/>
        <v>6</v>
      </c>
      <c r="K6" s="296">
        <f t="shared" si="1"/>
        <v>514.49800000000005</v>
      </c>
      <c r="L6" s="296">
        <f t="shared" si="1"/>
        <v>69</v>
      </c>
      <c r="M6" s="296">
        <f t="shared" si="1"/>
        <v>25666.521195899997</v>
      </c>
      <c r="N6" s="296">
        <f t="shared" si="1"/>
        <v>11</v>
      </c>
      <c r="O6" s="296">
        <f t="shared" si="1"/>
        <v>6796.4565199999997</v>
      </c>
      <c r="P6" s="296">
        <f t="shared" si="1"/>
        <v>2</v>
      </c>
      <c r="Q6" s="296">
        <f t="shared" si="1"/>
        <v>73.955519999999993</v>
      </c>
      <c r="R6" s="75"/>
      <c r="S6" s="75"/>
    </row>
    <row r="7" spans="1:21">
      <c r="A7" s="67">
        <v>45383</v>
      </c>
      <c r="B7" s="191">
        <f t="shared" si="0"/>
        <v>35</v>
      </c>
      <c r="C7" s="191">
        <f t="shared" si="0"/>
        <v>25370.566831899996</v>
      </c>
      <c r="D7" s="191">
        <v>35</v>
      </c>
      <c r="E7" s="191">
        <v>25370.566831899996</v>
      </c>
      <c r="F7" s="191">
        <v>0</v>
      </c>
      <c r="G7" s="191">
        <v>0</v>
      </c>
      <c r="H7" s="191">
        <v>10</v>
      </c>
      <c r="I7" s="191">
        <v>4644.9488850000007</v>
      </c>
      <c r="J7" s="191"/>
      <c r="K7" s="191"/>
      <c r="L7" s="191">
        <v>22</v>
      </c>
      <c r="M7" s="191">
        <v>19527.236426899995</v>
      </c>
      <c r="N7" s="191">
        <v>3</v>
      </c>
      <c r="O7" s="191">
        <v>1198.3815200000001</v>
      </c>
      <c r="P7" s="191"/>
      <c r="Q7" s="191"/>
      <c r="R7" s="76"/>
      <c r="S7" s="76"/>
      <c r="T7" s="76"/>
      <c r="U7" s="76"/>
    </row>
    <row r="8" spans="1:21">
      <c r="A8" s="67">
        <f>EOMONTH(A7,1)</f>
        <v>45443</v>
      </c>
      <c r="B8" s="191">
        <f t="shared" si="0"/>
        <v>38</v>
      </c>
      <c r="C8" s="191">
        <f t="shared" si="0"/>
        <v>12288.583472800001</v>
      </c>
      <c r="D8" s="191">
        <v>38</v>
      </c>
      <c r="E8" s="191">
        <v>12288.583472800001</v>
      </c>
      <c r="F8" s="191">
        <v>0</v>
      </c>
      <c r="G8" s="191">
        <v>0</v>
      </c>
      <c r="H8" s="191">
        <v>6</v>
      </c>
      <c r="I8" s="191">
        <v>2234.4149838000003</v>
      </c>
      <c r="J8" s="191">
        <v>3</v>
      </c>
      <c r="K8" s="191">
        <v>426.58800000000002</v>
      </c>
      <c r="L8" s="191">
        <v>22</v>
      </c>
      <c r="M8" s="191">
        <v>4558.1943689999998</v>
      </c>
      <c r="N8" s="191">
        <v>6</v>
      </c>
      <c r="O8" s="191">
        <v>5026.2249999999995</v>
      </c>
      <c r="P8" s="191">
        <v>1</v>
      </c>
      <c r="Q8" s="191">
        <v>43.161119999999997</v>
      </c>
      <c r="R8" s="76"/>
      <c r="S8" s="76"/>
      <c r="T8" s="183"/>
      <c r="U8" s="183"/>
    </row>
    <row r="9" spans="1:21">
      <c r="A9" s="67">
        <f t="shared" ref="A9:A18" si="2">EOMONTH(A8,1)</f>
        <v>45473</v>
      </c>
      <c r="B9" s="191">
        <f t="shared" si="0"/>
        <v>38</v>
      </c>
      <c r="C9" s="191">
        <f t="shared" si="0"/>
        <v>3571.1980000000003</v>
      </c>
      <c r="D9" s="191">
        <v>38</v>
      </c>
      <c r="E9" s="191">
        <v>3571.1980000000003</v>
      </c>
      <c r="F9" s="191">
        <v>0</v>
      </c>
      <c r="G9" s="191">
        <v>0</v>
      </c>
      <c r="H9" s="191">
        <v>7</v>
      </c>
      <c r="I9" s="191">
        <v>1299.5532000000001</v>
      </c>
      <c r="J9" s="191">
        <v>3</v>
      </c>
      <c r="K9" s="191">
        <v>87.91</v>
      </c>
      <c r="L9" s="191">
        <v>25</v>
      </c>
      <c r="M9" s="191">
        <v>1581.0903999999998</v>
      </c>
      <c r="N9" s="191">
        <v>2</v>
      </c>
      <c r="O9" s="191">
        <v>571.85</v>
      </c>
      <c r="P9" s="191">
        <v>1</v>
      </c>
      <c r="Q9" s="191">
        <v>30.7944</v>
      </c>
      <c r="R9" s="76"/>
      <c r="S9" s="76"/>
    </row>
    <row r="10" spans="1:21">
      <c r="A10" s="67">
        <f t="shared" si="2"/>
        <v>45504</v>
      </c>
      <c r="B10" s="191">
        <f t="shared" si="0"/>
        <v>0</v>
      </c>
      <c r="C10" s="191">
        <f t="shared" si="0"/>
        <v>0</v>
      </c>
      <c r="D10" s="191"/>
      <c r="E10" s="191"/>
      <c r="F10" s="191"/>
      <c r="G10" s="191"/>
      <c r="H10" s="191"/>
      <c r="I10" s="191"/>
      <c r="J10" s="191"/>
      <c r="K10" s="191"/>
      <c r="L10" s="191"/>
      <c r="M10" s="191"/>
      <c r="N10" s="191"/>
      <c r="O10" s="191"/>
      <c r="P10" s="191"/>
      <c r="Q10" s="191"/>
      <c r="R10" s="76"/>
      <c r="S10" s="76"/>
    </row>
    <row r="11" spans="1:21">
      <c r="A11" s="67">
        <f t="shared" si="2"/>
        <v>45535</v>
      </c>
      <c r="B11" s="191">
        <f t="shared" si="0"/>
        <v>0</v>
      </c>
      <c r="C11" s="191">
        <f t="shared" si="0"/>
        <v>0</v>
      </c>
      <c r="D11" s="191"/>
      <c r="E11" s="191"/>
      <c r="F11" s="191"/>
      <c r="G11" s="191"/>
      <c r="H11" s="191"/>
      <c r="I11" s="191"/>
      <c r="J11" s="191"/>
      <c r="K11" s="191"/>
      <c r="L11" s="191"/>
      <c r="M11" s="191"/>
      <c r="N11" s="191"/>
      <c r="O11" s="191"/>
      <c r="P11" s="191"/>
      <c r="Q11" s="191"/>
      <c r="R11" s="76"/>
      <c r="S11" s="76"/>
    </row>
    <row r="12" spans="1:21">
      <c r="A12" s="67">
        <f t="shared" si="2"/>
        <v>45565</v>
      </c>
      <c r="B12" s="191">
        <f t="shared" si="0"/>
        <v>0</v>
      </c>
      <c r="C12" s="191">
        <f t="shared" si="0"/>
        <v>0</v>
      </c>
      <c r="D12" s="191"/>
      <c r="E12" s="191"/>
      <c r="F12" s="191"/>
      <c r="G12" s="191"/>
      <c r="H12" s="191"/>
      <c r="I12" s="191"/>
      <c r="J12" s="191"/>
      <c r="K12" s="191"/>
      <c r="L12" s="191"/>
      <c r="M12" s="191"/>
      <c r="N12" s="191"/>
      <c r="O12" s="191"/>
      <c r="P12" s="191"/>
      <c r="Q12" s="191"/>
      <c r="R12" s="76"/>
      <c r="S12" s="76"/>
    </row>
    <row r="13" spans="1:21">
      <c r="A13" s="67">
        <f t="shared" si="2"/>
        <v>45596</v>
      </c>
      <c r="B13" s="191">
        <f t="shared" si="0"/>
        <v>0</v>
      </c>
      <c r="C13" s="191">
        <f t="shared" si="0"/>
        <v>0</v>
      </c>
      <c r="D13" s="191"/>
      <c r="E13" s="191"/>
      <c r="F13" s="191"/>
      <c r="G13" s="191"/>
      <c r="H13" s="191"/>
      <c r="I13" s="191"/>
      <c r="J13" s="191"/>
      <c r="K13" s="191"/>
      <c r="L13" s="191"/>
      <c r="M13" s="191"/>
      <c r="N13" s="191"/>
      <c r="O13" s="191"/>
      <c r="P13" s="191"/>
      <c r="Q13" s="191"/>
      <c r="R13" s="76"/>
      <c r="S13" s="76"/>
    </row>
    <row r="14" spans="1:21">
      <c r="A14" s="67">
        <f t="shared" si="2"/>
        <v>45626</v>
      </c>
      <c r="B14" s="191">
        <f t="shared" ref="B14:C16" si="3">SUM(H14,J14,L14,N14,P14)</f>
        <v>0</v>
      </c>
      <c r="C14" s="191">
        <f t="shared" si="3"/>
        <v>0</v>
      </c>
      <c r="D14" s="191"/>
      <c r="E14" s="191"/>
      <c r="F14" s="191"/>
      <c r="G14" s="191"/>
      <c r="H14" s="191"/>
      <c r="I14" s="191"/>
      <c r="J14" s="191"/>
      <c r="K14" s="191"/>
      <c r="L14" s="191"/>
      <c r="M14" s="191"/>
      <c r="N14" s="191"/>
      <c r="O14" s="191"/>
      <c r="P14" s="191"/>
      <c r="Q14" s="191"/>
      <c r="R14" s="76"/>
      <c r="S14" s="76"/>
    </row>
    <row r="15" spans="1:21">
      <c r="A15" s="67">
        <f t="shared" si="2"/>
        <v>45657</v>
      </c>
      <c r="B15" s="191">
        <f t="shared" si="3"/>
        <v>0</v>
      </c>
      <c r="C15" s="191">
        <f t="shared" si="3"/>
        <v>0</v>
      </c>
      <c r="D15" s="191"/>
      <c r="E15" s="191"/>
      <c r="F15" s="191"/>
      <c r="G15" s="191"/>
      <c r="H15" s="191"/>
      <c r="I15" s="191"/>
      <c r="J15" s="191"/>
      <c r="K15" s="191"/>
      <c r="L15" s="191"/>
      <c r="M15" s="191"/>
      <c r="N15" s="191"/>
      <c r="O15" s="191"/>
      <c r="P15" s="191"/>
      <c r="Q15" s="191"/>
      <c r="R15" s="76"/>
      <c r="S15" s="76"/>
    </row>
    <row r="16" spans="1:21">
      <c r="A16" s="67">
        <f t="shared" si="2"/>
        <v>45688</v>
      </c>
      <c r="B16" s="191">
        <f t="shared" si="3"/>
        <v>0</v>
      </c>
      <c r="C16" s="191">
        <f>SUM(I16,K16,M16,O16,Q16)</f>
        <v>0</v>
      </c>
      <c r="D16" s="290"/>
      <c r="E16" s="191"/>
      <c r="F16" s="191"/>
      <c r="G16" s="191"/>
      <c r="H16" s="191"/>
      <c r="I16" s="191"/>
      <c r="J16" s="191"/>
      <c r="K16" s="191"/>
      <c r="L16" s="191"/>
      <c r="M16" s="191"/>
      <c r="N16" s="191"/>
      <c r="O16" s="191"/>
      <c r="P16" s="191"/>
      <c r="Q16" s="191"/>
      <c r="R16" s="76"/>
      <c r="S16" s="76"/>
    </row>
    <row r="17" spans="1:19">
      <c r="A17" s="67">
        <f t="shared" si="2"/>
        <v>45716</v>
      </c>
      <c r="B17" s="191">
        <f>SUM(H17,J17,L17,N17,P17)</f>
        <v>0</v>
      </c>
      <c r="C17" s="191">
        <f>SUM(I17,K17,M17,O17,Q17)</f>
        <v>0</v>
      </c>
      <c r="D17" s="191"/>
      <c r="E17" s="191"/>
      <c r="F17" s="191"/>
      <c r="G17" s="191"/>
      <c r="H17" s="191"/>
      <c r="I17" s="191"/>
      <c r="J17" s="191"/>
      <c r="K17" s="191"/>
      <c r="L17" s="191"/>
      <c r="M17" s="191"/>
      <c r="N17" s="191"/>
      <c r="O17" s="191"/>
      <c r="P17" s="191"/>
      <c r="Q17" s="191"/>
      <c r="R17" s="349"/>
      <c r="S17" s="349"/>
    </row>
    <row r="18" spans="1:19">
      <c r="A18" s="67">
        <f t="shared" si="2"/>
        <v>45747</v>
      </c>
      <c r="B18" s="191">
        <f>SUM(H18,J18,L18,N18,P18)</f>
        <v>0</v>
      </c>
      <c r="C18" s="191">
        <f>SUM(I18,K18,M18,O18,Q18)</f>
        <v>0</v>
      </c>
      <c r="D18" s="191"/>
      <c r="E18" s="191"/>
      <c r="F18" s="191"/>
      <c r="G18" s="191"/>
      <c r="H18" s="191"/>
      <c r="I18" s="191"/>
      <c r="J18" s="191"/>
      <c r="K18" s="191"/>
      <c r="L18" s="191"/>
      <c r="M18" s="191"/>
      <c r="N18" s="191"/>
      <c r="O18" s="191"/>
      <c r="P18" s="191"/>
      <c r="Q18" s="191"/>
      <c r="R18" s="76"/>
      <c r="S18" s="76"/>
    </row>
    <row r="19" spans="1:19">
      <c r="A19" s="1266" t="s">
        <v>151</v>
      </c>
      <c r="B19" s="1266"/>
      <c r="C19" s="1266"/>
      <c r="D19" s="1266"/>
      <c r="E19" s="1266"/>
      <c r="F19" s="1266"/>
      <c r="G19" s="1266"/>
      <c r="H19" s="1266"/>
      <c r="I19" s="1266"/>
      <c r="J19" s="77"/>
      <c r="K19" s="78"/>
      <c r="L19" s="77"/>
      <c r="M19" s="78"/>
      <c r="N19" s="77"/>
      <c r="O19" s="78"/>
      <c r="P19" s="77"/>
      <c r="Q19" s="78"/>
      <c r="R19" s="35"/>
      <c r="S19" s="35"/>
    </row>
    <row r="20" spans="1:19">
      <c r="A20" s="1265" t="s">
        <v>130</v>
      </c>
      <c r="B20" s="1265"/>
      <c r="C20" s="39"/>
      <c r="D20" s="79"/>
      <c r="E20" s="79"/>
      <c r="F20" s="79"/>
      <c r="G20" s="79"/>
      <c r="H20" s="79"/>
      <c r="I20" s="79"/>
      <c r="J20" s="77"/>
      <c r="N20" s="77"/>
      <c r="O20" s="78"/>
      <c r="P20" s="77"/>
      <c r="Q20" s="77"/>
      <c r="R20" s="77"/>
      <c r="S20" s="77"/>
    </row>
    <row r="21" spans="1:19">
      <c r="A21" s="556" t="str">
        <f>"$ indicates as on "&amp;TEXT('1'!$C$2,"mmmm dd, yyyy")</f>
        <v>$ indicates as on June 30, 2024</v>
      </c>
      <c r="B21" s="77"/>
      <c r="C21" s="78"/>
      <c r="D21" s="77"/>
      <c r="E21" s="78"/>
      <c r="F21" s="77"/>
      <c r="G21" s="77"/>
      <c r="H21" s="77"/>
      <c r="I21" s="77"/>
      <c r="J21" s="77"/>
      <c r="N21" s="77"/>
      <c r="O21" s="78"/>
      <c r="P21" s="77"/>
      <c r="Q21" s="77"/>
      <c r="R21" s="77"/>
      <c r="S21" s="77"/>
    </row>
    <row r="22" spans="1:19">
      <c r="A22" s="1265"/>
      <c r="B22" s="1265"/>
      <c r="C22" s="1265"/>
      <c r="D22" s="1265"/>
      <c r="E22" s="81"/>
      <c r="F22" s="77"/>
      <c r="G22" s="77"/>
      <c r="H22" s="77"/>
      <c r="I22" s="77"/>
      <c r="J22" s="77"/>
      <c r="N22" s="82"/>
      <c r="O22" s="82"/>
      <c r="P22" s="82"/>
      <c r="Q22" s="82"/>
      <c r="R22" s="83"/>
      <c r="S22" s="83"/>
    </row>
    <row r="23" spans="1:19">
      <c r="A23" s="80"/>
      <c r="B23" s="81"/>
      <c r="C23" s="81"/>
      <c r="D23" s="81"/>
      <c r="E23" s="81"/>
      <c r="F23" s="15"/>
      <c r="G23" s="15"/>
      <c r="H23" s="84"/>
      <c r="I23" s="81"/>
      <c r="J23" s="81"/>
      <c r="N23" s="81"/>
      <c r="O23" s="81"/>
      <c r="P23" s="15"/>
      <c r="Q23" s="15"/>
      <c r="R23" s="15"/>
      <c r="S23" s="15"/>
    </row>
    <row r="24" spans="1:19">
      <c r="A24" s="80"/>
      <c r="B24" s="81"/>
      <c r="C24" s="85"/>
      <c r="D24" s="81"/>
      <c r="E24" s="85"/>
      <c r="F24" s="85"/>
      <c r="G24" s="85"/>
      <c r="H24" s="81"/>
      <c r="I24" s="85"/>
      <c r="J24" s="81"/>
      <c r="N24" s="81"/>
      <c r="O24" s="85"/>
      <c r="P24" s="81"/>
      <c r="Q24" s="85"/>
      <c r="R24" s="85"/>
      <c r="S24" s="85"/>
    </row>
    <row r="25" spans="1:19">
      <c r="A25" s="80"/>
      <c r="B25" s="81"/>
      <c r="C25" s="85"/>
      <c r="D25" s="81"/>
      <c r="E25" s="85"/>
      <c r="F25" s="85"/>
      <c r="G25" s="85"/>
      <c r="H25" s="81"/>
      <c r="I25" s="85"/>
      <c r="J25" s="81"/>
      <c r="K25" s="85"/>
      <c r="L25" s="81"/>
      <c r="M25" s="85"/>
      <c r="N25" s="81"/>
      <c r="O25" s="85"/>
      <c r="P25" s="81"/>
      <c r="Q25" s="85"/>
      <c r="R25" s="85"/>
      <c r="S25" s="85"/>
    </row>
    <row r="26" spans="1:19">
      <c r="A26" s="68"/>
      <c r="B26" s="86"/>
      <c r="C26" s="76"/>
      <c r="D26" s="86"/>
      <c r="E26" s="76"/>
      <c r="F26" s="76"/>
      <c r="G26" s="76"/>
      <c r="H26" s="86"/>
      <c r="I26" s="76"/>
      <c r="J26" s="86"/>
      <c r="K26" s="76"/>
      <c r="L26" s="86"/>
      <c r="M26" s="76"/>
      <c r="N26" s="86"/>
      <c r="O26" s="76"/>
      <c r="P26" s="86"/>
      <c r="Q26" s="76"/>
      <c r="R26" s="76"/>
      <c r="S26" s="76"/>
    </row>
    <row r="27" spans="1:19">
      <c r="A27" s="68"/>
      <c r="B27" s="86"/>
      <c r="C27" s="76"/>
      <c r="D27" s="86"/>
      <c r="E27" s="76"/>
      <c r="F27" s="76"/>
      <c r="G27" s="76"/>
      <c r="H27" s="86"/>
      <c r="I27" s="76"/>
      <c r="J27" s="86"/>
      <c r="K27" s="76"/>
      <c r="L27" s="86"/>
      <c r="M27" s="76"/>
      <c r="N27" s="86"/>
      <c r="O27" s="76"/>
      <c r="P27" s="86"/>
      <c r="Q27" s="76"/>
      <c r="R27" s="76"/>
      <c r="S27" s="76"/>
    </row>
    <row r="28" spans="1:19">
      <c r="A28" s="68"/>
      <c r="B28" s="86"/>
      <c r="C28" s="76"/>
      <c r="D28" s="86"/>
      <c r="E28" s="76"/>
      <c r="F28" s="76"/>
      <c r="G28" s="76"/>
      <c r="H28" s="86"/>
      <c r="I28" s="76"/>
      <c r="J28" s="86"/>
      <c r="K28" s="76"/>
      <c r="L28" s="86"/>
      <c r="M28" s="76"/>
      <c r="N28" s="86"/>
      <c r="O28" s="76"/>
      <c r="P28" s="86"/>
      <c r="Q28" s="76"/>
      <c r="R28" s="76"/>
      <c r="S28" s="76"/>
    </row>
    <row r="30" spans="1:19">
      <c r="J30" s="87"/>
      <c r="K30" s="87"/>
      <c r="L30" s="87"/>
      <c r="M30" s="87"/>
      <c r="N30" s="87"/>
      <c r="O30" s="87"/>
      <c r="P30" s="87"/>
      <c r="Q30" s="87"/>
      <c r="R30" s="71"/>
      <c r="S30" s="71"/>
    </row>
    <row r="31" spans="1:19">
      <c r="J31" s="39"/>
      <c r="K31" s="39"/>
      <c r="L31" s="39"/>
      <c r="M31" s="87"/>
      <c r="N31" s="87"/>
      <c r="O31" s="87"/>
      <c r="P31" s="87"/>
      <c r="Q31" s="87"/>
      <c r="R31" s="71"/>
      <c r="S31" s="71"/>
    </row>
    <row r="32" spans="1:19">
      <c r="J32" s="87"/>
      <c r="K32" s="87"/>
      <c r="L32" s="87"/>
      <c r="M32" s="87"/>
      <c r="N32" s="87"/>
      <c r="O32" s="87"/>
      <c r="P32" s="87"/>
      <c r="Q32" s="87"/>
      <c r="R32" s="20"/>
    </row>
  </sheetData>
  <mergeCells count="15">
    <mergeCell ref="A22:D22"/>
    <mergeCell ref="A19:I19"/>
    <mergeCell ref="A20:B20"/>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R31"/>
  <sheetViews>
    <sheetView topLeftCell="A7" zoomScaleNormal="100" workbookViewId="0">
      <selection activeCell="A20" sqref="A20"/>
    </sheetView>
  </sheetViews>
  <sheetFormatPr defaultRowHeight="15"/>
  <sheetData>
    <row r="1" spans="1:18">
      <c r="A1" s="1275" t="s">
        <v>6</v>
      </c>
      <c r="B1" s="1275"/>
      <c r="C1" s="1275"/>
      <c r="D1" s="1275"/>
      <c r="E1" s="1275"/>
      <c r="F1" s="1275"/>
      <c r="G1" s="1275"/>
      <c r="H1" s="1275"/>
      <c r="I1" s="1275"/>
      <c r="J1" s="1275"/>
      <c r="K1" s="1275"/>
      <c r="L1" s="1275"/>
      <c r="M1" s="1275"/>
      <c r="N1" s="1275"/>
      <c r="O1" s="71"/>
    </row>
    <row r="2" spans="1:18">
      <c r="A2" s="1222" t="s">
        <v>116</v>
      </c>
      <c r="B2" s="1277" t="s">
        <v>96</v>
      </c>
      <c r="C2" s="1278"/>
      <c r="D2" s="1277" t="s">
        <v>160</v>
      </c>
      <c r="E2" s="1278"/>
      <c r="F2" s="1279" t="s">
        <v>161</v>
      </c>
      <c r="G2" s="1280"/>
      <c r="H2" s="1277" t="s">
        <v>162</v>
      </c>
      <c r="I2" s="1278"/>
      <c r="J2" s="1277" t="s">
        <v>163</v>
      </c>
      <c r="K2" s="1278"/>
      <c r="L2" s="1277" t="s">
        <v>164</v>
      </c>
      <c r="M2" s="1278"/>
      <c r="N2" s="1277" t="s">
        <v>165</v>
      </c>
      <c r="O2" s="1278"/>
    </row>
    <row r="3" spans="1:18" ht="45">
      <c r="A3" s="1276"/>
      <c r="B3" s="88" t="s">
        <v>141</v>
      </c>
      <c r="C3" s="88" t="s">
        <v>142</v>
      </c>
      <c r="D3" s="88" t="s">
        <v>141</v>
      </c>
      <c r="E3" s="88" t="s">
        <v>142</v>
      </c>
      <c r="F3" s="88" t="s">
        <v>141</v>
      </c>
      <c r="G3" s="88" t="s">
        <v>142</v>
      </c>
      <c r="H3" s="88" t="s">
        <v>141</v>
      </c>
      <c r="I3" s="88" t="s">
        <v>142</v>
      </c>
      <c r="J3" s="88" t="s">
        <v>141</v>
      </c>
      <c r="K3" s="88" t="s">
        <v>142</v>
      </c>
      <c r="L3" s="88" t="s">
        <v>141</v>
      </c>
      <c r="M3" s="88" t="s">
        <v>142</v>
      </c>
      <c r="N3" s="88" t="s">
        <v>141</v>
      </c>
      <c r="O3" s="88" t="s">
        <v>142</v>
      </c>
    </row>
    <row r="4" spans="1:18">
      <c r="A4" s="562" t="s">
        <v>530</v>
      </c>
      <c r="B4" s="89">
        <v>340</v>
      </c>
      <c r="C4" s="89">
        <v>83091.976240000004</v>
      </c>
      <c r="D4" s="89">
        <v>3</v>
      </c>
      <c r="E4" s="89">
        <v>9.4619999999999997</v>
      </c>
      <c r="F4" s="89">
        <v>28</v>
      </c>
      <c r="G4" s="89">
        <v>218.70821859999998</v>
      </c>
      <c r="H4" s="89">
        <v>187</v>
      </c>
      <c r="I4" s="89">
        <v>5420.5137005000006</v>
      </c>
      <c r="J4" s="89">
        <v>38</v>
      </c>
      <c r="K4" s="89">
        <v>2473.5783006000001</v>
      </c>
      <c r="L4" s="89">
        <v>29</v>
      </c>
      <c r="M4" s="89">
        <v>8297.8353831000004</v>
      </c>
      <c r="N4" s="89">
        <v>55</v>
      </c>
      <c r="O4" s="89">
        <v>66671.878637200003</v>
      </c>
    </row>
    <row r="5" spans="1:18">
      <c r="A5" s="563" t="s">
        <v>1322</v>
      </c>
      <c r="B5" s="297">
        <f>SUM(B6:B17)</f>
        <v>111</v>
      </c>
      <c r="C5" s="297">
        <f t="shared" ref="C5:O5" si="0">SUM(C6:C17)</f>
        <v>41230.348304699997</v>
      </c>
      <c r="D5" s="297">
        <f t="shared" si="0"/>
        <v>2</v>
      </c>
      <c r="E5" s="297">
        <f t="shared" si="0"/>
        <v>8.35</v>
      </c>
      <c r="F5" s="297">
        <f t="shared" si="0"/>
        <v>13</v>
      </c>
      <c r="G5" s="297">
        <f t="shared" si="0"/>
        <v>93.533599999999993</v>
      </c>
      <c r="H5" s="297">
        <f t="shared" si="0"/>
        <v>67</v>
      </c>
      <c r="I5" s="297">
        <f t="shared" si="0"/>
        <v>1959.4340573999998</v>
      </c>
      <c r="J5" s="297">
        <f t="shared" si="0"/>
        <v>8</v>
      </c>
      <c r="K5" s="297">
        <f t="shared" si="0"/>
        <v>553.71104000000003</v>
      </c>
      <c r="L5" s="297">
        <f t="shared" si="0"/>
        <v>9</v>
      </c>
      <c r="M5" s="297">
        <f t="shared" si="0"/>
        <v>2384.7710649999999</v>
      </c>
      <c r="N5" s="297">
        <f t="shared" si="0"/>
        <v>12</v>
      </c>
      <c r="O5" s="297">
        <f t="shared" si="0"/>
        <v>36230.548542299999</v>
      </c>
      <c r="Q5" s="31"/>
      <c r="R5" s="31"/>
    </row>
    <row r="6" spans="1:18">
      <c r="A6" s="67">
        <v>45383</v>
      </c>
      <c r="B6" s="90">
        <f t="shared" ref="B6:C11" si="1">D6+F6+H6+J6+L6+N6</f>
        <v>35</v>
      </c>
      <c r="C6" s="90">
        <f t="shared" si="1"/>
        <v>25370.5668319</v>
      </c>
      <c r="D6" s="90">
        <v>1</v>
      </c>
      <c r="E6" s="90">
        <v>4.76</v>
      </c>
      <c r="F6" s="90">
        <v>3</v>
      </c>
      <c r="G6" s="90">
        <v>21.8</v>
      </c>
      <c r="H6" s="90">
        <v>20</v>
      </c>
      <c r="I6" s="90">
        <v>513.18407259999992</v>
      </c>
      <c r="J6" s="90">
        <v>5</v>
      </c>
      <c r="K6" s="90">
        <v>275.15276</v>
      </c>
      <c r="L6" s="90">
        <v>2</v>
      </c>
      <c r="M6" s="90">
        <v>480.2</v>
      </c>
      <c r="N6" s="90">
        <v>4</v>
      </c>
      <c r="O6" s="90">
        <v>24075.469999299999</v>
      </c>
    </row>
    <row r="7" spans="1:18">
      <c r="A7" s="67">
        <f>EOMONTH(A6,1)</f>
        <v>45443</v>
      </c>
      <c r="B7" s="90">
        <f t="shared" si="1"/>
        <v>38</v>
      </c>
      <c r="C7" s="90">
        <f t="shared" si="1"/>
        <v>12288.583472800001</v>
      </c>
      <c r="D7" s="90">
        <v>0</v>
      </c>
      <c r="E7" s="90">
        <v>0</v>
      </c>
      <c r="F7" s="90">
        <v>4</v>
      </c>
      <c r="G7" s="90">
        <v>30.365600000000001</v>
      </c>
      <c r="H7" s="90">
        <v>25</v>
      </c>
      <c r="I7" s="90">
        <v>709.34326479999993</v>
      </c>
      <c r="J7" s="90">
        <v>1</v>
      </c>
      <c r="K7" s="90">
        <v>96.284999999999997</v>
      </c>
      <c r="L7" s="90">
        <v>2</v>
      </c>
      <c r="M7" s="90">
        <v>574.63106500000004</v>
      </c>
      <c r="N7" s="90">
        <v>6</v>
      </c>
      <c r="O7" s="90">
        <v>10877.958543000001</v>
      </c>
    </row>
    <row r="8" spans="1:18">
      <c r="A8" s="67">
        <f t="shared" ref="A8:A17" si="2">EOMONTH(A7,1)</f>
        <v>45473</v>
      </c>
      <c r="B8" s="90">
        <f t="shared" si="1"/>
        <v>38</v>
      </c>
      <c r="C8" s="90">
        <f t="shared" si="1"/>
        <v>3571.1979999999999</v>
      </c>
      <c r="D8" s="90">
        <v>1</v>
      </c>
      <c r="E8" s="90">
        <v>3.59</v>
      </c>
      <c r="F8" s="90">
        <v>6</v>
      </c>
      <c r="G8" s="90">
        <v>41.367999999999995</v>
      </c>
      <c r="H8" s="90">
        <v>22</v>
      </c>
      <c r="I8" s="90">
        <v>736.90671999999995</v>
      </c>
      <c r="J8" s="90">
        <v>2</v>
      </c>
      <c r="K8" s="90">
        <v>182.27328</v>
      </c>
      <c r="L8" s="90">
        <v>5</v>
      </c>
      <c r="M8" s="90">
        <v>1329.94</v>
      </c>
      <c r="N8" s="90">
        <v>2</v>
      </c>
      <c r="O8" s="90">
        <v>1277.1199999999999</v>
      </c>
    </row>
    <row r="9" spans="1:18">
      <c r="A9" s="67">
        <f t="shared" si="2"/>
        <v>45504</v>
      </c>
      <c r="B9" s="90">
        <f t="shared" si="1"/>
        <v>0</v>
      </c>
      <c r="C9" s="90">
        <f t="shared" si="1"/>
        <v>0</v>
      </c>
      <c r="D9" s="90"/>
      <c r="E9" s="90"/>
      <c r="F9" s="90"/>
      <c r="G9" s="90"/>
      <c r="H9" s="90"/>
      <c r="I9" s="90"/>
      <c r="J9" s="90"/>
      <c r="K9" s="90"/>
      <c r="L9" s="90"/>
      <c r="M9" s="90"/>
      <c r="N9" s="90"/>
      <c r="O9" s="90"/>
    </row>
    <row r="10" spans="1:18">
      <c r="A10" s="67">
        <f t="shared" si="2"/>
        <v>45535</v>
      </c>
      <c r="B10" s="90">
        <f t="shared" si="1"/>
        <v>0</v>
      </c>
      <c r="C10" s="90">
        <f t="shared" si="1"/>
        <v>0</v>
      </c>
      <c r="D10" s="90"/>
      <c r="E10" s="90"/>
      <c r="F10" s="90"/>
      <c r="G10" s="90"/>
      <c r="H10" s="90"/>
      <c r="I10" s="90"/>
      <c r="J10" s="90"/>
      <c r="K10" s="90"/>
      <c r="L10" s="90"/>
      <c r="M10" s="90"/>
      <c r="N10" s="90"/>
      <c r="O10" s="90"/>
    </row>
    <row r="11" spans="1:18">
      <c r="A11" s="67">
        <f t="shared" si="2"/>
        <v>45565</v>
      </c>
      <c r="B11" s="90">
        <f t="shared" si="1"/>
        <v>0</v>
      </c>
      <c r="C11" s="90">
        <f t="shared" si="1"/>
        <v>0</v>
      </c>
      <c r="D11" s="90"/>
      <c r="E11" s="90"/>
      <c r="F11" s="90"/>
      <c r="G11" s="90"/>
      <c r="H11" s="90"/>
      <c r="I11" s="90"/>
      <c r="J11" s="90"/>
      <c r="K11" s="90"/>
      <c r="L11" s="90"/>
      <c r="M11" s="90"/>
      <c r="N11" s="90"/>
      <c r="O11" s="90"/>
    </row>
    <row r="12" spans="1:18">
      <c r="A12" s="67">
        <f t="shared" si="2"/>
        <v>45596</v>
      </c>
      <c r="B12" s="90">
        <f>D12+F12+H12+J12+L12+N12</f>
        <v>0</v>
      </c>
      <c r="C12" s="90">
        <f>E12+G12+I12+K12+M12+O12</f>
        <v>0</v>
      </c>
      <c r="D12" s="90"/>
      <c r="E12" s="90"/>
      <c r="F12" s="90"/>
      <c r="G12" s="90"/>
      <c r="H12" s="90"/>
      <c r="I12" s="90"/>
      <c r="J12" s="90"/>
      <c r="K12" s="90"/>
      <c r="L12" s="90"/>
      <c r="M12" s="90"/>
      <c r="N12" s="90"/>
      <c r="O12" s="90"/>
    </row>
    <row r="13" spans="1:18">
      <c r="A13" s="67">
        <f t="shared" si="2"/>
        <v>45626</v>
      </c>
      <c r="B13" s="90">
        <f t="shared" ref="B13:C15" si="3">D13+F13+H13+J13+L13+N13</f>
        <v>0</v>
      </c>
      <c r="C13" s="90">
        <f t="shared" si="3"/>
        <v>0</v>
      </c>
      <c r="D13" s="90"/>
      <c r="E13" s="90"/>
      <c r="F13" s="90"/>
      <c r="G13" s="90"/>
      <c r="H13" s="90"/>
      <c r="I13" s="90"/>
      <c r="J13" s="90"/>
      <c r="K13" s="90"/>
      <c r="L13" s="90"/>
      <c r="M13" s="90"/>
      <c r="N13" s="90"/>
      <c r="O13" s="90"/>
    </row>
    <row r="14" spans="1:18">
      <c r="A14" s="67">
        <f t="shared" si="2"/>
        <v>45657</v>
      </c>
      <c r="B14" s="90">
        <f t="shared" si="3"/>
        <v>0</v>
      </c>
      <c r="C14" s="90">
        <f t="shared" si="3"/>
        <v>0</v>
      </c>
      <c r="D14" s="90"/>
      <c r="E14" s="90"/>
      <c r="F14" s="90"/>
      <c r="G14" s="90"/>
      <c r="H14" s="90"/>
      <c r="I14" s="90"/>
      <c r="J14" s="90"/>
      <c r="K14" s="90"/>
      <c r="L14" s="90"/>
      <c r="M14" s="90"/>
      <c r="N14" s="90"/>
      <c r="O14" s="90"/>
    </row>
    <row r="15" spans="1:18">
      <c r="A15" s="67">
        <f t="shared" si="2"/>
        <v>45688</v>
      </c>
      <c r="B15" s="90">
        <f t="shared" si="3"/>
        <v>0</v>
      </c>
      <c r="C15" s="90">
        <f t="shared" si="3"/>
        <v>0</v>
      </c>
      <c r="D15" s="90"/>
      <c r="E15" s="90"/>
      <c r="F15" s="90"/>
      <c r="G15" s="90"/>
      <c r="H15" s="90"/>
      <c r="I15" s="90"/>
      <c r="J15" s="90"/>
      <c r="K15" s="90"/>
      <c r="L15" s="90"/>
      <c r="M15" s="90"/>
      <c r="N15" s="90"/>
      <c r="O15" s="90"/>
    </row>
    <row r="16" spans="1:18">
      <c r="A16" s="67">
        <f t="shared" si="2"/>
        <v>45716</v>
      </c>
      <c r="B16" s="90">
        <f>D16+F16+H16+J16+L16+N16</f>
        <v>0</v>
      </c>
      <c r="C16" s="90">
        <f>E16+G16+I16+K16+M16+O16</f>
        <v>0</v>
      </c>
      <c r="D16" s="90"/>
      <c r="E16" s="90"/>
      <c r="F16" s="286"/>
      <c r="G16" s="286"/>
      <c r="H16" s="286"/>
      <c r="I16" s="286"/>
      <c r="J16" s="286"/>
      <c r="K16" s="286"/>
      <c r="L16" s="286"/>
      <c r="M16" s="286"/>
      <c r="N16" s="286"/>
      <c r="O16" s="286"/>
      <c r="P16" s="31"/>
      <c r="Q16" s="31"/>
    </row>
    <row r="17" spans="1:15">
      <c r="A17" s="67">
        <f t="shared" si="2"/>
        <v>45747</v>
      </c>
      <c r="B17" s="90">
        <f>D17+F17+H17+J17+L17+N17</f>
        <v>0</v>
      </c>
      <c r="C17" s="90">
        <f>E17+G17+I17+K17+M17+O17</f>
        <v>0</v>
      </c>
      <c r="D17" s="90"/>
      <c r="E17" s="90"/>
      <c r="F17" s="90"/>
      <c r="G17" s="90"/>
      <c r="H17" s="90"/>
      <c r="I17" s="90"/>
      <c r="J17" s="90"/>
      <c r="K17" s="90"/>
      <c r="L17" s="90"/>
      <c r="M17" s="90"/>
      <c r="N17" s="90"/>
      <c r="O17" s="90"/>
    </row>
    <row r="18" spans="1:15" ht="15.75">
      <c r="A18" s="1274" t="s">
        <v>151</v>
      </c>
      <c r="B18" s="1274"/>
      <c r="C18" s="1274"/>
      <c r="D18" s="1274"/>
      <c r="E18" s="1274"/>
      <c r="F18" s="1274"/>
      <c r="G18" s="1274"/>
      <c r="H18" s="1274"/>
      <c r="I18" s="1274"/>
      <c r="J18" s="91"/>
      <c r="K18" s="91"/>
      <c r="L18" s="91"/>
      <c r="M18" s="91"/>
      <c r="N18" s="91"/>
      <c r="O18" s="91"/>
    </row>
    <row r="19" spans="1:15">
      <c r="A19" s="1265" t="s">
        <v>130</v>
      </c>
      <c r="B19" s="1265"/>
      <c r="C19" s="79"/>
      <c r="D19" s="87"/>
      <c r="E19" s="87"/>
      <c r="F19" s="87"/>
      <c r="G19" s="87"/>
      <c r="H19" s="87"/>
      <c r="I19" s="87"/>
      <c r="J19" s="92"/>
      <c r="K19" s="92"/>
      <c r="L19" s="92"/>
      <c r="M19" s="92"/>
      <c r="N19" s="92"/>
      <c r="O19" s="92"/>
    </row>
    <row r="20" spans="1:15">
      <c r="A20" s="556" t="str">
        <f>"$ indicates as on "&amp;TEXT('1'!$C$2,"mmmm dd, yyyy")</f>
        <v>$ indicates as on June 30, 2024</v>
      </c>
      <c r="B20" s="92"/>
      <c r="C20" s="92"/>
      <c r="D20" s="92"/>
      <c r="E20" s="92"/>
      <c r="F20" s="92"/>
      <c r="J20" s="92"/>
      <c r="K20" s="92"/>
      <c r="L20" s="92"/>
      <c r="M20" s="92"/>
      <c r="N20" s="92"/>
      <c r="O20" s="92"/>
    </row>
    <row r="21" spans="1:15" ht="15" customHeight="1">
      <c r="A21" s="93"/>
      <c r="B21" s="81"/>
      <c r="C21" s="81"/>
    </row>
    <row r="22" spans="1:15">
      <c r="A22" s="93"/>
      <c r="B22" s="81"/>
      <c r="C22" s="81"/>
      <c r="D22" s="81"/>
      <c r="E22" s="81"/>
      <c r="F22" s="81"/>
      <c r="J22" s="81"/>
      <c r="K22" s="81"/>
      <c r="L22" s="81"/>
      <c r="M22" s="81"/>
      <c r="N22" s="81"/>
      <c r="O22" s="81"/>
    </row>
    <row r="23" spans="1:15">
      <c r="A23" s="93"/>
      <c r="B23" s="81"/>
      <c r="C23" s="81"/>
      <c r="D23" s="81"/>
      <c r="E23" s="81"/>
      <c r="F23" s="81"/>
      <c r="J23" s="81"/>
      <c r="K23" s="81"/>
      <c r="L23" s="81"/>
      <c r="M23" s="81"/>
      <c r="N23" s="81"/>
      <c r="O23" s="81"/>
    </row>
    <row r="24" spans="1:15">
      <c r="A24" s="93"/>
      <c r="B24" s="81"/>
      <c r="C24" s="81"/>
      <c r="D24" s="81"/>
      <c r="E24" s="81"/>
      <c r="F24" s="81"/>
      <c r="J24" s="81"/>
      <c r="K24" s="81"/>
      <c r="L24" s="81"/>
      <c r="M24" s="81"/>
      <c r="N24" s="81"/>
      <c r="O24" s="81"/>
    </row>
    <row r="25" spans="1:15">
      <c r="A25" s="94"/>
      <c r="B25" s="86"/>
      <c r="C25" s="86"/>
      <c r="D25" s="86"/>
      <c r="E25" s="86"/>
      <c r="F25" s="86"/>
      <c r="J25" s="86"/>
      <c r="K25" s="86"/>
      <c r="L25" s="86"/>
      <c r="M25" s="86"/>
      <c r="N25" s="86"/>
      <c r="O25" s="86"/>
    </row>
    <row r="26" spans="1:15">
      <c r="A26" s="94"/>
      <c r="B26" s="86"/>
      <c r="C26" s="86"/>
      <c r="D26" s="86"/>
      <c r="E26" s="86"/>
      <c r="F26" s="86"/>
      <c r="J26" s="86"/>
      <c r="K26" s="86"/>
      <c r="L26" s="86"/>
      <c r="M26" s="86"/>
      <c r="N26" s="86"/>
      <c r="O26" s="86"/>
    </row>
    <row r="27" spans="1:15" ht="15.75">
      <c r="A27" s="95"/>
      <c r="B27" s="91"/>
      <c r="C27" s="91"/>
      <c r="D27" s="91"/>
      <c r="E27" s="91"/>
      <c r="F27" s="91"/>
      <c r="G27" s="91"/>
      <c r="H27" s="91"/>
      <c r="I27" s="91"/>
      <c r="J27" s="91"/>
      <c r="K27" s="91"/>
      <c r="L27" s="91"/>
      <c r="M27" s="91"/>
      <c r="N27" s="91"/>
      <c r="O27" s="91"/>
    </row>
    <row r="29" spans="1:15">
      <c r="J29" s="87"/>
      <c r="K29" s="87"/>
      <c r="L29" s="87"/>
      <c r="M29" s="87"/>
      <c r="N29" s="87"/>
      <c r="O29" s="87"/>
    </row>
    <row r="30" spans="1:15">
      <c r="J30" s="87"/>
      <c r="K30" s="87"/>
      <c r="L30" s="87"/>
      <c r="M30" s="87"/>
      <c r="N30" s="87"/>
      <c r="O30" s="87"/>
    </row>
    <row r="31" spans="1:15">
      <c r="J31" s="20"/>
      <c r="K31" s="20"/>
      <c r="L31" s="20"/>
      <c r="M31" s="20"/>
      <c r="N31" s="20"/>
      <c r="O31" s="20"/>
    </row>
  </sheetData>
  <mergeCells count="11">
    <mergeCell ref="A18:I18"/>
    <mergeCell ref="A19:B19"/>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K27"/>
  <sheetViews>
    <sheetView topLeftCell="A4" zoomScaleNormal="100" workbookViewId="0">
      <selection activeCell="A20" sqref="A20"/>
    </sheetView>
  </sheetViews>
  <sheetFormatPr defaultRowHeight="15"/>
  <sheetData>
    <row r="1" spans="1:11">
      <c r="A1" s="1275" t="s">
        <v>7</v>
      </c>
      <c r="B1" s="1275"/>
      <c r="C1" s="1275"/>
      <c r="D1" s="1275"/>
      <c r="E1" s="1275"/>
      <c r="F1" s="1275"/>
      <c r="G1" s="1275"/>
      <c r="H1" s="1275"/>
      <c r="I1" s="1275"/>
      <c r="J1" s="71"/>
      <c r="K1" s="71"/>
    </row>
    <row r="2" spans="1:11">
      <c r="A2" s="1222" t="s">
        <v>116</v>
      </c>
      <c r="B2" s="1279" t="s">
        <v>166</v>
      </c>
      <c r="C2" s="1280"/>
      <c r="D2" s="1279" t="s">
        <v>167</v>
      </c>
      <c r="E2" s="1280"/>
      <c r="F2" s="1279" t="s">
        <v>168</v>
      </c>
      <c r="G2" s="1280"/>
      <c r="H2" s="1279" t="s">
        <v>169</v>
      </c>
      <c r="I2" s="1280"/>
      <c r="J2" s="1279" t="s">
        <v>96</v>
      </c>
      <c r="K2" s="1280"/>
    </row>
    <row r="3" spans="1:11" ht="45">
      <c r="A3" s="1276"/>
      <c r="B3" s="69" t="s">
        <v>141</v>
      </c>
      <c r="C3" s="69" t="s">
        <v>142</v>
      </c>
      <c r="D3" s="69" t="s">
        <v>141</v>
      </c>
      <c r="E3" s="69" t="s">
        <v>142</v>
      </c>
      <c r="F3" s="69" t="s">
        <v>141</v>
      </c>
      <c r="G3" s="69" t="s">
        <v>142</v>
      </c>
      <c r="H3" s="69" t="s">
        <v>141</v>
      </c>
      <c r="I3" s="69" t="s">
        <v>142</v>
      </c>
      <c r="J3" s="96" t="s">
        <v>141</v>
      </c>
      <c r="K3" s="69" t="s">
        <v>142</v>
      </c>
    </row>
    <row r="4" spans="1:11">
      <c r="A4" s="562" t="s">
        <v>530</v>
      </c>
      <c r="B4" s="97">
        <v>0</v>
      </c>
      <c r="C4" s="97">
        <v>0</v>
      </c>
      <c r="D4" s="97">
        <v>3</v>
      </c>
      <c r="E4" s="97">
        <v>266.53775969999998</v>
      </c>
      <c r="F4" s="97">
        <v>0</v>
      </c>
      <c r="G4" s="97">
        <v>0</v>
      </c>
      <c r="H4" s="97">
        <v>58</v>
      </c>
      <c r="I4" s="97">
        <v>68704.953550000006</v>
      </c>
      <c r="J4" s="97">
        <v>61</v>
      </c>
      <c r="K4" s="97">
        <v>68971.49130970001</v>
      </c>
    </row>
    <row r="5" spans="1:11">
      <c r="A5" s="563" t="s">
        <v>1322</v>
      </c>
      <c r="B5" s="298">
        <f>SUM(B6:B17)</f>
        <v>0</v>
      </c>
      <c r="C5" s="298">
        <f t="shared" ref="C5:K5" si="0">SUM(C6:C17)</f>
        <v>0</v>
      </c>
      <c r="D5" s="298">
        <f t="shared" si="0"/>
        <v>1</v>
      </c>
      <c r="E5" s="298">
        <f t="shared" si="0"/>
        <v>24.84</v>
      </c>
      <c r="F5" s="298">
        <f t="shared" si="0"/>
        <v>0</v>
      </c>
      <c r="G5" s="298">
        <f t="shared" si="0"/>
        <v>0</v>
      </c>
      <c r="H5" s="298">
        <f>SUM(H6:H17)</f>
        <v>18</v>
      </c>
      <c r="I5" s="298">
        <f>SUM(I6:I17)</f>
        <v>17261.73227321</v>
      </c>
      <c r="J5" s="298">
        <f t="shared" si="0"/>
        <v>19</v>
      </c>
      <c r="K5" s="298">
        <f t="shared" si="0"/>
        <v>17286.57227321</v>
      </c>
    </row>
    <row r="6" spans="1:11">
      <c r="A6" s="67">
        <v>45383</v>
      </c>
      <c r="B6" s="144">
        <v>0</v>
      </c>
      <c r="C6" s="144">
        <v>0</v>
      </c>
      <c r="D6" s="144">
        <v>0</v>
      </c>
      <c r="E6" s="144">
        <v>0</v>
      </c>
      <c r="F6" s="144">
        <v>0</v>
      </c>
      <c r="G6" s="144">
        <v>0</v>
      </c>
      <c r="H6" s="144">
        <v>11</v>
      </c>
      <c r="I6" s="144">
        <v>11471.732781210001</v>
      </c>
      <c r="J6" s="144">
        <f>SUM(B6,D6,F6,H6)</f>
        <v>11</v>
      </c>
      <c r="K6" s="144">
        <f>SUM(C6,E6,G6,I6)</f>
        <v>11471.732781210001</v>
      </c>
    </row>
    <row r="7" spans="1:11">
      <c r="A7" s="67">
        <f>EOMONTH(A6,1)</f>
        <v>45443</v>
      </c>
      <c r="B7" s="144">
        <v>0</v>
      </c>
      <c r="C7" s="144">
        <v>0</v>
      </c>
      <c r="D7" s="144">
        <v>0</v>
      </c>
      <c r="E7" s="144">
        <v>0</v>
      </c>
      <c r="F7" s="144">
        <v>0</v>
      </c>
      <c r="G7" s="144">
        <v>0</v>
      </c>
      <c r="H7" s="144">
        <v>2</v>
      </c>
      <c r="I7" s="144">
        <v>3039.9998919999998</v>
      </c>
      <c r="J7" s="144">
        <f t="shared" ref="J7:K12" si="1">SUM(B7,D7,F7,H7)</f>
        <v>2</v>
      </c>
      <c r="K7" s="144">
        <f t="shared" si="1"/>
        <v>3039.9998919999998</v>
      </c>
    </row>
    <row r="8" spans="1:11">
      <c r="A8" s="67">
        <f t="shared" ref="A8:A17" si="2">EOMONTH(A7,1)</f>
        <v>45473</v>
      </c>
      <c r="B8" s="144">
        <v>0</v>
      </c>
      <c r="C8" s="144">
        <v>0</v>
      </c>
      <c r="D8" s="144">
        <v>1</v>
      </c>
      <c r="E8" s="144">
        <v>24.84</v>
      </c>
      <c r="F8" s="144">
        <v>0</v>
      </c>
      <c r="G8" s="144">
        <v>0</v>
      </c>
      <c r="H8" s="144">
        <v>5</v>
      </c>
      <c r="I8" s="144">
        <v>2749.9996000000001</v>
      </c>
      <c r="J8" s="144">
        <f t="shared" si="1"/>
        <v>6</v>
      </c>
      <c r="K8" s="144">
        <f t="shared" si="1"/>
        <v>2774.8396000000002</v>
      </c>
    </row>
    <row r="9" spans="1:11">
      <c r="A9" s="67">
        <f t="shared" si="2"/>
        <v>45504</v>
      </c>
      <c r="B9" s="7"/>
      <c r="C9" s="7"/>
      <c r="D9" s="7"/>
      <c r="E9" s="7"/>
      <c r="F9" s="7"/>
      <c r="G9" s="7"/>
      <c r="H9" s="7"/>
      <c r="I9" s="143"/>
      <c r="J9" s="144">
        <f t="shared" si="1"/>
        <v>0</v>
      </c>
      <c r="K9" s="144">
        <f t="shared" si="1"/>
        <v>0</v>
      </c>
    </row>
    <row r="10" spans="1:11">
      <c r="A10" s="67">
        <f t="shared" si="2"/>
        <v>45535</v>
      </c>
      <c r="B10" s="7"/>
      <c r="C10" s="7"/>
      <c r="D10" s="7"/>
      <c r="E10" s="7"/>
      <c r="F10" s="7"/>
      <c r="G10" s="7"/>
      <c r="H10" s="143"/>
      <c r="I10" s="143"/>
      <c r="J10" s="144">
        <f t="shared" si="1"/>
        <v>0</v>
      </c>
      <c r="K10" s="144">
        <f t="shared" si="1"/>
        <v>0</v>
      </c>
    </row>
    <row r="11" spans="1:11">
      <c r="A11" s="67">
        <f t="shared" si="2"/>
        <v>45565</v>
      </c>
      <c r="B11" s="7"/>
      <c r="C11" s="7"/>
      <c r="D11" s="7"/>
      <c r="E11" s="7"/>
      <c r="F11" s="7"/>
      <c r="G11" s="7"/>
      <c r="H11" s="143"/>
      <c r="I11" s="143"/>
      <c r="J11" s="144">
        <f t="shared" si="1"/>
        <v>0</v>
      </c>
      <c r="K11" s="144">
        <f t="shared" si="1"/>
        <v>0</v>
      </c>
    </row>
    <row r="12" spans="1:11">
      <c r="A12" s="67">
        <f t="shared" si="2"/>
        <v>45596</v>
      </c>
      <c r="B12" s="7"/>
      <c r="C12" s="7"/>
      <c r="D12" s="7"/>
      <c r="E12" s="7"/>
      <c r="F12" s="7"/>
      <c r="G12" s="7"/>
      <c r="H12" s="143"/>
      <c r="I12" s="143"/>
      <c r="J12" s="144">
        <f t="shared" ref="J12:J17" si="3">SUM(B12,D12,F12,H12)</f>
        <v>0</v>
      </c>
      <c r="K12" s="144">
        <f t="shared" si="1"/>
        <v>0</v>
      </c>
    </row>
    <row r="13" spans="1:11">
      <c r="A13" s="67">
        <f t="shared" si="2"/>
        <v>45626</v>
      </c>
      <c r="B13" s="7"/>
      <c r="C13" s="7"/>
      <c r="D13" s="7"/>
      <c r="E13" s="7"/>
      <c r="F13" s="7"/>
      <c r="G13" s="7"/>
      <c r="H13" s="184"/>
      <c r="I13" s="184"/>
      <c r="J13" s="144">
        <f t="shared" si="3"/>
        <v>0</v>
      </c>
      <c r="K13" s="144">
        <f>SUM(C13,E13,G13,I13)</f>
        <v>0</v>
      </c>
    </row>
    <row r="14" spans="1:11">
      <c r="A14" s="67">
        <f t="shared" si="2"/>
        <v>45657</v>
      </c>
      <c r="B14" s="7"/>
      <c r="C14" s="7"/>
      <c r="D14" s="287"/>
      <c r="E14" s="291"/>
      <c r="F14" s="7"/>
      <c r="G14" s="7"/>
      <c r="H14" s="184"/>
      <c r="I14" s="184"/>
      <c r="J14" s="144">
        <f t="shared" si="3"/>
        <v>0</v>
      </c>
      <c r="K14" s="144">
        <f>SUM(C14,E14,G14,I14)</f>
        <v>0</v>
      </c>
    </row>
    <row r="15" spans="1:11">
      <c r="A15" s="67">
        <f t="shared" si="2"/>
        <v>45688</v>
      </c>
      <c r="B15" s="7"/>
      <c r="C15" s="7"/>
      <c r="D15" s="7"/>
      <c r="E15" s="7"/>
      <c r="F15" s="7"/>
      <c r="G15" s="7"/>
      <c r="H15" s="287"/>
      <c r="I15" s="184"/>
      <c r="J15" s="144">
        <f t="shared" si="3"/>
        <v>0</v>
      </c>
      <c r="K15" s="144">
        <f>SUM(C15,E15,G15,I15)</f>
        <v>0</v>
      </c>
    </row>
    <row r="16" spans="1:11">
      <c r="A16" s="67">
        <f t="shared" si="2"/>
        <v>45716</v>
      </c>
      <c r="B16" s="7"/>
      <c r="C16" s="7"/>
      <c r="D16" s="7"/>
      <c r="E16" s="7"/>
      <c r="F16" s="7"/>
      <c r="G16" s="7"/>
      <c r="H16" s="287"/>
      <c r="I16" s="288"/>
      <c r="J16" s="144">
        <f t="shared" si="3"/>
        <v>0</v>
      </c>
      <c r="K16" s="144">
        <f>SUM(C16,E16,G16,I16)</f>
        <v>0</v>
      </c>
    </row>
    <row r="17" spans="1:11">
      <c r="A17" s="67">
        <f t="shared" si="2"/>
        <v>45747</v>
      </c>
      <c r="B17" s="7"/>
      <c r="C17" s="7"/>
      <c r="D17" s="287"/>
      <c r="E17" s="291"/>
      <c r="F17" s="7"/>
      <c r="G17" s="7"/>
      <c r="H17" s="287"/>
      <c r="I17" s="288"/>
      <c r="J17" s="144">
        <f t="shared" si="3"/>
        <v>0</v>
      </c>
      <c r="K17" s="144">
        <f>SUM(C17,E17,G17,I17)</f>
        <v>0</v>
      </c>
    </row>
    <row r="18" spans="1:11" ht="15" customHeight="1">
      <c r="A18" s="1281" t="s">
        <v>170</v>
      </c>
      <c r="B18" s="1281"/>
      <c r="C18" s="1281"/>
      <c r="D18" s="1281"/>
      <c r="E18" s="1281"/>
      <c r="F18" s="1281"/>
      <c r="G18" s="1281"/>
      <c r="H18" s="1281"/>
      <c r="I18" s="1281"/>
      <c r="J18" s="1281"/>
      <c r="K18" s="1281"/>
    </row>
    <row r="19" spans="1:11" ht="15" customHeight="1">
      <c r="A19" s="1282" t="s">
        <v>171</v>
      </c>
      <c r="B19" s="1282"/>
      <c r="C19" s="1282"/>
      <c r="D19" s="1282"/>
      <c r="E19" s="98"/>
      <c r="F19" s="98"/>
      <c r="G19" s="98"/>
      <c r="H19" s="98"/>
      <c r="I19" s="98"/>
      <c r="J19" s="87"/>
      <c r="K19" s="87"/>
    </row>
    <row r="20" spans="1:11">
      <c r="A20" s="556" t="str">
        <f>"$ indicates as on "&amp;TEXT('1'!$C$2,"mmmm dd, yyyy")</f>
        <v>$ indicates as on June 30, 2024</v>
      </c>
      <c r="B20" s="99"/>
      <c r="C20" s="38"/>
      <c r="D20" s="99"/>
      <c r="E20" s="38"/>
      <c r="F20" s="35"/>
      <c r="G20" s="35"/>
      <c r="H20" s="35"/>
      <c r="I20" s="35"/>
      <c r="J20" s="35"/>
      <c r="K20" s="35"/>
    </row>
    <row r="21" spans="1:11">
      <c r="A21" s="37"/>
      <c r="B21" s="99"/>
      <c r="C21" s="38"/>
      <c r="D21" s="99"/>
      <c r="E21" s="38"/>
      <c r="F21" s="35"/>
      <c r="G21" s="35"/>
      <c r="H21" s="99"/>
      <c r="I21" s="38"/>
      <c r="J21" s="35"/>
      <c r="K21" s="38"/>
    </row>
    <row r="22" spans="1:11">
      <c r="A22" s="37"/>
      <c r="B22" s="15"/>
      <c r="C22" s="15"/>
      <c r="D22" s="15"/>
      <c r="E22" s="15"/>
      <c r="F22" s="15"/>
      <c r="G22" s="15"/>
      <c r="H22" s="99"/>
      <c r="I22" s="38"/>
      <c r="J22" s="35"/>
      <c r="K22" s="38"/>
    </row>
    <row r="23" spans="1:11">
      <c r="A23" s="37"/>
      <c r="B23" s="15"/>
      <c r="C23" s="15"/>
      <c r="D23" s="15"/>
      <c r="E23" s="15"/>
      <c r="F23" s="15"/>
      <c r="G23" s="15"/>
      <c r="H23" s="15"/>
      <c r="I23" s="15"/>
      <c r="J23" s="15"/>
      <c r="K23" s="15"/>
    </row>
    <row r="24" spans="1:11">
      <c r="A24" s="37"/>
      <c r="B24" s="15"/>
      <c r="C24" s="15"/>
      <c r="D24" s="15"/>
      <c r="E24" s="15"/>
      <c r="F24" s="15"/>
      <c r="G24" s="15"/>
      <c r="H24" s="15"/>
      <c r="I24" s="15"/>
      <c r="J24" s="15"/>
      <c r="K24" s="15"/>
    </row>
    <row r="25" spans="1:11">
      <c r="A25" s="94"/>
      <c r="B25" s="100"/>
      <c r="C25" s="100"/>
      <c r="D25" s="100"/>
      <c r="E25" s="100"/>
      <c r="F25" s="100"/>
      <c r="G25" s="100"/>
      <c r="H25" s="100"/>
      <c r="I25" s="100"/>
      <c r="J25" s="100"/>
      <c r="K25" s="100"/>
    </row>
    <row r="26" spans="1:11">
      <c r="A26" s="94"/>
      <c r="B26" s="100"/>
      <c r="C26" s="100"/>
      <c r="D26" s="100"/>
      <c r="E26" s="100"/>
      <c r="F26" s="100"/>
      <c r="G26" s="100"/>
      <c r="H26" s="100"/>
      <c r="I26" s="100"/>
      <c r="J26" s="100"/>
      <c r="K26" s="100"/>
    </row>
    <row r="27" spans="1:11">
      <c r="A27" s="68"/>
      <c r="B27" s="100"/>
      <c r="C27" s="100"/>
      <c r="D27" s="100"/>
      <c r="E27" s="100"/>
      <c r="F27" s="100"/>
      <c r="G27" s="100"/>
      <c r="H27" s="100"/>
      <c r="I27" s="100"/>
      <c r="J27" s="100"/>
      <c r="K27" s="100"/>
    </row>
  </sheetData>
  <mergeCells count="9">
    <mergeCell ref="J2:K2"/>
    <mergeCell ref="A18:K18"/>
    <mergeCell ref="A19:D19"/>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V32"/>
  <sheetViews>
    <sheetView topLeftCell="A4" zoomScaleNormal="100" workbookViewId="0">
      <selection activeCell="A20" sqref="A20"/>
    </sheetView>
  </sheetViews>
  <sheetFormatPr defaultRowHeight="15"/>
  <cols>
    <col min="1" max="1" width="17.140625" customWidth="1"/>
  </cols>
  <sheetData>
    <row r="1" spans="1:22">
      <c r="A1" s="1275" t="s">
        <v>8</v>
      </c>
      <c r="B1" s="1275"/>
      <c r="C1" s="1275"/>
      <c r="D1" s="1275"/>
      <c r="E1" s="1275"/>
      <c r="F1" s="1275"/>
      <c r="G1" s="1275"/>
      <c r="H1" s="1275"/>
      <c r="I1" s="1275"/>
      <c r="J1" s="71"/>
      <c r="K1" s="71"/>
    </row>
    <row r="2" spans="1:22">
      <c r="A2" s="1212" t="s">
        <v>172</v>
      </c>
      <c r="B2" s="1279" t="s">
        <v>166</v>
      </c>
      <c r="C2" s="1280"/>
      <c r="D2" s="1279" t="s">
        <v>167</v>
      </c>
      <c r="E2" s="1280"/>
      <c r="F2" s="1279" t="s">
        <v>168</v>
      </c>
      <c r="G2" s="1280"/>
      <c r="H2" s="1279" t="s">
        <v>173</v>
      </c>
      <c r="I2" s="1280"/>
      <c r="J2" s="1279" t="s">
        <v>96</v>
      </c>
      <c r="K2" s="1280"/>
    </row>
    <row r="3" spans="1:22" ht="45">
      <c r="A3" s="1213"/>
      <c r="B3" s="101" t="s">
        <v>141</v>
      </c>
      <c r="C3" s="101" t="s">
        <v>142</v>
      </c>
      <c r="D3" s="101" t="s">
        <v>141</v>
      </c>
      <c r="E3" s="101" t="s">
        <v>142</v>
      </c>
      <c r="F3" s="101" t="s">
        <v>141</v>
      </c>
      <c r="G3" s="101" t="s">
        <v>142</v>
      </c>
      <c r="H3" s="101" t="s">
        <v>141</v>
      </c>
      <c r="I3" s="101" t="s">
        <v>142</v>
      </c>
      <c r="J3" s="101" t="s">
        <v>141</v>
      </c>
      <c r="K3" s="101" t="s">
        <v>142</v>
      </c>
    </row>
    <row r="4" spans="1:22">
      <c r="A4" s="562" t="s">
        <v>530</v>
      </c>
      <c r="B4" s="185">
        <v>354</v>
      </c>
      <c r="C4" s="185">
        <v>10393.319999999998</v>
      </c>
      <c r="D4" s="185">
        <v>73</v>
      </c>
      <c r="E4" s="185">
        <v>1010.7463999999998</v>
      </c>
      <c r="F4" s="185">
        <v>5</v>
      </c>
      <c r="G4" s="185">
        <v>41.44</v>
      </c>
      <c r="H4" s="185">
        <v>257</v>
      </c>
      <c r="I4" s="185">
        <v>33709.596000000005</v>
      </c>
      <c r="J4" s="185">
        <v>689</v>
      </c>
      <c r="K4" s="185">
        <v>45155.102399999996</v>
      </c>
    </row>
    <row r="5" spans="1:22">
      <c r="A5" s="563" t="s">
        <v>1322</v>
      </c>
      <c r="B5" s="299">
        <f>SUM(B6:B17)</f>
        <v>133</v>
      </c>
      <c r="C5" s="299">
        <f t="shared" ref="C5:K5" si="0">SUM(C6:C17)</f>
        <v>3049.2100000000005</v>
      </c>
      <c r="D5" s="299">
        <f t="shared" si="0"/>
        <v>46</v>
      </c>
      <c r="E5" s="299">
        <f t="shared" si="0"/>
        <v>578.29301284199994</v>
      </c>
      <c r="F5" s="299">
        <f t="shared" si="0"/>
        <v>1</v>
      </c>
      <c r="G5" s="299">
        <f t="shared" si="0"/>
        <v>5.0199999999999996</v>
      </c>
      <c r="H5" s="299">
        <f t="shared" si="0"/>
        <v>102</v>
      </c>
      <c r="I5" s="299">
        <f t="shared" si="0"/>
        <v>36058.053616999998</v>
      </c>
      <c r="J5" s="299">
        <f>SUM(J6:J17)</f>
        <v>282</v>
      </c>
      <c r="K5" s="299">
        <f t="shared" si="0"/>
        <v>39690.576629842006</v>
      </c>
      <c r="M5" s="31"/>
      <c r="N5" s="31"/>
      <c r="O5" s="31"/>
      <c r="P5" s="31"/>
      <c r="Q5" s="31"/>
      <c r="R5" s="31"/>
      <c r="S5" s="31"/>
      <c r="T5" s="31"/>
      <c r="U5" s="31"/>
      <c r="V5" s="31"/>
    </row>
    <row r="6" spans="1:22">
      <c r="A6" s="67">
        <v>45383</v>
      </c>
      <c r="B6" s="186">
        <v>51</v>
      </c>
      <c r="C6" s="186">
        <v>1387.3100000000002</v>
      </c>
      <c r="D6" s="186">
        <v>13</v>
      </c>
      <c r="E6" s="186">
        <v>206.12993134999999</v>
      </c>
      <c r="F6" s="186">
        <v>1</v>
      </c>
      <c r="G6" s="186">
        <v>5.0199999999999996</v>
      </c>
      <c r="H6" s="186">
        <v>42</v>
      </c>
      <c r="I6" s="186">
        <v>6103.73</v>
      </c>
      <c r="J6" s="186">
        <f t="shared" ref="J6:K13" si="1">B6+D6+F6+H6</f>
        <v>107</v>
      </c>
      <c r="K6" s="186">
        <f t="shared" si="1"/>
        <v>7702.1899313499998</v>
      </c>
    </row>
    <row r="7" spans="1:22">
      <c r="A7" s="67">
        <f>EOMONTH(A6,1)</f>
        <v>45443</v>
      </c>
      <c r="B7" s="186">
        <v>56</v>
      </c>
      <c r="C7" s="186">
        <v>839.50000000000011</v>
      </c>
      <c r="D7" s="186">
        <v>20</v>
      </c>
      <c r="E7" s="186">
        <v>185.11948339199998</v>
      </c>
      <c r="F7" s="186">
        <v>0</v>
      </c>
      <c r="G7" s="186">
        <v>0</v>
      </c>
      <c r="H7" s="186">
        <v>38</v>
      </c>
      <c r="I7" s="186">
        <v>23968.573617000002</v>
      </c>
      <c r="J7" s="186">
        <f t="shared" si="1"/>
        <v>114</v>
      </c>
      <c r="K7" s="186">
        <f t="shared" si="1"/>
        <v>24993.193100392004</v>
      </c>
    </row>
    <row r="8" spans="1:22">
      <c r="A8" s="67">
        <f t="shared" ref="A8:A17" si="2">EOMONTH(A7,1)</f>
        <v>45473</v>
      </c>
      <c r="B8" s="186">
        <v>26</v>
      </c>
      <c r="C8" s="186">
        <v>822.4</v>
      </c>
      <c r="D8" s="186">
        <v>13</v>
      </c>
      <c r="E8" s="186">
        <v>187.04359809999997</v>
      </c>
      <c r="F8" s="186">
        <v>0</v>
      </c>
      <c r="G8" s="186">
        <v>0</v>
      </c>
      <c r="H8" s="186">
        <v>22</v>
      </c>
      <c r="I8" s="186">
        <v>5985.75</v>
      </c>
      <c r="J8" s="186">
        <f t="shared" si="1"/>
        <v>61</v>
      </c>
      <c r="K8" s="186">
        <f t="shared" si="1"/>
        <v>6995.1935980999997</v>
      </c>
    </row>
    <row r="9" spans="1:22">
      <c r="A9" s="67">
        <f t="shared" si="2"/>
        <v>45504</v>
      </c>
      <c r="B9" s="186"/>
      <c r="C9" s="186"/>
      <c r="D9" s="186"/>
      <c r="E9" s="186"/>
      <c r="F9" s="186"/>
      <c r="G9" s="186"/>
      <c r="H9" s="186"/>
      <c r="I9" s="186"/>
      <c r="J9" s="186">
        <f t="shared" si="1"/>
        <v>0</v>
      </c>
      <c r="K9" s="186">
        <f t="shared" si="1"/>
        <v>0</v>
      </c>
    </row>
    <row r="10" spans="1:22">
      <c r="A10" s="67">
        <f t="shared" si="2"/>
        <v>45535</v>
      </c>
      <c r="B10" s="186"/>
      <c r="C10" s="186"/>
      <c r="D10" s="186"/>
      <c r="E10" s="186"/>
      <c r="F10" s="186"/>
      <c r="G10" s="186"/>
      <c r="H10" s="186"/>
      <c r="I10" s="186"/>
      <c r="J10" s="186">
        <f t="shared" si="1"/>
        <v>0</v>
      </c>
      <c r="K10" s="186">
        <f t="shared" si="1"/>
        <v>0</v>
      </c>
    </row>
    <row r="11" spans="1:22">
      <c r="A11" s="67">
        <f t="shared" si="2"/>
        <v>45565</v>
      </c>
      <c r="B11" s="186"/>
      <c r="C11" s="186"/>
      <c r="D11" s="186"/>
      <c r="E11" s="186"/>
      <c r="F11" s="186"/>
      <c r="G11" s="186"/>
      <c r="H11" s="186"/>
      <c r="I11" s="186"/>
      <c r="J11" s="186">
        <f t="shared" si="1"/>
        <v>0</v>
      </c>
      <c r="K11" s="186">
        <f t="shared" si="1"/>
        <v>0</v>
      </c>
    </row>
    <row r="12" spans="1:22">
      <c r="A12" s="67">
        <f t="shared" si="2"/>
        <v>45596</v>
      </c>
      <c r="B12" s="186"/>
      <c r="C12" s="186"/>
      <c r="D12" s="307"/>
      <c r="E12" s="308"/>
      <c r="F12" s="186"/>
      <c r="G12" s="186"/>
      <c r="H12" s="186"/>
      <c r="I12" s="186"/>
      <c r="J12" s="186">
        <f t="shared" si="1"/>
        <v>0</v>
      </c>
      <c r="K12" s="186">
        <f t="shared" si="1"/>
        <v>0</v>
      </c>
    </row>
    <row r="13" spans="1:22">
      <c r="A13" s="67">
        <f t="shared" si="2"/>
        <v>45626</v>
      </c>
      <c r="B13" s="186"/>
      <c r="C13" s="186"/>
      <c r="D13" s="186"/>
      <c r="E13" s="186"/>
      <c r="F13" s="186"/>
      <c r="G13" s="186"/>
      <c r="H13" s="186"/>
      <c r="I13" s="186"/>
      <c r="J13" s="186">
        <f t="shared" si="1"/>
        <v>0</v>
      </c>
      <c r="K13" s="186">
        <f t="shared" si="1"/>
        <v>0</v>
      </c>
    </row>
    <row r="14" spans="1:22">
      <c r="A14" s="67">
        <f t="shared" si="2"/>
        <v>45657</v>
      </c>
      <c r="B14" s="186"/>
      <c r="C14" s="186"/>
      <c r="D14" s="186"/>
      <c r="E14" s="186"/>
      <c r="F14" s="186"/>
      <c r="G14" s="186"/>
      <c r="H14" s="186"/>
      <c r="I14" s="186"/>
      <c r="J14" s="186">
        <f>H14+F14+D14+B14</f>
        <v>0</v>
      </c>
      <c r="K14" s="186">
        <f>C14+E14+G14+I14</f>
        <v>0</v>
      </c>
    </row>
    <row r="15" spans="1:22">
      <c r="A15" s="67">
        <f t="shared" si="2"/>
        <v>45688</v>
      </c>
      <c r="B15" s="186"/>
      <c r="C15" s="186"/>
      <c r="D15" s="186"/>
      <c r="E15" s="186"/>
      <c r="F15" s="186"/>
      <c r="G15" s="186"/>
      <c r="H15" s="186"/>
      <c r="I15" s="186"/>
      <c r="J15" s="186">
        <f>H15+F15+D15+B15</f>
        <v>0</v>
      </c>
      <c r="K15" s="186">
        <f>C15+E15+G15+I15</f>
        <v>0</v>
      </c>
    </row>
    <row r="16" spans="1:22">
      <c r="A16" s="67">
        <f t="shared" si="2"/>
        <v>45716</v>
      </c>
      <c r="B16" s="351"/>
      <c r="C16" s="186"/>
      <c r="D16" s="186"/>
      <c r="E16" s="186"/>
      <c r="F16" s="186"/>
      <c r="G16" s="186"/>
      <c r="H16" s="186"/>
      <c r="I16" s="186"/>
      <c r="J16" s="186">
        <f>H16+F16+D16+B16</f>
        <v>0</v>
      </c>
      <c r="K16" s="186">
        <f>C16+E16+G16+I16</f>
        <v>0</v>
      </c>
    </row>
    <row r="17" spans="1:11">
      <c r="A17" s="67">
        <f t="shared" si="2"/>
        <v>45747</v>
      </c>
      <c r="B17" s="307"/>
      <c r="C17" s="186"/>
      <c r="D17" s="186"/>
      <c r="E17" s="186"/>
      <c r="F17" s="186"/>
      <c r="G17" s="186"/>
      <c r="H17" s="186"/>
      <c r="I17" s="186"/>
      <c r="J17" s="186">
        <f>H17+F17+D17+B17</f>
        <v>0</v>
      </c>
      <c r="K17" s="186">
        <f>C17+E17+G17+I17</f>
        <v>0</v>
      </c>
    </row>
    <row r="18" spans="1:11">
      <c r="A18" s="5" t="s">
        <v>174</v>
      </c>
      <c r="B18" s="5"/>
      <c r="C18" s="5"/>
      <c r="D18" s="36"/>
      <c r="E18" s="36"/>
      <c r="F18" s="36"/>
      <c r="G18" s="36"/>
      <c r="H18" s="36"/>
      <c r="I18" s="36"/>
      <c r="J18" s="36"/>
      <c r="K18" s="36"/>
    </row>
    <row r="19" spans="1:11">
      <c r="A19" s="79" t="s">
        <v>171</v>
      </c>
      <c r="B19" s="79"/>
      <c r="C19" s="39"/>
      <c r="D19" s="36"/>
      <c r="E19" s="36"/>
      <c r="F19" s="36"/>
      <c r="G19" s="36"/>
      <c r="H19" s="36"/>
      <c r="I19" s="36"/>
      <c r="J19" s="36"/>
      <c r="K19" s="36"/>
    </row>
    <row r="20" spans="1:11">
      <c r="A20" s="556" t="str">
        <f>"$ indicates as on "&amp;TEXT('1'!$C$2,"mmmm dd, yyyy")</f>
        <v>$ indicates as on June 30, 2024</v>
      </c>
      <c r="B20" s="36"/>
      <c r="C20" s="36"/>
      <c r="D20" s="36"/>
      <c r="E20" s="36"/>
      <c r="F20" s="36"/>
      <c r="G20" s="36"/>
      <c r="H20" s="36"/>
      <c r="I20" s="36"/>
      <c r="J20" s="36"/>
      <c r="K20" s="36"/>
    </row>
    <row r="21" spans="1:11">
      <c r="A21" s="37"/>
      <c r="B21" s="102"/>
      <c r="C21" s="102"/>
      <c r="D21" s="102"/>
      <c r="E21" s="102"/>
      <c r="F21" s="102"/>
      <c r="G21" s="102"/>
      <c r="H21" s="102"/>
      <c r="I21" s="102"/>
      <c r="J21" s="102"/>
      <c r="K21" s="102"/>
    </row>
    <row r="22" spans="1:11">
      <c r="A22" s="37"/>
      <c r="B22" s="102"/>
      <c r="C22" s="102"/>
      <c r="D22" s="102"/>
      <c r="E22" s="102"/>
      <c r="F22" s="102"/>
      <c r="G22" s="102"/>
      <c r="H22" s="102"/>
      <c r="I22" s="103"/>
      <c r="J22" s="102"/>
      <c r="K22" s="102"/>
    </row>
    <row r="23" spans="1:11">
      <c r="A23" s="37"/>
      <c r="B23" s="102"/>
      <c r="C23" s="102"/>
      <c r="D23" s="102"/>
      <c r="E23" s="102"/>
      <c r="F23" s="102"/>
      <c r="G23" s="102"/>
      <c r="H23" s="102"/>
      <c r="I23" s="102"/>
      <c r="J23" s="102"/>
      <c r="K23" s="102"/>
    </row>
    <row r="24" spans="1:11">
      <c r="A24" s="37"/>
      <c r="B24" s="102"/>
      <c r="C24" s="102"/>
      <c r="D24" s="102"/>
      <c r="E24" s="102"/>
      <c r="F24" s="102"/>
      <c r="G24" s="102"/>
      <c r="H24" s="102"/>
      <c r="I24" s="102"/>
      <c r="J24" s="102"/>
      <c r="K24" s="102"/>
    </row>
    <row r="25" spans="1:11">
      <c r="A25" s="94"/>
      <c r="B25" s="104"/>
      <c r="C25" s="104"/>
      <c r="D25" s="104"/>
      <c r="E25" s="104"/>
      <c r="F25" s="104"/>
      <c r="G25" s="104"/>
      <c r="H25" s="104"/>
      <c r="I25" s="105"/>
      <c r="J25" s="104"/>
      <c r="K25" s="105"/>
    </row>
    <row r="26" spans="1:11">
      <c r="A26" s="94"/>
      <c r="B26" s="104"/>
      <c r="C26" s="104"/>
      <c r="D26" s="104"/>
      <c r="E26" s="104"/>
      <c r="F26" s="104"/>
      <c r="G26" s="104"/>
      <c r="H26" s="104"/>
      <c r="I26" s="104"/>
      <c r="J26" s="104"/>
      <c r="K26" s="104"/>
    </row>
    <row r="27" spans="1:11">
      <c r="A27" s="68"/>
      <c r="B27" s="104"/>
      <c r="C27" s="104"/>
      <c r="D27" s="104"/>
      <c r="E27" s="104"/>
      <c r="F27" s="104"/>
      <c r="G27" s="104"/>
      <c r="H27" s="104"/>
      <c r="I27" s="104"/>
      <c r="J27" s="104"/>
      <c r="K27" s="104"/>
    </row>
    <row r="28" spans="1:11">
      <c r="A28" s="68"/>
      <c r="B28" s="104"/>
      <c r="C28" s="104"/>
      <c r="D28" s="104"/>
      <c r="E28" s="104"/>
      <c r="F28" s="104"/>
      <c r="G28" s="104"/>
      <c r="H28" s="104"/>
      <c r="I28" s="104"/>
      <c r="J28" s="104"/>
      <c r="K28" s="104"/>
    </row>
    <row r="30" spans="1:11">
      <c r="D30" s="106"/>
      <c r="E30" s="87"/>
      <c r="F30" s="87"/>
      <c r="G30" s="87"/>
      <c r="H30" s="87"/>
      <c r="I30" s="87"/>
      <c r="J30" s="87"/>
      <c r="K30" s="87"/>
    </row>
    <row r="31" spans="1:11">
      <c r="D31" s="39"/>
      <c r="E31" s="87"/>
      <c r="F31" s="87"/>
      <c r="G31" s="87"/>
      <c r="H31" s="87"/>
      <c r="I31" s="87"/>
      <c r="J31" s="87"/>
      <c r="K31" s="87"/>
    </row>
    <row r="32" spans="1:11">
      <c r="D32" s="107"/>
      <c r="E32" s="107"/>
      <c r="F32" s="107"/>
      <c r="G32" s="107"/>
      <c r="H32" s="107"/>
      <c r="I32" s="107"/>
      <c r="J32" s="107"/>
      <c r="K32" s="107"/>
    </row>
  </sheetData>
  <mergeCells count="7">
    <mergeCell ref="J2:K2"/>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U22"/>
  <sheetViews>
    <sheetView topLeftCell="A7" zoomScaleNormal="100" workbookViewId="0">
      <selection activeCell="A19" sqref="A19"/>
    </sheetView>
  </sheetViews>
  <sheetFormatPr defaultColWidth="9.140625" defaultRowHeight="15"/>
  <cols>
    <col min="1" max="2" width="14.5703125" style="108" bestFit="1" customWidth="1"/>
    <col min="3" max="3" width="15.85546875" style="108" bestFit="1" customWidth="1"/>
    <col min="4" max="4" width="14.5703125" style="108" bestFit="1" customWidth="1"/>
    <col min="5" max="5" width="15.85546875" style="108" bestFit="1" customWidth="1"/>
    <col min="6" max="6" width="14.5703125" style="108" bestFit="1" customWidth="1"/>
    <col min="7" max="7" width="15.85546875" style="108" bestFit="1" customWidth="1"/>
    <col min="8" max="8" width="9.5703125" style="108" customWidth="1"/>
    <col min="9" max="9" width="15.85546875" style="108" bestFit="1" customWidth="1"/>
    <col min="10" max="10" width="8.5703125" style="108" customWidth="1"/>
    <col min="11" max="16384" width="9.140625" style="108"/>
  </cols>
  <sheetData>
    <row r="1" spans="1:21" ht="15.75" customHeight="1">
      <c r="A1" s="1284" t="s">
        <v>1206</v>
      </c>
      <c r="B1" s="1284"/>
      <c r="C1" s="1284"/>
      <c r="D1" s="1284"/>
      <c r="E1" s="1284"/>
      <c r="F1" s="1284"/>
      <c r="G1" s="1284"/>
      <c r="H1" s="1284"/>
      <c r="I1" s="1284"/>
    </row>
    <row r="2" spans="1:21" s="109" customFormat="1" ht="18" customHeight="1">
      <c r="A2" s="1285" t="s">
        <v>172</v>
      </c>
      <c r="B2" s="1287" t="s">
        <v>167</v>
      </c>
      <c r="C2" s="1288"/>
      <c r="D2" s="1287" t="s">
        <v>166</v>
      </c>
      <c r="E2" s="1288"/>
      <c r="F2" s="1287" t="s">
        <v>169</v>
      </c>
      <c r="G2" s="1288"/>
      <c r="H2" s="1287" t="s">
        <v>96</v>
      </c>
      <c r="I2" s="1288"/>
    </row>
    <row r="3" spans="1:21" s="109" customFormat="1" ht="27" customHeight="1">
      <c r="A3" s="1286"/>
      <c r="B3" s="110" t="s">
        <v>141</v>
      </c>
      <c r="C3" s="110" t="s">
        <v>144</v>
      </c>
      <c r="D3" s="110" t="s">
        <v>141</v>
      </c>
      <c r="E3" s="110" t="s">
        <v>144</v>
      </c>
      <c r="F3" s="110" t="s">
        <v>141</v>
      </c>
      <c r="G3" s="110" t="s">
        <v>144</v>
      </c>
      <c r="H3" s="110" t="s">
        <v>141</v>
      </c>
      <c r="I3" s="110" t="s">
        <v>144</v>
      </c>
    </row>
    <row r="4" spans="1:21" s="113" customFormat="1" ht="18" customHeight="1">
      <c r="A4" s="562" t="s">
        <v>530</v>
      </c>
      <c r="B4" s="432">
        <v>288</v>
      </c>
      <c r="C4" s="432">
        <v>255227.82389999996</v>
      </c>
      <c r="D4" s="432">
        <v>945</v>
      </c>
      <c r="E4" s="432">
        <v>297407.27326509001</v>
      </c>
      <c r="F4" s="432">
        <v>114</v>
      </c>
      <c r="G4" s="432">
        <v>285120.4498</v>
      </c>
      <c r="H4" s="432">
        <v>1347</v>
      </c>
      <c r="I4" s="433">
        <v>837755.54696509009</v>
      </c>
    </row>
    <row r="5" spans="1:21" s="113" customFormat="1" ht="18" customHeight="1">
      <c r="A5" s="563" t="s">
        <v>1322</v>
      </c>
      <c r="B5" s="300">
        <f>SUM(B6:B17)</f>
        <v>63</v>
      </c>
      <c r="C5" s="300">
        <f t="shared" ref="C5:H5" si="0">SUM(C6:C17)</f>
        <v>48298.333899999998</v>
      </c>
      <c r="D5" s="300">
        <f t="shared" si="0"/>
        <v>267</v>
      </c>
      <c r="E5" s="300">
        <f t="shared" si="0"/>
        <v>66906.75</v>
      </c>
      <c r="F5" s="300">
        <f t="shared" si="0"/>
        <v>25</v>
      </c>
      <c r="G5" s="300">
        <f t="shared" si="0"/>
        <v>40826.670599999998</v>
      </c>
      <c r="H5" s="300">
        <f t="shared" si="0"/>
        <v>355</v>
      </c>
      <c r="I5" s="300">
        <f>SUM(I6:I17)</f>
        <v>156031.75450000001</v>
      </c>
      <c r="J5" s="114"/>
      <c r="K5" s="114"/>
      <c r="L5" s="114"/>
      <c r="M5" s="114"/>
      <c r="N5" s="114"/>
      <c r="O5" s="114"/>
      <c r="P5" s="114"/>
      <c r="Q5" s="114"/>
      <c r="R5" s="114"/>
      <c r="S5" s="114"/>
      <c r="T5" s="114"/>
      <c r="U5" s="114"/>
    </row>
    <row r="6" spans="1:21" s="109" customFormat="1" ht="18" customHeight="1">
      <c r="A6" s="67">
        <v>45383</v>
      </c>
      <c r="B6" s="434">
        <v>11</v>
      </c>
      <c r="C6" s="117">
        <v>9221.5999999999985</v>
      </c>
      <c r="D6" s="434">
        <v>83</v>
      </c>
      <c r="E6" s="117">
        <v>14558.000000000002</v>
      </c>
      <c r="F6" s="434">
        <v>7</v>
      </c>
      <c r="G6" s="117">
        <v>6728</v>
      </c>
      <c r="H6" s="119">
        <f t="shared" ref="H6:H17" si="1">SUM(B6,D6,F6)</f>
        <v>101</v>
      </c>
      <c r="I6" s="118">
        <f t="shared" ref="I6:I17" si="2">SUM(C6,E6,G6)</f>
        <v>30507.599999999999</v>
      </c>
    </row>
    <row r="7" spans="1:21" s="109" customFormat="1" ht="18" customHeight="1">
      <c r="A7" s="67">
        <f>EOMONTH(A6,1)</f>
        <v>45443</v>
      </c>
      <c r="B7" s="116">
        <v>25</v>
      </c>
      <c r="C7" s="117">
        <v>20114</v>
      </c>
      <c r="D7" s="116">
        <v>89</v>
      </c>
      <c r="E7" s="117">
        <v>30261</v>
      </c>
      <c r="F7" s="434">
        <v>9</v>
      </c>
      <c r="G7" s="117">
        <v>10852</v>
      </c>
      <c r="H7" s="119">
        <v>123</v>
      </c>
      <c r="I7" s="118">
        <v>61227</v>
      </c>
    </row>
    <row r="8" spans="1:21" s="109" customFormat="1" ht="18" customHeight="1">
      <c r="A8" s="67">
        <f t="shared" ref="A8:A17" si="3">EOMONTH(A7,1)</f>
        <v>45473</v>
      </c>
      <c r="B8" s="116">
        <v>27</v>
      </c>
      <c r="C8" s="117">
        <v>18962.733899999999</v>
      </c>
      <c r="D8" s="116">
        <v>95</v>
      </c>
      <c r="E8" s="117">
        <v>22087.75</v>
      </c>
      <c r="F8" s="434">
        <v>9</v>
      </c>
      <c r="G8" s="117">
        <v>23246.670600000001</v>
      </c>
      <c r="H8" s="119">
        <f t="shared" si="1"/>
        <v>131</v>
      </c>
      <c r="I8" s="118">
        <f t="shared" si="2"/>
        <v>64297.154500000004</v>
      </c>
    </row>
    <row r="9" spans="1:21" s="109" customFormat="1" ht="18" customHeight="1">
      <c r="A9" s="67">
        <f t="shared" si="3"/>
        <v>45504</v>
      </c>
      <c r="B9" s="119"/>
      <c r="C9" s="118"/>
      <c r="D9" s="119"/>
      <c r="E9" s="118"/>
      <c r="F9" s="119"/>
      <c r="G9" s="118"/>
      <c r="H9" s="119">
        <f t="shared" si="1"/>
        <v>0</v>
      </c>
      <c r="I9" s="118">
        <f t="shared" si="2"/>
        <v>0</v>
      </c>
    </row>
    <row r="10" spans="1:21" s="109" customFormat="1" ht="18" customHeight="1">
      <c r="A10" s="67">
        <f t="shared" si="3"/>
        <v>45535</v>
      </c>
      <c r="B10" s="119"/>
      <c r="C10" s="176"/>
      <c r="D10" s="176"/>
      <c r="E10" s="176"/>
      <c r="F10" s="176"/>
      <c r="G10" s="176"/>
      <c r="H10" s="119">
        <f t="shared" si="1"/>
        <v>0</v>
      </c>
      <c r="I10" s="118">
        <f t="shared" si="2"/>
        <v>0</v>
      </c>
    </row>
    <row r="11" spans="1:21" s="109" customFormat="1" ht="18" customHeight="1">
      <c r="A11" s="67">
        <f t="shared" si="3"/>
        <v>45565</v>
      </c>
      <c r="B11" s="176"/>
      <c r="C11" s="176"/>
      <c r="D11" s="176"/>
      <c r="E11" s="176"/>
      <c r="F11" s="176"/>
      <c r="G11" s="176"/>
      <c r="H11" s="119">
        <f t="shared" si="1"/>
        <v>0</v>
      </c>
      <c r="I11" s="118">
        <f t="shared" si="2"/>
        <v>0</v>
      </c>
    </row>
    <row r="12" spans="1:21" s="109" customFormat="1" ht="18" customHeight="1">
      <c r="A12" s="67">
        <f t="shared" si="3"/>
        <v>45596</v>
      </c>
      <c r="B12" s="176"/>
      <c r="C12" s="176"/>
      <c r="D12" s="176"/>
      <c r="E12" s="176"/>
      <c r="F12" s="176"/>
      <c r="G12" s="176"/>
      <c r="H12" s="119">
        <f t="shared" si="1"/>
        <v>0</v>
      </c>
      <c r="I12" s="118">
        <f t="shared" si="2"/>
        <v>0</v>
      </c>
    </row>
    <row r="13" spans="1:21" s="109" customFormat="1" ht="18" customHeight="1">
      <c r="A13" s="67">
        <f t="shared" si="3"/>
        <v>45626</v>
      </c>
      <c r="B13" s="176"/>
      <c r="C13" s="176"/>
      <c r="D13" s="176"/>
      <c r="E13" s="176"/>
      <c r="F13" s="176"/>
      <c r="G13" s="176"/>
      <c r="H13" s="119">
        <f t="shared" si="1"/>
        <v>0</v>
      </c>
      <c r="I13" s="118">
        <f t="shared" si="2"/>
        <v>0</v>
      </c>
    </row>
    <row r="14" spans="1:21" s="109" customFormat="1" ht="18" customHeight="1">
      <c r="A14" s="67">
        <f t="shared" si="3"/>
        <v>45657</v>
      </c>
      <c r="B14" s="176"/>
      <c r="C14" s="176"/>
      <c r="D14" s="176"/>
      <c r="E14" s="176"/>
      <c r="F14" s="176"/>
      <c r="G14" s="176"/>
      <c r="H14" s="119">
        <f t="shared" si="1"/>
        <v>0</v>
      </c>
      <c r="I14" s="118">
        <f t="shared" si="2"/>
        <v>0</v>
      </c>
    </row>
    <row r="15" spans="1:21" s="109" customFormat="1" ht="18" customHeight="1">
      <c r="A15" s="67">
        <f t="shared" si="3"/>
        <v>45688</v>
      </c>
      <c r="B15" s="176"/>
      <c r="C15" s="176"/>
      <c r="D15" s="176"/>
      <c r="E15" s="176"/>
      <c r="F15" s="176"/>
      <c r="G15" s="176"/>
      <c r="H15" s="119">
        <f t="shared" si="1"/>
        <v>0</v>
      </c>
      <c r="I15" s="118">
        <f t="shared" si="2"/>
        <v>0</v>
      </c>
    </row>
    <row r="16" spans="1:21" s="109" customFormat="1" ht="18" customHeight="1">
      <c r="A16" s="67">
        <f t="shared" si="3"/>
        <v>45716</v>
      </c>
      <c r="B16" s="200"/>
      <c r="C16" s="176"/>
      <c r="D16" s="176"/>
      <c r="E16" s="176"/>
      <c r="F16" s="176"/>
      <c r="G16" s="176"/>
      <c r="H16" s="119">
        <f t="shared" si="1"/>
        <v>0</v>
      </c>
      <c r="I16" s="118">
        <f t="shared" si="2"/>
        <v>0</v>
      </c>
    </row>
    <row r="17" spans="1:9" s="109" customFormat="1" ht="18" customHeight="1">
      <c r="A17" s="67">
        <f t="shared" si="3"/>
        <v>45747</v>
      </c>
      <c r="B17" s="411"/>
      <c r="C17" s="412"/>
      <c r="D17" s="411"/>
      <c r="E17" s="412"/>
      <c r="F17" s="411"/>
      <c r="G17" s="412"/>
      <c r="H17" s="119">
        <f t="shared" si="1"/>
        <v>0</v>
      </c>
      <c r="I17" s="118">
        <f t="shared" si="2"/>
        <v>0</v>
      </c>
    </row>
    <row r="18" spans="1:9" s="109" customFormat="1" ht="13.5" customHeight="1">
      <c r="A18" s="1283" t="s">
        <v>175</v>
      </c>
      <c r="B18" s="1283"/>
    </row>
    <row r="19" spans="1:9">
      <c r="A19" s="556" t="str">
        <f>"$ indicates as on "&amp;TEXT('1'!$C$2,"mmmm dd, yyyy")</f>
        <v>$ indicates as on June 30, 2024</v>
      </c>
      <c r="C19" s="121"/>
      <c r="H19" s="122"/>
      <c r="I19" s="123"/>
    </row>
    <row r="20" spans="1:9">
      <c r="I20" s="121"/>
    </row>
    <row r="21" spans="1:9" ht="0.75" customHeight="1"/>
    <row r="22" spans="1:9">
      <c r="B22" s="122"/>
      <c r="C22" s="122"/>
      <c r="D22" s="122"/>
      <c r="E22" s="122"/>
      <c r="F22" s="122"/>
      <c r="G22" s="122"/>
      <c r="H22" s="122"/>
      <c r="I22" s="122"/>
    </row>
  </sheetData>
  <mergeCells count="7">
    <mergeCell ref="A18:B18"/>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U23"/>
  <sheetViews>
    <sheetView topLeftCell="A4" zoomScaleNormal="100" workbookViewId="0">
      <selection activeCell="A21" sqref="A21"/>
    </sheetView>
  </sheetViews>
  <sheetFormatPr defaultColWidth="9.140625" defaultRowHeight="15"/>
  <cols>
    <col min="1" max="1" width="14.5703125" style="108" bestFit="1" customWidth="1"/>
    <col min="2" max="2" width="14.85546875" style="108" bestFit="1" customWidth="1"/>
    <col min="3" max="3" width="12.42578125" style="108" customWidth="1"/>
    <col min="4" max="4" width="9.42578125" style="108" customWidth="1"/>
    <col min="5" max="5" width="10.42578125" style="108" customWidth="1"/>
    <col min="6" max="6" width="8.85546875" style="108" bestFit="1" customWidth="1"/>
    <col min="7" max="7" width="8.5703125" style="108" customWidth="1"/>
    <col min="8" max="8" width="9.85546875" style="108" bestFit="1" customWidth="1"/>
    <col min="9" max="9" width="10.140625" style="108" customWidth="1"/>
    <col min="10" max="10" width="9.140625" style="108" customWidth="1"/>
    <col min="11" max="11" width="12.5703125" style="108" customWidth="1"/>
    <col min="12" max="16" width="9.140625" style="108"/>
    <col min="17" max="17" width="6" style="108" bestFit="1" customWidth="1"/>
    <col min="18" max="18" width="9.5703125" style="108" bestFit="1" customWidth="1"/>
    <col min="19" max="16384" width="9.140625" style="108"/>
  </cols>
  <sheetData>
    <row r="1" spans="1:21" ht="15" customHeight="1">
      <c r="A1" s="222" t="s">
        <v>9</v>
      </c>
      <c r="B1" s="222"/>
      <c r="C1" s="222"/>
      <c r="D1" s="222"/>
      <c r="E1" s="222"/>
      <c r="F1" s="222"/>
      <c r="G1" s="222"/>
      <c r="H1" s="222"/>
      <c r="I1" s="222"/>
    </row>
    <row r="2" spans="1:21" s="404" customFormat="1" ht="18" customHeight="1">
      <c r="A2" s="1293" t="s">
        <v>116</v>
      </c>
      <c r="B2" s="1289" t="s">
        <v>73</v>
      </c>
      <c r="C2" s="1295"/>
      <c r="D2" s="1289" t="s">
        <v>74</v>
      </c>
      <c r="E2" s="1295"/>
      <c r="F2" s="1289" t="s">
        <v>75</v>
      </c>
      <c r="G2" s="1290"/>
      <c r="H2" s="1291" t="s">
        <v>96</v>
      </c>
      <c r="I2" s="1292"/>
    </row>
    <row r="3" spans="1:21" s="404" customFormat="1" ht="54.75" customHeight="1">
      <c r="A3" s="1294"/>
      <c r="B3" s="442" t="s">
        <v>236</v>
      </c>
      <c r="C3" s="442" t="s">
        <v>237</v>
      </c>
      <c r="D3" s="442" t="s">
        <v>236</v>
      </c>
      <c r="E3" s="442" t="s">
        <v>237</v>
      </c>
      <c r="F3" s="442" t="s">
        <v>236</v>
      </c>
      <c r="G3" s="442" t="s">
        <v>237</v>
      </c>
      <c r="H3" s="443" t="s">
        <v>236</v>
      </c>
      <c r="I3" s="442" t="s">
        <v>237</v>
      </c>
    </row>
    <row r="4" spans="1:21" s="113" customFormat="1" ht="18" customHeight="1">
      <c r="A4" s="562" t="s">
        <v>530</v>
      </c>
      <c r="B4" s="230">
        <v>129879</v>
      </c>
      <c r="C4" s="230">
        <v>204122.93797243602</v>
      </c>
      <c r="D4" s="230">
        <v>83338</v>
      </c>
      <c r="E4" s="230">
        <v>1113679.3234570823</v>
      </c>
      <c r="F4" s="231">
        <v>0</v>
      </c>
      <c r="G4" s="231">
        <v>0</v>
      </c>
      <c r="H4" s="230">
        <v>213217</v>
      </c>
      <c r="I4" s="230">
        <v>1317802.2614295182</v>
      </c>
      <c r="K4" s="404"/>
      <c r="L4" s="404"/>
      <c r="M4" s="404"/>
      <c r="N4" s="404"/>
      <c r="O4" s="404"/>
      <c r="P4" s="404"/>
      <c r="Q4" s="404"/>
      <c r="R4" s="404"/>
      <c r="S4" s="404"/>
      <c r="T4" s="404"/>
      <c r="U4" s="404"/>
    </row>
    <row r="5" spans="1:21" s="113" customFormat="1" ht="18" customHeight="1">
      <c r="A5" s="563" t="s">
        <v>1322</v>
      </c>
      <c r="B5" s="301">
        <f>SUM(B6:B17)</f>
        <v>31582</v>
      </c>
      <c r="C5" s="301">
        <f t="shared" ref="C5:I5" si="0">SUM(C6:C17)</f>
        <v>44898.893417500003</v>
      </c>
      <c r="D5" s="301">
        <f>SUM(D6:D17)</f>
        <v>37321</v>
      </c>
      <c r="E5" s="301">
        <f>SUM(E6:E17)</f>
        <v>287561.65498060401</v>
      </c>
      <c r="F5" s="301">
        <f t="shared" si="0"/>
        <v>0</v>
      </c>
      <c r="G5" s="301">
        <f t="shared" si="0"/>
        <v>0</v>
      </c>
      <c r="H5" s="301">
        <f>SUM(H6:H17)</f>
        <v>68903</v>
      </c>
      <c r="I5" s="301">
        <f t="shared" si="0"/>
        <v>332460.54839810403</v>
      </c>
      <c r="J5" s="174"/>
      <c r="K5" s="174"/>
      <c r="L5" s="174"/>
      <c r="M5" s="174"/>
      <c r="N5" s="174"/>
      <c r="O5" s="174"/>
      <c r="P5" s="174"/>
      <c r="Q5" s="404"/>
      <c r="R5" s="404"/>
      <c r="S5" s="404"/>
      <c r="T5" s="404"/>
      <c r="U5" s="404"/>
    </row>
    <row r="6" spans="1:21" s="404" customFormat="1" ht="18" customHeight="1">
      <c r="A6" s="194">
        <v>45383</v>
      </c>
      <c r="B6" s="401">
        <v>10338</v>
      </c>
      <c r="C6" s="401">
        <v>12366.450063635002</v>
      </c>
      <c r="D6" s="401">
        <v>12695</v>
      </c>
      <c r="E6" s="401">
        <v>81929.179417775013</v>
      </c>
      <c r="F6" s="396">
        <v>0</v>
      </c>
      <c r="G6" s="396">
        <v>0</v>
      </c>
      <c r="H6" s="392">
        <f>SUM(B6+D6+F6)</f>
        <v>23033</v>
      </c>
      <c r="I6" s="392">
        <f>SUM(C6+E6+G6)</f>
        <v>94295.629481410011</v>
      </c>
      <c r="J6" s="175"/>
      <c r="K6" s="175"/>
    </row>
    <row r="7" spans="1:21" s="404" customFormat="1" ht="18" customHeight="1">
      <c r="A7" s="194">
        <v>45413</v>
      </c>
      <c r="B7" s="401">
        <v>11147</v>
      </c>
      <c r="C7" s="401">
        <v>16078.74</v>
      </c>
      <c r="D7" s="401">
        <v>12473</v>
      </c>
      <c r="E7" s="401">
        <v>107641</v>
      </c>
      <c r="F7" s="396">
        <v>0</v>
      </c>
      <c r="G7" s="396">
        <v>0</v>
      </c>
      <c r="H7" s="392">
        <f>SUM(B7+D7+F7)</f>
        <v>23620</v>
      </c>
      <c r="I7" s="392">
        <f>SUM(C7+E7+G7)</f>
        <v>123719.74</v>
      </c>
    </row>
    <row r="8" spans="1:21" s="404" customFormat="1" ht="18" customHeight="1">
      <c r="A8" s="194">
        <v>45444</v>
      </c>
      <c r="B8" s="401">
        <v>10097</v>
      </c>
      <c r="C8" s="401">
        <v>16453.703353865003</v>
      </c>
      <c r="D8" s="401">
        <v>12153</v>
      </c>
      <c r="E8" s="401">
        <v>97991.475562829015</v>
      </c>
      <c r="F8" s="396">
        <v>0</v>
      </c>
      <c r="G8" s="396">
        <v>0</v>
      </c>
      <c r="H8" s="392">
        <v>22250</v>
      </c>
      <c r="I8" s="392">
        <v>114445.17891669401</v>
      </c>
    </row>
    <row r="9" spans="1:21" s="404" customFormat="1" ht="18" customHeight="1">
      <c r="A9" s="194">
        <v>45474</v>
      </c>
      <c r="B9" s="401"/>
      <c r="C9" s="401"/>
      <c r="D9" s="401"/>
      <c r="E9" s="401"/>
      <c r="F9" s="396"/>
      <c r="G9" s="396"/>
      <c r="H9" s="392"/>
      <c r="I9" s="392"/>
    </row>
    <row r="10" spans="1:21" s="404" customFormat="1" ht="18" customHeight="1">
      <c r="A10" s="194">
        <v>45505</v>
      </c>
      <c r="B10" s="401"/>
      <c r="C10" s="401"/>
      <c r="D10" s="401"/>
      <c r="E10" s="401"/>
      <c r="F10" s="396"/>
      <c r="G10" s="396"/>
      <c r="H10" s="392"/>
      <c r="I10" s="392"/>
    </row>
    <row r="11" spans="1:21" s="404" customFormat="1">
      <c r="A11" s="194">
        <v>45536</v>
      </c>
      <c r="B11" s="401"/>
      <c r="C11" s="401"/>
      <c r="D11" s="401"/>
      <c r="E11" s="401"/>
      <c r="F11" s="396"/>
      <c r="G11" s="396"/>
      <c r="H11" s="392"/>
      <c r="I11" s="392"/>
    </row>
    <row r="12" spans="1:21" s="404" customFormat="1">
      <c r="A12" s="194">
        <v>45566</v>
      </c>
      <c r="B12" s="401"/>
      <c r="C12" s="401"/>
      <c r="D12" s="401"/>
      <c r="E12" s="401"/>
      <c r="F12" s="396"/>
      <c r="G12" s="396"/>
      <c r="H12" s="392"/>
      <c r="I12" s="392"/>
    </row>
    <row r="13" spans="1:21" s="404" customFormat="1">
      <c r="A13" s="194">
        <v>45597</v>
      </c>
      <c r="B13" s="401"/>
      <c r="C13" s="401"/>
      <c r="D13" s="401"/>
      <c r="E13" s="401"/>
      <c r="F13" s="396"/>
      <c r="G13" s="396"/>
      <c r="H13" s="392"/>
      <c r="I13" s="392"/>
    </row>
    <row r="14" spans="1:21" s="404" customFormat="1">
      <c r="A14" s="194">
        <v>45627</v>
      </c>
      <c r="B14" s="401"/>
      <c r="C14" s="401"/>
      <c r="D14" s="401"/>
      <c r="E14" s="401"/>
      <c r="F14" s="396"/>
      <c r="G14" s="396"/>
      <c r="H14" s="392"/>
      <c r="I14" s="392"/>
    </row>
    <row r="15" spans="1:21" s="404" customFormat="1">
      <c r="A15" s="194">
        <v>45658</v>
      </c>
      <c r="B15" s="401"/>
      <c r="C15" s="401"/>
      <c r="D15" s="401"/>
      <c r="E15" s="401"/>
      <c r="F15" s="396"/>
      <c r="G15" s="396"/>
      <c r="H15" s="392"/>
      <c r="I15" s="392"/>
    </row>
    <row r="16" spans="1:21" s="404" customFormat="1">
      <c r="A16" s="194">
        <v>45689</v>
      </c>
      <c r="B16" s="401"/>
      <c r="C16" s="401"/>
      <c r="D16" s="401"/>
      <c r="E16" s="401"/>
      <c r="F16" s="396"/>
      <c r="G16" s="396"/>
      <c r="H16" s="392"/>
      <c r="I16" s="392"/>
    </row>
    <row r="17" spans="1:9" s="404" customFormat="1">
      <c r="A17" s="194">
        <v>45717</v>
      </c>
      <c r="B17" s="401"/>
      <c r="C17" s="401"/>
      <c r="D17" s="401"/>
      <c r="E17" s="401"/>
      <c r="F17" s="396"/>
      <c r="G17" s="396"/>
      <c r="H17" s="392"/>
      <c r="I17" s="392"/>
    </row>
    <row r="18" spans="1:9" s="404" customFormat="1">
      <c r="A18" s="444"/>
      <c r="B18" s="445"/>
      <c r="C18" s="445"/>
      <c r="D18" s="445"/>
      <c r="E18" s="445"/>
      <c r="F18" s="145"/>
      <c r="G18" s="145"/>
      <c r="H18" s="146"/>
      <c r="I18" s="146"/>
    </row>
    <row r="19" spans="1:9" s="404" customFormat="1">
      <c r="A19" s="147" t="s">
        <v>239</v>
      </c>
      <c r="B19" s="406"/>
      <c r="C19" s="406"/>
      <c r="D19" s="406"/>
      <c r="E19" s="406"/>
      <c r="F19" s="407"/>
      <c r="G19" s="407"/>
      <c r="H19" s="406"/>
      <c r="I19" s="148"/>
    </row>
    <row r="20" spans="1:9" s="404" customFormat="1">
      <c r="A20" s="1283" t="s">
        <v>171</v>
      </c>
      <c r="B20" s="1283"/>
    </row>
    <row r="21" spans="1:9" s="404" customFormat="1">
      <c r="A21" s="556" t="str">
        <f>"$ indicates as on "&amp;TEXT('1'!$C$2,"mmmm dd, yyyy")</f>
        <v>$ indicates as on June 30, 2024</v>
      </c>
      <c r="B21" s="122"/>
      <c r="C21" s="122"/>
    </row>
    <row r="22" spans="1:9">
      <c r="B22" s="121"/>
      <c r="C22" s="121"/>
      <c r="D22" s="122"/>
      <c r="E22" s="122"/>
      <c r="F22" s="122"/>
      <c r="G22" s="122"/>
      <c r="H22" s="122"/>
      <c r="I22" s="122"/>
    </row>
    <row r="23" spans="1:9">
      <c r="D23" s="121"/>
      <c r="E23" s="149"/>
      <c r="F23" s="121"/>
      <c r="G23" s="121"/>
      <c r="H23" s="121"/>
      <c r="I23" s="121"/>
    </row>
  </sheetData>
  <mergeCells count="6">
    <mergeCell ref="A20:B20"/>
    <mergeCell ref="F2:G2"/>
    <mergeCell ref="H2:I2"/>
    <mergeCell ref="A2:A3"/>
    <mergeCell ref="B2:C2"/>
    <mergeCell ref="D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Z23"/>
  <sheetViews>
    <sheetView zoomScaleNormal="100" workbookViewId="0">
      <selection sqref="A1:M1"/>
    </sheetView>
  </sheetViews>
  <sheetFormatPr defaultColWidth="9.140625" defaultRowHeight="15"/>
  <cols>
    <col min="1" max="1" width="10.5703125" style="108" bestFit="1" customWidth="1"/>
    <col min="2" max="13" width="14.5703125" style="108" bestFit="1" customWidth="1"/>
    <col min="14" max="14" width="5.42578125" style="108" bestFit="1" customWidth="1"/>
    <col min="15" max="16384" width="9.140625" style="108"/>
  </cols>
  <sheetData>
    <row r="1" spans="1:26" ht="16.5" customHeight="1">
      <c r="A1" s="1296" t="s">
        <v>176</v>
      </c>
      <c r="B1" s="1296"/>
      <c r="C1" s="1296"/>
      <c r="D1" s="1296"/>
      <c r="E1" s="1296"/>
      <c r="F1" s="1296"/>
      <c r="G1" s="1296"/>
      <c r="H1" s="1296"/>
      <c r="I1" s="1296"/>
      <c r="J1" s="1296"/>
      <c r="K1" s="1296"/>
      <c r="L1" s="1296"/>
      <c r="M1" s="1296"/>
    </row>
    <row r="2" spans="1:26" s="109" customFormat="1" ht="18" customHeight="1">
      <c r="A2" s="1297" t="s">
        <v>177</v>
      </c>
      <c r="B2" s="1287" t="s">
        <v>178</v>
      </c>
      <c r="C2" s="1299"/>
      <c r="D2" s="1299"/>
      <c r="E2" s="1299"/>
      <c r="F2" s="1299"/>
      <c r="G2" s="1299"/>
      <c r="H2" s="1299"/>
      <c r="I2" s="1288"/>
      <c r="J2" s="1300" t="s">
        <v>179</v>
      </c>
      <c r="K2" s="1301"/>
      <c r="L2" s="1300" t="s">
        <v>96</v>
      </c>
      <c r="M2" s="1301"/>
    </row>
    <row r="3" spans="1:26" s="109" customFormat="1" ht="18" customHeight="1">
      <c r="A3" s="1298"/>
      <c r="B3" s="1287" t="s">
        <v>180</v>
      </c>
      <c r="C3" s="1288"/>
      <c r="D3" s="1287" t="s">
        <v>181</v>
      </c>
      <c r="E3" s="1288"/>
      <c r="F3" s="1287" t="s">
        <v>182</v>
      </c>
      <c r="G3" s="1288"/>
      <c r="H3" s="1287" t="s">
        <v>183</v>
      </c>
      <c r="I3" s="1288"/>
      <c r="J3" s="1302"/>
      <c r="K3" s="1303"/>
      <c r="L3" s="1302"/>
      <c r="M3" s="1303"/>
    </row>
    <row r="4" spans="1:26" s="109" customFormat="1" ht="27" customHeight="1">
      <c r="A4" s="111" t="s">
        <v>184</v>
      </c>
      <c r="B4" s="110" t="s">
        <v>141</v>
      </c>
      <c r="C4" s="110" t="s">
        <v>142</v>
      </c>
      <c r="D4" s="110" t="s">
        <v>141</v>
      </c>
      <c r="E4" s="110" t="s">
        <v>142</v>
      </c>
      <c r="F4" s="110" t="s">
        <v>141</v>
      </c>
      <c r="G4" s="110" t="s">
        <v>142</v>
      </c>
      <c r="H4" s="110" t="s">
        <v>141</v>
      </c>
      <c r="I4" s="110" t="s">
        <v>142</v>
      </c>
      <c r="J4" s="110" t="s">
        <v>141</v>
      </c>
      <c r="K4" s="110" t="s">
        <v>142</v>
      </c>
      <c r="L4" s="110" t="s">
        <v>141</v>
      </c>
      <c r="M4" s="110" t="s">
        <v>142</v>
      </c>
    </row>
    <row r="5" spans="1:26" s="113" customFormat="1" ht="18" customHeight="1">
      <c r="A5" s="111" t="s">
        <v>71</v>
      </c>
      <c r="B5" s="112">
        <v>266</v>
      </c>
      <c r="C5" s="124">
        <v>2019875.8160000001</v>
      </c>
      <c r="D5" s="112">
        <v>409</v>
      </c>
      <c r="E5" s="124">
        <v>372534.52</v>
      </c>
      <c r="F5" s="112">
        <v>372</v>
      </c>
      <c r="G5" s="112">
        <v>61654.900000000009</v>
      </c>
      <c r="H5" s="112">
        <v>200</v>
      </c>
      <c r="I5" s="112">
        <v>18194.870000000003</v>
      </c>
      <c r="J5" s="112">
        <v>72</v>
      </c>
      <c r="K5" s="112">
        <v>17535.12</v>
      </c>
      <c r="L5" s="125">
        <v>1319</v>
      </c>
      <c r="M5" s="124">
        <v>2489794.716</v>
      </c>
    </row>
    <row r="6" spans="1:26" s="129" customFormat="1" ht="18" customHeight="1">
      <c r="A6" s="126" t="s">
        <v>72</v>
      </c>
      <c r="B6" s="127">
        <f>SUM(B7:B10)</f>
        <v>127</v>
      </c>
      <c r="C6" s="127">
        <f t="shared" ref="C6:M6" si="0">SUM(C7:C10)</f>
        <v>1269289.92</v>
      </c>
      <c r="D6" s="127">
        <f t="shared" si="0"/>
        <v>165</v>
      </c>
      <c r="E6" s="127">
        <f t="shared" si="0"/>
        <v>153963.38</v>
      </c>
      <c r="F6" s="127">
        <f t="shared" si="0"/>
        <v>129</v>
      </c>
      <c r="G6" s="127">
        <f t="shared" si="0"/>
        <v>20557.36</v>
      </c>
      <c r="H6" s="127">
        <f t="shared" si="0"/>
        <v>62</v>
      </c>
      <c r="I6" s="127">
        <f t="shared" si="0"/>
        <v>20601.649999999998</v>
      </c>
      <c r="J6" s="127">
        <f t="shared" si="0"/>
        <v>19</v>
      </c>
      <c r="K6" s="127">
        <f t="shared" si="0"/>
        <v>5873</v>
      </c>
      <c r="L6" s="127">
        <f t="shared" si="0"/>
        <v>502</v>
      </c>
      <c r="M6" s="127">
        <f t="shared" si="0"/>
        <v>1470285.31</v>
      </c>
      <c r="N6" s="128"/>
      <c r="O6" s="128"/>
      <c r="P6" s="128"/>
      <c r="Q6" s="128"/>
      <c r="R6" s="128"/>
      <c r="S6" s="128"/>
      <c r="T6" s="128"/>
      <c r="U6" s="128"/>
      <c r="V6" s="128"/>
      <c r="W6" s="128"/>
      <c r="X6" s="128"/>
      <c r="Y6" s="128"/>
      <c r="Z6" s="128"/>
    </row>
    <row r="7" spans="1:26" s="109" customFormat="1" ht="18" customHeight="1">
      <c r="A7" s="115" t="s">
        <v>125</v>
      </c>
      <c r="B7" s="117">
        <v>16</v>
      </c>
      <c r="C7" s="118">
        <v>96343.84</v>
      </c>
      <c r="D7" s="117">
        <v>21</v>
      </c>
      <c r="E7" s="117">
        <v>8364.25</v>
      </c>
      <c r="F7" s="117">
        <v>25</v>
      </c>
      <c r="G7" s="117">
        <v>920.49</v>
      </c>
      <c r="H7" s="117">
        <v>10</v>
      </c>
      <c r="I7" s="117">
        <v>1702.58</v>
      </c>
      <c r="J7" s="117">
        <v>3</v>
      </c>
      <c r="K7" s="117">
        <v>554</v>
      </c>
      <c r="L7" s="117">
        <v>75</v>
      </c>
      <c r="M7" s="118">
        <v>107885.16</v>
      </c>
      <c r="N7" s="120"/>
      <c r="O7" s="120"/>
    </row>
    <row r="8" spans="1:26" s="109" customFormat="1" ht="18" customHeight="1">
      <c r="A8" s="115" t="s">
        <v>126</v>
      </c>
      <c r="B8" s="117">
        <v>29</v>
      </c>
      <c r="C8" s="118">
        <v>188112.1</v>
      </c>
      <c r="D8" s="117">
        <v>44</v>
      </c>
      <c r="E8" s="117">
        <v>27924.79</v>
      </c>
      <c r="F8" s="117">
        <v>20</v>
      </c>
      <c r="G8" s="117">
        <v>2802.42</v>
      </c>
      <c r="H8" s="117">
        <v>24</v>
      </c>
      <c r="I8" s="117">
        <v>1864.4499999999998</v>
      </c>
      <c r="J8" s="117">
        <v>10</v>
      </c>
      <c r="K8" s="117">
        <v>4900</v>
      </c>
      <c r="L8" s="117">
        <v>127</v>
      </c>
      <c r="M8" s="118">
        <v>225603.76</v>
      </c>
      <c r="N8" s="120"/>
      <c r="O8" s="120"/>
    </row>
    <row r="9" spans="1:26" s="109" customFormat="1" ht="18" customHeight="1">
      <c r="A9" s="115" t="s">
        <v>185</v>
      </c>
      <c r="B9" s="118">
        <v>40</v>
      </c>
      <c r="C9" s="118">
        <v>292428.78000000003</v>
      </c>
      <c r="D9" s="118">
        <v>64</v>
      </c>
      <c r="E9" s="118">
        <v>71403.790000000008</v>
      </c>
      <c r="F9" s="118">
        <v>50</v>
      </c>
      <c r="G9" s="118">
        <v>9645.9500000000007</v>
      </c>
      <c r="H9" s="118">
        <v>19</v>
      </c>
      <c r="I9" s="118">
        <v>16207.8</v>
      </c>
      <c r="J9" s="118">
        <v>2</v>
      </c>
      <c r="K9" s="118">
        <v>275</v>
      </c>
      <c r="L9" s="118">
        <v>175</v>
      </c>
      <c r="M9" s="118">
        <v>389961.32</v>
      </c>
      <c r="N9" s="120"/>
      <c r="O9" s="120"/>
    </row>
    <row r="10" spans="1:26" s="109" customFormat="1" ht="18" customHeight="1">
      <c r="A10" s="115" t="s">
        <v>186</v>
      </c>
      <c r="B10" s="118">
        <v>42</v>
      </c>
      <c r="C10" s="118">
        <v>692405.2</v>
      </c>
      <c r="D10" s="118">
        <v>36</v>
      </c>
      <c r="E10" s="118">
        <v>46270.55</v>
      </c>
      <c r="F10" s="118">
        <v>34</v>
      </c>
      <c r="G10" s="118">
        <v>7188.5</v>
      </c>
      <c r="H10" s="118">
        <v>9</v>
      </c>
      <c r="I10" s="118">
        <v>826.81999999999994</v>
      </c>
      <c r="J10" s="118">
        <v>4</v>
      </c>
      <c r="K10" s="118">
        <v>144</v>
      </c>
      <c r="L10" s="118">
        <v>125</v>
      </c>
      <c r="M10" s="118">
        <v>746835.07</v>
      </c>
      <c r="N10" s="120"/>
      <c r="O10" s="120"/>
    </row>
    <row r="11" spans="1:26" s="109" customFormat="1" ht="15" customHeight="1">
      <c r="A11" s="1283" t="s">
        <v>129</v>
      </c>
      <c r="B11" s="1283"/>
      <c r="C11" s="1283"/>
      <c r="D11" s="1283"/>
      <c r="E11" s="1283"/>
      <c r="F11" s="1283"/>
      <c r="G11" s="1283"/>
      <c r="H11" s="1283"/>
      <c r="I11" s="1283"/>
      <c r="J11" s="1283"/>
      <c r="K11" s="1283"/>
    </row>
    <row r="12" spans="1:26" s="109" customFormat="1" ht="15" customHeight="1">
      <c r="A12" s="130" t="s">
        <v>187</v>
      </c>
      <c r="B12" s="130"/>
      <c r="C12" s="130"/>
      <c r="D12" s="130"/>
      <c r="E12" s="130"/>
      <c r="F12" s="130"/>
      <c r="G12" s="130"/>
      <c r="H12" s="130"/>
      <c r="I12" s="130"/>
      <c r="J12" s="130"/>
      <c r="K12" s="130"/>
    </row>
    <row r="13" spans="1:26" s="109" customFormat="1" ht="15" customHeight="1">
      <c r="A13" s="564" t="s">
        <v>188</v>
      </c>
      <c r="B13" s="564"/>
      <c r="C13" s="564"/>
      <c r="D13" s="564"/>
      <c r="E13" s="564"/>
      <c r="F13" s="564"/>
    </row>
    <row r="14" spans="1:26" ht="15" customHeight="1">
      <c r="A14" s="579" t="s">
        <v>1323</v>
      </c>
      <c r="B14" s="564"/>
      <c r="C14" s="564"/>
      <c r="D14" s="564"/>
      <c r="E14" s="564"/>
      <c r="F14" s="564"/>
      <c r="G14" s="121"/>
      <c r="H14" s="121"/>
      <c r="I14" s="121"/>
      <c r="J14" s="121"/>
      <c r="K14" s="121"/>
      <c r="L14" s="121"/>
      <c r="M14" s="121"/>
    </row>
    <row r="15" spans="1:26" ht="15" customHeight="1">
      <c r="L15" s="121"/>
      <c r="M15" s="121"/>
    </row>
    <row r="16" spans="1:26" ht="15" customHeight="1"/>
    <row r="23" spans="3:13">
      <c r="C23" s="131"/>
      <c r="D23" s="131"/>
      <c r="E23" s="131"/>
      <c r="F23" s="131"/>
      <c r="G23" s="131"/>
      <c r="H23" s="131"/>
      <c r="I23" s="131"/>
      <c r="J23" s="131"/>
      <c r="K23" s="131"/>
      <c r="L23" s="131"/>
      <c r="M23" s="131"/>
    </row>
  </sheetData>
  <mergeCells count="10">
    <mergeCell ref="A11:K11"/>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U14"/>
  <sheetViews>
    <sheetView zoomScaleNormal="100" workbookViewId="0">
      <selection activeCell="N8" sqref="N8"/>
    </sheetView>
  </sheetViews>
  <sheetFormatPr defaultColWidth="9.140625" defaultRowHeight="15"/>
  <cols>
    <col min="1" max="11" width="14.5703125" style="108" bestFit="1" customWidth="1"/>
    <col min="12" max="12" width="5.42578125" style="108" bestFit="1" customWidth="1"/>
    <col min="13" max="16384" width="9.140625" style="108"/>
  </cols>
  <sheetData>
    <row r="1" spans="1:21" ht="19.5" customHeight="1">
      <c r="A1" s="1296" t="s">
        <v>189</v>
      </c>
      <c r="B1" s="1296"/>
      <c r="C1" s="1296"/>
      <c r="D1" s="1296"/>
      <c r="E1" s="1296"/>
      <c r="F1" s="1296"/>
      <c r="G1" s="1296"/>
      <c r="H1" s="1296"/>
      <c r="I1" s="1296"/>
      <c r="J1" s="1296"/>
      <c r="K1" s="1296"/>
    </row>
    <row r="2" spans="1:21" s="109" customFormat="1" ht="18" customHeight="1">
      <c r="A2" s="132" t="s">
        <v>177</v>
      </c>
      <c r="B2" s="1304" t="s">
        <v>190</v>
      </c>
      <c r="C2" s="1305"/>
      <c r="D2" s="1304" t="s">
        <v>191</v>
      </c>
      <c r="E2" s="1305"/>
      <c r="F2" s="1304" t="s">
        <v>192</v>
      </c>
      <c r="G2" s="1305"/>
      <c r="H2" s="1287" t="s">
        <v>193</v>
      </c>
      <c r="I2" s="1288"/>
      <c r="J2" s="1304" t="s">
        <v>194</v>
      </c>
      <c r="K2" s="1305"/>
    </row>
    <row r="3" spans="1:21" s="109" customFormat="1" ht="27" customHeight="1">
      <c r="A3" s="111" t="s">
        <v>184</v>
      </c>
      <c r="B3" s="110" t="s">
        <v>141</v>
      </c>
      <c r="C3" s="110" t="s">
        <v>142</v>
      </c>
      <c r="D3" s="110" t="s">
        <v>141</v>
      </c>
      <c r="E3" s="110" t="s">
        <v>142</v>
      </c>
      <c r="F3" s="110" t="s">
        <v>141</v>
      </c>
      <c r="G3" s="110" t="s">
        <v>142</v>
      </c>
      <c r="H3" s="110" t="s">
        <v>141</v>
      </c>
      <c r="I3" s="110" t="s">
        <v>142</v>
      </c>
      <c r="J3" s="110" t="s">
        <v>141</v>
      </c>
      <c r="K3" s="110" t="s">
        <v>142</v>
      </c>
    </row>
    <row r="4" spans="1:21" s="113" customFormat="1" ht="18" customHeight="1">
      <c r="A4" s="111" t="s">
        <v>71</v>
      </c>
      <c r="B4" s="112">
        <v>460</v>
      </c>
      <c r="C4" s="124">
        <v>269687.23</v>
      </c>
      <c r="D4" s="133">
        <v>251</v>
      </c>
      <c r="E4" s="125">
        <v>107880.65</v>
      </c>
      <c r="F4" s="112">
        <v>7153</v>
      </c>
      <c r="G4" s="134">
        <v>18110492.603</v>
      </c>
      <c r="H4" s="112">
        <v>135</v>
      </c>
      <c r="I4" s="125">
        <v>34838.31</v>
      </c>
      <c r="J4" s="112">
        <v>1041</v>
      </c>
      <c r="K4" s="124">
        <v>454662.93260000006</v>
      </c>
    </row>
    <row r="5" spans="1:21" s="113" customFormat="1" ht="18" customHeight="1">
      <c r="A5" s="126" t="s">
        <v>72</v>
      </c>
      <c r="B5" s="127">
        <f>SUM(B6:B9)</f>
        <v>266</v>
      </c>
      <c r="C5" s="127">
        <f t="shared" ref="C5:J5" si="0">SUM(C6:C9)</f>
        <v>120177.50999999998</v>
      </c>
      <c r="D5" s="127">
        <f t="shared" si="0"/>
        <v>70</v>
      </c>
      <c r="E5" s="127">
        <f t="shared" si="0"/>
        <v>24472.11</v>
      </c>
      <c r="F5" s="127">
        <f t="shared" si="0"/>
        <v>2671</v>
      </c>
      <c r="G5" s="127">
        <f t="shared" si="0"/>
        <v>8792511.5950000007</v>
      </c>
      <c r="H5" s="127">
        <f t="shared" si="0"/>
        <v>58</v>
      </c>
      <c r="I5" s="127">
        <f t="shared" si="0"/>
        <v>18517.46</v>
      </c>
      <c r="J5" s="127">
        <f t="shared" si="0"/>
        <v>465</v>
      </c>
      <c r="K5" s="127">
        <v>846860.17500000005</v>
      </c>
      <c r="L5" s="114"/>
      <c r="M5" s="114"/>
      <c r="N5" s="114"/>
      <c r="O5" s="114"/>
      <c r="P5" s="114"/>
      <c r="Q5" s="114"/>
      <c r="R5" s="114"/>
      <c r="S5" s="114"/>
      <c r="T5" s="114"/>
      <c r="U5" s="114"/>
    </row>
    <row r="6" spans="1:21" s="109" customFormat="1" ht="18" customHeight="1">
      <c r="A6" s="115" t="s">
        <v>125</v>
      </c>
      <c r="B6" s="135">
        <v>17</v>
      </c>
      <c r="C6" s="135">
        <v>6525.88</v>
      </c>
      <c r="D6" s="136">
        <v>16</v>
      </c>
      <c r="E6" s="135">
        <v>4839.68</v>
      </c>
      <c r="F6" s="135">
        <v>563</v>
      </c>
      <c r="G6" s="137">
        <v>1938191.2200000002</v>
      </c>
      <c r="H6" s="135">
        <v>36</v>
      </c>
      <c r="I6" s="135">
        <v>13100</v>
      </c>
      <c r="J6" s="135">
        <v>77</v>
      </c>
      <c r="K6" s="118">
        <v>48942.77</v>
      </c>
    </row>
    <row r="7" spans="1:21" s="109" customFormat="1" ht="18" customHeight="1">
      <c r="A7" s="115" t="s">
        <v>126</v>
      </c>
      <c r="B7" s="135">
        <v>101</v>
      </c>
      <c r="C7" s="135">
        <v>67452.919999999984</v>
      </c>
      <c r="D7" s="136">
        <v>21</v>
      </c>
      <c r="E7" s="135">
        <v>8500.23</v>
      </c>
      <c r="F7" s="135">
        <v>584</v>
      </c>
      <c r="G7" s="137">
        <v>2215716.111</v>
      </c>
      <c r="H7" s="135">
        <v>12</v>
      </c>
      <c r="I7" s="135">
        <v>2298</v>
      </c>
      <c r="J7" s="135">
        <v>96</v>
      </c>
      <c r="K7" s="118">
        <v>41223.199999999997</v>
      </c>
    </row>
    <row r="8" spans="1:21" s="109" customFormat="1" ht="18" customHeight="1">
      <c r="A8" s="115" t="s">
        <v>185</v>
      </c>
      <c r="B8" s="138">
        <v>113</v>
      </c>
      <c r="C8" s="138">
        <v>30889.09</v>
      </c>
      <c r="D8" s="139">
        <v>12</v>
      </c>
      <c r="E8" s="138">
        <v>3333</v>
      </c>
      <c r="F8" s="138">
        <v>878</v>
      </c>
      <c r="G8" s="140">
        <v>2381727.5290000001</v>
      </c>
      <c r="H8" s="138">
        <v>3</v>
      </c>
      <c r="I8" s="138">
        <v>850</v>
      </c>
      <c r="J8" s="138">
        <v>150</v>
      </c>
      <c r="K8" s="118">
        <v>65287.715000000004</v>
      </c>
    </row>
    <row r="9" spans="1:21" s="109" customFormat="1" ht="18" customHeight="1">
      <c r="A9" s="115" t="s">
        <v>186</v>
      </c>
      <c r="B9" s="138">
        <v>35</v>
      </c>
      <c r="C9" s="138">
        <v>15309.619999999999</v>
      </c>
      <c r="D9" s="139">
        <v>21</v>
      </c>
      <c r="E9" s="138">
        <v>7799.2</v>
      </c>
      <c r="F9" s="138">
        <v>646</v>
      </c>
      <c r="G9" s="140">
        <v>2256876.7349999999</v>
      </c>
      <c r="H9" s="138">
        <v>7</v>
      </c>
      <c r="I9" s="138">
        <v>2269.46</v>
      </c>
      <c r="J9" s="138">
        <v>142</v>
      </c>
      <c r="K9" s="118" t="s">
        <v>1096</v>
      </c>
    </row>
    <row r="10" spans="1:21" s="109" customFormat="1" ht="18" customHeight="1">
      <c r="A10" s="1283" t="s">
        <v>195</v>
      </c>
      <c r="B10" s="1283"/>
      <c r="C10" s="1283"/>
      <c r="D10" s="1283"/>
      <c r="E10" s="1283"/>
      <c r="F10" s="1283"/>
      <c r="G10" s="1283"/>
      <c r="H10" s="1283"/>
      <c r="I10" s="1283"/>
      <c r="J10" s="1283"/>
      <c r="K10" s="1283"/>
    </row>
    <row r="11" spans="1:21" s="109" customFormat="1" ht="18" customHeight="1">
      <c r="A11" s="130" t="s">
        <v>187</v>
      </c>
      <c r="B11" s="130"/>
      <c r="C11" s="130"/>
      <c r="D11" s="130"/>
      <c r="E11" s="130"/>
      <c r="F11" s="130"/>
      <c r="G11" s="130"/>
      <c r="H11" s="130"/>
      <c r="I11" s="130"/>
      <c r="J11" s="130"/>
      <c r="K11" s="130"/>
    </row>
    <row r="12" spans="1:21" s="109" customFormat="1" ht="57" customHeight="1">
      <c r="A12" s="1306" t="s">
        <v>1097</v>
      </c>
      <c r="B12" s="1306"/>
      <c r="C12" s="1306"/>
      <c r="D12" s="1306"/>
      <c r="E12" s="1306"/>
      <c r="F12" s="1306"/>
      <c r="G12" s="1306"/>
      <c r="H12" s="1306"/>
      <c r="I12" s="1306"/>
      <c r="J12" s="1306"/>
      <c r="K12" s="1306"/>
    </row>
    <row r="13" spans="1:21" s="109" customFormat="1" ht="19.5" customHeight="1">
      <c r="A13" s="1283" t="s">
        <v>188</v>
      </c>
      <c r="B13" s="1283"/>
      <c r="C13" s="1283"/>
      <c r="D13" s="1283"/>
      <c r="E13" s="1283"/>
      <c r="F13" s="1283"/>
      <c r="G13" s="1283"/>
      <c r="H13" s="1283"/>
      <c r="I13" s="1283"/>
      <c r="J13" s="1283"/>
      <c r="K13" s="1283"/>
    </row>
    <row r="14" spans="1:21">
      <c r="A14" s="579" t="s">
        <v>1323</v>
      </c>
      <c r="B14" s="121"/>
      <c r="C14" s="121"/>
      <c r="D14" s="121"/>
      <c r="E14" s="121"/>
      <c r="F14" s="121"/>
      <c r="G14" s="121"/>
      <c r="H14" s="121"/>
      <c r="I14" s="121"/>
      <c r="J14" s="121"/>
      <c r="K14" s="121"/>
    </row>
  </sheetData>
  <mergeCells count="9">
    <mergeCell ref="A10:K10"/>
    <mergeCell ref="A13:K13"/>
    <mergeCell ref="A1:K1"/>
    <mergeCell ref="B2:C2"/>
    <mergeCell ref="D2:E2"/>
    <mergeCell ref="F2:G2"/>
    <mergeCell ref="H2:I2"/>
    <mergeCell ref="J2:K2"/>
    <mergeCell ref="A12:K1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workbookViewId="0">
      <selection activeCell="A9" sqref="A9"/>
    </sheetView>
  </sheetViews>
  <sheetFormatPr defaultColWidth="9.140625" defaultRowHeight="15"/>
  <cols>
    <col min="1" max="1" width="17.5703125" style="108" customWidth="1"/>
    <col min="2" max="3" width="14.5703125" style="108" bestFit="1" customWidth="1"/>
    <col min="4" max="4" width="14.5703125" style="108" customWidth="1"/>
    <col min="5" max="5" width="13.5703125" style="108" customWidth="1"/>
    <col min="6" max="6" width="6.85546875" style="108" customWidth="1"/>
    <col min="7" max="16384" width="9.140625" style="108"/>
  </cols>
  <sheetData>
    <row r="1" spans="1:5" ht="31.5" customHeight="1">
      <c r="A1" s="1307" t="s">
        <v>240</v>
      </c>
      <c r="B1" s="1307"/>
      <c r="C1" s="1307"/>
      <c r="D1" s="1307"/>
      <c r="E1" s="589"/>
    </row>
    <row r="2" spans="1:5" s="404" customFormat="1" ht="18" customHeight="1">
      <c r="A2" s="111" t="s">
        <v>241</v>
      </c>
      <c r="B2" s="562" t="s">
        <v>530</v>
      </c>
      <c r="C2" s="563" t="s">
        <v>1207</v>
      </c>
      <c r="D2" s="913" t="s">
        <v>1393</v>
      </c>
    </row>
    <row r="3" spans="1:5" s="404" customFormat="1" ht="18" customHeight="1">
      <c r="A3" s="914" t="s">
        <v>73</v>
      </c>
      <c r="B3" s="915">
        <v>1629038.3499999999</v>
      </c>
      <c r="C3" s="915">
        <v>549361.24</v>
      </c>
      <c r="D3" s="915">
        <v>227001.57</v>
      </c>
      <c r="E3" s="150"/>
    </row>
    <row r="4" spans="1:5" s="404" customFormat="1" ht="18" customHeight="1">
      <c r="A4" s="914" t="s">
        <v>75</v>
      </c>
      <c r="B4" s="915">
        <v>29.338079719999996</v>
      </c>
      <c r="C4" s="915">
        <v>1.5650157499999999</v>
      </c>
      <c r="D4" s="915">
        <v>0.2662195</v>
      </c>
    </row>
    <row r="5" spans="1:5" s="404" customFormat="1" ht="18" customHeight="1">
      <c r="A5" s="914" t="s">
        <v>74</v>
      </c>
      <c r="B5" s="915">
        <v>20103439.399999999</v>
      </c>
      <c r="C5" s="915">
        <v>7493363.4100000001</v>
      </c>
      <c r="D5" s="915">
        <v>2905226.46</v>
      </c>
    </row>
    <row r="6" spans="1:5" s="404" customFormat="1">
      <c r="A6" s="594"/>
      <c r="B6" s="406"/>
      <c r="C6" s="406"/>
      <c r="D6" s="406"/>
    </row>
    <row r="7" spans="1:5" s="404" customFormat="1">
      <c r="A7" s="151" t="s">
        <v>242</v>
      </c>
      <c r="B7" s="588"/>
      <c r="C7" s="588"/>
      <c r="D7" s="588"/>
    </row>
    <row r="8" spans="1:5" s="404" customFormat="1">
      <c r="A8" s="588" t="s">
        <v>171</v>
      </c>
      <c r="B8" s="588"/>
      <c r="C8" s="588"/>
      <c r="D8" s="588"/>
    </row>
    <row r="9" spans="1:5" s="404" customFormat="1">
      <c r="A9" s="556" t="str">
        <f>"$ indicates as on "&amp;TEXT('1'!$C$2,"mmmm dd, yyyy")</f>
        <v>$ indicates as on June 30, 2024</v>
      </c>
      <c r="B9" s="108"/>
      <c r="C9" s="108"/>
      <c r="D9" s="108"/>
    </row>
    <row r="10" spans="1:5" ht="28.35" customHeight="1"/>
  </sheetData>
  <mergeCells count="1">
    <mergeCell ref="A1:D1"/>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workbookViewId="0"/>
  </sheetViews>
  <sheetFormatPr defaultColWidth="9.140625" defaultRowHeight="15"/>
  <cols>
    <col min="1" max="12" width="14.5703125" style="108" bestFit="1" customWidth="1"/>
    <col min="13" max="13" width="14" style="108" bestFit="1" customWidth="1"/>
    <col min="14" max="16" width="14.5703125" style="108" bestFit="1" customWidth="1"/>
    <col min="17" max="17" width="13" style="108" customWidth="1"/>
    <col min="18" max="16384" width="9.140625" style="108"/>
  </cols>
  <sheetData>
    <row r="1" spans="1:18" ht="18.75" customHeight="1">
      <c r="A1" s="271" t="s">
        <v>243</v>
      </c>
      <c r="B1" s="271"/>
      <c r="C1" s="271"/>
      <c r="D1" s="271"/>
      <c r="E1" s="271"/>
      <c r="F1" s="271"/>
      <c r="G1" s="271"/>
      <c r="H1" s="271"/>
      <c r="I1" s="271"/>
      <c r="J1" s="271"/>
      <c r="K1" s="271"/>
      <c r="L1" s="271"/>
      <c r="M1" s="271"/>
      <c r="N1" s="271"/>
      <c r="O1" s="271"/>
      <c r="P1" s="271"/>
    </row>
    <row r="2" spans="1:18" s="404" customFormat="1" ht="18" customHeight="1">
      <c r="A2" s="1308" t="s">
        <v>116</v>
      </c>
      <c r="B2" s="1313" t="s">
        <v>244</v>
      </c>
      <c r="C2" s="1313" t="s">
        <v>245</v>
      </c>
      <c r="D2" s="1313" t="s">
        <v>246</v>
      </c>
      <c r="E2" s="1308" t="s">
        <v>247</v>
      </c>
      <c r="F2" s="1308" t="s">
        <v>248</v>
      </c>
      <c r="G2" s="1308" t="s">
        <v>249</v>
      </c>
      <c r="H2" s="1308" t="s">
        <v>250</v>
      </c>
      <c r="I2" s="1308" t="s">
        <v>251</v>
      </c>
      <c r="J2" s="1308" t="s">
        <v>252</v>
      </c>
      <c r="K2" s="1308" t="s">
        <v>253</v>
      </c>
      <c r="L2" s="1308" t="s">
        <v>254</v>
      </c>
      <c r="M2" s="1308" t="s">
        <v>255</v>
      </c>
      <c r="N2" s="1310" t="s">
        <v>256</v>
      </c>
      <c r="O2" s="1311"/>
      <c r="P2" s="1312"/>
    </row>
    <row r="3" spans="1:18" s="404" customFormat="1" ht="21.75" customHeight="1">
      <c r="A3" s="1309"/>
      <c r="B3" s="1314"/>
      <c r="C3" s="1314"/>
      <c r="D3" s="1314"/>
      <c r="E3" s="1309"/>
      <c r="F3" s="1309"/>
      <c r="G3" s="1309"/>
      <c r="H3" s="1309"/>
      <c r="I3" s="1309"/>
      <c r="J3" s="1309"/>
      <c r="K3" s="1309"/>
      <c r="L3" s="1309"/>
      <c r="M3" s="1309"/>
      <c r="N3" s="916" t="s">
        <v>257</v>
      </c>
      <c r="O3" s="916" t="s">
        <v>258</v>
      </c>
      <c r="P3" s="916" t="s">
        <v>259</v>
      </c>
    </row>
    <row r="4" spans="1:18" s="113" customFormat="1" ht="18" customHeight="1">
      <c r="A4" s="562" t="s">
        <v>530</v>
      </c>
      <c r="B4" s="112">
        <v>5252</v>
      </c>
      <c r="C4" s="112">
        <v>25</v>
      </c>
      <c r="D4" s="112">
        <v>4295</v>
      </c>
      <c r="E4" s="133">
        <v>246</v>
      </c>
      <c r="F4" s="112">
        <v>8263.4500000000007</v>
      </c>
      <c r="G4" s="124">
        <v>2120712.34</v>
      </c>
      <c r="H4" s="124">
        <v>1629038.3499999999</v>
      </c>
      <c r="I4" s="112">
        <v>6622.1071138211373</v>
      </c>
      <c r="J4" s="112">
        <v>19713.77995873394</v>
      </c>
      <c r="K4" s="124">
        <v>2120712.34</v>
      </c>
      <c r="L4" s="124">
        <v>1629038.25</v>
      </c>
      <c r="M4" s="134">
        <v>38697099.770000003</v>
      </c>
      <c r="N4" s="112">
        <v>74245.17</v>
      </c>
      <c r="O4" s="112">
        <v>58793.08</v>
      </c>
      <c r="P4" s="112">
        <v>73651.350000000006</v>
      </c>
    </row>
    <row r="5" spans="1:18" s="113" customFormat="1" ht="18" customHeight="1">
      <c r="A5" s="563" t="s">
        <v>1207</v>
      </c>
      <c r="B5" s="917">
        <f>INDEX(B6:B17,COUNT(B6:B17))</f>
        <v>5293</v>
      </c>
      <c r="C5" s="917">
        <f>INDEX(C6:C17,COUNT(C6:C17))</f>
        <v>26</v>
      </c>
      <c r="D5" s="402">
        <v>4240</v>
      </c>
      <c r="E5" s="917">
        <f>SUM(E6:E17)</f>
        <v>61</v>
      </c>
      <c r="F5" s="917">
        <f>SUM(F6:F17)</f>
        <v>2717.9</v>
      </c>
      <c r="G5" s="917">
        <f>SUM(G6:G17)</f>
        <v>566116.85</v>
      </c>
      <c r="H5" s="917">
        <f>SUM(H6:H17)</f>
        <v>549361.24</v>
      </c>
      <c r="I5" s="272">
        <f>H5/E5</f>
        <v>9005.9219672131148</v>
      </c>
      <c r="J5" s="917">
        <f>H5/F5*100</f>
        <v>20212.709812723057</v>
      </c>
      <c r="K5" s="917">
        <f>SUM(K6:K17)</f>
        <v>566116.85</v>
      </c>
      <c r="L5" s="917">
        <f>SUM(L6:L17)</f>
        <v>549361.22</v>
      </c>
      <c r="M5" s="917">
        <f>INDEX(M6:M17,COUNT(M6:M17))</f>
        <v>43924743.630000003</v>
      </c>
      <c r="N5" s="917">
        <f>MAX(N6:N17)</f>
        <v>79671.58</v>
      </c>
      <c r="O5" s="917">
        <f>MIN(O6:O17)</f>
        <v>70234.429999999993</v>
      </c>
      <c r="P5" s="917">
        <f>INDEX(P6:P17,COUNT(P6:P17))</f>
        <v>79032.73</v>
      </c>
    </row>
    <row r="6" spans="1:18" s="404" customFormat="1" ht="18" customHeight="1">
      <c r="A6" s="194">
        <v>45383</v>
      </c>
      <c r="B6" s="402">
        <v>5264</v>
      </c>
      <c r="C6" s="402">
        <v>26</v>
      </c>
      <c r="D6" s="402">
        <v>4153</v>
      </c>
      <c r="E6" s="389">
        <v>20</v>
      </c>
      <c r="F6" s="402">
        <v>766.49</v>
      </c>
      <c r="G6" s="402">
        <v>188397.56</v>
      </c>
      <c r="H6" s="402">
        <v>152767.43</v>
      </c>
      <c r="I6" s="402">
        <v>7638.3714999999993</v>
      </c>
      <c r="J6" s="402">
        <v>19930.779266526635</v>
      </c>
      <c r="K6" s="402">
        <v>188397.56</v>
      </c>
      <c r="L6" s="402">
        <v>152767.43</v>
      </c>
      <c r="M6" s="390">
        <v>40655851.939999998</v>
      </c>
      <c r="N6" s="402">
        <v>75111.39</v>
      </c>
      <c r="O6" s="402">
        <v>74346.399999999994</v>
      </c>
      <c r="P6" s="402">
        <v>74482.78</v>
      </c>
      <c r="Q6" s="120"/>
    </row>
    <row r="7" spans="1:18" s="404" customFormat="1" ht="18" customHeight="1">
      <c r="A7" s="194">
        <v>45413</v>
      </c>
      <c r="B7" s="402">
        <v>5274</v>
      </c>
      <c r="C7" s="402">
        <v>26</v>
      </c>
      <c r="D7" s="402">
        <v>4170</v>
      </c>
      <c r="E7" s="389">
        <v>22</v>
      </c>
      <c r="F7" s="402">
        <v>871.14</v>
      </c>
      <c r="G7" s="402">
        <v>176258.29000000004</v>
      </c>
      <c r="H7" s="402">
        <v>169592.24000000002</v>
      </c>
      <c r="I7" s="402">
        <v>7708.738181818183</v>
      </c>
      <c r="J7" s="402">
        <v>19467.851321257207</v>
      </c>
      <c r="K7" s="402">
        <v>176258.29000000004</v>
      </c>
      <c r="L7" s="402">
        <v>169592.23</v>
      </c>
      <c r="M7" s="390">
        <v>41212881.140000001</v>
      </c>
      <c r="N7" s="402">
        <v>76009.679999999993</v>
      </c>
      <c r="O7" s="402">
        <v>71866.009999999995</v>
      </c>
      <c r="P7" s="402">
        <v>73961.31</v>
      </c>
      <c r="Q7" s="120"/>
    </row>
    <row r="8" spans="1:18" s="404" customFormat="1" ht="18" customHeight="1">
      <c r="A8" s="194">
        <v>45444</v>
      </c>
      <c r="B8" s="402">
        <v>5293</v>
      </c>
      <c r="C8" s="402">
        <v>26</v>
      </c>
      <c r="D8" s="402">
        <v>4200</v>
      </c>
      <c r="E8" s="389">
        <v>19</v>
      </c>
      <c r="F8" s="402">
        <v>1080.27</v>
      </c>
      <c r="G8" s="402">
        <v>201460.99999999997</v>
      </c>
      <c r="H8" s="402">
        <v>227001.57</v>
      </c>
      <c r="I8" s="402">
        <f>H8/E8</f>
        <v>11947.451052631579</v>
      </c>
      <c r="J8" s="402">
        <f>100*H8/F8</f>
        <v>21013.410536254825</v>
      </c>
      <c r="K8" s="402">
        <v>201460.99999999997</v>
      </c>
      <c r="L8" s="402">
        <v>227001.56</v>
      </c>
      <c r="M8" s="390">
        <v>43924743.630000003</v>
      </c>
      <c r="N8" s="402">
        <v>79671.58</v>
      </c>
      <c r="O8" s="402">
        <v>70234.429999999993</v>
      </c>
      <c r="P8" s="402">
        <v>79032.73</v>
      </c>
      <c r="Q8" s="404">
        <f>(P8-P7)/P7*100</f>
        <v>6.8568552936663751</v>
      </c>
      <c r="R8" s="560"/>
    </row>
    <row r="9" spans="1:18" s="404" customFormat="1" ht="18" customHeight="1">
      <c r="A9" s="194">
        <v>45474</v>
      </c>
      <c r="B9" s="402"/>
      <c r="C9" s="402"/>
      <c r="D9" s="402"/>
      <c r="E9" s="402"/>
      <c r="F9" s="402"/>
      <c r="G9" s="402"/>
      <c r="H9" s="402"/>
      <c r="I9" s="402"/>
      <c r="J9" s="402"/>
      <c r="K9" s="402"/>
      <c r="L9" s="402"/>
      <c r="M9" s="402"/>
      <c r="N9" s="402"/>
      <c r="O9" s="402"/>
      <c r="P9" s="402"/>
    </row>
    <row r="10" spans="1:18" s="404" customFormat="1" ht="18" customHeight="1">
      <c r="A10" s="194">
        <v>45505</v>
      </c>
      <c r="B10" s="402"/>
      <c r="C10" s="402"/>
      <c r="D10" s="402"/>
      <c r="E10" s="389"/>
      <c r="F10" s="402"/>
      <c r="G10" s="402"/>
      <c r="H10" s="402"/>
      <c r="I10" s="402"/>
      <c r="J10" s="402"/>
      <c r="K10" s="402"/>
      <c r="L10" s="402"/>
      <c r="M10" s="390"/>
      <c r="N10" s="402"/>
      <c r="O10" s="402"/>
      <c r="P10" s="402"/>
    </row>
    <row r="11" spans="1:18" s="404" customFormat="1" ht="19.5" customHeight="1">
      <c r="A11" s="194">
        <v>45536</v>
      </c>
      <c r="B11" s="402"/>
      <c r="C11" s="402"/>
      <c r="D11" s="402"/>
      <c r="E11" s="389"/>
      <c r="F11" s="402"/>
      <c r="G11" s="402"/>
      <c r="H11" s="402"/>
      <c r="I11" s="402"/>
      <c r="J11" s="402"/>
      <c r="K11" s="402"/>
      <c r="L11" s="402"/>
      <c r="M11" s="390"/>
      <c r="N11" s="402"/>
      <c r="O11" s="402"/>
      <c r="P11" s="402"/>
    </row>
    <row r="12" spans="1:18" s="404" customFormat="1" ht="19.5" customHeight="1">
      <c r="A12" s="194">
        <v>45566</v>
      </c>
      <c r="B12" s="402"/>
      <c r="C12" s="402"/>
      <c r="D12" s="402"/>
      <c r="E12" s="389"/>
      <c r="F12" s="402"/>
      <c r="G12" s="402"/>
      <c r="H12" s="402"/>
      <c r="I12" s="402"/>
      <c r="J12" s="402"/>
      <c r="K12" s="402"/>
      <c r="L12" s="402"/>
      <c r="M12" s="390"/>
      <c r="N12" s="402"/>
      <c r="O12" s="402"/>
      <c r="P12" s="402"/>
    </row>
    <row r="13" spans="1:18" s="404" customFormat="1" ht="19.5" customHeight="1">
      <c r="A13" s="194">
        <v>45597</v>
      </c>
      <c r="B13" s="402"/>
      <c r="C13" s="402"/>
      <c r="D13" s="402"/>
      <c r="E13" s="389"/>
      <c r="F13" s="402"/>
      <c r="G13" s="402"/>
      <c r="H13" s="402"/>
      <c r="I13" s="402"/>
      <c r="J13" s="402"/>
      <c r="K13" s="402"/>
      <c r="L13" s="402"/>
      <c r="M13" s="390"/>
      <c r="N13" s="402"/>
      <c r="O13" s="402"/>
      <c r="P13" s="402"/>
    </row>
    <row r="14" spans="1:18" s="404" customFormat="1" ht="18" customHeight="1">
      <c r="A14" s="194">
        <v>45627</v>
      </c>
      <c r="B14" s="402"/>
      <c r="C14" s="402"/>
      <c r="D14" s="402"/>
      <c r="E14" s="389"/>
      <c r="F14" s="402"/>
      <c r="G14" s="402"/>
      <c r="H14" s="402"/>
      <c r="I14" s="402"/>
      <c r="J14" s="402"/>
      <c r="K14" s="402"/>
      <c r="L14" s="402"/>
      <c r="M14" s="390"/>
      <c r="N14" s="402"/>
      <c r="O14" s="402"/>
      <c r="P14" s="402"/>
    </row>
    <row r="15" spans="1:18" s="404" customFormat="1">
      <c r="A15" s="194">
        <v>45658</v>
      </c>
      <c r="B15" s="402"/>
      <c r="C15" s="402"/>
      <c r="D15" s="402"/>
      <c r="E15" s="389"/>
      <c r="F15" s="402"/>
      <c r="G15" s="402"/>
      <c r="H15" s="402"/>
      <c r="I15" s="402"/>
      <c r="J15" s="402"/>
      <c r="K15" s="402"/>
      <c r="L15" s="402"/>
      <c r="M15" s="390"/>
      <c r="N15" s="402"/>
      <c r="O15" s="402"/>
      <c r="P15" s="402"/>
    </row>
    <row r="16" spans="1:18" s="404" customFormat="1">
      <c r="A16" s="194">
        <v>45689</v>
      </c>
      <c r="B16" s="402"/>
      <c r="C16" s="402"/>
      <c r="D16" s="402"/>
      <c r="E16" s="389"/>
      <c r="F16" s="402"/>
      <c r="G16" s="402"/>
      <c r="H16" s="402"/>
      <c r="I16" s="402"/>
      <c r="J16" s="402"/>
      <c r="K16" s="402"/>
      <c r="L16" s="402"/>
      <c r="M16" s="390"/>
      <c r="N16" s="402"/>
      <c r="O16" s="402"/>
      <c r="P16" s="402"/>
    </row>
    <row r="17" spans="1:16" s="404" customFormat="1">
      <c r="A17" s="194">
        <v>45717</v>
      </c>
      <c r="B17" s="402"/>
      <c r="C17" s="402"/>
      <c r="D17" s="402"/>
      <c r="E17" s="389"/>
      <c r="F17" s="402"/>
      <c r="G17" s="402"/>
      <c r="H17" s="402"/>
      <c r="I17" s="402"/>
      <c r="J17" s="402"/>
      <c r="K17" s="402"/>
      <c r="L17" s="402"/>
      <c r="M17" s="390"/>
      <c r="N17" s="402"/>
      <c r="O17" s="402"/>
      <c r="P17" s="402"/>
    </row>
    <row r="18" spans="1:16" s="404" customFormat="1">
      <c r="A18" s="147"/>
      <c r="B18" s="406"/>
      <c r="C18" s="406"/>
      <c r="D18" s="406"/>
      <c r="E18" s="406"/>
      <c r="F18" s="406"/>
      <c r="G18" s="406"/>
      <c r="H18" s="406"/>
      <c r="I18" s="406"/>
      <c r="J18" s="406"/>
      <c r="K18" s="406"/>
      <c r="L18" s="406"/>
      <c r="M18" s="406"/>
      <c r="N18" s="406"/>
      <c r="O18" s="406"/>
      <c r="P18" s="406"/>
    </row>
    <row r="19" spans="1:16" s="404" customFormat="1">
      <c r="A19" s="152" t="s">
        <v>260</v>
      </c>
      <c r="B19" s="588"/>
      <c r="C19" s="588"/>
      <c r="D19" s="588"/>
      <c r="E19" s="588"/>
      <c r="F19" s="588"/>
      <c r="G19" s="588"/>
      <c r="H19" s="588"/>
      <c r="O19" s="120"/>
    </row>
    <row r="20" spans="1:16" s="404" customFormat="1">
      <c r="A20" s="151" t="s">
        <v>261</v>
      </c>
      <c r="B20" s="588"/>
      <c r="C20" s="588"/>
      <c r="D20" s="588"/>
      <c r="E20" s="588"/>
      <c r="F20" s="588"/>
      <c r="G20" s="588"/>
      <c r="H20" s="588"/>
      <c r="O20" s="120"/>
    </row>
    <row r="21" spans="1:16" s="404" customFormat="1">
      <c r="A21" s="1283" t="s">
        <v>262</v>
      </c>
      <c r="B21" s="1283"/>
      <c r="C21" s="1283"/>
      <c r="D21" s="1283"/>
      <c r="E21" s="1283"/>
      <c r="F21" s="1283"/>
      <c r="G21" s="1283"/>
      <c r="H21" s="1283"/>
    </row>
    <row r="22" spans="1:16" s="404" customFormat="1">
      <c r="A22" s="556" t="str">
        <f>"$ indicates as on "&amp;TEXT('1'!$C$2,"mmmm dd, yyyy")</f>
        <v>$ indicates as on June 30, 2024</v>
      </c>
      <c r="B22" s="108"/>
      <c r="C22" s="108"/>
      <c r="D22" s="108"/>
      <c r="E22" s="108"/>
      <c r="F22" s="108"/>
      <c r="G22" s="108"/>
      <c r="H22" s="108"/>
    </row>
  </sheetData>
  <mergeCells count="15">
    <mergeCell ref="M2:M3"/>
    <mergeCell ref="N2:P2"/>
    <mergeCell ref="A21:H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9"/>
  <sheetViews>
    <sheetView workbookViewId="0">
      <selection activeCell="H5" sqref="H5"/>
    </sheetView>
  </sheetViews>
  <sheetFormatPr defaultColWidth="9.140625" defaultRowHeight="15"/>
  <cols>
    <col min="1" max="16" width="14.5703125" style="108" bestFit="1" customWidth="1"/>
    <col min="17" max="17" width="4.5703125" style="108" bestFit="1" customWidth="1"/>
    <col min="18" max="16384" width="9.140625" style="108"/>
  </cols>
  <sheetData>
    <row r="1" spans="1:17">
      <c r="A1" s="271" t="s">
        <v>263</v>
      </c>
      <c r="B1" s="271"/>
      <c r="C1" s="271"/>
      <c r="D1" s="271"/>
      <c r="E1" s="271"/>
      <c r="F1" s="271"/>
      <c r="G1" s="271"/>
      <c r="H1" s="271"/>
      <c r="I1" s="271"/>
      <c r="J1" s="271"/>
      <c r="K1" s="271"/>
      <c r="L1" s="271"/>
      <c r="M1" s="271"/>
      <c r="N1" s="271"/>
      <c r="O1" s="271"/>
      <c r="P1" s="271"/>
    </row>
    <row r="2" spans="1:17" s="404" customFormat="1">
      <c r="A2" s="1308" t="s">
        <v>116</v>
      </c>
      <c r="B2" s="1313" t="s">
        <v>244</v>
      </c>
      <c r="C2" s="1313" t="s">
        <v>245</v>
      </c>
      <c r="D2" s="1313" t="s">
        <v>264</v>
      </c>
      <c r="E2" s="1308" t="s">
        <v>247</v>
      </c>
      <c r="F2" s="1308" t="s">
        <v>248</v>
      </c>
      <c r="G2" s="1308" t="s">
        <v>249</v>
      </c>
      <c r="H2" s="1308" t="s">
        <v>265</v>
      </c>
      <c r="I2" s="1308" t="s">
        <v>251</v>
      </c>
      <c r="J2" s="1308" t="s">
        <v>252</v>
      </c>
      <c r="K2" s="1308" t="s">
        <v>253</v>
      </c>
      <c r="L2" s="1308" t="s">
        <v>266</v>
      </c>
      <c r="M2" s="1308" t="s">
        <v>255</v>
      </c>
      <c r="N2" s="1310" t="s">
        <v>267</v>
      </c>
      <c r="O2" s="1311"/>
      <c r="P2" s="1312"/>
    </row>
    <row r="3" spans="1:17" s="404" customFormat="1" ht="30.75" customHeight="1">
      <c r="A3" s="1309"/>
      <c r="B3" s="1314"/>
      <c r="C3" s="1314"/>
      <c r="D3" s="1314"/>
      <c r="E3" s="1309"/>
      <c r="F3" s="1309"/>
      <c r="G3" s="1309"/>
      <c r="H3" s="1309"/>
      <c r="I3" s="1309"/>
      <c r="J3" s="1309"/>
      <c r="K3" s="1309"/>
      <c r="L3" s="1309"/>
      <c r="M3" s="1309"/>
      <c r="N3" s="916" t="s">
        <v>257</v>
      </c>
      <c r="O3" s="916" t="s">
        <v>258</v>
      </c>
      <c r="P3" s="916" t="s">
        <v>259</v>
      </c>
    </row>
    <row r="4" spans="1:17" s="113" customFormat="1">
      <c r="A4" s="562" t="s">
        <v>530</v>
      </c>
      <c r="B4" s="112">
        <v>2439</v>
      </c>
      <c r="C4" s="112">
        <v>3</v>
      </c>
      <c r="D4" s="112">
        <v>2985</v>
      </c>
      <c r="E4" s="133">
        <v>246</v>
      </c>
      <c r="F4" s="112">
        <v>68124.680000000008</v>
      </c>
      <c r="G4" s="124">
        <v>10179860.869999999</v>
      </c>
      <c r="H4" s="918">
        <v>20103439.399999999</v>
      </c>
      <c r="I4" s="112">
        <v>81721.298373983736</v>
      </c>
      <c r="J4" s="112">
        <v>29509.774431234018</v>
      </c>
      <c r="K4" s="124">
        <v>10179860.869999999</v>
      </c>
      <c r="L4" s="124">
        <v>20103439.399999999</v>
      </c>
      <c r="M4" s="134">
        <v>38421667.5427958</v>
      </c>
      <c r="N4" s="112">
        <v>22526.6</v>
      </c>
      <c r="O4" s="112">
        <v>17312.75</v>
      </c>
      <c r="P4" s="112">
        <v>22326.9</v>
      </c>
    </row>
    <row r="5" spans="1:17" s="113" customFormat="1">
      <c r="A5" s="563" t="s">
        <v>1207</v>
      </c>
      <c r="B5" s="917">
        <f>INDEX(B6:B17,COUNT(B6:B17))</f>
        <v>2499</v>
      </c>
      <c r="C5" s="917">
        <f>INDEX(C6:C17,COUNT(C6:C17))</f>
        <v>3</v>
      </c>
      <c r="D5" s="402">
        <v>3153</v>
      </c>
      <c r="E5" s="917">
        <f>SUM(E6:E17)</f>
        <v>61</v>
      </c>
      <c r="F5" s="917">
        <f>SUM(F6:F17)</f>
        <v>23200.33</v>
      </c>
      <c r="G5" s="917">
        <f>SUM(G6:G17)</f>
        <v>3073080.89</v>
      </c>
      <c r="H5" s="917">
        <f>SUM(H6:H17)</f>
        <v>7493363.4100000001</v>
      </c>
      <c r="I5" s="272">
        <f>H5/E5</f>
        <v>122842.02311475411</v>
      </c>
      <c r="J5" s="917">
        <f>H5/F5*100</f>
        <v>32298.520796902456</v>
      </c>
      <c r="K5" s="917">
        <f>SUM(K6:K17)</f>
        <v>3073080.89</v>
      </c>
      <c r="L5" s="917">
        <f>SUM(L6:L17)</f>
        <v>7493363.4100000001</v>
      </c>
      <c r="M5" s="917">
        <f>INDEX(M6:M17,COUNT(M6:M17))</f>
        <v>43573919.231727503</v>
      </c>
      <c r="N5" s="917">
        <f>MAX(N6:N17)</f>
        <v>24174</v>
      </c>
      <c r="O5" s="917">
        <f>MIN(O6:O17)</f>
        <v>21281.45</v>
      </c>
      <c r="P5" s="917">
        <f>INDEX(P6:P17,COUNT(P6:P17))</f>
        <v>24010.6</v>
      </c>
    </row>
    <row r="6" spans="1:17" s="404" customFormat="1">
      <c r="A6" s="194">
        <v>45383</v>
      </c>
      <c r="B6" s="402">
        <v>2464</v>
      </c>
      <c r="C6" s="402">
        <v>3</v>
      </c>
      <c r="D6" s="402">
        <v>2625</v>
      </c>
      <c r="E6" s="389">
        <v>20</v>
      </c>
      <c r="F6" s="402">
        <v>6810.19</v>
      </c>
      <c r="G6" s="402">
        <v>990584.38</v>
      </c>
      <c r="H6" s="402">
        <v>2120195.52</v>
      </c>
      <c r="I6" s="402">
        <v>106009.78</v>
      </c>
      <c r="J6" s="402">
        <v>31132.69</v>
      </c>
      <c r="K6" s="402">
        <v>990584.38</v>
      </c>
      <c r="L6" s="402">
        <v>2120195.52</v>
      </c>
      <c r="M6" s="390">
        <v>40304405.9649911</v>
      </c>
      <c r="N6" s="402">
        <v>22526.6</v>
      </c>
      <c r="O6" s="402">
        <v>21710.2</v>
      </c>
      <c r="P6" s="402">
        <v>22604.85</v>
      </c>
    </row>
    <row r="7" spans="1:17" s="404" customFormat="1">
      <c r="A7" s="194">
        <v>45413</v>
      </c>
      <c r="B7" s="402">
        <v>2482</v>
      </c>
      <c r="C7" s="402">
        <v>3</v>
      </c>
      <c r="D7" s="402">
        <v>2995</v>
      </c>
      <c r="E7" s="389">
        <v>22</v>
      </c>
      <c r="F7" s="402">
        <v>7680.33</v>
      </c>
      <c r="G7" s="402">
        <v>924888.14</v>
      </c>
      <c r="H7" s="402">
        <v>2467941.4300000002</v>
      </c>
      <c r="I7" s="402">
        <v>112179.16</v>
      </c>
      <c r="J7" s="402">
        <v>32133.27</v>
      </c>
      <c r="K7" s="402">
        <v>924888.14</v>
      </c>
      <c r="L7" s="402">
        <v>2467941.4300000002</v>
      </c>
      <c r="M7" s="390">
        <v>40880529.739361502</v>
      </c>
      <c r="N7" s="402">
        <v>23110.799999999999</v>
      </c>
      <c r="O7" s="402">
        <v>21821.05</v>
      </c>
      <c r="P7" s="402">
        <v>22530.7</v>
      </c>
    </row>
    <row r="8" spans="1:17" s="404" customFormat="1">
      <c r="A8" s="194">
        <v>45444</v>
      </c>
      <c r="B8" s="402">
        <v>2499</v>
      </c>
      <c r="C8" s="402">
        <v>3</v>
      </c>
      <c r="D8" s="402">
        <v>2998</v>
      </c>
      <c r="E8" s="389">
        <v>19</v>
      </c>
      <c r="F8" s="402">
        <v>8709.81</v>
      </c>
      <c r="G8" s="402">
        <v>1157608.3700000001</v>
      </c>
      <c r="H8" s="402">
        <v>2905226.46</v>
      </c>
      <c r="I8" s="402">
        <v>152906.66</v>
      </c>
      <c r="J8" s="402">
        <v>33355.800000000003</v>
      </c>
      <c r="K8" s="402">
        <v>1157608.3700000001</v>
      </c>
      <c r="L8" s="402">
        <v>2905226.46</v>
      </c>
      <c r="M8" s="390">
        <v>43573919.231727503</v>
      </c>
      <c r="N8" s="402">
        <v>24174</v>
      </c>
      <c r="O8" s="402">
        <v>21281.45</v>
      </c>
      <c r="P8" s="402">
        <v>24010.6</v>
      </c>
      <c r="Q8" s="404">
        <f>(P8-P7)/P7*100</f>
        <v>6.568371155800742</v>
      </c>
    </row>
    <row r="9" spans="1:17" s="404" customFormat="1">
      <c r="A9" s="194">
        <v>45474</v>
      </c>
      <c r="B9" s="402"/>
      <c r="C9" s="402"/>
      <c r="D9" s="402"/>
      <c r="E9" s="402"/>
      <c r="F9" s="402"/>
      <c r="G9" s="402"/>
      <c r="H9" s="402"/>
      <c r="I9" s="402"/>
      <c r="J9" s="402"/>
      <c r="K9" s="402"/>
      <c r="L9" s="402"/>
      <c r="M9" s="402"/>
      <c r="N9" s="402"/>
      <c r="O9" s="402"/>
      <c r="P9" s="402"/>
    </row>
    <row r="10" spans="1:17" s="404" customFormat="1">
      <c r="A10" s="194">
        <v>45505</v>
      </c>
      <c r="B10" s="402"/>
      <c r="C10" s="402"/>
      <c r="D10" s="402"/>
      <c r="E10" s="389"/>
      <c r="F10" s="402"/>
      <c r="G10" s="402"/>
      <c r="H10" s="402"/>
      <c r="I10" s="402"/>
      <c r="J10" s="402"/>
      <c r="K10" s="402"/>
      <c r="L10" s="402"/>
      <c r="M10" s="390"/>
      <c r="N10" s="402"/>
      <c r="O10" s="402"/>
      <c r="P10" s="402"/>
    </row>
    <row r="11" spans="1:17" s="404" customFormat="1">
      <c r="A11" s="194">
        <v>45536</v>
      </c>
      <c r="B11" s="402"/>
      <c r="C11" s="402"/>
      <c r="D11" s="402"/>
      <c r="E11" s="389"/>
      <c r="F11" s="402"/>
      <c r="G11" s="402"/>
      <c r="H11" s="402"/>
      <c r="I11" s="402"/>
      <c r="J11" s="402"/>
      <c r="K11" s="402"/>
      <c r="L11" s="402"/>
      <c r="M11" s="390"/>
      <c r="N11" s="402"/>
      <c r="O11" s="402"/>
      <c r="P11" s="402"/>
    </row>
    <row r="12" spans="1:17" s="404" customFormat="1">
      <c r="A12" s="194">
        <v>45566</v>
      </c>
      <c r="B12" s="402"/>
      <c r="C12" s="402"/>
      <c r="D12" s="402"/>
      <c r="E12" s="389"/>
      <c r="F12" s="402"/>
      <c r="G12" s="402"/>
      <c r="H12" s="402"/>
      <c r="I12" s="402"/>
      <c r="J12" s="402"/>
      <c r="K12" s="402"/>
      <c r="L12" s="402"/>
      <c r="M12" s="390"/>
      <c r="N12" s="402"/>
      <c r="O12" s="402"/>
      <c r="P12" s="402"/>
    </row>
    <row r="13" spans="1:17" s="404" customFormat="1">
      <c r="A13" s="194">
        <v>45597</v>
      </c>
      <c r="B13" s="402"/>
      <c r="C13" s="402"/>
      <c r="D13" s="402"/>
      <c r="E13" s="389"/>
      <c r="F13" s="402"/>
      <c r="G13" s="402"/>
      <c r="H13" s="402"/>
      <c r="I13" s="402"/>
      <c r="J13" s="402"/>
      <c r="K13" s="402"/>
      <c r="L13" s="402"/>
      <c r="M13" s="390"/>
      <c r="N13" s="402"/>
      <c r="O13" s="402"/>
      <c r="P13" s="402"/>
    </row>
    <row r="14" spans="1:17" s="404" customFormat="1">
      <c r="A14" s="194">
        <v>45627</v>
      </c>
      <c r="B14" s="402"/>
      <c r="C14" s="402"/>
      <c r="D14" s="402"/>
      <c r="E14" s="389"/>
      <c r="F14" s="402"/>
      <c r="G14" s="402"/>
      <c r="H14" s="402"/>
      <c r="I14" s="402"/>
      <c r="J14" s="402"/>
      <c r="K14" s="402"/>
      <c r="L14" s="402"/>
      <c r="M14" s="390"/>
      <c r="N14" s="402"/>
      <c r="O14" s="402"/>
      <c r="P14" s="402"/>
    </row>
    <row r="15" spans="1:17" s="404" customFormat="1">
      <c r="A15" s="194">
        <v>45658</v>
      </c>
      <c r="B15" s="402"/>
      <c r="C15" s="402"/>
      <c r="D15" s="402"/>
      <c r="E15" s="389"/>
      <c r="F15" s="402"/>
      <c r="G15" s="402"/>
      <c r="H15" s="402"/>
      <c r="I15" s="402"/>
      <c r="J15" s="402"/>
      <c r="K15" s="402"/>
      <c r="L15" s="402"/>
      <c r="M15" s="390"/>
      <c r="N15" s="402"/>
      <c r="O15" s="402"/>
      <c r="P15" s="402"/>
    </row>
    <row r="16" spans="1:17" s="404" customFormat="1">
      <c r="A16" s="194">
        <v>45689</v>
      </c>
      <c r="B16" s="402"/>
      <c r="C16" s="402"/>
      <c r="D16" s="402"/>
      <c r="E16" s="389"/>
      <c r="F16" s="402"/>
      <c r="G16" s="402"/>
      <c r="H16" s="402"/>
      <c r="I16" s="402"/>
      <c r="J16" s="402"/>
      <c r="K16" s="402"/>
      <c r="L16" s="402"/>
      <c r="M16" s="390"/>
      <c r="N16" s="402"/>
      <c r="O16" s="402"/>
      <c r="P16" s="402"/>
    </row>
    <row r="17" spans="1:16" s="404" customFormat="1">
      <c r="A17" s="194">
        <v>45717</v>
      </c>
      <c r="B17" s="394"/>
      <c r="C17" s="402"/>
      <c r="D17" s="394"/>
      <c r="E17" s="389"/>
      <c r="F17" s="402"/>
      <c r="G17" s="402"/>
      <c r="H17" s="402"/>
      <c r="I17" s="402"/>
      <c r="J17" s="402"/>
      <c r="K17" s="402"/>
      <c r="L17" s="402"/>
      <c r="M17" s="390"/>
      <c r="N17" s="402"/>
      <c r="O17" s="402"/>
      <c r="P17" s="402"/>
    </row>
    <row r="18" spans="1:16" s="404" customFormat="1">
      <c r="A18" s="147"/>
      <c r="B18" s="406"/>
      <c r="C18" s="406"/>
      <c r="D18" s="406"/>
      <c r="E18" s="446"/>
      <c r="F18" s="406"/>
      <c r="G18" s="406"/>
      <c r="H18" s="406"/>
      <c r="I18" s="406"/>
      <c r="J18" s="406"/>
      <c r="K18" s="406"/>
      <c r="L18" s="406"/>
      <c r="M18" s="447"/>
      <c r="N18" s="406"/>
      <c r="O18" s="406"/>
      <c r="P18" s="406"/>
    </row>
    <row r="19" spans="1:16" s="404" customFormat="1" ht="13.5" customHeight="1">
      <c r="A19" s="1315" t="s">
        <v>268</v>
      </c>
      <c r="B19" s="1315"/>
      <c r="C19" s="1315"/>
      <c r="D19" s="1315"/>
      <c r="E19" s="1315"/>
      <c r="F19" s="1315"/>
      <c r="G19" s="1315"/>
      <c r="H19" s="1315"/>
      <c r="I19" s="404">
        <v>7708.738181818183</v>
      </c>
      <c r="J19" s="120">
        <f>I7+I19</f>
        <v>119887.89818181819</v>
      </c>
      <c r="K19" s="404">
        <f>(J20-J19)/J19*100</f>
        <v>37.506882306518584</v>
      </c>
      <c r="M19" s="153"/>
    </row>
    <row r="20" spans="1:16" s="404" customFormat="1" ht="13.5" customHeight="1">
      <c r="A20" s="151" t="s">
        <v>261</v>
      </c>
      <c r="B20" s="591"/>
      <c r="C20" s="591"/>
      <c r="D20" s="591"/>
      <c r="E20" s="591"/>
      <c r="F20" s="591"/>
      <c r="G20" s="591"/>
      <c r="H20" s="591"/>
      <c r="I20" s="404">
        <v>11947.451052631579</v>
      </c>
      <c r="J20" s="120">
        <f>I8+I20</f>
        <v>164854.11105263158</v>
      </c>
    </row>
    <row r="21" spans="1:16" s="404" customFormat="1">
      <c r="A21" s="1316" t="s">
        <v>269</v>
      </c>
      <c r="B21" s="1317"/>
      <c r="C21" s="1317"/>
      <c r="D21" s="1317"/>
      <c r="E21" s="1317"/>
      <c r="F21" s="1317"/>
      <c r="G21" s="1317"/>
      <c r="H21" s="1317"/>
      <c r="I21" s="1317"/>
      <c r="J21" s="1317"/>
    </row>
    <row r="22" spans="1:16" s="404" customFormat="1" ht="15" customHeight="1">
      <c r="A22" s="1315" t="s">
        <v>270</v>
      </c>
      <c r="B22" s="1315"/>
      <c r="C22" s="1315"/>
      <c r="D22" s="1315"/>
      <c r="E22" s="1315"/>
      <c r="F22" s="1315"/>
      <c r="G22" s="1315"/>
      <c r="H22" s="1315"/>
    </row>
    <row r="23" spans="1:16" s="404" customFormat="1">
      <c r="A23" s="556" t="s">
        <v>1388</v>
      </c>
      <c r="B23" s="108"/>
      <c r="C23" s="108"/>
      <c r="D23" s="108"/>
      <c r="E23" s="108"/>
      <c r="F23" s="108"/>
      <c r="G23" s="108"/>
      <c r="H23" s="108"/>
    </row>
    <row r="24" spans="1:16">
      <c r="J24" s="198"/>
    </row>
    <row r="25" spans="1:16">
      <c r="G25" s="154"/>
      <c r="J25" s="198"/>
    </row>
    <row r="26" spans="1:16">
      <c r="H26" s="154"/>
      <c r="J26" s="198"/>
    </row>
    <row r="27" spans="1:16">
      <c r="H27" s="154"/>
      <c r="J27" s="198"/>
    </row>
    <row r="28" spans="1:16">
      <c r="H28" s="154"/>
      <c r="J28" s="198"/>
    </row>
    <row r="29" spans="1:16">
      <c r="H29" s="154"/>
    </row>
  </sheetData>
  <mergeCells count="17">
    <mergeCell ref="M2:M3"/>
    <mergeCell ref="N2:P2"/>
    <mergeCell ref="A19:H19"/>
    <mergeCell ref="A21:J21"/>
    <mergeCell ref="K2:K3"/>
    <mergeCell ref="L2:L3"/>
    <mergeCell ref="A22:H22"/>
    <mergeCell ref="G2:G3"/>
    <mergeCell ref="H2:H3"/>
    <mergeCell ref="I2:I3"/>
    <mergeCell ref="J2:J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4"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6"/>
  <sheetViews>
    <sheetView workbookViewId="0"/>
  </sheetViews>
  <sheetFormatPr defaultColWidth="9.140625" defaultRowHeight="15"/>
  <cols>
    <col min="1" max="1" width="13" style="108" customWidth="1"/>
    <col min="2" max="4" width="14.5703125" style="108" bestFit="1" customWidth="1"/>
    <col min="5" max="5" width="10.140625" style="108" customWidth="1"/>
    <col min="6" max="6" width="9.42578125" style="108" customWidth="1"/>
    <col min="7" max="7" width="10.42578125" style="108" customWidth="1"/>
    <col min="8" max="8" width="11.7109375" style="108" bestFit="1" customWidth="1"/>
    <col min="9" max="10" width="15.7109375" style="108" customWidth="1"/>
    <col min="11" max="11" width="14.5703125" style="108" bestFit="1" customWidth="1"/>
    <col min="12" max="12" width="9.85546875" style="108" customWidth="1"/>
    <col min="13" max="13" width="13.7109375" style="108" customWidth="1"/>
    <col min="14" max="16" width="10.7109375" style="108" customWidth="1"/>
    <col min="17" max="17" width="14.5703125" style="108" bestFit="1" customWidth="1"/>
    <col min="18" max="16384" width="9.140625" style="108"/>
  </cols>
  <sheetData>
    <row r="1" spans="1:16">
      <c r="A1" s="222" t="s">
        <v>15</v>
      </c>
      <c r="B1" s="222"/>
      <c r="C1" s="222"/>
    </row>
    <row r="2" spans="1:16" s="404" customFormat="1">
      <c r="A2" s="1308" t="s">
        <v>172</v>
      </c>
      <c r="B2" s="1313" t="s">
        <v>244</v>
      </c>
      <c r="C2" s="1313" t="s">
        <v>271</v>
      </c>
      <c r="D2" s="1308" t="s">
        <v>272</v>
      </c>
      <c r="E2" s="1308" t="s">
        <v>247</v>
      </c>
      <c r="F2" s="1308" t="s">
        <v>248</v>
      </c>
      <c r="G2" s="1308" t="s">
        <v>249</v>
      </c>
      <c r="H2" s="1308" t="s">
        <v>273</v>
      </c>
      <c r="I2" s="1308" t="s">
        <v>274</v>
      </c>
      <c r="J2" s="1308" t="s">
        <v>1098</v>
      </c>
      <c r="K2" s="1308" t="s">
        <v>253</v>
      </c>
      <c r="L2" s="1308" t="s">
        <v>275</v>
      </c>
      <c r="M2" s="1308" t="s">
        <v>276</v>
      </c>
      <c r="N2" s="1310" t="s">
        <v>277</v>
      </c>
      <c r="O2" s="1311"/>
      <c r="P2" s="1312"/>
    </row>
    <row r="3" spans="1:16" s="404" customFormat="1" ht="32.25" customHeight="1">
      <c r="A3" s="1309"/>
      <c r="B3" s="1314"/>
      <c r="C3" s="1314"/>
      <c r="D3" s="1309"/>
      <c r="E3" s="1309"/>
      <c r="F3" s="1309"/>
      <c r="G3" s="1309"/>
      <c r="H3" s="1309"/>
      <c r="I3" s="1309"/>
      <c r="J3" s="1309"/>
      <c r="K3" s="1309"/>
      <c r="L3" s="1309"/>
      <c r="M3" s="1309"/>
      <c r="N3" s="916" t="s">
        <v>257</v>
      </c>
      <c r="O3" s="916" t="s">
        <v>258</v>
      </c>
      <c r="P3" s="916" t="s">
        <v>259</v>
      </c>
    </row>
    <row r="4" spans="1:16" s="113" customFormat="1">
      <c r="A4" s="562" t="s">
        <v>530</v>
      </c>
      <c r="B4" s="127">
        <v>266</v>
      </c>
      <c r="C4" s="127">
        <v>1705</v>
      </c>
      <c r="D4" s="127">
        <v>10</v>
      </c>
      <c r="E4" s="127">
        <v>246</v>
      </c>
      <c r="F4" s="127">
        <v>3.5100000000000001E-3</v>
      </c>
      <c r="G4" s="127">
        <v>20.224450000000001</v>
      </c>
      <c r="H4" s="127">
        <v>29.338079719999996</v>
      </c>
      <c r="I4" s="127">
        <v>0.11926048666666665</v>
      </c>
      <c r="J4" s="127">
        <v>835842.72706552688</v>
      </c>
      <c r="K4" s="127" t="s">
        <v>225</v>
      </c>
      <c r="L4" s="127" t="s">
        <v>225</v>
      </c>
      <c r="M4" s="919">
        <v>38356305.409999996</v>
      </c>
      <c r="N4" s="127">
        <v>42685.19</v>
      </c>
      <c r="O4" s="127">
        <v>33552.300000000003</v>
      </c>
      <c r="P4" s="127">
        <v>42417.24</v>
      </c>
    </row>
    <row r="5" spans="1:16" s="404" customFormat="1">
      <c r="A5" s="563" t="s">
        <v>1207</v>
      </c>
      <c r="B5" s="917">
        <f>INDEX(B6:B17,COUNT(B6:B17))</f>
        <v>266</v>
      </c>
      <c r="C5" s="917">
        <f>INDEX(C6:C17,COUNT(C6:C17))</f>
        <v>1840</v>
      </c>
      <c r="D5" s="920">
        <v>6</v>
      </c>
      <c r="E5" s="917">
        <f>SUM(E6:E17)</f>
        <v>61</v>
      </c>
      <c r="F5" s="917">
        <f>SUM(F6:F17)</f>
        <v>1.2100000000000001E-3</v>
      </c>
      <c r="G5" s="917">
        <f>SUM(G6:G17)</f>
        <v>2.5659200000000002</v>
      </c>
      <c r="H5" s="917">
        <f>SUM(H6:H17)</f>
        <v>1.5650157499999999</v>
      </c>
      <c r="I5" s="272">
        <f>H5/E5</f>
        <v>2.5655995901639344E-2</v>
      </c>
      <c r="J5" s="917">
        <f>H5/F5*100</f>
        <v>129340.14462809914</v>
      </c>
      <c r="K5" s="127" t="s">
        <v>225</v>
      </c>
      <c r="L5" s="127" t="s">
        <v>225</v>
      </c>
      <c r="M5" s="917">
        <f>INDEX(M6:M17,COUNT(M6:M17))</f>
        <v>45649187.890000001</v>
      </c>
      <c r="N5" s="917">
        <f>MAX(N6:N17)</f>
        <v>45764.87</v>
      </c>
      <c r="O5" s="917">
        <f>MIN(O6:O17)</f>
        <v>41588.01</v>
      </c>
      <c r="P5" s="917">
        <f>INDEX(P6:P17,COUNT(P6:P17))</f>
        <v>45686.35</v>
      </c>
    </row>
    <row r="6" spans="1:16" s="404" customFormat="1">
      <c r="A6" s="194">
        <v>45383</v>
      </c>
      <c r="B6" s="402">
        <v>266</v>
      </c>
      <c r="C6" s="402">
        <v>1704</v>
      </c>
      <c r="D6" s="402">
        <v>1</v>
      </c>
      <c r="E6" s="402">
        <v>20</v>
      </c>
      <c r="F6" s="402">
        <v>2.3000000000000001E-4</v>
      </c>
      <c r="G6" s="402">
        <v>0.76</v>
      </c>
      <c r="H6" s="402">
        <v>0.56713574999999994</v>
      </c>
      <c r="I6" s="402">
        <v>2.8356787499999998E-2</v>
      </c>
      <c r="J6" s="402">
        <v>246580.76086956519</v>
      </c>
      <c r="K6" s="402" t="s">
        <v>225</v>
      </c>
      <c r="L6" s="402" t="s">
        <v>225</v>
      </c>
      <c r="M6" s="390">
        <v>40187325.409999996</v>
      </c>
      <c r="N6" s="402">
        <v>43265.36</v>
      </c>
      <c r="O6" s="402">
        <v>41843.949999999997</v>
      </c>
      <c r="P6" s="402">
        <v>42994.7</v>
      </c>
    </row>
    <row r="7" spans="1:16" s="404" customFormat="1">
      <c r="A7" s="194">
        <v>45413</v>
      </c>
      <c r="B7" s="402">
        <v>266</v>
      </c>
      <c r="C7" s="402">
        <v>1771</v>
      </c>
      <c r="D7" s="402">
        <v>2</v>
      </c>
      <c r="E7" s="402">
        <v>22</v>
      </c>
      <c r="F7" s="402">
        <v>3.6000000000000002E-4</v>
      </c>
      <c r="G7" s="402">
        <v>0.96831999999999996</v>
      </c>
      <c r="H7" s="402">
        <v>0.73166049999999994</v>
      </c>
      <c r="I7" s="402">
        <v>3.3257295454545449E-2</v>
      </c>
      <c r="J7" s="402">
        <v>203239.02777777775</v>
      </c>
      <c r="K7" s="402" t="s">
        <v>225</v>
      </c>
      <c r="L7" s="402" t="s">
        <v>225</v>
      </c>
      <c r="M7" s="390">
        <v>41477459.560000002</v>
      </c>
      <c r="N7" s="402">
        <v>43643.65</v>
      </c>
      <c r="O7" s="402">
        <v>41779.14</v>
      </c>
      <c r="P7" s="402">
        <v>42784.29</v>
      </c>
    </row>
    <row r="8" spans="1:16" s="404" customFormat="1">
      <c r="A8" s="194">
        <v>45444</v>
      </c>
      <c r="B8" s="402">
        <v>266</v>
      </c>
      <c r="C8" s="402">
        <v>1840</v>
      </c>
      <c r="D8" s="402">
        <v>5</v>
      </c>
      <c r="E8" s="402">
        <v>19</v>
      </c>
      <c r="F8" s="402">
        <v>6.2E-4</v>
      </c>
      <c r="G8" s="402">
        <v>0.83760000000000001</v>
      </c>
      <c r="H8" s="402">
        <v>0.2662195</v>
      </c>
      <c r="I8" s="402">
        <v>1.4011552631578947E-2</v>
      </c>
      <c r="J8" s="402">
        <v>42938.629032258068</v>
      </c>
      <c r="K8" s="402" t="s">
        <v>225</v>
      </c>
      <c r="L8" s="402" t="s">
        <v>225</v>
      </c>
      <c r="M8" s="390">
        <v>45649187.890000001</v>
      </c>
      <c r="N8" s="402">
        <v>45764.87</v>
      </c>
      <c r="O8" s="402">
        <v>41588.01</v>
      </c>
      <c r="P8" s="402">
        <v>45686.35</v>
      </c>
    </row>
    <row r="9" spans="1:16" s="404" customFormat="1">
      <c r="A9" s="194">
        <v>45474</v>
      </c>
      <c r="B9" s="402"/>
      <c r="C9" s="402"/>
      <c r="D9" s="402"/>
      <c r="E9" s="402"/>
      <c r="F9" s="402"/>
      <c r="G9" s="402"/>
      <c r="H9" s="402"/>
      <c r="I9" s="402"/>
      <c r="J9" s="402"/>
      <c r="K9" s="402"/>
      <c r="L9" s="402"/>
      <c r="M9" s="390"/>
      <c r="N9" s="402"/>
      <c r="O9" s="402"/>
      <c r="P9" s="402"/>
    </row>
    <row r="10" spans="1:16" s="404" customFormat="1">
      <c r="A10" s="194">
        <v>45505</v>
      </c>
      <c r="B10" s="402"/>
      <c r="C10" s="402"/>
      <c r="D10" s="402"/>
      <c r="E10" s="402"/>
      <c r="F10" s="402"/>
      <c r="G10" s="402"/>
      <c r="H10" s="402"/>
      <c r="I10" s="402"/>
      <c r="J10" s="402"/>
      <c r="K10" s="402"/>
      <c r="L10" s="402"/>
      <c r="M10" s="402"/>
      <c r="N10" s="402"/>
      <c r="O10" s="402"/>
      <c r="P10" s="402"/>
    </row>
    <row r="11" spans="1:16" s="404" customFormat="1">
      <c r="A11" s="194">
        <v>45536</v>
      </c>
      <c r="B11" s="402"/>
      <c r="C11" s="402"/>
      <c r="D11" s="402"/>
      <c r="E11" s="402"/>
      <c r="F11" s="402"/>
      <c r="G11" s="402"/>
      <c r="H11" s="402"/>
      <c r="I11" s="402"/>
      <c r="J11" s="402"/>
      <c r="K11" s="402"/>
      <c r="L11" s="402"/>
      <c r="M11" s="390"/>
      <c r="N11" s="402"/>
      <c r="O11" s="402"/>
      <c r="P11" s="402"/>
    </row>
    <row r="12" spans="1:16" s="404" customFormat="1">
      <c r="A12" s="194">
        <v>45566</v>
      </c>
      <c r="B12" s="402"/>
      <c r="C12" s="402"/>
      <c r="D12" s="402"/>
      <c r="E12" s="402"/>
      <c r="F12" s="402"/>
      <c r="G12" s="402"/>
      <c r="H12" s="402"/>
      <c r="I12" s="402"/>
      <c r="J12" s="402"/>
      <c r="K12" s="402"/>
      <c r="L12" s="402"/>
      <c r="M12" s="390"/>
      <c r="N12" s="402"/>
      <c r="O12" s="402"/>
      <c r="P12" s="402"/>
    </row>
    <row r="13" spans="1:16" s="404" customFormat="1">
      <c r="A13" s="194">
        <v>45597</v>
      </c>
      <c r="B13" s="402"/>
      <c r="C13" s="402"/>
      <c r="D13" s="402"/>
      <c r="E13" s="402"/>
      <c r="F13" s="402"/>
      <c r="G13" s="402"/>
      <c r="H13" s="402"/>
      <c r="I13" s="402"/>
      <c r="J13" s="402"/>
      <c r="K13" s="402"/>
      <c r="L13" s="402"/>
      <c r="M13" s="390"/>
      <c r="N13" s="402"/>
      <c r="O13" s="402"/>
      <c r="P13" s="402"/>
    </row>
    <row r="14" spans="1:16" s="404" customFormat="1">
      <c r="A14" s="194">
        <v>45627</v>
      </c>
      <c r="B14" s="402"/>
      <c r="C14" s="402"/>
      <c r="D14" s="402"/>
      <c r="E14" s="402"/>
      <c r="F14" s="402"/>
      <c r="G14" s="402"/>
      <c r="H14" s="402"/>
      <c r="I14" s="402"/>
      <c r="J14" s="402"/>
      <c r="K14" s="402"/>
      <c r="L14" s="402"/>
      <c r="M14" s="390"/>
      <c r="N14" s="402"/>
      <c r="O14" s="402"/>
      <c r="P14" s="402"/>
    </row>
    <row r="15" spans="1:16" s="404" customFormat="1">
      <c r="A15" s="194">
        <v>45658</v>
      </c>
      <c r="B15" s="402"/>
      <c r="C15" s="402"/>
      <c r="D15" s="402"/>
      <c r="E15" s="402"/>
      <c r="F15" s="402"/>
      <c r="G15" s="402"/>
      <c r="H15" s="402"/>
      <c r="I15" s="402"/>
      <c r="J15" s="402"/>
      <c r="K15" s="402"/>
      <c r="L15" s="402"/>
      <c r="M15" s="390"/>
      <c r="N15" s="402"/>
      <c r="O15" s="402"/>
      <c r="P15" s="402"/>
    </row>
    <row r="16" spans="1:16" s="404" customFormat="1">
      <c r="A16" s="194">
        <v>45689</v>
      </c>
      <c r="B16" s="402"/>
      <c r="C16" s="402"/>
      <c r="D16" s="402"/>
      <c r="E16" s="402"/>
      <c r="F16" s="402"/>
      <c r="G16" s="402"/>
      <c r="H16" s="402"/>
      <c r="I16" s="402"/>
      <c r="J16" s="402"/>
      <c r="K16" s="402"/>
      <c r="L16" s="402"/>
      <c r="M16" s="390"/>
      <c r="N16" s="402"/>
      <c r="O16" s="402"/>
      <c r="P16" s="402"/>
    </row>
    <row r="17" spans="1:17" s="404" customFormat="1">
      <c r="A17" s="194">
        <v>45717</v>
      </c>
      <c r="B17" s="402"/>
      <c r="C17" s="402"/>
      <c r="D17" s="402"/>
      <c r="E17" s="402"/>
      <c r="F17" s="402"/>
      <c r="G17" s="402"/>
      <c r="H17" s="402"/>
      <c r="I17" s="402"/>
      <c r="J17" s="402"/>
      <c r="K17" s="402"/>
      <c r="L17" s="402"/>
      <c r="M17" s="390"/>
      <c r="N17" s="402"/>
      <c r="O17" s="402"/>
      <c r="P17" s="402"/>
    </row>
    <row r="18" spans="1:17" s="404" customFormat="1">
      <c r="A18" s="147"/>
      <c r="B18" s="406"/>
      <c r="C18" s="406"/>
      <c r="D18" s="406"/>
      <c r="E18" s="406"/>
      <c r="F18" s="406"/>
      <c r="G18" s="406"/>
      <c r="H18" s="406"/>
      <c r="I18" s="406"/>
      <c r="J18" s="406"/>
      <c r="K18" s="406"/>
      <c r="L18" s="406"/>
      <c r="M18" s="447"/>
      <c r="N18" s="406"/>
      <c r="O18" s="406"/>
      <c r="P18" s="406"/>
    </row>
    <row r="19" spans="1:17" s="404" customFormat="1">
      <c r="A19" s="404" t="s">
        <v>278</v>
      </c>
      <c r="B19" s="406"/>
      <c r="C19" s="406"/>
      <c r="D19" s="406"/>
      <c r="E19" s="406"/>
      <c r="F19" s="406"/>
      <c r="G19" s="406"/>
      <c r="H19" s="406"/>
      <c r="I19" s="406"/>
      <c r="J19" s="406"/>
      <c r="K19" s="406"/>
      <c r="L19" s="406"/>
      <c r="M19" s="406"/>
      <c r="N19" s="406"/>
      <c r="O19" s="406"/>
      <c r="P19" s="406"/>
      <c r="Q19" s="406"/>
    </row>
    <row r="20" spans="1:17" s="404" customFormat="1">
      <c r="A20" s="147" t="s">
        <v>279</v>
      </c>
      <c r="B20" s="406"/>
      <c r="C20" s="406"/>
      <c r="D20" s="406"/>
      <c r="E20" s="406"/>
      <c r="F20" s="406"/>
      <c r="G20" s="406"/>
      <c r="H20" s="406"/>
      <c r="I20" s="406"/>
      <c r="J20" s="406"/>
      <c r="K20" s="406"/>
      <c r="L20" s="406"/>
      <c r="M20" s="406"/>
      <c r="N20" s="406"/>
      <c r="O20" s="406"/>
      <c r="P20" s="406"/>
      <c r="Q20" s="406"/>
    </row>
    <row r="21" spans="1:17" s="404" customFormat="1">
      <c r="A21" s="1283" t="s">
        <v>280</v>
      </c>
      <c r="B21" s="1283"/>
      <c r="C21" s="1283"/>
      <c r="D21" s="1283"/>
      <c r="E21" s="1283"/>
      <c r="F21" s="1283"/>
      <c r="G21" s="1283"/>
      <c r="H21" s="1283"/>
      <c r="I21" s="1283"/>
      <c r="J21" s="1283"/>
      <c r="K21" s="1283"/>
      <c r="L21" s="1283"/>
      <c r="M21" s="1283"/>
      <c r="N21" s="1283"/>
      <c r="O21" s="1283"/>
      <c r="P21" s="1283"/>
      <c r="Q21" s="1283"/>
    </row>
    <row r="22" spans="1:17" s="404" customFormat="1">
      <c r="A22" s="556" t="s">
        <v>1388</v>
      </c>
      <c r="B22" s="108"/>
      <c r="C22" s="108"/>
      <c r="D22" s="108"/>
      <c r="E22" s="108"/>
      <c r="F22" s="108"/>
      <c r="G22" s="155"/>
      <c r="H22" s="108"/>
      <c r="I22" s="121"/>
      <c r="J22" s="198"/>
      <c r="K22" s="108"/>
      <c r="L22" s="108"/>
      <c r="M22" s="108"/>
      <c r="N22" s="108"/>
      <c r="O22" s="108"/>
      <c r="P22" s="108"/>
      <c r="Q22" s="108"/>
    </row>
    <row r="23" spans="1:17">
      <c r="I23" s="121"/>
      <c r="J23" s="198"/>
    </row>
    <row r="24" spans="1:17">
      <c r="I24" s="121"/>
      <c r="J24" s="198"/>
    </row>
    <row r="25" spans="1:17">
      <c r="I25" s="121"/>
      <c r="J25" s="198"/>
    </row>
    <row r="26" spans="1:17">
      <c r="I26" s="121"/>
      <c r="J26" s="198"/>
    </row>
  </sheetData>
  <mergeCells count="15">
    <mergeCell ref="M2:M3"/>
    <mergeCell ref="N2:P2"/>
    <mergeCell ref="A21:Q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64"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workbookViewId="0">
      <selection activeCell="C3" sqref="C3:D3"/>
    </sheetView>
  </sheetViews>
  <sheetFormatPr defaultColWidth="9.140625" defaultRowHeight="15"/>
  <cols>
    <col min="1" max="1" width="6.42578125" style="108" bestFit="1" customWidth="1"/>
    <col min="2" max="2" width="36.42578125" style="108" bestFit="1" customWidth="1"/>
    <col min="3" max="8" width="13.5703125" style="108" bestFit="1" customWidth="1"/>
    <col min="9" max="16384" width="9.140625" style="108"/>
  </cols>
  <sheetData>
    <row r="1" spans="1:8" ht="20.25" customHeight="1">
      <c r="A1" s="921" t="s">
        <v>281</v>
      </c>
      <c r="B1" s="922"/>
      <c r="C1" s="922"/>
      <c r="D1" s="922"/>
      <c r="E1" s="922"/>
      <c r="F1" s="922"/>
      <c r="G1" s="922"/>
      <c r="H1" s="922"/>
    </row>
    <row r="2" spans="1:8" s="404" customFormat="1" ht="19.5" customHeight="1">
      <c r="A2" s="1304" t="s">
        <v>282</v>
      </c>
      <c r="B2" s="1320"/>
      <c r="C2" s="1320"/>
      <c r="D2" s="1320"/>
      <c r="E2" s="1320"/>
      <c r="F2" s="1320"/>
      <c r="G2" s="1320"/>
      <c r="H2" s="1305"/>
    </row>
    <row r="3" spans="1:8" s="404" customFormat="1" ht="15" customHeight="1">
      <c r="A3" s="1321" t="s">
        <v>283</v>
      </c>
      <c r="B3" s="1321" t="s">
        <v>284</v>
      </c>
      <c r="C3" s="1287" t="s">
        <v>73</v>
      </c>
      <c r="D3" s="1288"/>
      <c r="E3" s="1287" t="s">
        <v>74</v>
      </c>
      <c r="F3" s="1288"/>
      <c r="G3" s="1323" t="s">
        <v>285</v>
      </c>
      <c r="H3" s="1324"/>
    </row>
    <row r="4" spans="1:8" s="404" customFormat="1" ht="15" customHeight="1">
      <c r="A4" s="1322"/>
      <c r="B4" s="1322"/>
      <c r="C4" s="923" t="s">
        <v>1207</v>
      </c>
      <c r="D4" s="923" t="s">
        <v>1394</v>
      </c>
      <c r="E4" s="924" t="s">
        <v>1207</v>
      </c>
      <c r="F4" s="923" t="s">
        <v>1394</v>
      </c>
      <c r="G4" s="923" t="s">
        <v>1207</v>
      </c>
      <c r="H4" s="923" t="s">
        <v>1394</v>
      </c>
    </row>
    <row r="5" spans="1:8" s="404" customFormat="1" ht="15" customHeight="1">
      <c r="A5" s="925">
        <v>1</v>
      </c>
      <c r="B5" s="926" t="s">
        <v>286</v>
      </c>
      <c r="C5" s="927">
        <v>25.38547877392514</v>
      </c>
      <c r="D5" s="927">
        <v>24.625115817499239</v>
      </c>
      <c r="E5" s="927">
        <v>16.329999999999998</v>
      </c>
      <c r="F5" s="928">
        <v>17.12</v>
      </c>
      <c r="G5" s="928">
        <v>0</v>
      </c>
      <c r="H5" s="927">
        <v>0</v>
      </c>
    </row>
    <row r="6" spans="1:8" s="404" customFormat="1" ht="15" customHeight="1">
      <c r="A6" s="925">
        <v>2</v>
      </c>
      <c r="B6" s="926" t="s">
        <v>287</v>
      </c>
      <c r="C6" s="927">
        <v>0.36846842780277678</v>
      </c>
      <c r="D6" s="927">
        <v>0.56352935222909961</v>
      </c>
      <c r="E6" s="927">
        <v>2.31</v>
      </c>
      <c r="F6" s="928">
        <v>2.37</v>
      </c>
      <c r="G6" s="928">
        <v>0</v>
      </c>
      <c r="H6" s="927">
        <v>0</v>
      </c>
    </row>
    <row r="7" spans="1:8" s="404" customFormat="1" ht="15" customHeight="1">
      <c r="A7" s="925">
        <v>3</v>
      </c>
      <c r="B7" s="926" t="s">
        <v>288</v>
      </c>
      <c r="C7" s="927">
        <v>0.30285031556738262</v>
      </c>
      <c r="D7" s="927">
        <v>0.25560896087713114</v>
      </c>
      <c r="E7" s="927">
        <v>0.1</v>
      </c>
      <c r="F7" s="928">
        <v>0.1</v>
      </c>
      <c r="G7" s="928">
        <v>0</v>
      </c>
      <c r="H7" s="927">
        <v>0</v>
      </c>
    </row>
    <row r="8" spans="1:8" s="404" customFormat="1" ht="15" customHeight="1">
      <c r="A8" s="925">
        <v>4</v>
      </c>
      <c r="B8" s="926" t="s">
        <v>289</v>
      </c>
      <c r="C8" s="927">
        <v>3.3437240766926719E-3</v>
      </c>
      <c r="D8" s="927">
        <v>3.461933404336268E-3</v>
      </c>
      <c r="E8" s="927">
        <v>0</v>
      </c>
      <c r="F8" s="928">
        <v>0</v>
      </c>
      <c r="G8" s="928">
        <v>0</v>
      </c>
      <c r="H8" s="927">
        <v>0</v>
      </c>
    </row>
    <row r="9" spans="1:8" s="404" customFormat="1" ht="15" customHeight="1">
      <c r="A9" s="925">
        <v>5</v>
      </c>
      <c r="B9" s="926" t="s">
        <v>290</v>
      </c>
      <c r="C9" s="927">
        <v>0.28955074570051692</v>
      </c>
      <c r="D9" s="927">
        <v>0.27422666633131121</v>
      </c>
      <c r="E9" s="927">
        <v>1.07</v>
      </c>
      <c r="F9" s="928">
        <v>1.08</v>
      </c>
      <c r="G9" s="928">
        <v>0</v>
      </c>
      <c r="H9" s="927">
        <v>0</v>
      </c>
    </row>
    <row r="10" spans="1:8" s="404" customFormat="1" ht="15" customHeight="1">
      <c r="A10" s="925">
        <v>6</v>
      </c>
      <c r="B10" s="926" t="s">
        <v>291</v>
      </c>
      <c r="C10" s="927">
        <v>4.2160953862727717E-2</v>
      </c>
      <c r="D10" s="927">
        <v>4.7153984096982814E-2</v>
      </c>
      <c r="E10" s="927">
        <v>0.28999999999999998</v>
      </c>
      <c r="F10" s="928">
        <v>0.28000000000000003</v>
      </c>
      <c r="G10" s="928">
        <v>0</v>
      </c>
      <c r="H10" s="927">
        <v>0</v>
      </c>
    </row>
    <row r="11" spans="1:8" s="404" customFormat="1" ht="15" customHeight="1">
      <c r="A11" s="925">
        <v>7</v>
      </c>
      <c r="B11" s="926" t="s">
        <v>292</v>
      </c>
      <c r="C11" s="927">
        <v>1.1796691533501203E-2</v>
      </c>
      <c r="D11" s="927">
        <v>1.134814338619226E-2</v>
      </c>
      <c r="E11" s="927">
        <v>0.05</v>
      </c>
      <c r="F11" s="928">
        <v>0.05</v>
      </c>
      <c r="G11" s="928">
        <v>0</v>
      </c>
      <c r="H11" s="927">
        <v>0</v>
      </c>
    </row>
    <row r="12" spans="1:8" s="404" customFormat="1" ht="15" customHeight="1">
      <c r="A12" s="925">
        <v>8</v>
      </c>
      <c r="B12" s="926" t="s">
        <v>293</v>
      </c>
      <c r="C12" s="927">
        <v>0.94543730413668214</v>
      </c>
      <c r="D12" s="927">
        <v>0.93002506942519958</v>
      </c>
      <c r="E12" s="927">
        <v>2.2400000000000002</v>
      </c>
      <c r="F12" s="928">
        <v>2.2000000000000002</v>
      </c>
      <c r="G12" s="928">
        <v>50.331833721162234</v>
      </c>
      <c r="H12" s="927">
        <v>49.912102607059211</v>
      </c>
    </row>
    <row r="13" spans="1:8" s="404" customFormat="1" ht="15" customHeight="1">
      <c r="A13" s="925">
        <v>9</v>
      </c>
      <c r="B13" s="926" t="s">
        <v>294</v>
      </c>
      <c r="C13" s="927">
        <v>2.3267805434880832E-2</v>
      </c>
      <c r="D13" s="927">
        <v>2.2348915475455602E-2</v>
      </c>
      <c r="E13" s="927">
        <v>0</v>
      </c>
      <c r="F13" s="928">
        <v>0</v>
      </c>
      <c r="G13" s="928">
        <v>0</v>
      </c>
      <c r="H13" s="927">
        <v>0</v>
      </c>
    </row>
    <row r="14" spans="1:8" s="404" customFormat="1" ht="15" customHeight="1">
      <c r="A14" s="925">
        <v>10</v>
      </c>
      <c r="B14" s="926" t="s">
        <v>295</v>
      </c>
      <c r="C14" s="927">
        <v>0.11873712329403105</v>
      </c>
      <c r="D14" s="927">
        <v>0.1285472981985514</v>
      </c>
      <c r="E14" s="927">
        <v>2.79</v>
      </c>
      <c r="F14" s="928">
        <v>2.72</v>
      </c>
      <c r="G14" s="928">
        <v>0</v>
      </c>
      <c r="H14" s="927">
        <v>0</v>
      </c>
    </row>
    <row r="15" spans="1:8" s="404" customFormat="1" ht="15" customHeight="1">
      <c r="A15" s="925">
        <v>11</v>
      </c>
      <c r="B15" s="926" t="s">
        <v>296</v>
      </c>
      <c r="C15" s="927">
        <v>0.31001353791990927</v>
      </c>
      <c r="D15" s="927">
        <v>0.28185393995013602</v>
      </c>
      <c r="E15" s="927">
        <v>0.19</v>
      </c>
      <c r="F15" s="928">
        <v>0.19</v>
      </c>
      <c r="G15" s="928">
        <v>0</v>
      </c>
      <c r="H15" s="927">
        <v>0</v>
      </c>
    </row>
    <row r="16" spans="1:8" s="404" customFormat="1" ht="15" customHeight="1">
      <c r="A16" s="925">
        <v>12</v>
      </c>
      <c r="B16" s="926" t="s">
        <v>297</v>
      </c>
      <c r="C16" s="927">
        <v>0.46746922722322864</v>
      </c>
      <c r="D16" s="927">
        <v>0.37762444108081367</v>
      </c>
      <c r="E16" s="927">
        <v>0.16</v>
      </c>
      <c r="F16" s="928">
        <v>0.15</v>
      </c>
      <c r="G16" s="928">
        <v>0</v>
      </c>
      <c r="H16" s="927">
        <v>0</v>
      </c>
    </row>
    <row r="17" spans="1:8" s="404" customFormat="1" ht="15" customHeight="1">
      <c r="A17" s="925">
        <v>13</v>
      </c>
      <c r="B17" s="926" t="s">
        <v>298</v>
      </c>
      <c r="C17" s="927">
        <v>7.530342243279968E-2</v>
      </c>
      <c r="D17" s="927">
        <v>6.8980874652412288E-2</v>
      </c>
      <c r="E17" s="927">
        <v>0.15</v>
      </c>
      <c r="F17" s="928">
        <v>0.16</v>
      </c>
      <c r="G17" s="928">
        <v>0</v>
      </c>
      <c r="H17" s="927">
        <v>0</v>
      </c>
    </row>
    <row r="18" spans="1:8" s="404" customFormat="1" ht="15" customHeight="1">
      <c r="A18" s="925">
        <v>14</v>
      </c>
      <c r="B18" s="926" t="s">
        <v>299</v>
      </c>
      <c r="C18" s="927">
        <v>2.9046458430193214</v>
      </c>
      <c r="D18" s="927">
        <v>3.0240741304058609</v>
      </c>
      <c r="E18" s="927">
        <v>1.64</v>
      </c>
      <c r="F18" s="928">
        <v>1.7</v>
      </c>
      <c r="G18" s="928">
        <v>0</v>
      </c>
      <c r="H18" s="927">
        <v>0</v>
      </c>
    </row>
    <row r="19" spans="1:8" s="404" customFormat="1" ht="15" customHeight="1">
      <c r="A19" s="925">
        <v>15</v>
      </c>
      <c r="B19" s="926" t="s">
        <v>300</v>
      </c>
      <c r="C19" s="927">
        <v>6.6532642992877325E-2</v>
      </c>
      <c r="D19" s="927">
        <v>5.4971506099474161E-2</v>
      </c>
      <c r="E19" s="927">
        <v>0.03</v>
      </c>
      <c r="F19" s="928">
        <v>0.03</v>
      </c>
      <c r="G19" s="928">
        <v>0</v>
      </c>
      <c r="H19" s="927">
        <v>0</v>
      </c>
    </row>
    <row r="20" spans="1:8" s="404" customFormat="1" ht="15" customHeight="1">
      <c r="A20" s="925">
        <v>16</v>
      </c>
      <c r="B20" s="926" t="s">
        <v>301</v>
      </c>
      <c r="C20" s="927">
        <v>9.5478443522070255E-3</v>
      </c>
      <c r="D20" s="927">
        <v>9.6712666435545894E-3</v>
      </c>
      <c r="E20" s="927">
        <v>0</v>
      </c>
      <c r="F20" s="928">
        <v>0</v>
      </c>
      <c r="G20" s="928">
        <v>0</v>
      </c>
      <c r="H20" s="927">
        <v>0</v>
      </c>
    </row>
    <row r="21" spans="1:8" s="404" customFormat="1" ht="15" customHeight="1">
      <c r="A21" s="925">
        <v>17</v>
      </c>
      <c r="B21" s="926" t="s">
        <v>302</v>
      </c>
      <c r="C21" s="927">
        <v>30.605244635574856</v>
      </c>
      <c r="D21" s="927">
        <v>32.169071280886627</v>
      </c>
      <c r="E21" s="927">
        <v>64.06</v>
      </c>
      <c r="F21" s="928">
        <v>63.45</v>
      </c>
      <c r="G21" s="928">
        <v>0</v>
      </c>
      <c r="H21" s="927">
        <v>0</v>
      </c>
    </row>
    <row r="22" spans="1:8" s="404" customFormat="1" ht="15" customHeight="1">
      <c r="A22" s="925">
        <v>18</v>
      </c>
      <c r="B22" s="926" t="s">
        <v>303</v>
      </c>
      <c r="C22" s="927">
        <v>1.214412572957181E-2</v>
      </c>
      <c r="D22" s="927">
        <v>9.6917365675739664E-3</v>
      </c>
      <c r="E22" s="927">
        <v>0</v>
      </c>
      <c r="F22" s="928">
        <v>0</v>
      </c>
      <c r="G22" s="928">
        <v>0</v>
      </c>
      <c r="H22" s="927">
        <v>0</v>
      </c>
    </row>
    <row r="23" spans="1:8" s="404" customFormat="1" ht="15" customHeight="1">
      <c r="A23" s="925">
        <v>19</v>
      </c>
      <c r="B23" s="926" t="s">
        <v>304</v>
      </c>
      <c r="C23" s="927">
        <v>0.19568107104877813</v>
      </c>
      <c r="D23" s="927">
        <v>0.18512562394448534</v>
      </c>
      <c r="E23" s="927">
        <v>0.36</v>
      </c>
      <c r="F23" s="928">
        <v>0.39</v>
      </c>
      <c r="G23" s="928">
        <v>0</v>
      </c>
      <c r="H23" s="927">
        <v>0</v>
      </c>
    </row>
    <row r="24" spans="1:8" s="404" customFormat="1" ht="15" customHeight="1">
      <c r="A24" s="925">
        <v>20</v>
      </c>
      <c r="B24" s="926" t="s">
        <v>305</v>
      </c>
      <c r="C24" s="927">
        <v>1.4481302125310451</v>
      </c>
      <c r="D24" s="927">
        <v>1.6777209967316495</v>
      </c>
      <c r="E24" s="927">
        <v>0.52</v>
      </c>
      <c r="F24" s="928">
        <v>0.5</v>
      </c>
      <c r="G24" s="928">
        <v>0</v>
      </c>
      <c r="H24" s="927">
        <v>0</v>
      </c>
    </row>
    <row r="25" spans="1:8" s="404" customFormat="1" ht="15" customHeight="1">
      <c r="A25" s="925">
        <v>21</v>
      </c>
      <c r="B25" s="926" t="s">
        <v>306</v>
      </c>
      <c r="C25" s="927">
        <v>36.41419557184107</v>
      </c>
      <c r="D25" s="927">
        <v>35.279848062113913</v>
      </c>
      <c r="E25" s="927">
        <v>7.71</v>
      </c>
      <c r="F25" s="928">
        <v>7.51</v>
      </c>
      <c r="G25" s="928">
        <v>49.668166278837766</v>
      </c>
      <c r="H25" s="927">
        <v>50.087897392940782</v>
      </c>
    </row>
    <row r="26" spans="1:8" s="404" customFormat="1" ht="13.5" customHeight="1">
      <c r="A26" s="926"/>
      <c r="B26" s="926" t="s">
        <v>96</v>
      </c>
      <c r="C26" s="929">
        <f>SUM(C5:C25)</f>
        <v>100</v>
      </c>
      <c r="D26" s="929">
        <f t="shared" ref="D26:H26" si="0">SUM(D5:D25)</f>
        <v>100</v>
      </c>
      <c r="E26" s="929">
        <f t="shared" si="0"/>
        <v>99.999999999999986</v>
      </c>
      <c r="F26" s="929">
        <f t="shared" si="0"/>
        <v>100.00000000000001</v>
      </c>
      <c r="G26" s="929">
        <f t="shared" si="0"/>
        <v>100</v>
      </c>
      <c r="H26" s="929">
        <f t="shared" si="0"/>
        <v>100</v>
      </c>
    </row>
    <row r="27" spans="1:8" s="404" customFormat="1" ht="13.5" customHeight="1">
      <c r="A27" s="147"/>
      <c r="B27" s="147"/>
      <c r="C27" s="156"/>
      <c r="D27" s="156"/>
      <c r="E27" s="156"/>
      <c r="F27" s="157"/>
      <c r="G27" s="157"/>
      <c r="H27" s="156"/>
    </row>
    <row r="28" spans="1:8" s="404" customFormat="1" ht="14.25" customHeight="1">
      <c r="A28" s="1318" t="s">
        <v>81</v>
      </c>
      <c r="B28" s="1318"/>
      <c r="C28" s="1318"/>
      <c r="D28" s="1318"/>
      <c r="E28" s="1318"/>
      <c r="F28" s="1318"/>
      <c r="G28" s="1318"/>
      <c r="H28" s="1318"/>
    </row>
    <row r="29" spans="1:8" s="404" customFormat="1" ht="35.25" customHeight="1">
      <c r="A29" s="1319" t="s">
        <v>307</v>
      </c>
      <c r="B29" s="1319"/>
      <c r="C29" s="1319"/>
      <c r="D29" s="1319"/>
      <c r="E29" s="1319"/>
      <c r="F29" s="1319"/>
      <c r="G29" s="1319"/>
      <c r="H29" s="1319"/>
    </row>
    <row r="30" spans="1:8" s="404" customFormat="1" ht="13.5" customHeight="1">
      <c r="A30" s="1318" t="s">
        <v>171</v>
      </c>
      <c r="B30" s="1318"/>
      <c r="C30" s="1318"/>
      <c r="D30" s="1318"/>
      <c r="E30" s="1318"/>
      <c r="F30" s="1318"/>
      <c r="G30" s="1318"/>
      <c r="H30" s="1318"/>
    </row>
    <row r="31" spans="1:8">
      <c r="A31" s="556" t="s">
        <v>1388</v>
      </c>
    </row>
  </sheetData>
  <mergeCells count="9">
    <mergeCell ref="A28:H28"/>
    <mergeCell ref="A29:H29"/>
    <mergeCell ref="A30:H30"/>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92"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workbookViewId="0">
      <selection activeCell="D3" sqref="D3"/>
    </sheetView>
  </sheetViews>
  <sheetFormatPr defaultColWidth="9.140625" defaultRowHeight="15"/>
  <cols>
    <col min="1" max="6" width="14.5703125" style="108" bestFit="1" customWidth="1"/>
    <col min="7" max="7" width="5.42578125" style="108" bestFit="1" customWidth="1"/>
    <col min="8" max="16384" width="9.140625" style="108"/>
  </cols>
  <sheetData>
    <row r="1" spans="1:7">
      <c r="A1" s="271" t="s">
        <v>17</v>
      </c>
      <c r="B1" s="271"/>
      <c r="C1" s="271"/>
      <c r="D1" s="271"/>
      <c r="E1" s="271"/>
      <c r="F1" s="271"/>
    </row>
    <row r="2" spans="1:7" s="404" customFormat="1" ht="18" customHeight="1">
      <c r="A2" s="1321" t="s">
        <v>116</v>
      </c>
      <c r="B2" s="1304" t="s">
        <v>308</v>
      </c>
      <c r="C2" s="1320"/>
      <c r="D2" s="1320"/>
      <c r="E2" s="1320"/>
      <c r="F2" s="1305"/>
    </row>
    <row r="3" spans="1:7" s="404" customFormat="1" ht="18" customHeight="1">
      <c r="A3" s="1322"/>
      <c r="B3" s="913" t="s">
        <v>309</v>
      </c>
      <c r="C3" s="913" t="s">
        <v>310</v>
      </c>
      <c r="D3" s="913" t="s">
        <v>80</v>
      </c>
      <c r="E3" s="913" t="s">
        <v>311</v>
      </c>
      <c r="F3" s="913" t="s">
        <v>306</v>
      </c>
    </row>
    <row r="4" spans="1:7" s="113" customFormat="1" ht="18" customHeight="1">
      <c r="A4" s="562" t="s">
        <v>530</v>
      </c>
      <c r="B4" s="930">
        <v>34.431982336452869</v>
      </c>
      <c r="C4" s="930">
        <v>13.0199984621889</v>
      </c>
      <c r="D4" s="930">
        <v>3.2849058607471351</v>
      </c>
      <c r="E4" s="930">
        <v>0.13515121235006566</v>
      </c>
      <c r="F4" s="930">
        <v>49.127962128261025</v>
      </c>
    </row>
    <row r="5" spans="1:7" s="113" customFormat="1" ht="18" customHeight="1">
      <c r="A5" s="563" t="s">
        <v>1207</v>
      </c>
      <c r="B5" s="931">
        <v>38.693026054611508</v>
      </c>
      <c r="C5" s="931">
        <v>6.293035594966927</v>
      </c>
      <c r="D5" s="931">
        <v>3.2734927665522711</v>
      </c>
      <c r="E5" s="931">
        <v>8.9228045416788374E-2</v>
      </c>
      <c r="F5" s="931">
        <v>51.651217538452507</v>
      </c>
      <c r="G5" s="158"/>
    </row>
    <row r="6" spans="1:7" s="404" customFormat="1" ht="18" customHeight="1">
      <c r="A6" s="194">
        <v>45383</v>
      </c>
      <c r="B6" s="384">
        <v>38.581507405826095</v>
      </c>
      <c r="C6" s="384">
        <v>6.1647818120874911</v>
      </c>
      <c r="D6" s="384">
        <v>2.7451590559904235</v>
      </c>
      <c r="E6" s="384">
        <v>5.6915565716708369E-3</v>
      </c>
      <c r="F6" s="384">
        <v>52.502860169524311</v>
      </c>
    </row>
    <row r="7" spans="1:7" s="404" customFormat="1" ht="18" customHeight="1">
      <c r="A7" s="194">
        <v>45413</v>
      </c>
      <c r="B7" s="384">
        <v>38.793481223311346</v>
      </c>
      <c r="C7" s="384">
        <v>6.4085656478851396</v>
      </c>
      <c r="D7" s="384">
        <v>3.7494118401991301</v>
      </c>
      <c r="E7" s="384">
        <v>0.16447709273690175</v>
      </c>
      <c r="F7" s="384">
        <v>50.884064195867481</v>
      </c>
    </row>
    <row r="8" spans="1:7" s="404" customFormat="1" ht="18" customHeight="1">
      <c r="A8" s="194">
        <v>45444</v>
      </c>
      <c r="B8" s="384">
        <v>37.024266733175502</v>
      </c>
      <c r="C8" s="384">
        <v>7.8948549022786887</v>
      </c>
      <c r="D8" s="384">
        <v>2.9717587175929077</v>
      </c>
      <c r="E8" s="384">
        <v>3.771359293089252E-2</v>
      </c>
      <c r="F8" s="384">
        <v>52.07140605402202</v>
      </c>
    </row>
    <row r="9" spans="1:7" s="404" customFormat="1" ht="18" customHeight="1">
      <c r="A9" s="194">
        <v>45474</v>
      </c>
      <c r="B9" s="384"/>
      <c r="C9" s="384"/>
      <c r="D9" s="384"/>
      <c r="E9" s="384"/>
      <c r="F9" s="384"/>
    </row>
    <row r="10" spans="1:7" s="404" customFormat="1" ht="18" customHeight="1">
      <c r="A10" s="194">
        <v>45505</v>
      </c>
      <c r="B10" s="384"/>
      <c r="C10" s="384"/>
      <c r="D10" s="384"/>
      <c r="E10" s="384"/>
      <c r="F10" s="384"/>
    </row>
    <row r="11" spans="1:7" s="404" customFormat="1" ht="13.5" customHeight="1">
      <c r="A11" s="194">
        <v>45536</v>
      </c>
      <c r="B11" s="384"/>
      <c r="C11" s="384"/>
      <c r="D11" s="384"/>
      <c r="E11" s="384"/>
      <c r="F11" s="384"/>
    </row>
    <row r="12" spans="1:7" s="404" customFormat="1">
      <c r="A12" s="194">
        <v>45566</v>
      </c>
      <c r="B12" s="384"/>
      <c r="C12" s="384"/>
      <c r="D12" s="384"/>
      <c r="E12" s="384"/>
      <c r="F12" s="384"/>
    </row>
    <row r="13" spans="1:7" s="404" customFormat="1" ht="13.5" customHeight="1">
      <c r="A13" s="194">
        <v>45597</v>
      </c>
      <c r="B13" s="384"/>
      <c r="C13" s="384"/>
      <c r="D13" s="384"/>
      <c r="E13" s="384"/>
      <c r="F13" s="384"/>
    </row>
    <row r="14" spans="1:7" s="404" customFormat="1">
      <c r="A14" s="194">
        <v>45627</v>
      </c>
      <c r="B14" s="384"/>
      <c r="C14" s="384"/>
      <c r="D14" s="384"/>
      <c r="E14" s="384"/>
      <c r="F14" s="384"/>
    </row>
    <row r="15" spans="1:7" s="404" customFormat="1">
      <c r="A15" s="194">
        <v>45658</v>
      </c>
      <c r="B15" s="384"/>
      <c r="C15" s="384"/>
      <c r="D15" s="384"/>
      <c r="E15" s="384"/>
      <c r="F15" s="384"/>
    </row>
    <row r="16" spans="1:7" s="404" customFormat="1">
      <c r="A16" s="194">
        <v>45689</v>
      </c>
      <c r="B16" s="384"/>
      <c r="C16" s="384"/>
      <c r="D16" s="384"/>
      <c r="E16" s="384"/>
      <c r="F16" s="384"/>
    </row>
    <row r="17" spans="1:6" s="404" customFormat="1">
      <c r="A17" s="194">
        <v>45717</v>
      </c>
      <c r="B17" s="384"/>
      <c r="C17" s="384"/>
      <c r="D17" s="384"/>
      <c r="E17" s="384"/>
      <c r="F17" s="384"/>
    </row>
    <row r="18" spans="1:6" s="404" customFormat="1" ht="15" customHeight="1">
      <c r="A18" s="147"/>
      <c r="B18" s="448"/>
      <c r="C18" s="448"/>
      <c r="D18" s="448"/>
      <c r="E18" s="448"/>
      <c r="F18" s="448"/>
    </row>
    <row r="19" spans="1:6" s="404" customFormat="1">
      <c r="A19" s="1283" t="s">
        <v>312</v>
      </c>
      <c r="B19" s="1283"/>
      <c r="C19" s="1283"/>
      <c r="D19" s="1283"/>
      <c r="E19" s="1283"/>
    </row>
    <row r="20" spans="1:6" s="404" customFormat="1">
      <c r="A20" s="556" t="s">
        <v>1388</v>
      </c>
    </row>
    <row r="21" spans="1:6" s="404" customFormat="1">
      <c r="A21" s="108"/>
      <c r="B21" s="108"/>
      <c r="C21" s="108"/>
      <c r="D21" s="108"/>
      <c r="E21" s="108"/>
    </row>
  </sheetData>
  <mergeCells count="3">
    <mergeCell ref="A2:A3"/>
    <mergeCell ref="B2:F2"/>
    <mergeCell ref="A19:E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election activeCell="K15" sqref="K15"/>
    </sheetView>
  </sheetViews>
  <sheetFormatPr defaultColWidth="9.140625" defaultRowHeight="15"/>
  <cols>
    <col min="1" max="6" width="14.5703125" style="108" bestFit="1" customWidth="1"/>
    <col min="7" max="7" width="4.5703125" style="108" bestFit="1" customWidth="1"/>
    <col min="8" max="16384" width="9.140625" style="108"/>
  </cols>
  <sheetData>
    <row r="1" spans="1:6" ht="18" customHeight="1">
      <c r="A1" s="271" t="s">
        <v>18</v>
      </c>
      <c r="B1" s="271"/>
      <c r="C1" s="271"/>
      <c r="D1" s="271"/>
      <c r="E1" s="271"/>
      <c r="F1" s="271"/>
    </row>
    <row r="2" spans="1:6" s="404" customFormat="1" ht="18" customHeight="1">
      <c r="A2" s="932" t="s">
        <v>313</v>
      </c>
      <c r="B2" s="1287" t="s">
        <v>308</v>
      </c>
      <c r="C2" s="1325"/>
      <c r="D2" s="1325"/>
      <c r="E2" s="1325"/>
      <c r="F2" s="1326"/>
    </row>
    <row r="3" spans="1:6" s="404" customFormat="1" ht="18" customHeight="1">
      <c r="A3" s="593"/>
      <c r="B3" s="913" t="s">
        <v>309</v>
      </c>
      <c r="C3" s="913" t="s">
        <v>310</v>
      </c>
      <c r="D3" s="913" t="s">
        <v>80</v>
      </c>
      <c r="E3" s="913" t="s">
        <v>311</v>
      </c>
      <c r="F3" s="913" t="s">
        <v>306</v>
      </c>
    </row>
    <row r="4" spans="1:6" s="113" customFormat="1" ht="18" customHeight="1">
      <c r="A4" s="562" t="s">
        <v>530</v>
      </c>
      <c r="B4" s="930">
        <v>28.24</v>
      </c>
      <c r="C4" s="930">
        <v>14.43</v>
      </c>
      <c r="D4" s="930">
        <v>7.78</v>
      </c>
      <c r="E4" s="930">
        <v>0.24</v>
      </c>
      <c r="F4" s="930">
        <v>49.31</v>
      </c>
    </row>
    <row r="5" spans="1:6" s="113" customFormat="1" ht="18" customHeight="1">
      <c r="A5" s="563" t="s">
        <v>1207</v>
      </c>
      <c r="B5" s="933">
        <v>29.54</v>
      </c>
      <c r="C5" s="933">
        <v>14.31</v>
      </c>
      <c r="D5" s="933">
        <v>8.59</v>
      </c>
      <c r="E5" s="933">
        <v>0.18</v>
      </c>
      <c r="F5" s="933">
        <v>47.39</v>
      </c>
    </row>
    <row r="6" spans="1:6" s="404" customFormat="1" ht="18" customHeight="1">
      <c r="A6" s="194">
        <v>45383</v>
      </c>
      <c r="B6" s="384">
        <v>29.27</v>
      </c>
      <c r="C6" s="384">
        <v>13.71</v>
      </c>
      <c r="D6" s="384">
        <v>8.48</v>
      </c>
      <c r="E6" s="384">
        <v>0.16</v>
      </c>
      <c r="F6" s="384">
        <v>48.39</v>
      </c>
    </row>
    <row r="7" spans="1:6" s="404" customFormat="1" ht="18" customHeight="1">
      <c r="A7" s="194">
        <v>45413</v>
      </c>
      <c r="B7" s="384">
        <v>29.15</v>
      </c>
      <c r="C7" s="384">
        <v>16.100000000000001</v>
      </c>
      <c r="D7" s="384">
        <v>8.5500000000000007</v>
      </c>
      <c r="E7" s="384">
        <v>0.19</v>
      </c>
      <c r="F7" s="384">
        <v>46.01</v>
      </c>
    </row>
    <row r="8" spans="1:6" s="404" customFormat="1" ht="18" customHeight="1">
      <c r="A8" s="194">
        <v>45444</v>
      </c>
      <c r="B8" s="384">
        <v>30.07</v>
      </c>
      <c r="C8" s="384">
        <v>13.22</v>
      </c>
      <c r="D8" s="384">
        <v>8.7100000000000009</v>
      </c>
      <c r="E8" s="384">
        <v>0.18</v>
      </c>
      <c r="F8" s="384">
        <v>47.82</v>
      </c>
    </row>
    <row r="9" spans="1:6" s="404" customFormat="1" ht="18" customHeight="1">
      <c r="A9" s="194">
        <v>45474</v>
      </c>
      <c r="B9" s="384"/>
      <c r="C9" s="384"/>
      <c r="D9" s="384"/>
      <c r="E9" s="384"/>
      <c r="F9" s="384"/>
    </row>
    <row r="10" spans="1:6" s="404" customFormat="1" ht="18" customHeight="1">
      <c r="A10" s="194">
        <v>45505</v>
      </c>
      <c r="B10" s="384"/>
      <c r="C10" s="384"/>
      <c r="D10" s="384"/>
      <c r="E10" s="384"/>
      <c r="F10" s="384"/>
    </row>
    <row r="11" spans="1:6" s="404" customFormat="1" ht="18" customHeight="1">
      <c r="A11" s="194">
        <v>45536</v>
      </c>
      <c r="B11" s="384"/>
      <c r="C11" s="384"/>
      <c r="D11" s="384"/>
      <c r="E11" s="384"/>
      <c r="F11" s="384"/>
    </row>
    <row r="12" spans="1:6" s="404" customFormat="1">
      <c r="A12" s="194">
        <v>45566</v>
      </c>
      <c r="B12" s="384"/>
      <c r="C12" s="384"/>
      <c r="D12" s="384"/>
      <c r="E12" s="384"/>
      <c r="F12" s="384"/>
    </row>
    <row r="13" spans="1:6" s="404" customFormat="1" ht="13.5" customHeight="1">
      <c r="A13" s="194">
        <v>45597</v>
      </c>
      <c r="B13" s="384"/>
      <c r="C13" s="384"/>
      <c r="D13" s="384"/>
      <c r="E13" s="384"/>
      <c r="F13" s="384"/>
    </row>
    <row r="14" spans="1:6" s="404" customFormat="1">
      <c r="A14" s="194">
        <v>45627</v>
      </c>
      <c r="B14" s="384"/>
      <c r="C14" s="384"/>
      <c r="D14" s="384"/>
      <c r="E14" s="384"/>
      <c r="F14" s="384"/>
    </row>
    <row r="15" spans="1:6" s="404" customFormat="1">
      <c r="A15" s="194">
        <v>45658</v>
      </c>
      <c r="B15" s="384"/>
      <c r="C15" s="384"/>
      <c r="D15" s="384"/>
      <c r="E15" s="384"/>
      <c r="F15" s="384"/>
    </row>
    <row r="16" spans="1:6" s="404" customFormat="1">
      <c r="A16" s="194">
        <v>45689</v>
      </c>
      <c r="B16" s="384"/>
      <c r="C16" s="384"/>
      <c r="D16" s="384"/>
      <c r="E16" s="384"/>
      <c r="F16" s="384"/>
    </row>
    <row r="17" spans="1:6" s="404" customFormat="1">
      <c r="A17" s="194">
        <v>45717</v>
      </c>
      <c r="B17" s="384"/>
      <c r="C17" s="384"/>
      <c r="D17" s="384"/>
      <c r="E17" s="384"/>
      <c r="F17" s="384"/>
    </row>
    <row r="18" spans="1:6" s="404" customFormat="1">
      <c r="A18" s="147"/>
      <c r="B18" s="448"/>
      <c r="C18" s="448"/>
      <c r="D18" s="448"/>
      <c r="E18" s="448"/>
      <c r="F18" s="448"/>
    </row>
    <row r="19" spans="1:6" s="404" customFormat="1">
      <c r="A19" s="1283" t="s">
        <v>314</v>
      </c>
      <c r="B19" s="1283"/>
      <c r="C19" s="1283"/>
      <c r="D19" s="1283"/>
      <c r="E19" s="1283"/>
      <c r="F19" s="1283"/>
    </row>
    <row r="20" spans="1:6" s="404" customFormat="1">
      <c r="A20" s="556" t="s">
        <v>1388</v>
      </c>
    </row>
    <row r="21" spans="1:6" s="404" customFormat="1">
      <c r="A21" s="108"/>
      <c r="B21" s="108"/>
      <c r="C21" s="108"/>
      <c r="D21" s="108"/>
      <c r="E21" s="108"/>
      <c r="F21" s="108"/>
    </row>
  </sheetData>
  <mergeCells count="2">
    <mergeCell ref="B2:F2"/>
    <mergeCell ref="A19:F19"/>
  </mergeCells>
  <printOptions horizontalCentered="1"/>
  <pageMargins left="0.78431372549019618" right="0.78431372549019618" top="0.98039215686274517" bottom="0.98039215686274517" header="0.50980392156862753" footer="0.50980392156862753"/>
  <pageSetup paperSize="9" scale="97"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workbookViewId="0">
      <selection activeCell="D3" sqref="D3"/>
    </sheetView>
  </sheetViews>
  <sheetFormatPr defaultColWidth="9.140625" defaultRowHeight="15"/>
  <cols>
    <col min="1" max="6" width="14.5703125" style="108" bestFit="1" customWidth="1"/>
    <col min="7" max="7" width="4.5703125" style="108" bestFit="1" customWidth="1"/>
    <col min="8" max="16384" width="9.140625" style="108"/>
  </cols>
  <sheetData>
    <row r="1" spans="1:6" ht="21" customHeight="1">
      <c r="A1" s="921" t="s">
        <v>19</v>
      </c>
      <c r="B1" s="921"/>
      <c r="C1" s="921"/>
      <c r="D1" s="921"/>
      <c r="E1" s="921"/>
    </row>
    <row r="2" spans="1:6" s="404" customFormat="1" ht="18.75" customHeight="1">
      <c r="A2" s="1327" t="s">
        <v>116</v>
      </c>
      <c r="B2" s="1287" t="s">
        <v>308</v>
      </c>
      <c r="C2" s="1299"/>
      <c r="D2" s="1299"/>
      <c r="E2" s="1299"/>
      <c r="F2" s="1288"/>
    </row>
    <row r="3" spans="1:6" s="404" customFormat="1" ht="18" customHeight="1">
      <c r="A3" s="1328"/>
      <c r="B3" s="913" t="s">
        <v>309</v>
      </c>
      <c r="C3" s="913" t="s">
        <v>310</v>
      </c>
      <c r="D3" s="913" t="s">
        <v>80</v>
      </c>
      <c r="E3" s="913" t="s">
        <v>311</v>
      </c>
      <c r="F3" s="913" t="s">
        <v>306</v>
      </c>
    </row>
    <row r="4" spans="1:6" s="113" customFormat="1" ht="18" customHeight="1">
      <c r="A4" s="562" t="s">
        <v>530</v>
      </c>
      <c r="B4" s="934">
        <v>0</v>
      </c>
      <c r="C4" s="934">
        <v>0</v>
      </c>
      <c r="D4" s="934">
        <v>0</v>
      </c>
      <c r="E4" s="934">
        <v>0</v>
      </c>
      <c r="F4" s="934">
        <v>100</v>
      </c>
    </row>
    <row r="5" spans="1:6" s="113" customFormat="1" ht="18" customHeight="1">
      <c r="A5" s="563" t="s">
        <v>1207</v>
      </c>
      <c r="B5" s="935">
        <v>0.41786769864788265</v>
      </c>
      <c r="C5" s="935">
        <v>0</v>
      </c>
      <c r="D5" s="935">
        <v>0</v>
      </c>
      <c r="E5" s="935">
        <v>0</v>
      </c>
      <c r="F5" s="935">
        <v>99.653214352635104</v>
      </c>
    </row>
    <row r="6" spans="1:6" s="404" customFormat="1" ht="18" customHeight="1">
      <c r="A6" s="194">
        <v>45383</v>
      </c>
      <c r="B6" s="377">
        <v>0</v>
      </c>
      <c r="C6" s="377">
        <v>0</v>
      </c>
      <c r="D6" s="377">
        <v>0</v>
      </c>
      <c r="E6" s="377">
        <v>0</v>
      </c>
      <c r="F6" s="377">
        <v>100</v>
      </c>
    </row>
    <row r="7" spans="1:6" s="404" customFormat="1" ht="18" customHeight="1">
      <c r="A7" s="194">
        <v>45413</v>
      </c>
      <c r="B7" s="377">
        <v>0.74177162768797822</v>
      </c>
      <c r="C7" s="377">
        <v>0</v>
      </c>
      <c r="D7" s="377">
        <v>0</v>
      </c>
      <c r="E7" s="377">
        <v>0</v>
      </c>
      <c r="F7" s="377">
        <v>99.258228372312018</v>
      </c>
    </row>
    <row r="8" spans="1:6" s="404" customFormat="1" ht="18" customHeight="1">
      <c r="A8" s="194">
        <v>45444</v>
      </c>
      <c r="B8" s="377">
        <v>0</v>
      </c>
      <c r="C8" s="377">
        <v>0</v>
      </c>
      <c r="D8" s="377">
        <v>0</v>
      </c>
      <c r="E8" s="377">
        <v>0</v>
      </c>
      <c r="F8" s="377">
        <v>100</v>
      </c>
    </row>
    <row r="9" spans="1:6" s="404" customFormat="1" ht="18" customHeight="1">
      <c r="A9" s="194">
        <v>45474</v>
      </c>
      <c r="B9" s="377"/>
      <c r="C9" s="377"/>
      <c r="D9" s="377"/>
      <c r="E9" s="377"/>
      <c r="F9" s="377"/>
    </row>
    <row r="10" spans="1:6" s="404" customFormat="1" ht="18" customHeight="1">
      <c r="A10" s="194">
        <v>45505</v>
      </c>
      <c r="B10" s="377"/>
      <c r="C10" s="377"/>
      <c r="D10" s="377"/>
      <c r="E10" s="377"/>
      <c r="F10" s="377"/>
    </row>
    <row r="11" spans="1:6" s="404" customFormat="1" ht="18" customHeight="1">
      <c r="A11" s="194">
        <v>45536</v>
      </c>
      <c r="B11" s="377"/>
      <c r="C11" s="377"/>
      <c r="D11" s="377"/>
      <c r="E11" s="377"/>
      <c r="F11" s="377"/>
    </row>
    <row r="12" spans="1:6" s="404" customFormat="1" ht="18" customHeight="1">
      <c r="A12" s="194">
        <v>45566</v>
      </c>
      <c r="B12" s="377"/>
      <c r="C12" s="377"/>
      <c r="D12" s="377"/>
      <c r="E12" s="377"/>
      <c r="F12" s="377"/>
    </row>
    <row r="13" spans="1:6" s="404" customFormat="1" ht="18" customHeight="1">
      <c r="A13" s="194">
        <v>45597</v>
      </c>
      <c r="B13" s="377"/>
      <c r="C13" s="377"/>
      <c r="D13" s="377"/>
      <c r="E13" s="377"/>
      <c r="F13" s="377"/>
    </row>
    <row r="14" spans="1:6" s="404" customFormat="1">
      <c r="A14" s="194">
        <v>45627</v>
      </c>
      <c r="B14" s="377"/>
      <c r="C14" s="377"/>
      <c r="D14" s="377"/>
      <c r="E14" s="377"/>
      <c r="F14" s="377"/>
    </row>
    <row r="15" spans="1:6" s="404" customFormat="1">
      <c r="A15" s="194">
        <v>45658</v>
      </c>
      <c r="B15" s="377"/>
      <c r="C15" s="377"/>
      <c r="D15" s="377"/>
      <c r="E15" s="377"/>
      <c r="F15" s="377"/>
    </row>
    <row r="16" spans="1:6" s="404" customFormat="1">
      <c r="A16" s="194">
        <v>45689</v>
      </c>
      <c r="B16" s="377"/>
      <c r="C16" s="377"/>
      <c r="D16" s="377"/>
      <c r="E16" s="377"/>
      <c r="F16" s="377"/>
    </row>
    <row r="17" spans="1:6" s="404" customFormat="1">
      <c r="A17" s="194">
        <v>45717</v>
      </c>
      <c r="B17" s="377"/>
      <c r="C17" s="377"/>
      <c r="D17" s="377"/>
      <c r="E17" s="377"/>
      <c r="F17" s="377"/>
    </row>
    <row r="18" spans="1:6" s="404" customFormat="1">
      <c r="A18" s="147"/>
      <c r="B18" s="449"/>
      <c r="C18" s="449"/>
      <c r="D18" s="449"/>
      <c r="E18" s="449"/>
      <c r="F18" s="449"/>
    </row>
    <row r="19" spans="1:6" s="404" customFormat="1">
      <c r="A19" s="1329" t="s">
        <v>315</v>
      </c>
      <c r="B19" s="1329"/>
      <c r="C19" s="1329"/>
      <c r="D19" s="1329"/>
      <c r="E19" s="1329"/>
      <c r="F19" s="1329"/>
    </row>
    <row r="20" spans="1:6" s="404" customFormat="1">
      <c r="A20" s="556" t="s">
        <v>1388</v>
      </c>
      <c r="B20" s="108"/>
      <c r="C20" s="108"/>
      <c r="D20" s="108"/>
      <c r="E20" s="108"/>
      <c r="F20" s="108"/>
    </row>
  </sheetData>
  <mergeCells count="3">
    <mergeCell ref="A2:A3"/>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topLeftCell="A19" workbookViewId="0">
      <selection activeCell="A2" sqref="A2"/>
    </sheetView>
  </sheetViews>
  <sheetFormatPr defaultColWidth="9.140625" defaultRowHeight="15"/>
  <cols>
    <col min="1" max="1" width="6.42578125" style="159" bestFit="1" customWidth="1"/>
    <col min="2" max="2" width="20.5703125" style="159" bestFit="1" customWidth="1"/>
    <col min="3" max="3" width="10" style="159" bestFit="1" customWidth="1"/>
    <col min="4" max="4" width="13.85546875" style="159" bestFit="1" customWidth="1"/>
    <col min="5" max="5" width="9.5703125" style="159" customWidth="1"/>
    <col min="6" max="7" width="6" style="159" bestFit="1" customWidth="1"/>
    <col min="8" max="8" width="9.5703125" style="159" bestFit="1" customWidth="1"/>
    <col min="9" max="9" width="10.5703125" style="159" bestFit="1" customWidth="1"/>
    <col min="10" max="11" width="10" style="159" bestFit="1" customWidth="1"/>
    <col min="12" max="16384" width="9.140625" style="159"/>
  </cols>
  <sheetData>
    <row r="1" spans="1:11" ht="15.75" customHeight="1">
      <c r="A1" s="356" t="s">
        <v>1406</v>
      </c>
      <c r="B1" s="356"/>
      <c r="C1" s="356"/>
      <c r="D1" s="356"/>
      <c r="E1" s="356"/>
      <c r="F1" s="356"/>
      <c r="G1" s="356"/>
      <c r="H1" s="356"/>
      <c r="I1" s="356"/>
      <c r="J1" s="356"/>
    </row>
    <row r="2" spans="1:11" s="353" customFormat="1" ht="60">
      <c r="A2" s="936" t="s">
        <v>105</v>
      </c>
      <c r="B2" s="936" t="s">
        <v>316</v>
      </c>
      <c r="C2" s="937" t="s">
        <v>317</v>
      </c>
      <c r="D2" s="937" t="s">
        <v>318</v>
      </c>
      <c r="E2" s="938" t="s">
        <v>319</v>
      </c>
      <c r="F2" s="938" t="s">
        <v>320</v>
      </c>
      <c r="G2" s="938" t="s">
        <v>321</v>
      </c>
      <c r="H2" s="939" t="s">
        <v>322</v>
      </c>
      <c r="I2" s="937" t="s">
        <v>323</v>
      </c>
      <c r="J2" s="937" t="s">
        <v>324</v>
      </c>
    </row>
    <row r="3" spans="1:11" s="353" customFormat="1" ht="15" customHeight="1">
      <c r="A3" s="363">
        <v>1</v>
      </c>
      <c r="B3" s="940" t="s">
        <v>325</v>
      </c>
      <c r="C3" s="364">
        <v>123.8</v>
      </c>
      <c r="D3" s="364">
        <v>198207.93541500001</v>
      </c>
      <c r="E3" s="365">
        <v>2.1950216324139431</v>
      </c>
      <c r="F3" s="365">
        <v>1.06</v>
      </c>
      <c r="G3" s="366">
        <v>0.29015000000000002</v>
      </c>
      <c r="H3" s="366">
        <v>1.6</v>
      </c>
      <c r="I3" s="367">
        <v>6.1656089999999999</v>
      </c>
      <c r="J3" s="367">
        <v>1.66</v>
      </c>
      <c r="K3" s="160"/>
    </row>
    <row r="4" spans="1:11" s="353" customFormat="1" ht="15" customHeight="1">
      <c r="A4" s="363">
        <v>2</v>
      </c>
      <c r="B4" s="940" t="s">
        <v>326</v>
      </c>
      <c r="C4" s="364">
        <v>892.46</v>
      </c>
      <c r="D4" s="364">
        <v>325753.246537</v>
      </c>
      <c r="E4" s="365">
        <v>3.6075014932206133</v>
      </c>
      <c r="F4" s="365">
        <v>1.45</v>
      </c>
      <c r="G4" s="366">
        <v>0.44351200000000002</v>
      </c>
      <c r="H4" s="366">
        <v>1.77</v>
      </c>
      <c r="I4" s="367">
        <v>2.2587640000000002</v>
      </c>
      <c r="J4" s="367">
        <v>2.48</v>
      </c>
    </row>
    <row r="5" spans="1:11" s="353" customFormat="1" ht="15" customHeight="1">
      <c r="A5" s="363">
        <v>3</v>
      </c>
      <c r="B5" s="940" t="s">
        <v>327</v>
      </c>
      <c r="C5" s="364">
        <v>88.78</v>
      </c>
      <c r="D5" s="364">
        <v>142122.731046</v>
      </c>
      <c r="E5" s="365">
        <v>1.5739151333701342</v>
      </c>
      <c r="F5" s="365">
        <v>0.62</v>
      </c>
      <c r="G5" s="366">
        <v>0.15029699999999999</v>
      </c>
      <c r="H5" s="366">
        <v>1.29</v>
      </c>
      <c r="I5" s="367">
        <v>5.0406300000000002</v>
      </c>
      <c r="J5" s="367">
        <v>1.31</v>
      </c>
    </row>
    <row r="6" spans="1:11" s="353" customFormat="1" ht="15" customHeight="1">
      <c r="A6" s="363">
        <v>4</v>
      </c>
      <c r="B6" s="940" t="s">
        <v>328</v>
      </c>
      <c r="C6" s="364">
        <v>760.81</v>
      </c>
      <c r="D6" s="364">
        <v>1267225.3683239999</v>
      </c>
      <c r="E6" s="365">
        <v>14.033681803863852</v>
      </c>
      <c r="F6" s="365">
        <v>1.1000000000000001</v>
      </c>
      <c r="G6" s="366">
        <v>0.46810200000000002</v>
      </c>
      <c r="H6" s="366">
        <v>1.31</v>
      </c>
      <c r="I6" s="367">
        <v>9.97485</v>
      </c>
      <c r="J6" s="367">
        <v>2.19</v>
      </c>
    </row>
    <row r="7" spans="1:11" s="353" customFormat="1" ht="15" customHeight="1">
      <c r="A7" s="363">
        <v>5</v>
      </c>
      <c r="B7" s="940" t="s">
        <v>329</v>
      </c>
      <c r="C7" s="364">
        <v>2076.0100000000002</v>
      </c>
      <c r="D7" s="364">
        <v>565955.192591</v>
      </c>
      <c r="E7" s="365">
        <v>6.2675789852368879</v>
      </c>
      <c r="F7" s="365">
        <v>0.8</v>
      </c>
      <c r="G7" s="366">
        <v>0.19917599999999999</v>
      </c>
      <c r="H7" s="366">
        <v>1.46</v>
      </c>
      <c r="I7" s="367">
        <v>11.427555</v>
      </c>
      <c r="J7" s="367">
        <v>1.75</v>
      </c>
    </row>
    <row r="8" spans="1:11" s="353" customFormat="1" ht="15" customHeight="1">
      <c r="A8" s="363">
        <v>6</v>
      </c>
      <c r="B8" s="940" t="s">
        <v>1099</v>
      </c>
      <c r="C8" s="364">
        <v>244.55</v>
      </c>
      <c r="D8" s="364">
        <v>88834.907003999993</v>
      </c>
      <c r="E8" s="365">
        <v>0.9837877690365372</v>
      </c>
      <c r="F8" s="365">
        <v>1.28</v>
      </c>
      <c r="G8" s="366">
        <v>0.44237199999999999</v>
      </c>
      <c r="H8" s="366">
        <v>1.57</v>
      </c>
      <c r="I8" s="367">
        <v>5.6724709999999998</v>
      </c>
      <c r="J8" s="367">
        <v>1.48</v>
      </c>
    </row>
    <row r="9" spans="1:11" s="353" customFormat="1" ht="15" customHeight="1">
      <c r="A9" s="363">
        <v>7</v>
      </c>
      <c r="B9" s="940" t="s">
        <v>330</v>
      </c>
      <c r="C9" s="364">
        <v>993.98</v>
      </c>
      <c r="D9" s="364">
        <v>265233.72988200001</v>
      </c>
      <c r="E9" s="365">
        <v>2.9372879219888546</v>
      </c>
      <c r="F9" s="365">
        <v>0.91</v>
      </c>
      <c r="G9" s="366">
        <v>0.27687299999999998</v>
      </c>
      <c r="H9" s="366">
        <v>1.4</v>
      </c>
      <c r="I9" s="367">
        <v>7.3405959999999997</v>
      </c>
      <c r="J9" s="367">
        <v>1.67</v>
      </c>
    </row>
    <row r="10" spans="1:11" s="353" customFormat="1" ht="15" customHeight="1">
      <c r="A10" s="363">
        <v>8</v>
      </c>
      <c r="B10" s="940" t="s">
        <v>331</v>
      </c>
      <c r="C10" s="364">
        <v>6765.81</v>
      </c>
      <c r="D10" s="364">
        <v>1059456.467918</v>
      </c>
      <c r="E10" s="365">
        <v>11.732778815397957</v>
      </c>
      <c r="F10" s="365">
        <v>1.21</v>
      </c>
      <c r="G10" s="366">
        <v>0.53300599999999998</v>
      </c>
      <c r="H10" s="366">
        <v>1.34</v>
      </c>
      <c r="I10" s="367">
        <v>9.520562</v>
      </c>
      <c r="J10" s="367">
        <v>2.0299999999999998</v>
      </c>
    </row>
    <row r="11" spans="1:11" s="353" customFormat="1" ht="15" customHeight="1">
      <c r="A11" s="363">
        <v>9</v>
      </c>
      <c r="B11" s="940" t="s">
        <v>332</v>
      </c>
      <c r="C11" s="364">
        <v>1248.3399999999999</v>
      </c>
      <c r="D11" s="364">
        <v>143359.85941199999</v>
      </c>
      <c r="E11" s="365">
        <v>1.587615510803345</v>
      </c>
      <c r="F11" s="365">
        <v>1.44</v>
      </c>
      <c r="G11" s="366">
        <v>0.43492599999999998</v>
      </c>
      <c r="H11" s="366">
        <v>1.77</v>
      </c>
      <c r="I11" s="367">
        <v>4.098115</v>
      </c>
      <c r="J11" s="367">
        <v>2.19</v>
      </c>
    </row>
    <row r="12" spans="1:11" s="353" customFormat="1" ht="15" customHeight="1">
      <c r="A12" s="363">
        <v>10</v>
      </c>
      <c r="B12" s="940" t="s">
        <v>333</v>
      </c>
      <c r="C12" s="364">
        <v>274.97000000000003</v>
      </c>
      <c r="D12" s="364">
        <v>414761.90704600001</v>
      </c>
      <c r="E12" s="365">
        <v>4.5932134672663203</v>
      </c>
      <c r="F12" s="365">
        <v>1.38</v>
      </c>
      <c r="G12" s="366">
        <v>0.44411499999999998</v>
      </c>
      <c r="H12" s="366">
        <v>1.68</v>
      </c>
      <c r="I12" s="367">
        <v>-3.2175379999999998</v>
      </c>
      <c r="J12" s="367">
        <v>2.1</v>
      </c>
    </row>
    <row r="13" spans="1:11" s="353" customFormat="1" ht="15" customHeight="1">
      <c r="A13" s="363">
        <v>11</v>
      </c>
      <c r="B13" s="940" t="s">
        <v>334</v>
      </c>
      <c r="C13" s="364">
        <v>621.76</v>
      </c>
      <c r="D13" s="364">
        <v>253234.98132399999</v>
      </c>
      <c r="E13" s="365">
        <v>2.8044097272205111</v>
      </c>
      <c r="F13" s="365">
        <v>1.06</v>
      </c>
      <c r="G13" s="366">
        <v>0.228187</v>
      </c>
      <c r="H13" s="366">
        <v>1.8</v>
      </c>
      <c r="I13" s="367">
        <v>14.432763</v>
      </c>
      <c r="J13" s="367">
        <v>1.98</v>
      </c>
    </row>
    <row r="14" spans="1:11" s="353" customFormat="1" ht="15" customHeight="1">
      <c r="A14" s="363">
        <v>12</v>
      </c>
      <c r="B14" s="940" t="s">
        <v>335</v>
      </c>
      <c r="C14" s="364">
        <v>664.8</v>
      </c>
      <c r="D14" s="364">
        <v>174414.20114700001</v>
      </c>
      <c r="E14" s="365">
        <v>1.9315217814881136</v>
      </c>
      <c r="F14" s="365">
        <v>0.88</v>
      </c>
      <c r="G14" s="366">
        <v>0.20574500000000001</v>
      </c>
      <c r="H14" s="366">
        <v>1.57</v>
      </c>
      <c r="I14" s="367">
        <v>7.2872079999999997</v>
      </c>
      <c r="J14" s="367">
        <v>2.16</v>
      </c>
    </row>
    <row r="15" spans="1:11" s="353" customFormat="1" ht="15" customHeight="1">
      <c r="A15" s="363">
        <v>13</v>
      </c>
      <c r="B15" s="940" t="s">
        <v>336</v>
      </c>
      <c r="C15" s="364">
        <v>234.96</v>
      </c>
      <c r="D15" s="364">
        <v>220996.890442</v>
      </c>
      <c r="E15" s="365">
        <v>2.447394218605504</v>
      </c>
      <c r="F15" s="365">
        <v>0.24</v>
      </c>
      <c r="G15" s="366">
        <v>3.2079000000000003E-2</v>
      </c>
      <c r="H15" s="366">
        <v>1.1000000000000001</v>
      </c>
      <c r="I15" s="367">
        <v>6.2910630000000003</v>
      </c>
      <c r="J15" s="367">
        <v>1.44</v>
      </c>
    </row>
    <row r="16" spans="1:11" s="353" customFormat="1" ht="15" customHeight="1">
      <c r="A16" s="363">
        <v>14</v>
      </c>
      <c r="B16" s="940" t="s">
        <v>337</v>
      </c>
      <c r="C16" s="364">
        <v>96.42</v>
      </c>
      <c r="D16" s="364">
        <v>91059.181163000001</v>
      </c>
      <c r="E16" s="365">
        <v>1.0084201324441975</v>
      </c>
      <c r="F16" s="365">
        <v>0.28000000000000003</v>
      </c>
      <c r="G16" s="366">
        <v>3.5136000000000001E-2</v>
      </c>
      <c r="H16" s="366">
        <v>1.2</v>
      </c>
      <c r="I16" s="367">
        <v>8.3678270000000001</v>
      </c>
      <c r="J16" s="367">
        <v>1.35</v>
      </c>
    </row>
    <row r="17" spans="1:10" s="353" customFormat="1" ht="15" customHeight="1">
      <c r="A17" s="363">
        <v>15</v>
      </c>
      <c r="B17" s="940" t="s">
        <v>338</v>
      </c>
      <c r="C17" s="364">
        <v>95.92</v>
      </c>
      <c r="D17" s="364">
        <v>131518.611294</v>
      </c>
      <c r="E17" s="365">
        <v>1.4564815291119948</v>
      </c>
      <c r="F17" s="365">
        <v>0.54</v>
      </c>
      <c r="G17" s="366">
        <v>0.15328700000000001</v>
      </c>
      <c r="H17" s="366">
        <v>1.1299999999999999</v>
      </c>
      <c r="I17" s="367">
        <v>1.376098</v>
      </c>
      <c r="J17" s="367">
        <v>1.54</v>
      </c>
    </row>
    <row r="18" spans="1:10" s="353" customFormat="1" ht="15" customHeight="1">
      <c r="A18" s="363">
        <v>16</v>
      </c>
      <c r="B18" s="940" t="s">
        <v>339</v>
      </c>
      <c r="C18" s="364">
        <v>1248.47</v>
      </c>
      <c r="D18" s="364">
        <v>392552.08851500001</v>
      </c>
      <c r="E18" s="365">
        <v>4.3472544342666577</v>
      </c>
      <c r="F18" s="365">
        <v>0.7</v>
      </c>
      <c r="G18" s="366">
        <v>0.23399800000000001</v>
      </c>
      <c r="H18" s="366">
        <v>1.17</v>
      </c>
      <c r="I18" s="367">
        <v>-0.293323</v>
      </c>
      <c r="J18" s="367">
        <v>1.35</v>
      </c>
    </row>
    <row r="19" spans="1:10" s="353" customFormat="1" ht="15" customHeight="1">
      <c r="A19" s="363">
        <v>17</v>
      </c>
      <c r="B19" s="940" t="s">
        <v>340</v>
      </c>
      <c r="C19" s="364">
        <v>239.93</v>
      </c>
      <c r="D19" s="364">
        <v>164369.60020799999</v>
      </c>
      <c r="E19" s="365">
        <v>1.8202844775733791</v>
      </c>
      <c r="F19" s="365">
        <v>0.42</v>
      </c>
      <c r="G19" s="366">
        <v>8.7651999999999994E-2</v>
      </c>
      <c r="H19" s="366">
        <v>1.1599999999999999</v>
      </c>
      <c r="I19" s="367">
        <v>4.2632599999999998</v>
      </c>
      <c r="J19" s="367">
        <v>1.4</v>
      </c>
    </row>
    <row r="20" spans="1:10" s="353" customFormat="1" ht="15" customHeight="1">
      <c r="A20" s="363">
        <v>18</v>
      </c>
      <c r="B20" s="940" t="s">
        <v>341</v>
      </c>
      <c r="C20" s="364">
        <v>1407.24</v>
      </c>
      <c r="D20" s="364">
        <v>843362.81610000005</v>
      </c>
      <c r="E20" s="365">
        <v>9.3396847176530695</v>
      </c>
      <c r="F20" s="365">
        <v>1.04</v>
      </c>
      <c r="G20" s="366">
        <v>0.47876800000000003</v>
      </c>
      <c r="H20" s="366">
        <v>1.22</v>
      </c>
      <c r="I20" s="367">
        <v>7.158487</v>
      </c>
      <c r="J20" s="367">
        <v>1.98</v>
      </c>
    </row>
    <row r="21" spans="1:10" s="353" customFormat="1" ht="15" customHeight="1">
      <c r="A21" s="363">
        <v>19</v>
      </c>
      <c r="B21" s="940" t="s">
        <v>342</v>
      </c>
      <c r="C21" s="364">
        <v>778.73</v>
      </c>
      <c r="D21" s="364">
        <v>96845.637434000004</v>
      </c>
      <c r="E21" s="365">
        <v>1.0725013038830131</v>
      </c>
      <c r="F21" s="365">
        <v>1.33</v>
      </c>
      <c r="G21" s="366">
        <v>0.438392</v>
      </c>
      <c r="H21" s="366">
        <v>1.63</v>
      </c>
      <c r="I21" s="367">
        <v>0.27744400000000002</v>
      </c>
      <c r="J21" s="367">
        <v>1.71</v>
      </c>
    </row>
    <row r="22" spans="1:10" s="353" customFormat="1" ht="15" customHeight="1">
      <c r="A22" s="363">
        <v>20</v>
      </c>
      <c r="B22" s="940" t="s">
        <v>343</v>
      </c>
      <c r="C22" s="364">
        <v>618.01</v>
      </c>
      <c r="D22" s="364">
        <v>355690.36937099998</v>
      </c>
      <c r="E22" s="365">
        <v>3.9390353043935966</v>
      </c>
      <c r="F22" s="365">
        <v>1.1299999999999999</v>
      </c>
      <c r="G22" s="366">
        <v>0.38566699999999998</v>
      </c>
      <c r="H22" s="366">
        <v>1.48</v>
      </c>
      <c r="I22" s="367">
        <v>8.9477080000000004</v>
      </c>
      <c r="J22" s="367">
        <v>1.77</v>
      </c>
    </row>
    <row r="23" spans="1:10" s="353" customFormat="1" ht="15" customHeight="1">
      <c r="A23" s="363">
        <v>21</v>
      </c>
      <c r="B23" s="940" t="s">
        <v>344</v>
      </c>
      <c r="C23" s="364">
        <v>542.73</v>
      </c>
      <c r="D23" s="364">
        <v>154473.751926</v>
      </c>
      <c r="E23" s="365">
        <v>1.7106945108316516</v>
      </c>
      <c r="F23" s="365">
        <v>0.61</v>
      </c>
      <c r="G23" s="366">
        <v>0.12354800000000001</v>
      </c>
      <c r="H23" s="366">
        <v>1.41</v>
      </c>
      <c r="I23" s="367">
        <v>10.341699</v>
      </c>
      <c r="J23" s="367">
        <v>1.45</v>
      </c>
    </row>
    <row r="24" spans="1:10" s="353" customFormat="1" ht="15" customHeight="1">
      <c r="A24" s="363">
        <v>22</v>
      </c>
      <c r="B24" s="940" t="s">
        <v>345</v>
      </c>
      <c r="C24" s="364">
        <v>2845.44</v>
      </c>
      <c r="D24" s="364">
        <v>385417.16541800002</v>
      </c>
      <c r="E24" s="365">
        <v>4.2682398856779047</v>
      </c>
      <c r="F24" s="365">
        <v>0.78</v>
      </c>
      <c r="G24" s="366">
        <v>0.240977</v>
      </c>
      <c r="H24" s="366">
        <v>1.29</v>
      </c>
      <c r="I24" s="367">
        <v>5.3577279999999998</v>
      </c>
      <c r="J24" s="367">
        <v>2.0099999999999998</v>
      </c>
    </row>
    <row r="25" spans="1:10" s="353" customFormat="1" ht="15" customHeight="1">
      <c r="A25" s="363">
        <v>23</v>
      </c>
      <c r="B25" s="940" t="s">
        <v>346</v>
      </c>
      <c r="C25" s="364">
        <v>157.19999999999999</v>
      </c>
      <c r="D25" s="364">
        <v>158946.373769</v>
      </c>
      <c r="E25" s="365">
        <v>1.7602258359949785</v>
      </c>
      <c r="F25" s="365">
        <v>0.67</v>
      </c>
      <c r="G25" s="366">
        <v>0.19100600000000001</v>
      </c>
      <c r="H25" s="366">
        <v>1.24</v>
      </c>
      <c r="I25" s="367">
        <v>-2.9082590000000001</v>
      </c>
      <c r="J25" s="367">
        <v>1.42</v>
      </c>
    </row>
    <row r="26" spans="1:10" s="353" customFormat="1" ht="15" customHeight="1">
      <c r="A26" s="363">
        <v>24</v>
      </c>
      <c r="B26" s="940" t="s">
        <v>347</v>
      </c>
      <c r="C26" s="364">
        <v>288.7</v>
      </c>
      <c r="D26" s="364">
        <v>134659.09497599999</v>
      </c>
      <c r="E26" s="365">
        <v>1.4912603062774994</v>
      </c>
      <c r="F26" s="365">
        <v>1.06</v>
      </c>
      <c r="G26" s="366">
        <v>0.38018400000000002</v>
      </c>
      <c r="H26" s="366">
        <v>1.4</v>
      </c>
      <c r="I26" s="367">
        <v>17.774847999999999</v>
      </c>
      <c r="J26" s="367">
        <v>1.71</v>
      </c>
    </row>
    <row r="27" spans="1:10" s="353" customFormat="1" ht="15" customHeight="1">
      <c r="A27" s="363">
        <v>25</v>
      </c>
      <c r="B27" s="940" t="s">
        <v>348</v>
      </c>
      <c r="C27" s="364">
        <v>361.81</v>
      </c>
      <c r="D27" s="364">
        <v>395596.67659699998</v>
      </c>
      <c r="E27" s="365">
        <v>4.3809712311637501</v>
      </c>
      <c r="F27" s="365">
        <v>0.56000000000000005</v>
      </c>
      <c r="G27" s="366">
        <v>0.13972999999999999</v>
      </c>
      <c r="H27" s="366">
        <v>1.22</v>
      </c>
      <c r="I27" s="367">
        <v>6.4164050000000001</v>
      </c>
      <c r="J27" s="367">
        <v>1.54</v>
      </c>
    </row>
    <row r="28" spans="1:10" s="353" customFormat="1" ht="15" customHeight="1">
      <c r="A28" s="363">
        <v>26</v>
      </c>
      <c r="B28" s="940" t="s">
        <v>349</v>
      </c>
      <c r="C28" s="364">
        <v>9696.67</v>
      </c>
      <c r="D28" s="364">
        <v>179767.94547400001</v>
      </c>
      <c r="E28" s="365">
        <v>1.9908109546868225</v>
      </c>
      <c r="F28" s="365">
        <v>1.65</v>
      </c>
      <c r="G28" s="366">
        <v>0.43719400000000003</v>
      </c>
      <c r="H28" s="366">
        <v>2.0299999999999998</v>
      </c>
      <c r="I28" s="367">
        <v>5.4193360000000004</v>
      </c>
      <c r="J28" s="367">
        <v>2.17</v>
      </c>
    </row>
    <row r="29" spans="1:10" s="353" customFormat="1" ht="15" customHeight="1">
      <c r="A29" s="363">
        <v>27</v>
      </c>
      <c r="B29" s="940" t="s">
        <v>350</v>
      </c>
      <c r="C29" s="364">
        <v>488.94</v>
      </c>
      <c r="D29" s="364">
        <v>90806.444325999997</v>
      </c>
      <c r="E29" s="365">
        <v>1.0056212393354966</v>
      </c>
      <c r="F29" s="365">
        <v>0.92</v>
      </c>
      <c r="G29" s="366">
        <v>0.21585499999999999</v>
      </c>
      <c r="H29" s="366">
        <v>1.6</v>
      </c>
      <c r="I29" s="367">
        <v>16.385238000000001</v>
      </c>
      <c r="J29" s="367">
        <v>1.41</v>
      </c>
    </row>
    <row r="30" spans="1:10" s="353" customFormat="1" ht="15" customHeight="1">
      <c r="A30" s="363">
        <v>28</v>
      </c>
      <c r="B30" s="940" t="s">
        <v>351</v>
      </c>
      <c r="C30" s="364">
        <v>9300.6</v>
      </c>
      <c r="D30" s="364">
        <v>150755.35035699999</v>
      </c>
      <c r="E30" s="365">
        <v>1.6695156757619671</v>
      </c>
      <c r="F30" s="365">
        <v>1.22</v>
      </c>
      <c r="G30" s="366">
        <v>0.25233499999999998</v>
      </c>
      <c r="H30" s="366">
        <v>1.97</v>
      </c>
      <c r="I30" s="367">
        <v>6.7441110000000002</v>
      </c>
      <c r="J30" s="367">
        <v>2.16</v>
      </c>
    </row>
    <row r="31" spans="1:10" s="353" customFormat="1" ht="15" customHeight="1">
      <c r="A31" s="363">
        <v>29</v>
      </c>
      <c r="B31" s="940" t="s">
        <v>1395</v>
      </c>
      <c r="C31" s="364">
        <v>432.03</v>
      </c>
      <c r="D31" s="364">
        <v>108507.238192</v>
      </c>
      <c r="E31" s="365">
        <v>1.2016458100239498</v>
      </c>
      <c r="F31" s="365">
        <v>2.02</v>
      </c>
      <c r="G31" s="366">
        <v>0.38908199999999998</v>
      </c>
      <c r="H31" s="366">
        <v>2.63</v>
      </c>
      <c r="I31" s="367">
        <v>2.7613539999999999</v>
      </c>
      <c r="J31" s="367">
        <v>2.76</v>
      </c>
    </row>
    <row r="32" spans="1:10" s="353" customFormat="1" ht="15" customHeight="1">
      <c r="A32" s="363">
        <v>30</v>
      </c>
      <c r="B32" s="940" t="s">
        <v>352</v>
      </c>
      <c r="C32" s="364">
        <v>159.66999999999999</v>
      </c>
      <c r="D32" s="364">
        <v>75999.523025999995</v>
      </c>
      <c r="E32" s="365">
        <v>0.84164439100749999</v>
      </c>
      <c r="F32" s="365">
        <v>0.95</v>
      </c>
      <c r="G32" s="366">
        <v>0.322328</v>
      </c>
      <c r="H32" s="366">
        <v>1.35</v>
      </c>
      <c r="I32" s="367">
        <v>3.8830179999999999</v>
      </c>
      <c r="J32" s="367">
        <v>1.52</v>
      </c>
    </row>
    <row r="33" spans="1:10" s="353" customFormat="1" ht="15" customHeight="1">
      <c r="A33" s="941"/>
      <c r="B33" s="942"/>
      <c r="C33" s="943"/>
      <c r="D33" s="943"/>
      <c r="E33" s="944"/>
      <c r="F33" s="945"/>
      <c r="G33" s="946"/>
      <c r="H33" s="946"/>
      <c r="I33" s="947"/>
      <c r="J33" s="947"/>
    </row>
    <row r="34" spans="1:10" s="353" customFormat="1">
      <c r="A34" s="1330" t="s">
        <v>1396</v>
      </c>
      <c r="B34" s="1330"/>
      <c r="C34" s="1330"/>
      <c r="D34" s="1330"/>
      <c r="E34" s="1330"/>
      <c r="F34" s="1330"/>
      <c r="G34" s="1330"/>
      <c r="H34" s="1330"/>
      <c r="I34" s="1330"/>
      <c r="J34" s="1330"/>
    </row>
    <row r="35" spans="1:10" s="353" customFormat="1">
      <c r="A35" s="1330" t="s">
        <v>353</v>
      </c>
      <c r="B35" s="1330"/>
      <c r="C35" s="1330"/>
      <c r="D35" s="1330"/>
      <c r="E35" s="1330"/>
      <c r="F35" s="1330"/>
      <c r="G35" s="1330"/>
      <c r="H35" s="1330"/>
      <c r="I35" s="1330"/>
      <c r="J35" s="1330"/>
    </row>
    <row r="36" spans="1:10" s="353" customFormat="1">
      <c r="A36" s="1330" t="s">
        <v>354</v>
      </c>
      <c r="B36" s="1330"/>
      <c r="C36" s="1330"/>
      <c r="D36" s="1330"/>
      <c r="E36" s="1330"/>
      <c r="F36" s="1330"/>
      <c r="G36" s="1330"/>
      <c r="H36" s="1330"/>
      <c r="I36" s="1330"/>
      <c r="J36" s="1330"/>
    </row>
    <row r="37" spans="1:10" s="353" customFormat="1" ht="33" customHeight="1">
      <c r="A37" s="1330" t="s">
        <v>355</v>
      </c>
      <c r="B37" s="1330"/>
      <c r="C37" s="1330"/>
      <c r="D37" s="1330"/>
      <c r="E37" s="1330"/>
      <c r="F37" s="1330"/>
      <c r="G37" s="1330"/>
      <c r="H37" s="1330"/>
      <c r="I37" s="1330"/>
      <c r="J37" s="1330"/>
    </row>
    <row r="38" spans="1:10" s="353" customFormat="1">
      <c r="A38" s="1330" t="s">
        <v>356</v>
      </c>
      <c r="B38" s="1330"/>
      <c r="C38" s="1330"/>
      <c r="D38" s="1330"/>
      <c r="E38" s="1330"/>
      <c r="F38" s="1330"/>
      <c r="G38" s="1330"/>
      <c r="H38" s="1330"/>
      <c r="I38" s="1330"/>
      <c r="J38" s="1330"/>
    </row>
    <row r="39" spans="1:10" s="353" customFormat="1">
      <c r="A39" s="355" t="s">
        <v>312</v>
      </c>
      <c r="H39" s="354"/>
    </row>
    <row r="40" spans="1:10" s="353" customFormat="1"/>
  </sheetData>
  <mergeCells count="5">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topLeftCell="A43" workbookViewId="0">
      <selection activeCell="K10" sqref="K10"/>
    </sheetView>
  </sheetViews>
  <sheetFormatPr defaultColWidth="9.140625" defaultRowHeight="12"/>
  <cols>
    <col min="1" max="1" width="6.42578125" style="161" bestFit="1" customWidth="1"/>
    <col min="2" max="2" width="20.5703125" style="161" bestFit="1" customWidth="1"/>
    <col min="3" max="3" width="14.5703125" style="161" bestFit="1" customWidth="1"/>
    <col min="4" max="4" width="13.85546875" style="161" bestFit="1" customWidth="1"/>
    <col min="5" max="5" width="9.85546875" style="161" customWidth="1"/>
    <col min="6" max="6" width="7.85546875" style="161" customWidth="1"/>
    <col min="7" max="7" width="9" style="161" customWidth="1"/>
    <col min="8" max="8" width="9.5703125" style="161" bestFit="1" customWidth="1"/>
    <col min="9" max="9" width="10.5703125" style="161" bestFit="1" customWidth="1"/>
    <col min="10" max="10" width="11.5703125" style="161" customWidth="1"/>
    <col min="11" max="11" width="30.42578125" style="161" bestFit="1" customWidth="1"/>
    <col min="12" max="12" width="4.5703125" style="161" bestFit="1" customWidth="1"/>
    <col min="13" max="16384" width="9.140625" style="161"/>
  </cols>
  <sheetData>
    <row r="1" spans="1:11">
      <c r="A1" s="368" t="s">
        <v>1407</v>
      </c>
      <c r="B1" s="368"/>
      <c r="C1" s="368"/>
      <c r="D1" s="368"/>
      <c r="E1" s="368"/>
      <c r="F1" s="368"/>
      <c r="G1" s="368"/>
      <c r="H1" s="368"/>
      <c r="I1" s="368"/>
      <c r="J1" s="368"/>
      <c r="K1" s="368"/>
    </row>
    <row r="2" spans="1:11" s="162" customFormat="1" ht="48">
      <c r="A2" s="948" t="s">
        <v>357</v>
      </c>
      <c r="B2" s="948" t="s">
        <v>316</v>
      </c>
      <c r="C2" s="949" t="s">
        <v>317</v>
      </c>
      <c r="D2" s="949" t="s">
        <v>318</v>
      </c>
      <c r="E2" s="948" t="s">
        <v>319</v>
      </c>
      <c r="F2" s="948" t="s">
        <v>320</v>
      </c>
      <c r="G2" s="948" t="s">
        <v>321</v>
      </c>
      <c r="H2" s="949" t="s">
        <v>322</v>
      </c>
      <c r="I2" s="949" t="s">
        <v>323</v>
      </c>
      <c r="J2" s="949" t="s">
        <v>324</v>
      </c>
    </row>
    <row r="3" spans="1:11" s="162" customFormat="1" ht="15">
      <c r="A3" s="363">
        <v>1</v>
      </c>
      <c r="B3" s="940" t="s">
        <v>358</v>
      </c>
      <c r="C3" s="364">
        <v>114.0001121</v>
      </c>
      <c r="D3" s="364">
        <v>83304.95</v>
      </c>
      <c r="E3" s="365">
        <v>0.78</v>
      </c>
      <c r="F3" s="365">
        <v>2.04</v>
      </c>
      <c r="G3" s="366">
        <v>0.39</v>
      </c>
      <c r="H3" s="366">
        <v>4.9800000000000004</v>
      </c>
      <c r="I3" s="367">
        <v>-6.87</v>
      </c>
      <c r="J3" s="367">
        <v>0.08</v>
      </c>
      <c r="K3" s="405"/>
    </row>
    <row r="4" spans="1:11" s="162" customFormat="1" ht="25.5">
      <c r="A4" s="363">
        <v>2</v>
      </c>
      <c r="B4" s="940" t="s">
        <v>359</v>
      </c>
      <c r="C4" s="364">
        <v>432.02778899999998</v>
      </c>
      <c r="D4" s="364">
        <v>108558.65</v>
      </c>
      <c r="E4" s="365">
        <v>1.02</v>
      </c>
      <c r="F4" s="365">
        <v>2.08</v>
      </c>
      <c r="G4" s="366">
        <v>0.42</v>
      </c>
      <c r="H4" s="366">
        <v>5.81</v>
      </c>
      <c r="I4" s="367">
        <v>2.83</v>
      </c>
      <c r="J4" s="367">
        <v>0.1</v>
      </c>
      <c r="K4" s="405"/>
    </row>
    <row r="5" spans="1:11" s="162" customFormat="1" ht="25.5">
      <c r="A5" s="363">
        <v>3</v>
      </c>
      <c r="B5" s="940" t="s">
        <v>360</v>
      </c>
      <c r="C5" s="364">
        <v>71.892328500000005</v>
      </c>
      <c r="D5" s="364">
        <v>62258.61</v>
      </c>
      <c r="E5" s="365">
        <v>0.59</v>
      </c>
      <c r="F5" s="365">
        <v>0.53</v>
      </c>
      <c r="G5" s="366">
        <v>0.09</v>
      </c>
      <c r="H5" s="366">
        <v>0.89</v>
      </c>
      <c r="I5" s="367">
        <v>5.93</v>
      </c>
      <c r="J5" s="367">
        <v>0.02</v>
      </c>
      <c r="K5" s="405"/>
    </row>
    <row r="6" spans="1:11" s="162" customFormat="1" ht="15">
      <c r="A6" s="363">
        <v>4</v>
      </c>
      <c r="B6" s="940" t="s">
        <v>361</v>
      </c>
      <c r="C6" s="364">
        <v>95.919779000000005</v>
      </c>
      <c r="D6" s="364">
        <v>131507.31</v>
      </c>
      <c r="E6" s="365">
        <v>1.24</v>
      </c>
      <c r="F6" s="365">
        <v>0.56999999999999995</v>
      </c>
      <c r="G6" s="366">
        <v>0.16</v>
      </c>
      <c r="H6" s="366">
        <v>1.1599999999999999</v>
      </c>
      <c r="I6" s="367">
        <v>1.24</v>
      </c>
      <c r="J6" s="367">
        <v>0.02</v>
      </c>
      <c r="K6" s="405"/>
    </row>
    <row r="7" spans="1:11" s="162" customFormat="1" ht="15">
      <c r="A7" s="363">
        <v>5</v>
      </c>
      <c r="B7" s="940" t="s">
        <v>362</v>
      </c>
      <c r="C7" s="364">
        <v>618.00891139999999</v>
      </c>
      <c r="D7" s="364">
        <v>359690.46</v>
      </c>
      <c r="E7" s="365">
        <v>3.39</v>
      </c>
      <c r="F7" s="365">
        <v>1.1299999999999999</v>
      </c>
      <c r="G7" s="366">
        <v>0.37</v>
      </c>
      <c r="H7" s="366">
        <v>2.69</v>
      </c>
      <c r="I7" s="367">
        <v>8.8699999999999992</v>
      </c>
      <c r="J7" s="367">
        <v>0.03</v>
      </c>
      <c r="K7" s="405"/>
    </row>
    <row r="8" spans="1:11" s="162" customFormat="1" ht="15">
      <c r="A8" s="363">
        <v>6</v>
      </c>
      <c r="B8" s="940" t="s">
        <v>363</v>
      </c>
      <c r="C8" s="364">
        <v>279.179756</v>
      </c>
      <c r="D8" s="364">
        <v>106106.73</v>
      </c>
      <c r="E8" s="365">
        <v>1</v>
      </c>
      <c r="F8" s="365">
        <v>0.48</v>
      </c>
      <c r="G8" s="366">
        <v>0.06</v>
      </c>
      <c r="H8" s="366">
        <v>1.43</v>
      </c>
      <c r="I8" s="367">
        <v>4.59</v>
      </c>
      <c r="J8" s="367">
        <v>0.03</v>
      </c>
      <c r="K8" s="405"/>
    </row>
    <row r="9" spans="1:11" s="162" customFormat="1" ht="15">
      <c r="A9" s="363">
        <v>7</v>
      </c>
      <c r="B9" s="940" t="s">
        <v>364</v>
      </c>
      <c r="C9" s="364">
        <v>123.79926399999999</v>
      </c>
      <c r="D9" s="364">
        <v>198202.47</v>
      </c>
      <c r="E9" s="365">
        <v>1.87</v>
      </c>
      <c r="F9" s="365">
        <v>1.05</v>
      </c>
      <c r="G9" s="366">
        <v>0.28000000000000003</v>
      </c>
      <c r="H9" s="366">
        <v>2.2400000000000002</v>
      </c>
      <c r="I9" s="367">
        <v>6.24</v>
      </c>
      <c r="J9" s="367">
        <v>0.02</v>
      </c>
      <c r="K9" s="405"/>
    </row>
    <row r="10" spans="1:11" s="162" customFormat="1" ht="15">
      <c r="A10" s="363">
        <v>8</v>
      </c>
      <c r="B10" s="940" t="s">
        <v>365</v>
      </c>
      <c r="C10" s="364">
        <v>159.6662097</v>
      </c>
      <c r="D10" s="364">
        <v>86215.12</v>
      </c>
      <c r="E10" s="365">
        <v>0.81</v>
      </c>
      <c r="F10" s="365">
        <v>0.95</v>
      </c>
      <c r="G10" s="366">
        <v>0.32</v>
      </c>
      <c r="H10" s="366">
        <v>1.87</v>
      </c>
      <c r="I10" s="367">
        <v>3.9</v>
      </c>
      <c r="J10" s="367">
        <v>0.04</v>
      </c>
      <c r="K10" s="405"/>
    </row>
    <row r="11" spans="1:11" s="162" customFormat="1" ht="25.5">
      <c r="A11" s="363">
        <v>9</v>
      </c>
      <c r="B11" s="940" t="s">
        <v>366</v>
      </c>
      <c r="C11" s="364">
        <v>4338.5054879999998</v>
      </c>
      <c r="D11" s="364">
        <v>59340.99</v>
      </c>
      <c r="E11" s="365">
        <v>0.56000000000000005</v>
      </c>
      <c r="F11" s="365">
        <v>1.47</v>
      </c>
      <c r="G11" s="366">
        <v>0.3</v>
      </c>
      <c r="H11" s="366">
        <v>3.57</v>
      </c>
      <c r="I11" s="367">
        <v>-3.17</v>
      </c>
      <c r="J11" s="367">
        <v>0.03</v>
      </c>
      <c r="K11" s="405"/>
    </row>
    <row r="12" spans="1:11" s="162" customFormat="1" ht="15">
      <c r="A12" s="363">
        <v>10</v>
      </c>
      <c r="B12" s="940" t="s">
        <v>367</v>
      </c>
      <c r="C12" s="364">
        <v>2845.4365745</v>
      </c>
      <c r="D12" s="364">
        <v>386241.55</v>
      </c>
      <c r="E12" s="365">
        <v>3.64</v>
      </c>
      <c r="F12" s="365">
        <v>0.81</v>
      </c>
      <c r="G12" s="366">
        <v>0.25</v>
      </c>
      <c r="H12" s="366">
        <v>2.36</v>
      </c>
      <c r="I12" s="367">
        <v>5.19</v>
      </c>
      <c r="J12" s="367">
        <v>0.03</v>
      </c>
      <c r="K12" s="405"/>
    </row>
    <row r="13" spans="1:11" s="162" customFormat="1" ht="15">
      <c r="A13" s="363">
        <v>11</v>
      </c>
      <c r="B13" s="940" t="s">
        <v>368</v>
      </c>
      <c r="C13" s="364">
        <v>24.086829600000002</v>
      </c>
      <c r="D13" s="364">
        <v>64625.43</v>
      </c>
      <c r="E13" s="365">
        <v>0.61</v>
      </c>
      <c r="F13" s="365">
        <v>0.3</v>
      </c>
      <c r="G13" s="366">
        <v>0.04</v>
      </c>
      <c r="H13" s="366">
        <v>1.18</v>
      </c>
      <c r="I13" s="367">
        <v>5.71</v>
      </c>
      <c r="J13" s="367">
        <v>0.03</v>
      </c>
      <c r="K13" s="405"/>
    </row>
    <row r="14" spans="1:11" s="162" customFormat="1" ht="15">
      <c r="A14" s="363">
        <v>12</v>
      </c>
      <c r="B14" s="940" t="s">
        <v>369</v>
      </c>
      <c r="C14" s="364">
        <v>161.50359979999999</v>
      </c>
      <c r="D14" s="364">
        <v>77725.22</v>
      </c>
      <c r="E14" s="365">
        <v>0.73</v>
      </c>
      <c r="F14" s="365">
        <v>0.21</v>
      </c>
      <c r="G14" s="366">
        <v>0.01</v>
      </c>
      <c r="H14" s="366">
        <v>1.21</v>
      </c>
      <c r="I14" s="367">
        <v>2.3199999999999998</v>
      </c>
      <c r="J14" s="367">
        <v>0.02</v>
      </c>
      <c r="K14" s="405"/>
    </row>
    <row r="15" spans="1:11" s="162" customFormat="1" ht="15">
      <c r="A15" s="363">
        <v>13</v>
      </c>
      <c r="B15" s="940" t="s">
        <v>370</v>
      </c>
      <c r="C15" s="364">
        <v>6162.7283269999998</v>
      </c>
      <c r="D15" s="364">
        <v>107888.11</v>
      </c>
      <c r="E15" s="365">
        <v>1.02</v>
      </c>
      <c r="F15" s="365">
        <v>1.52</v>
      </c>
      <c r="G15" s="366">
        <v>0.31</v>
      </c>
      <c r="H15" s="366">
        <v>3.65</v>
      </c>
      <c r="I15" s="367">
        <v>-3.67</v>
      </c>
      <c r="J15" s="367">
        <v>0.17</v>
      </c>
      <c r="K15" s="405"/>
    </row>
    <row r="16" spans="1:11" s="162" customFormat="1" ht="15">
      <c r="A16" s="363">
        <v>14</v>
      </c>
      <c r="B16" s="940" t="s">
        <v>371</v>
      </c>
      <c r="C16" s="364">
        <v>53.093716000000001</v>
      </c>
      <c r="D16" s="364">
        <v>58570.23</v>
      </c>
      <c r="E16" s="365">
        <v>0.55000000000000004</v>
      </c>
      <c r="F16" s="365">
        <v>0.53</v>
      </c>
      <c r="G16" s="366">
        <v>0.09</v>
      </c>
      <c r="H16" s="366">
        <v>1.43</v>
      </c>
      <c r="I16" s="367">
        <v>6.72</v>
      </c>
      <c r="J16" s="367">
        <v>0.03</v>
      </c>
      <c r="K16" s="405"/>
    </row>
    <row r="17" spans="1:11" s="162" customFormat="1" ht="25.5">
      <c r="A17" s="363">
        <v>15</v>
      </c>
      <c r="B17" s="940" t="s">
        <v>372</v>
      </c>
      <c r="C17" s="364">
        <v>83.4148505</v>
      </c>
      <c r="D17" s="364">
        <v>77971.460000000006</v>
      </c>
      <c r="E17" s="365">
        <v>0.73</v>
      </c>
      <c r="F17" s="365">
        <v>0.45</v>
      </c>
      <c r="G17" s="366">
        <v>0.08</v>
      </c>
      <c r="H17" s="366">
        <v>1.22</v>
      </c>
      <c r="I17" s="367">
        <v>10.54</v>
      </c>
      <c r="J17" s="367">
        <v>0.02</v>
      </c>
      <c r="K17" s="405"/>
    </row>
    <row r="18" spans="1:11" s="162" customFormat="1" ht="15">
      <c r="A18" s="363">
        <v>16</v>
      </c>
      <c r="B18" s="940" t="s">
        <v>373</v>
      </c>
      <c r="C18" s="364">
        <v>27.401051500000001</v>
      </c>
      <c r="D18" s="364">
        <v>64021.87</v>
      </c>
      <c r="E18" s="365">
        <v>0.6</v>
      </c>
      <c r="F18" s="365">
        <v>0.77</v>
      </c>
      <c r="G18" s="366">
        <v>0.16</v>
      </c>
      <c r="H18" s="366">
        <v>1.62</v>
      </c>
      <c r="I18" s="367">
        <v>-1.28</v>
      </c>
      <c r="J18" s="367">
        <v>0.02</v>
      </c>
      <c r="K18" s="405"/>
    </row>
    <row r="19" spans="1:11" s="162" customFormat="1" ht="15">
      <c r="A19" s="363">
        <v>17</v>
      </c>
      <c r="B19" s="940" t="s">
        <v>374</v>
      </c>
      <c r="C19" s="364">
        <v>131.69584520000001</v>
      </c>
      <c r="D19" s="364">
        <v>98472.41</v>
      </c>
      <c r="E19" s="365">
        <v>0.93</v>
      </c>
      <c r="F19" s="365">
        <v>0.98</v>
      </c>
      <c r="G19" s="366">
        <v>0.34</v>
      </c>
      <c r="H19" s="366">
        <v>1.78</v>
      </c>
      <c r="I19" s="367">
        <v>15.29</v>
      </c>
      <c r="J19" s="367">
        <v>0.03</v>
      </c>
      <c r="K19" s="405"/>
    </row>
    <row r="20" spans="1:11" s="162" customFormat="1" ht="15">
      <c r="A20" s="363">
        <v>18</v>
      </c>
      <c r="B20" s="940" t="s">
        <v>375</v>
      </c>
      <c r="C20" s="364">
        <v>542.73301919999994</v>
      </c>
      <c r="D20" s="364">
        <v>154473.76</v>
      </c>
      <c r="E20" s="365">
        <v>1.46</v>
      </c>
      <c r="F20" s="365">
        <v>0.64</v>
      </c>
      <c r="G20" s="366">
        <v>0.13</v>
      </c>
      <c r="H20" s="366">
        <v>1.3</v>
      </c>
      <c r="I20" s="367">
        <v>10.23</v>
      </c>
      <c r="J20" s="367">
        <v>0.03</v>
      </c>
      <c r="K20" s="405"/>
    </row>
    <row r="21" spans="1:11" s="162" customFormat="1" ht="15">
      <c r="A21" s="363">
        <v>19</v>
      </c>
      <c r="B21" s="940" t="s">
        <v>376</v>
      </c>
      <c r="C21" s="364">
        <v>760.81223020000004</v>
      </c>
      <c r="D21" s="364">
        <v>1268245.08</v>
      </c>
      <c r="E21" s="365">
        <v>11.95</v>
      </c>
      <c r="F21" s="365">
        <v>1.07</v>
      </c>
      <c r="G21" s="366">
        <v>0.44</v>
      </c>
      <c r="H21" s="366">
        <v>2</v>
      </c>
      <c r="I21" s="367">
        <v>9.94</v>
      </c>
      <c r="J21" s="367">
        <v>0.02</v>
      </c>
      <c r="K21" s="405"/>
    </row>
    <row r="22" spans="1:11" s="162" customFormat="1" ht="25.5">
      <c r="A22" s="363">
        <v>20</v>
      </c>
      <c r="B22" s="940" t="s">
        <v>377</v>
      </c>
      <c r="C22" s="364">
        <v>2150.9441270000002</v>
      </c>
      <c r="D22" s="364">
        <v>62716.05</v>
      </c>
      <c r="E22" s="365">
        <v>0.59</v>
      </c>
      <c r="F22" s="365">
        <v>0.56999999999999995</v>
      </c>
      <c r="G22" s="366">
        <v>0.12</v>
      </c>
      <c r="H22" s="366">
        <v>1.49</v>
      </c>
      <c r="I22" s="367">
        <v>8.2200000000000006</v>
      </c>
      <c r="J22" s="367">
        <v>0.02</v>
      </c>
      <c r="K22" s="405"/>
    </row>
    <row r="23" spans="1:11" s="162" customFormat="1" ht="15">
      <c r="A23" s="363">
        <v>21</v>
      </c>
      <c r="B23" s="940" t="s">
        <v>378</v>
      </c>
      <c r="C23" s="364">
        <v>39.986221999999998</v>
      </c>
      <c r="D23" s="364">
        <v>72509.820000000007</v>
      </c>
      <c r="E23" s="365">
        <v>0.68</v>
      </c>
      <c r="F23" s="365">
        <v>0.56999999999999995</v>
      </c>
      <c r="G23" s="366">
        <v>0.08</v>
      </c>
      <c r="H23" s="366">
        <v>2.04</v>
      </c>
      <c r="I23" s="367">
        <v>8.99</v>
      </c>
      <c r="J23" s="367">
        <v>0.02</v>
      </c>
      <c r="K23" s="405"/>
    </row>
    <row r="24" spans="1:11" s="162" customFormat="1" ht="15">
      <c r="A24" s="363">
        <v>22</v>
      </c>
      <c r="B24" s="940" t="s">
        <v>379</v>
      </c>
      <c r="C24" s="364">
        <v>224.72165229999999</v>
      </c>
      <c r="D24" s="364">
        <v>101306.21</v>
      </c>
      <c r="E24" s="365">
        <v>0.95</v>
      </c>
      <c r="F24" s="365">
        <v>1.07</v>
      </c>
      <c r="G24" s="366">
        <v>0.21</v>
      </c>
      <c r="H24" s="366">
        <v>2.56</v>
      </c>
      <c r="I24" s="367">
        <v>0.61</v>
      </c>
      <c r="J24" s="367">
        <v>0.02</v>
      </c>
      <c r="K24" s="405"/>
    </row>
    <row r="25" spans="1:11" s="162" customFormat="1" ht="15">
      <c r="A25" s="363">
        <v>23</v>
      </c>
      <c r="B25" s="940" t="s">
        <v>380</v>
      </c>
      <c r="C25" s="364">
        <v>234.95912619999999</v>
      </c>
      <c r="D25" s="364">
        <v>220804.95</v>
      </c>
      <c r="E25" s="365">
        <v>2.08</v>
      </c>
      <c r="F25" s="365">
        <v>0.24</v>
      </c>
      <c r="G25" s="366">
        <v>0.03</v>
      </c>
      <c r="H25" s="366">
        <v>1.9</v>
      </c>
      <c r="I25" s="367">
        <v>6.18</v>
      </c>
      <c r="J25" s="367">
        <v>0.02</v>
      </c>
      <c r="K25" s="405"/>
    </row>
    <row r="26" spans="1:11" s="162" customFormat="1" ht="15">
      <c r="A26" s="363">
        <v>24</v>
      </c>
      <c r="B26" s="940" t="s">
        <v>381</v>
      </c>
      <c r="C26" s="364">
        <v>1407.2233536000001</v>
      </c>
      <c r="D26" s="364">
        <v>844052.57</v>
      </c>
      <c r="E26" s="365">
        <v>7.95</v>
      </c>
      <c r="F26" s="365">
        <v>1.02</v>
      </c>
      <c r="G26" s="366">
        <v>0.45</v>
      </c>
      <c r="H26" s="366">
        <v>2.31</v>
      </c>
      <c r="I26" s="367">
        <v>7.01</v>
      </c>
      <c r="J26" s="367">
        <v>0.03</v>
      </c>
      <c r="K26" s="405"/>
    </row>
    <row r="27" spans="1:11" s="162" customFormat="1" ht="15">
      <c r="A27" s="363">
        <v>25</v>
      </c>
      <c r="B27" s="940" t="s">
        <v>382</v>
      </c>
      <c r="C27" s="364">
        <v>1248.4721472000001</v>
      </c>
      <c r="D27" s="364">
        <v>392552.1</v>
      </c>
      <c r="E27" s="365">
        <v>3.7</v>
      </c>
      <c r="F27" s="365">
        <v>0.7</v>
      </c>
      <c r="G27" s="366">
        <v>0.23</v>
      </c>
      <c r="H27" s="366">
        <v>1.33</v>
      </c>
      <c r="I27" s="367">
        <v>-0.36</v>
      </c>
      <c r="J27" s="367">
        <v>0.03</v>
      </c>
      <c r="K27" s="405"/>
    </row>
    <row r="28" spans="1:11" s="162" customFormat="1" ht="15">
      <c r="A28" s="363">
        <v>26</v>
      </c>
      <c r="B28" s="940" t="s">
        <v>383</v>
      </c>
      <c r="C28" s="364">
        <v>778.71950500000003</v>
      </c>
      <c r="D28" s="364">
        <v>96936.95</v>
      </c>
      <c r="E28" s="365">
        <v>0.91</v>
      </c>
      <c r="F28" s="365">
        <v>1.34</v>
      </c>
      <c r="G28" s="366">
        <v>0.44</v>
      </c>
      <c r="H28" s="366">
        <v>3.12</v>
      </c>
      <c r="I28" s="367">
        <v>0.18</v>
      </c>
      <c r="J28" s="367">
        <v>0.03</v>
      </c>
      <c r="K28" s="405"/>
    </row>
    <row r="29" spans="1:11" s="162" customFormat="1" ht="15">
      <c r="A29" s="363">
        <v>27</v>
      </c>
      <c r="B29" s="940" t="s">
        <v>384</v>
      </c>
      <c r="C29" s="364">
        <v>2075.9476475000001</v>
      </c>
      <c r="D29" s="364">
        <v>565933.43000000005</v>
      </c>
      <c r="E29" s="365">
        <v>5.33</v>
      </c>
      <c r="F29" s="365">
        <v>0.78</v>
      </c>
      <c r="G29" s="366">
        <v>0.19</v>
      </c>
      <c r="H29" s="366">
        <v>1.48</v>
      </c>
      <c r="I29" s="367">
        <v>11.36</v>
      </c>
      <c r="J29" s="367">
        <v>0.02</v>
      </c>
      <c r="K29" s="405"/>
    </row>
    <row r="30" spans="1:11" s="162" customFormat="1" ht="15">
      <c r="A30" s="363">
        <v>28</v>
      </c>
      <c r="B30" s="940" t="s">
        <v>385</v>
      </c>
      <c r="C30" s="364">
        <v>244.5453966</v>
      </c>
      <c r="D30" s="364">
        <v>88839.67</v>
      </c>
      <c r="E30" s="365">
        <v>0.84</v>
      </c>
      <c r="F30" s="365">
        <v>1.33</v>
      </c>
      <c r="G30" s="366">
        <v>0.46</v>
      </c>
      <c r="H30" s="366">
        <v>2.5299999999999998</v>
      </c>
      <c r="I30" s="367">
        <v>5.79</v>
      </c>
      <c r="J30" s="367">
        <v>0.03</v>
      </c>
      <c r="K30" s="405"/>
    </row>
    <row r="31" spans="1:11" s="162" customFormat="1" ht="25.5">
      <c r="A31" s="363">
        <v>29</v>
      </c>
      <c r="B31" s="940" t="s">
        <v>386</v>
      </c>
      <c r="C31" s="364">
        <v>993.97564899999998</v>
      </c>
      <c r="D31" s="364">
        <v>265162.88</v>
      </c>
      <c r="E31" s="365">
        <v>2.5</v>
      </c>
      <c r="F31" s="365">
        <v>0.88</v>
      </c>
      <c r="G31" s="366">
        <v>0.26</v>
      </c>
      <c r="H31" s="366">
        <v>1.83</v>
      </c>
      <c r="I31" s="367">
        <v>7.27</v>
      </c>
      <c r="J31" s="367">
        <v>0.02</v>
      </c>
      <c r="K31" s="405"/>
    </row>
    <row r="32" spans="1:11" s="162" customFormat="1" ht="15">
      <c r="A32" s="363">
        <v>30</v>
      </c>
      <c r="B32" s="940" t="s">
        <v>387</v>
      </c>
      <c r="C32" s="364">
        <v>29.6163369</v>
      </c>
      <c r="D32" s="364">
        <v>49440.49</v>
      </c>
      <c r="E32" s="365">
        <v>0.47</v>
      </c>
      <c r="F32" s="365">
        <v>0.65</v>
      </c>
      <c r="G32" s="366">
        <v>0.11</v>
      </c>
      <c r="H32" s="366">
        <v>1.47</v>
      </c>
      <c r="I32" s="367">
        <v>14.53</v>
      </c>
      <c r="J32" s="367">
        <v>0.04</v>
      </c>
      <c r="K32" s="405"/>
    </row>
    <row r="33" spans="1:11" s="162" customFormat="1" ht="15">
      <c r="A33" s="363">
        <v>31</v>
      </c>
      <c r="B33" s="940" t="s">
        <v>388</v>
      </c>
      <c r="C33" s="364">
        <v>274.96962079999997</v>
      </c>
      <c r="D33" s="364">
        <v>414679.28</v>
      </c>
      <c r="E33" s="365">
        <v>3.91</v>
      </c>
      <c r="F33" s="365">
        <v>1.38</v>
      </c>
      <c r="G33" s="366">
        <v>0.45</v>
      </c>
      <c r="H33" s="366">
        <v>3.46</v>
      </c>
      <c r="I33" s="367">
        <v>-3.29</v>
      </c>
      <c r="J33" s="367">
        <v>0.03</v>
      </c>
      <c r="K33" s="405"/>
    </row>
    <row r="34" spans="1:11" s="162" customFormat="1" ht="25.5">
      <c r="A34" s="363">
        <v>32</v>
      </c>
      <c r="B34" s="940" t="s">
        <v>389</v>
      </c>
      <c r="C34" s="364">
        <v>621.76441550000004</v>
      </c>
      <c r="D34" s="364">
        <v>278051.43</v>
      </c>
      <c r="E34" s="365">
        <v>2.62</v>
      </c>
      <c r="F34" s="365">
        <v>1.0900000000000001</v>
      </c>
      <c r="G34" s="366">
        <v>0.23</v>
      </c>
      <c r="H34" s="366">
        <v>2.72</v>
      </c>
      <c r="I34" s="367">
        <v>14.38</v>
      </c>
      <c r="J34" s="367">
        <v>0.02</v>
      </c>
      <c r="K34" s="405"/>
    </row>
    <row r="35" spans="1:11" s="162" customFormat="1" ht="15">
      <c r="A35" s="363">
        <v>33</v>
      </c>
      <c r="B35" s="940" t="s">
        <v>390</v>
      </c>
      <c r="C35" s="364">
        <v>157.20128700000001</v>
      </c>
      <c r="D35" s="364">
        <v>158905.88</v>
      </c>
      <c r="E35" s="365">
        <v>1.5</v>
      </c>
      <c r="F35" s="365">
        <v>0.67</v>
      </c>
      <c r="G35" s="366">
        <v>0.19</v>
      </c>
      <c r="H35" s="366">
        <v>1.3</v>
      </c>
      <c r="I35" s="367">
        <v>-2.95</v>
      </c>
      <c r="J35" s="367">
        <v>0.03</v>
      </c>
      <c r="K35" s="405"/>
    </row>
    <row r="36" spans="1:11" s="162" customFormat="1" ht="15">
      <c r="A36" s="363">
        <v>34</v>
      </c>
      <c r="B36" s="940" t="s">
        <v>391</v>
      </c>
      <c r="C36" s="364">
        <v>9696.6661339999991</v>
      </c>
      <c r="D36" s="364">
        <v>179767.95</v>
      </c>
      <c r="E36" s="365">
        <v>1.69</v>
      </c>
      <c r="F36" s="365">
        <v>1.67</v>
      </c>
      <c r="G36" s="366">
        <v>0.46</v>
      </c>
      <c r="H36" s="366">
        <v>4.4000000000000004</v>
      </c>
      <c r="I36" s="367">
        <v>5.39</v>
      </c>
      <c r="J36" s="367">
        <v>0.1</v>
      </c>
      <c r="K36" s="405"/>
    </row>
    <row r="37" spans="1:11" s="162" customFormat="1" ht="15">
      <c r="A37" s="363">
        <v>35</v>
      </c>
      <c r="B37" s="940" t="s">
        <v>392</v>
      </c>
      <c r="C37" s="364">
        <v>96.415716000000003</v>
      </c>
      <c r="D37" s="364">
        <v>91027.09</v>
      </c>
      <c r="E37" s="365">
        <v>0.86</v>
      </c>
      <c r="F37" s="365">
        <v>0.3</v>
      </c>
      <c r="G37" s="366">
        <v>0.04</v>
      </c>
      <c r="H37" s="366">
        <v>1.3</v>
      </c>
      <c r="I37" s="367">
        <v>8.35</v>
      </c>
      <c r="J37" s="367">
        <v>0.03</v>
      </c>
      <c r="K37" s="405"/>
    </row>
    <row r="38" spans="1:11" s="162" customFormat="1" ht="25.5">
      <c r="A38" s="363">
        <v>36</v>
      </c>
      <c r="B38" s="940" t="s">
        <v>393</v>
      </c>
      <c r="C38" s="364">
        <v>6290.1396029999996</v>
      </c>
      <c r="D38" s="364">
        <v>106934.89</v>
      </c>
      <c r="E38" s="365">
        <v>1.01</v>
      </c>
      <c r="F38" s="365">
        <v>1.71</v>
      </c>
      <c r="G38" s="366">
        <v>0.43</v>
      </c>
      <c r="H38" s="366">
        <v>4.68</v>
      </c>
      <c r="I38" s="367">
        <v>3.73</v>
      </c>
      <c r="J38" s="367">
        <v>0.09</v>
      </c>
      <c r="K38" s="405"/>
    </row>
    <row r="39" spans="1:11" s="162" customFormat="1" ht="25.5">
      <c r="A39" s="363">
        <v>37</v>
      </c>
      <c r="B39" s="940" t="s">
        <v>394</v>
      </c>
      <c r="C39" s="364">
        <v>9300.6038189999999</v>
      </c>
      <c r="D39" s="364">
        <v>150823.71</v>
      </c>
      <c r="E39" s="365">
        <v>1.42</v>
      </c>
      <c r="F39" s="365">
        <v>1.26</v>
      </c>
      <c r="G39" s="366">
        <v>0.27</v>
      </c>
      <c r="H39" s="366">
        <v>3.79</v>
      </c>
      <c r="I39" s="367">
        <v>6.76</v>
      </c>
      <c r="J39" s="367">
        <v>0.04</v>
      </c>
      <c r="K39" s="405"/>
    </row>
    <row r="40" spans="1:11" s="162" customFormat="1" ht="15">
      <c r="A40" s="363">
        <v>38</v>
      </c>
      <c r="B40" s="940" t="s">
        <v>395</v>
      </c>
      <c r="C40" s="364">
        <v>6765.8139259999998</v>
      </c>
      <c r="D40" s="364">
        <v>1059120.51</v>
      </c>
      <c r="E40" s="365">
        <v>9.98</v>
      </c>
      <c r="F40" s="365">
        <v>1.21</v>
      </c>
      <c r="G40" s="366">
        <v>0.52</v>
      </c>
      <c r="H40" s="366">
        <v>2.56</v>
      </c>
      <c r="I40" s="367">
        <v>9.44</v>
      </c>
      <c r="J40" s="367">
        <v>0.02</v>
      </c>
      <c r="K40" s="405"/>
    </row>
    <row r="41" spans="1:11" s="162" customFormat="1" ht="25.5">
      <c r="A41" s="363">
        <v>39</v>
      </c>
      <c r="B41" s="940" t="s">
        <v>396</v>
      </c>
      <c r="C41" s="364">
        <v>1001.519455</v>
      </c>
      <c r="D41" s="364">
        <v>67239.759999999995</v>
      </c>
      <c r="E41" s="365">
        <v>0.63</v>
      </c>
      <c r="F41" s="365">
        <v>0.78</v>
      </c>
      <c r="G41" s="366">
        <v>0.22</v>
      </c>
      <c r="H41" s="366">
        <v>1.72</v>
      </c>
      <c r="I41" s="367">
        <v>7.61</v>
      </c>
      <c r="J41" s="367">
        <v>0.04</v>
      </c>
      <c r="K41" s="405"/>
    </row>
    <row r="42" spans="1:11" s="162" customFormat="1" ht="15">
      <c r="A42" s="363">
        <v>40</v>
      </c>
      <c r="B42" s="950" t="s">
        <v>1190</v>
      </c>
      <c r="C42" s="364">
        <v>375.911608</v>
      </c>
      <c r="D42" s="364">
        <v>80990.53</v>
      </c>
      <c r="E42" s="365">
        <v>0.76</v>
      </c>
      <c r="F42" s="365">
        <v>1.39</v>
      </c>
      <c r="G42" s="366">
        <v>0.3</v>
      </c>
      <c r="H42" s="366">
        <v>3.44</v>
      </c>
      <c r="I42" s="367">
        <v>23.68</v>
      </c>
      <c r="J42" s="367">
        <v>0.09</v>
      </c>
      <c r="K42" s="405"/>
    </row>
    <row r="43" spans="1:11" s="162" customFormat="1" ht="15">
      <c r="A43" s="363">
        <v>41</v>
      </c>
      <c r="B43" s="940" t="s">
        <v>397</v>
      </c>
      <c r="C43" s="364">
        <v>892.46119339999996</v>
      </c>
      <c r="D43" s="364">
        <v>325791.62</v>
      </c>
      <c r="E43" s="365">
        <v>3.07</v>
      </c>
      <c r="F43" s="365">
        <v>1.45</v>
      </c>
      <c r="G43" s="366">
        <v>0.45</v>
      </c>
      <c r="H43" s="366">
        <v>4.0599999999999996</v>
      </c>
      <c r="I43" s="367">
        <v>2.2400000000000002</v>
      </c>
      <c r="J43" s="367">
        <v>0.09</v>
      </c>
      <c r="K43" s="405"/>
    </row>
    <row r="44" spans="1:11" s="162" customFormat="1" ht="25.5">
      <c r="A44" s="363">
        <v>42</v>
      </c>
      <c r="B44" s="940" t="s">
        <v>398</v>
      </c>
      <c r="C44" s="364">
        <v>239.93349699999999</v>
      </c>
      <c r="D44" s="364">
        <v>164206.29</v>
      </c>
      <c r="E44" s="365">
        <v>1.55</v>
      </c>
      <c r="F44" s="365">
        <v>0.47</v>
      </c>
      <c r="G44" s="366">
        <v>0.11</v>
      </c>
      <c r="H44" s="366">
        <v>1.4</v>
      </c>
      <c r="I44" s="367">
        <v>4.18</v>
      </c>
      <c r="J44" s="367">
        <v>0.02</v>
      </c>
      <c r="K44" s="405"/>
    </row>
    <row r="45" spans="1:11" s="162" customFormat="1" ht="25.5">
      <c r="A45" s="363">
        <v>43</v>
      </c>
      <c r="B45" s="940" t="s">
        <v>399</v>
      </c>
      <c r="C45" s="364">
        <v>361.80875179999998</v>
      </c>
      <c r="D45" s="364">
        <v>395515.58</v>
      </c>
      <c r="E45" s="365">
        <v>3.73</v>
      </c>
      <c r="F45" s="365">
        <v>0.54</v>
      </c>
      <c r="G45" s="366">
        <v>0.13</v>
      </c>
      <c r="H45" s="366">
        <v>0.96</v>
      </c>
      <c r="I45" s="367">
        <v>6.35</v>
      </c>
      <c r="J45" s="367">
        <v>0.02</v>
      </c>
      <c r="K45" s="405"/>
    </row>
    <row r="46" spans="1:11" s="162" customFormat="1" ht="25.5">
      <c r="A46" s="363">
        <v>44</v>
      </c>
      <c r="B46" s="940" t="s">
        <v>400</v>
      </c>
      <c r="C46" s="364">
        <v>95.283481600000002</v>
      </c>
      <c r="D46" s="364">
        <v>69015.45</v>
      </c>
      <c r="E46" s="365">
        <v>0.65</v>
      </c>
      <c r="F46" s="365">
        <v>0.54</v>
      </c>
      <c r="G46" s="366">
        <v>0.1</v>
      </c>
      <c r="H46" s="366">
        <v>1.51</v>
      </c>
      <c r="I46" s="367">
        <v>3.51</v>
      </c>
      <c r="J46" s="367">
        <v>0.03</v>
      </c>
      <c r="K46" s="405"/>
    </row>
    <row r="47" spans="1:11" s="162" customFormat="1" ht="15">
      <c r="A47" s="363">
        <v>45</v>
      </c>
      <c r="B47" s="940" t="s">
        <v>401</v>
      </c>
      <c r="C47" s="364">
        <v>664.79578240000001</v>
      </c>
      <c r="D47" s="364">
        <v>174365.13</v>
      </c>
      <c r="E47" s="365">
        <v>1.64</v>
      </c>
      <c r="F47" s="365">
        <v>0.93</v>
      </c>
      <c r="G47" s="366">
        <v>0.23</v>
      </c>
      <c r="H47" s="366">
        <v>1.86</v>
      </c>
      <c r="I47" s="367">
        <v>7.23</v>
      </c>
      <c r="J47" s="367">
        <v>0.02</v>
      </c>
      <c r="K47" s="405"/>
    </row>
    <row r="48" spans="1:11" s="162" customFormat="1" ht="15">
      <c r="A48" s="363">
        <v>46</v>
      </c>
      <c r="B48" s="940" t="s">
        <v>402</v>
      </c>
      <c r="C48" s="364">
        <v>1248.3527171000001</v>
      </c>
      <c r="D48" s="364">
        <v>143369.07</v>
      </c>
      <c r="E48" s="365">
        <v>1.35</v>
      </c>
      <c r="F48" s="365">
        <v>1.49</v>
      </c>
      <c r="G48" s="366">
        <v>0.46</v>
      </c>
      <c r="H48" s="366">
        <v>2.96</v>
      </c>
      <c r="I48" s="367">
        <v>4.07</v>
      </c>
      <c r="J48" s="367">
        <v>0.03</v>
      </c>
      <c r="K48" s="405"/>
    </row>
    <row r="49" spans="1:11" s="162" customFormat="1" ht="15">
      <c r="A49" s="363">
        <v>47</v>
      </c>
      <c r="B49" s="940" t="s">
        <v>403</v>
      </c>
      <c r="C49" s="364">
        <v>488.94118049999997</v>
      </c>
      <c r="D49" s="364">
        <v>90916.41</v>
      </c>
      <c r="E49" s="365">
        <v>0.86</v>
      </c>
      <c r="F49" s="365">
        <v>0.89</v>
      </c>
      <c r="G49" s="366">
        <v>0.2</v>
      </c>
      <c r="H49" s="366">
        <v>1.66</v>
      </c>
      <c r="I49" s="367">
        <v>16.440000000000001</v>
      </c>
      <c r="J49" s="367">
        <v>0.04</v>
      </c>
      <c r="K49" s="405"/>
    </row>
    <row r="50" spans="1:11" s="162" customFormat="1" ht="15">
      <c r="A50" s="363">
        <v>48</v>
      </c>
      <c r="B50" s="940" t="s">
        <v>404</v>
      </c>
      <c r="C50" s="364">
        <v>88.778616</v>
      </c>
      <c r="D50" s="364">
        <v>142043.48000000001</v>
      </c>
      <c r="E50" s="365">
        <v>1.34</v>
      </c>
      <c r="F50" s="365">
        <v>0.66</v>
      </c>
      <c r="G50" s="366">
        <v>0.17</v>
      </c>
      <c r="H50" s="366">
        <v>1.6</v>
      </c>
      <c r="I50" s="367">
        <v>5.01</v>
      </c>
      <c r="J50" s="367">
        <v>0.02</v>
      </c>
      <c r="K50" s="405"/>
    </row>
    <row r="51" spans="1:11" s="162" customFormat="1" ht="15">
      <c r="A51" s="363">
        <v>49</v>
      </c>
      <c r="B51" s="940" t="s">
        <v>405</v>
      </c>
      <c r="C51" s="364">
        <v>288.697318</v>
      </c>
      <c r="D51" s="364">
        <v>134739.66</v>
      </c>
      <c r="E51" s="365">
        <v>1.27</v>
      </c>
      <c r="F51" s="365">
        <v>1.08</v>
      </c>
      <c r="G51" s="366">
        <v>0.38</v>
      </c>
      <c r="H51" s="366">
        <v>2.5299999999999998</v>
      </c>
      <c r="I51" s="367">
        <v>17.670000000000002</v>
      </c>
      <c r="J51" s="367">
        <v>0.03</v>
      </c>
      <c r="K51" s="405"/>
    </row>
    <row r="52" spans="1:11" s="162" customFormat="1" ht="15">
      <c r="A52" s="363">
        <v>50</v>
      </c>
      <c r="B52" s="940" t="s">
        <v>406</v>
      </c>
      <c r="C52" s="364">
        <v>1045.9888156</v>
      </c>
      <c r="D52" s="364">
        <v>72701.19</v>
      </c>
      <c r="E52" s="365">
        <v>0.68</v>
      </c>
      <c r="F52" s="365">
        <v>1</v>
      </c>
      <c r="G52" s="366">
        <v>0.28000000000000003</v>
      </c>
      <c r="H52" s="366">
        <v>1.76</v>
      </c>
      <c r="I52" s="367">
        <v>17.489999999999998</v>
      </c>
      <c r="J52" s="367">
        <v>0.03</v>
      </c>
      <c r="K52" s="405"/>
    </row>
    <row r="53" spans="1:11" s="162" customFormat="1" ht="12.75">
      <c r="A53" s="357"/>
      <c r="B53" s="358"/>
      <c r="C53" s="359"/>
      <c r="D53" s="359"/>
      <c r="E53" s="360"/>
      <c r="F53" s="360"/>
      <c r="G53" s="361"/>
      <c r="H53" s="361"/>
      <c r="I53" s="362"/>
      <c r="J53" s="362"/>
    </row>
    <row r="54" spans="1:11" s="162" customFormat="1">
      <c r="A54" s="1332" t="s">
        <v>407</v>
      </c>
      <c r="B54" s="1332"/>
      <c r="C54" s="1332"/>
      <c r="D54" s="1332"/>
      <c r="E54" s="1332"/>
      <c r="F54" s="1332"/>
      <c r="G54" s="1332"/>
      <c r="H54" s="1332"/>
      <c r="I54" s="1332"/>
      <c r="J54" s="1332"/>
    </row>
    <row r="55" spans="1:11" s="162" customFormat="1">
      <c r="A55" s="1332" t="s">
        <v>353</v>
      </c>
      <c r="B55" s="1332"/>
      <c r="C55" s="1332"/>
      <c r="D55" s="1332"/>
      <c r="E55" s="1332"/>
      <c r="F55" s="1332"/>
      <c r="G55" s="1332"/>
      <c r="H55" s="1332"/>
      <c r="I55" s="1332"/>
      <c r="J55" s="1332"/>
    </row>
    <row r="56" spans="1:11" s="162" customFormat="1">
      <c r="A56" s="1332" t="s">
        <v>408</v>
      </c>
      <c r="B56" s="1332"/>
      <c r="C56" s="1332"/>
      <c r="D56" s="1332"/>
      <c r="E56" s="1332"/>
      <c r="F56" s="1332"/>
      <c r="G56" s="1332"/>
      <c r="H56" s="1332"/>
      <c r="I56" s="1332"/>
      <c r="J56" s="1332"/>
    </row>
    <row r="57" spans="1:11" s="162" customFormat="1">
      <c r="A57" s="1332" t="s">
        <v>355</v>
      </c>
      <c r="B57" s="1332"/>
      <c r="C57" s="1332"/>
      <c r="D57" s="1332"/>
      <c r="E57" s="1332"/>
      <c r="F57" s="1332"/>
      <c r="G57" s="1332"/>
      <c r="H57" s="1332"/>
      <c r="I57" s="1332"/>
      <c r="J57" s="1332"/>
    </row>
    <row r="58" spans="1:11" s="162" customFormat="1">
      <c r="A58" s="1332" t="s">
        <v>409</v>
      </c>
      <c r="B58" s="1332"/>
      <c r="C58" s="1332"/>
      <c r="D58" s="1332"/>
      <c r="E58" s="1332"/>
      <c r="F58" s="1332"/>
      <c r="G58" s="1332"/>
      <c r="H58" s="1332"/>
      <c r="I58" s="1332"/>
      <c r="J58" s="1332"/>
    </row>
    <row r="59" spans="1:11" s="162" customFormat="1">
      <c r="A59" s="450" t="s">
        <v>1210</v>
      </c>
      <c r="B59" s="595"/>
      <c r="C59" s="595"/>
      <c r="D59" s="595"/>
      <c r="E59" s="595"/>
      <c r="F59" s="595"/>
      <c r="G59" s="595"/>
      <c r="H59" s="595"/>
      <c r="I59" s="595"/>
      <c r="J59" s="595"/>
    </row>
    <row r="60" spans="1:11" s="162" customFormat="1">
      <c r="A60" s="1331" t="s">
        <v>314</v>
      </c>
      <c r="B60" s="1331"/>
      <c r="C60" s="1331"/>
      <c r="D60" s="1331"/>
      <c r="E60" s="1331"/>
      <c r="F60" s="1331"/>
      <c r="G60" s="1331"/>
      <c r="H60" s="1331"/>
      <c r="I60" s="1331"/>
      <c r="J60" s="1331"/>
    </row>
  </sheetData>
  <mergeCells count="6">
    <mergeCell ref="A60:J60"/>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topLeftCell="A22" workbookViewId="0"/>
  </sheetViews>
  <sheetFormatPr defaultColWidth="9.140625" defaultRowHeight="15"/>
  <cols>
    <col min="1" max="1" width="6.42578125" style="108" bestFit="1" customWidth="1"/>
    <col min="2" max="2" width="40.42578125" style="108" bestFit="1" customWidth="1"/>
    <col min="3" max="3" width="13.42578125" style="108" bestFit="1" customWidth="1"/>
    <col min="4" max="4" width="17.42578125" style="108" customWidth="1"/>
    <col min="5" max="5" width="10.42578125" style="108" bestFit="1" customWidth="1"/>
    <col min="6" max="6" width="7.5703125" style="108" bestFit="1" customWidth="1"/>
    <col min="7" max="7" width="6.140625" style="108" bestFit="1" customWidth="1"/>
    <col min="8" max="8" width="10.42578125" style="108" bestFit="1" customWidth="1"/>
    <col min="9" max="9" width="12.5703125" style="108" bestFit="1" customWidth="1"/>
    <col min="10" max="10" width="12.140625" style="108" bestFit="1" customWidth="1"/>
    <col min="11" max="16384" width="9.140625" style="108"/>
  </cols>
  <sheetData>
    <row r="1" spans="1:10">
      <c r="A1" s="921" t="s">
        <v>1408</v>
      </c>
      <c r="B1" s="921"/>
      <c r="C1" s="921"/>
      <c r="D1" s="921"/>
      <c r="E1" s="921"/>
      <c r="F1" s="921"/>
      <c r="G1" s="921"/>
    </row>
    <row r="2" spans="1:10" s="404" customFormat="1" ht="60">
      <c r="A2" s="951" t="s">
        <v>410</v>
      </c>
      <c r="B2" s="951" t="s">
        <v>316</v>
      </c>
      <c r="C2" s="951" t="s">
        <v>411</v>
      </c>
      <c r="D2" s="951" t="s">
        <v>412</v>
      </c>
      <c r="E2" s="951" t="s">
        <v>413</v>
      </c>
      <c r="F2" s="951" t="s">
        <v>320</v>
      </c>
      <c r="G2" s="951" t="s">
        <v>414</v>
      </c>
      <c r="H2" s="952" t="s">
        <v>415</v>
      </c>
      <c r="I2" s="952" t="s">
        <v>416</v>
      </c>
      <c r="J2" s="951" t="s">
        <v>417</v>
      </c>
    </row>
    <row r="3" spans="1:10" s="404" customFormat="1">
      <c r="A3" s="953">
        <v>1</v>
      </c>
      <c r="B3" s="954" t="s">
        <v>418</v>
      </c>
      <c r="C3" s="955">
        <v>876.87921070000004</v>
      </c>
      <c r="D3" s="955">
        <v>1475626.6948251</v>
      </c>
      <c r="E3" s="956">
        <v>0.14411167580000001</v>
      </c>
      <c r="F3" s="957">
        <v>1.1100000000000001</v>
      </c>
      <c r="G3" s="957">
        <v>0.48</v>
      </c>
      <c r="H3" s="957" t="s">
        <v>238</v>
      </c>
      <c r="I3" s="957" t="s">
        <v>238</v>
      </c>
      <c r="J3" s="954" t="s">
        <v>238</v>
      </c>
    </row>
    <row r="4" spans="1:10" s="404" customFormat="1">
      <c r="A4" s="953">
        <v>2</v>
      </c>
      <c r="B4" s="954" t="s">
        <v>419</v>
      </c>
      <c r="C4" s="955">
        <v>6765.8126910000001</v>
      </c>
      <c r="D4" s="955">
        <v>1075686.7084387201</v>
      </c>
      <c r="E4" s="956">
        <v>0.10505300200000001</v>
      </c>
      <c r="F4" s="957">
        <v>1.17</v>
      </c>
      <c r="G4" s="957">
        <v>0.46</v>
      </c>
      <c r="H4" s="957" t="s">
        <v>238</v>
      </c>
      <c r="I4" s="957" t="s">
        <v>238</v>
      </c>
      <c r="J4" s="954" t="s">
        <v>238</v>
      </c>
    </row>
    <row r="5" spans="1:10" s="404" customFormat="1">
      <c r="A5" s="953">
        <v>3</v>
      </c>
      <c r="B5" s="954" t="s">
        <v>420</v>
      </c>
      <c r="C5" s="955">
        <v>1407.2187922000001</v>
      </c>
      <c r="D5" s="955">
        <v>841609.43069975998</v>
      </c>
      <c r="E5" s="956">
        <v>8.2192702100000001E-2</v>
      </c>
      <c r="F5" s="957">
        <v>1.01</v>
      </c>
      <c r="G5" s="957">
        <v>0.46</v>
      </c>
      <c r="H5" s="957" t="s">
        <v>238</v>
      </c>
      <c r="I5" s="957" t="s">
        <v>238</v>
      </c>
      <c r="J5" s="954" t="s">
        <v>238</v>
      </c>
    </row>
    <row r="6" spans="1:10" s="404" customFormat="1">
      <c r="A6" s="953">
        <v>4</v>
      </c>
      <c r="B6" s="954" t="s">
        <v>421</v>
      </c>
      <c r="C6" s="955">
        <v>2083.8855715</v>
      </c>
      <c r="D6" s="955">
        <v>564604.43792025</v>
      </c>
      <c r="E6" s="956">
        <v>5.5140024199999998E-2</v>
      </c>
      <c r="F6" s="957">
        <v>0.8</v>
      </c>
      <c r="G6" s="957">
        <v>0.19</v>
      </c>
      <c r="H6" s="957" t="s">
        <v>238</v>
      </c>
      <c r="I6" s="957" t="s">
        <v>238</v>
      </c>
      <c r="J6" s="954" t="s">
        <v>238</v>
      </c>
    </row>
    <row r="7" spans="1:10" s="404" customFormat="1">
      <c r="A7" s="953">
        <v>5</v>
      </c>
      <c r="B7" s="954" t="s">
        <v>422</v>
      </c>
      <c r="C7" s="955">
        <v>375.23847060000003</v>
      </c>
      <c r="D7" s="955">
        <v>432153.02964403504</v>
      </c>
      <c r="E7" s="956">
        <v>4.2204642600000002E-2</v>
      </c>
      <c r="F7" s="957">
        <v>0.56000000000000005</v>
      </c>
      <c r="G7" s="957">
        <v>0.13</v>
      </c>
      <c r="H7" s="957" t="s">
        <v>238</v>
      </c>
      <c r="I7" s="957" t="s">
        <v>238</v>
      </c>
      <c r="J7" s="954" t="s">
        <v>238</v>
      </c>
    </row>
    <row r="8" spans="1:10" s="404" customFormat="1">
      <c r="A8" s="953">
        <v>6</v>
      </c>
      <c r="B8" s="954" t="s">
        <v>423</v>
      </c>
      <c r="C8" s="955">
        <v>281.21962079999997</v>
      </c>
      <c r="D8" s="955">
        <v>429485.37824365997</v>
      </c>
      <c r="E8" s="956">
        <v>4.1944116199999999E-2</v>
      </c>
      <c r="F8" s="957">
        <v>1.35</v>
      </c>
      <c r="G8" s="957">
        <v>0.44</v>
      </c>
      <c r="H8" s="957" t="s">
        <v>238</v>
      </c>
      <c r="I8" s="957" t="s">
        <v>238</v>
      </c>
      <c r="J8" s="954" t="s">
        <v>238</v>
      </c>
    </row>
    <row r="9" spans="1:10" s="404" customFormat="1">
      <c r="A9" s="953">
        <v>7</v>
      </c>
      <c r="B9" s="954" t="s">
        <v>425</v>
      </c>
      <c r="C9" s="955">
        <v>617.91666139999995</v>
      </c>
      <c r="D9" s="955">
        <v>359790.603454275</v>
      </c>
      <c r="E9" s="956">
        <v>3.51376313E-2</v>
      </c>
      <c r="F9" s="957">
        <v>1.1200000000000001</v>
      </c>
      <c r="G9" s="957">
        <v>0.38</v>
      </c>
      <c r="H9" s="957" t="s">
        <v>238</v>
      </c>
      <c r="I9" s="957" t="s">
        <v>238</v>
      </c>
      <c r="J9" s="954" t="s">
        <v>238</v>
      </c>
    </row>
    <row r="10" spans="1:10" s="404" customFormat="1">
      <c r="A10" s="953">
        <v>8</v>
      </c>
      <c r="B10" s="954" t="s">
        <v>429</v>
      </c>
      <c r="C10" s="955">
        <v>2844.676481</v>
      </c>
      <c r="D10" s="955">
        <v>344568.59968738502</v>
      </c>
      <c r="E10" s="956">
        <v>3.36510301E-2</v>
      </c>
      <c r="F10" s="957">
        <v>0.78</v>
      </c>
      <c r="G10" s="957">
        <v>0.24</v>
      </c>
      <c r="H10" s="957" t="s">
        <v>238</v>
      </c>
      <c r="I10" s="957" t="s">
        <v>238</v>
      </c>
      <c r="J10" s="954" t="s">
        <v>238</v>
      </c>
    </row>
    <row r="11" spans="1:10" s="404" customFormat="1">
      <c r="A11" s="953">
        <v>9</v>
      </c>
      <c r="B11" s="954" t="s">
        <v>427</v>
      </c>
      <c r="C11" s="955">
        <v>892.4611893</v>
      </c>
      <c r="D11" s="955">
        <v>326161.88291183003</v>
      </c>
      <c r="E11" s="956">
        <v>3.1853405500000001E-2</v>
      </c>
      <c r="F11" s="957">
        <v>1.42</v>
      </c>
      <c r="G11" s="957">
        <v>0.44</v>
      </c>
      <c r="H11" s="957" t="s">
        <v>238</v>
      </c>
      <c r="I11" s="957" t="s">
        <v>238</v>
      </c>
      <c r="J11" s="954" t="s">
        <v>238</v>
      </c>
    </row>
    <row r="12" spans="1:10" s="404" customFormat="1">
      <c r="A12" s="953">
        <v>10</v>
      </c>
      <c r="B12" s="954" t="s">
        <v>424</v>
      </c>
      <c r="C12" s="955">
        <v>1248.2854981999999</v>
      </c>
      <c r="D12" s="955">
        <v>295807.08331761998</v>
      </c>
      <c r="E12" s="956">
        <v>2.88889152E-2</v>
      </c>
      <c r="F12" s="957">
        <v>0.68</v>
      </c>
      <c r="G12" s="957">
        <v>0.22</v>
      </c>
      <c r="H12" s="957" t="s">
        <v>238</v>
      </c>
      <c r="I12" s="957" t="s">
        <v>238</v>
      </c>
      <c r="J12" s="954" t="s">
        <v>238</v>
      </c>
    </row>
    <row r="13" spans="1:10" s="404" customFormat="1">
      <c r="A13" s="953">
        <v>11</v>
      </c>
      <c r="B13" s="954" t="s">
        <v>432</v>
      </c>
      <c r="C13" s="955">
        <v>621.76441550000004</v>
      </c>
      <c r="D13" s="955">
        <v>275669.41524818999</v>
      </c>
      <c r="E13" s="956">
        <v>2.69222436E-2</v>
      </c>
      <c r="F13" s="957">
        <v>1.0900000000000001</v>
      </c>
      <c r="G13" s="957">
        <v>0.23</v>
      </c>
      <c r="H13" s="957" t="s">
        <v>238</v>
      </c>
      <c r="I13" s="957" t="s">
        <v>238</v>
      </c>
      <c r="J13" s="954" t="s">
        <v>238</v>
      </c>
    </row>
    <row r="14" spans="1:10" s="404" customFormat="1">
      <c r="A14" s="953">
        <v>12</v>
      </c>
      <c r="B14" s="954" t="s">
        <v>426</v>
      </c>
      <c r="C14" s="955">
        <v>993.97564899999998</v>
      </c>
      <c r="D14" s="955">
        <v>259536.76865899999</v>
      </c>
      <c r="E14" s="956">
        <v>2.53467078E-2</v>
      </c>
      <c r="F14" s="957">
        <v>0.89</v>
      </c>
      <c r="G14" s="957">
        <v>0.27</v>
      </c>
      <c r="H14" s="957" t="s">
        <v>238</v>
      </c>
      <c r="I14" s="957" t="s">
        <v>238</v>
      </c>
      <c r="J14" s="954" t="s">
        <v>238</v>
      </c>
    </row>
    <row r="15" spans="1:10" s="404" customFormat="1">
      <c r="A15" s="953">
        <v>13</v>
      </c>
      <c r="B15" s="954" t="s">
        <v>445</v>
      </c>
      <c r="C15" s="955">
        <v>96.415716000000003</v>
      </c>
      <c r="D15" s="955">
        <v>230577.41389326</v>
      </c>
      <c r="E15" s="956">
        <v>2.2518498500000001E-2</v>
      </c>
      <c r="F15" s="957">
        <v>0.22</v>
      </c>
      <c r="G15" s="957">
        <v>0</v>
      </c>
      <c r="H15" s="957" t="s">
        <v>238</v>
      </c>
      <c r="I15" s="957" t="s">
        <v>238</v>
      </c>
      <c r="J15" s="954" t="s">
        <v>238</v>
      </c>
    </row>
    <row r="16" spans="1:10" s="404" customFormat="1">
      <c r="A16" s="953">
        <v>14</v>
      </c>
      <c r="B16" s="954" t="s">
        <v>428</v>
      </c>
      <c r="C16" s="955">
        <v>234.95912619999999</v>
      </c>
      <c r="D16" s="955">
        <v>221382.01334326505</v>
      </c>
      <c r="E16" s="956">
        <v>2.1620463400000001E-2</v>
      </c>
      <c r="F16" s="957">
        <v>0.25</v>
      </c>
      <c r="G16" s="957">
        <v>0.03</v>
      </c>
      <c r="H16" s="957" t="s">
        <v>238</v>
      </c>
      <c r="I16" s="957" t="s">
        <v>238</v>
      </c>
      <c r="J16" s="954" t="s">
        <v>238</v>
      </c>
    </row>
    <row r="17" spans="1:10" s="404" customFormat="1">
      <c r="A17" s="953">
        <v>15</v>
      </c>
      <c r="B17" s="954" t="s">
        <v>430</v>
      </c>
      <c r="C17" s="955">
        <v>123.792264</v>
      </c>
      <c r="D17" s="955">
        <v>199129.46582626502</v>
      </c>
      <c r="E17" s="956">
        <v>1.94472498E-2</v>
      </c>
      <c r="F17" s="957">
        <v>1.04</v>
      </c>
      <c r="G17" s="957">
        <v>0.28000000000000003</v>
      </c>
      <c r="H17" s="957" t="s">
        <v>238</v>
      </c>
      <c r="I17" s="957" t="s">
        <v>238</v>
      </c>
      <c r="J17" s="954" t="s">
        <v>238</v>
      </c>
    </row>
    <row r="18" spans="1:10" s="404" customFormat="1">
      <c r="A18" s="953">
        <v>16</v>
      </c>
      <c r="B18" s="954" t="s">
        <v>438</v>
      </c>
      <c r="C18" s="955">
        <v>9894.5572800000009</v>
      </c>
      <c r="D18" s="955">
        <v>186489.17185762501</v>
      </c>
      <c r="E18" s="956">
        <v>1.8212781800000001E-2</v>
      </c>
      <c r="F18" s="957">
        <v>1.63</v>
      </c>
      <c r="G18" s="957">
        <v>0.44</v>
      </c>
      <c r="H18" s="957" t="s">
        <v>238</v>
      </c>
      <c r="I18" s="957" t="s">
        <v>238</v>
      </c>
      <c r="J18" s="954" t="s">
        <v>238</v>
      </c>
    </row>
    <row r="19" spans="1:10" s="404" customFormat="1">
      <c r="A19" s="953">
        <v>17</v>
      </c>
      <c r="B19" s="954" t="s">
        <v>437</v>
      </c>
      <c r="C19" s="955">
        <v>664.79578240000001</v>
      </c>
      <c r="D19" s="955">
        <v>176256.999281175</v>
      </c>
      <c r="E19" s="956">
        <v>1.7213494199999999E-2</v>
      </c>
      <c r="F19" s="957">
        <v>0.9</v>
      </c>
      <c r="G19" s="957">
        <v>0.22</v>
      </c>
      <c r="H19" s="957" t="s">
        <v>238</v>
      </c>
      <c r="I19" s="957" t="s">
        <v>238</v>
      </c>
      <c r="J19" s="954" t="s">
        <v>238</v>
      </c>
    </row>
    <row r="20" spans="1:10" s="404" customFormat="1">
      <c r="A20" s="953">
        <v>18</v>
      </c>
      <c r="B20" s="954" t="s">
        <v>433</v>
      </c>
      <c r="C20" s="955">
        <v>157.20128700000001</v>
      </c>
      <c r="D20" s="955">
        <v>173004.69988071002</v>
      </c>
      <c r="E20" s="956">
        <v>1.6895870300000001E-2</v>
      </c>
      <c r="F20" s="957">
        <v>0.66</v>
      </c>
      <c r="G20" s="957">
        <v>0.18</v>
      </c>
      <c r="H20" s="957" t="s">
        <v>238</v>
      </c>
      <c r="I20" s="957" t="s">
        <v>238</v>
      </c>
      <c r="J20" s="954" t="s">
        <v>238</v>
      </c>
    </row>
    <row r="21" spans="1:10" s="404" customFormat="1">
      <c r="A21" s="953">
        <v>19</v>
      </c>
      <c r="B21" s="954" t="s">
        <v>435</v>
      </c>
      <c r="C21" s="955">
        <v>239.92763600000001</v>
      </c>
      <c r="D21" s="955">
        <v>166096.425125265</v>
      </c>
      <c r="E21" s="956">
        <v>1.6221198900000001E-2</v>
      </c>
      <c r="F21" s="957">
        <v>0.48</v>
      </c>
      <c r="G21" s="957">
        <v>0.11</v>
      </c>
      <c r="H21" s="957" t="s">
        <v>238</v>
      </c>
      <c r="I21" s="957" t="s">
        <v>238</v>
      </c>
      <c r="J21" s="954" t="s">
        <v>238</v>
      </c>
    </row>
    <row r="22" spans="1:10" s="404" customFormat="1">
      <c r="A22" s="953">
        <v>20</v>
      </c>
      <c r="B22" s="954" t="s">
        <v>436</v>
      </c>
      <c r="C22" s="955">
        <v>542.73301919999994</v>
      </c>
      <c r="D22" s="955">
        <v>154366.56722172</v>
      </c>
      <c r="E22" s="956">
        <v>1.5075645299999999E-2</v>
      </c>
      <c r="F22" s="957">
        <v>0.62</v>
      </c>
      <c r="G22" s="957">
        <v>0.13</v>
      </c>
      <c r="H22" s="957" t="s">
        <v>238</v>
      </c>
      <c r="I22" s="957" t="s">
        <v>238</v>
      </c>
      <c r="J22" s="954" t="s">
        <v>238</v>
      </c>
    </row>
    <row r="23" spans="1:10" s="404" customFormat="1">
      <c r="A23" s="953">
        <v>21</v>
      </c>
      <c r="B23" s="954" t="s">
        <v>444</v>
      </c>
      <c r="C23" s="955">
        <v>9300.6038189999999</v>
      </c>
      <c r="D23" s="955">
        <v>149771.07632630001</v>
      </c>
      <c r="E23" s="956">
        <v>1.46268435E-2</v>
      </c>
      <c r="F23" s="957">
        <v>1.23</v>
      </c>
      <c r="G23" s="957">
        <v>0.14000000000000001</v>
      </c>
      <c r="H23" s="957" t="s">
        <v>238</v>
      </c>
      <c r="I23" s="957" t="s">
        <v>238</v>
      </c>
      <c r="J23" s="954" t="s">
        <v>238</v>
      </c>
    </row>
    <row r="24" spans="1:10" s="404" customFormat="1">
      <c r="A24" s="953">
        <v>22</v>
      </c>
      <c r="B24" s="954" t="s">
        <v>439</v>
      </c>
      <c r="C24" s="955">
        <v>1247.8139951000001</v>
      </c>
      <c r="D24" s="955">
        <v>145002.9681384</v>
      </c>
      <c r="E24" s="956">
        <v>1.41611837E-2</v>
      </c>
      <c r="F24" s="957">
        <v>1.47</v>
      </c>
      <c r="G24" s="957">
        <v>0.45</v>
      </c>
      <c r="H24" s="957" t="s">
        <v>238</v>
      </c>
      <c r="I24" s="957" t="s">
        <v>238</v>
      </c>
      <c r="J24" s="954" t="s">
        <v>238</v>
      </c>
    </row>
    <row r="25" spans="1:10" s="404" customFormat="1">
      <c r="A25" s="953">
        <v>23</v>
      </c>
      <c r="B25" s="954" t="s">
        <v>434</v>
      </c>
      <c r="C25" s="955">
        <v>88.778616</v>
      </c>
      <c r="D25" s="955">
        <v>142348.02450914</v>
      </c>
      <c r="E25" s="956">
        <v>1.3901898399999999E-2</v>
      </c>
      <c r="F25" s="957">
        <v>0.63</v>
      </c>
      <c r="G25" s="957">
        <v>0.16</v>
      </c>
      <c r="H25" s="957" t="s">
        <v>238</v>
      </c>
      <c r="I25" s="957" t="s">
        <v>238</v>
      </c>
      <c r="J25" s="954" t="s">
        <v>238</v>
      </c>
    </row>
    <row r="26" spans="1:10" s="404" customFormat="1">
      <c r="A26" s="953">
        <v>24</v>
      </c>
      <c r="B26" s="954" t="s">
        <v>440</v>
      </c>
      <c r="C26" s="955">
        <v>288.697318</v>
      </c>
      <c r="D26" s="955">
        <v>134105.92691373001</v>
      </c>
      <c r="E26" s="956">
        <v>1.30969641E-2</v>
      </c>
      <c r="F26" s="957">
        <v>1.06</v>
      </c>
      <c r="G26" s="957">
        <v>0.38</v>
      </c>
      <c r="H26" s="957" t="s">
        <v>238</v>
      </c>
      <c r="I26" s="957" t="s">
        <v>238</v>
      </c>
      <c r="J26" s="954" t="s">
        <v>238</v>
      </c>
    </row>
    <row r="27" spans="1:10" s="404" customFormat="1">
      <c r="A27" s="953">
        <v>25</v>
      </c>
      <c r="B27" s="954" t="s">
        <v>431</v>
      </c>
      <c r="C27" s="955">
        <v>95.919779000000005</v>
      </c>
      <c r="D27" s="955">
        <v>132448.07563216501</v>
      </c>
      <c r="E27" s="956">
        <v>1.29350561E-2</v>
      </c>
      <c r="F27" s="957">
        <v>0.56000000000000005</v>
      </c>
      <c r="G27" s="957">
        <v>0.16</v>
      </c>
      <c r="H27" s="957" t="s">
        <v>238</v>
      </c>
      <c r="I27" s="957" t="s">
        <v>238</v>
      </c>
      <c r="J27" s="954" t="s">
        <v>238</v>
      </c>
    </row>
    <row r="28" spans="1:10" s="404" customFormat="1">
      <c r="A28" s="953">
        <v>26</v>
      </c>
      <c r="B28" s="954" t="s">
        <v>452</v>
      </c>
      <c r="C28" s="955">
        <v>432.02778899999998</v>
      </c>
      <c r="D28" s="955">
        <v>110048.41023150001</v>
      </c>
      <c r="E28" s="956">
        <v>1.07474749E-2</v>
      </c>
      <c r="F28" s="957">
        <v>2.0299999999999998</v>
      </c>
      <c r="G28" s="957">
        <v>0.41</v>
      </c>
      <c r="H28" s="957" t="s">
        <v>238</v>
      </c>
      <c r="I28" s="957" t="s">
        <v>238</v>
      </c>
      <c r="J28" s="954" t="s">
        <v>238</v>
      </c>
    </row>
    <row r="29" spans="1:10" s="404" customFormat="1">
      <c r="A29" s="953">
        <v>27</v>
      </c>
      <c r="B29" s="954" t="s">
        <v>441</v>
      </c>
      <c r="C29" s="955">
        <v>106.6141485</v>
      </c>
      <c r="D29" s="955">
        <v>107852.03346254501</v>
      </c>
      <c r="E29" s="956">
        <v>1.05329738E-2</v>
      </c>
      <c r="F29" s="957">
        <v>0.44</v>
      </c>
      <c r="G29" s="957">
        <v>0.08</v>
      </c>
      <c r="H29" s="957" t="s">
        <v>238</v>
      </c>
      <c r="I29" s="957" t="s">
        <v>238</v>
      </c>
      <c r="J29" s="954" t="s">
        <v>238</v>
      </c>
    </row>
    <row r="30" spans="1:10" s="404" customFormat="1">
      <c r="A30" s="953">
        <v>28</v>
      </c>
      <c r="B30" s="954" t="s">
        <v>450</v>
      </c>
      <c r="C30" s="955">
        <v>6290.1396029999996</v>
      </c>
      <c r="D30" s="955">
        <v>106283.35761797999</v>
      </c>
      <c r="E30" s="956">
        <v>1.03797748E-2</v>
      </c>
      <c r="F30" s="957">
        <v>1.66</v>
      </c>
      <c r="G30" s="957">
        <v>0.41</v>
      </c>
      <c r="H30" s="957" t="s">
        <v>238</v>
      </c>
      <c r="I30" s="957" t="s">
        <v>238</v>
      </c>
      <c r="J30" s="954" t="s">
        <v>238</v>
      </c>
    </row>
    <row r="31" spans="1:10" s="404" customFormat="1">
      <c r="A31" s="953">
        <v>29</v>
      </c>
      <c r="B31" s="954" t="s">
        <v>443</v>
      </c>
      <c r="C31" s="955">
        <v>115.8270046</v>
      </c>
      <c r="D31" s="955">
        <v>105010.873632495</v>
      </c>
      <c r="E31" s="956">
        <v>1.02555023E-2</v>
      </c>
      <c r="F31" s="957">
        <v>2</v>
      </c>
      <c r="G31" s="957">
        <v>0.38</v>
      </c>
      <c r="H31" s="957" t="s">
        <v>238</v>
      </c>
      <c r="I31" s="957" t="s">
        <v>238</v>
      </c>
      <c r="J31" s="954" t="s">
        <v>238</v>
      </c>
    </row>
    <row r="32" spans="1:10" s="404" customFormat="1">
      <c r="A32" s="953">
        <v>30</v>
      </c>
      <c r="B32" s="954" t="s">
        <v>451</v>
      </c>
      <c r="C32" s="955">
        <v>224.72165229999999</v>
      </c>
      <c r="D32" s="955">
        <v>100861.65979532499</v>
      </c>
      <c r="E32" s="956">
        <v>9.8502845000000006E-3</v>
      </c>
      <c r="F32" s="957">
        <v>1.05</v>
      </c>
      <c r="G32" s="957">
        <v>0.21</v>
      </c>
      <c r="H32" s="957" t="s">
        <v>238</v>
      </c>
      <c r="I32" s="957" t="s">
        <v>238</v>
      </c>
      <c r="J32" s="954" t="s">
        <v>238</v>
      </c>
    </row>
    <row r="33" spans="1:10" s="404" customFormat="1">
      <c r="A33" s="953">
        <v>31</v>
      </c>
      <c r="B33" s="954" t="s">
        <v>448</v>
      </c>
      <c r="C33" s="955">
        <v>1147.4346737999999</v>
      </c>
      <c r="D33" s="955">
        <v>98841.794823170014</v>
      </c>
      <c r="E33" s="956">
        <v>9.6530217999999997E-3</v>
      </c>
      <c r="F33" s="957">
        <v>1</v>
      </c>
      <c r="G33" s="957">
        <v>0.28999999999999998</v>
      </c>
      <c r="H33" s="957" t="s">
        <v>238</v>
      </c>
      <c r="I33" s="957" t="s">
        <v>238</v>
      </c>
      <c r="J33" s="954" t="s">
        <v>238</v>
      </c>
    </row>
    <row r="34" spans="1:10" s="404" customFormat="1">
      <c r="A34" s="953">
        <v>32</v>
      </c>
      <c r="B34" s="954" t="s">
        <v>442</v>
      </c>
      <c r="C34" s="955">
        <v>778.71950500000003</v>
      </c>
      <c r="D34" s="955">
        <v>96791.880596450006</v>
      </c>
      <c r="E34" s="956">
        <v>9.4528245E-3</v>
      </c>
      <c r="F34" s="957">
        <v>1.33</v>
      </c>
      <c r="G34" s="957">
        <v>0.43</v>
      </c>
      <c r="H34" s="957" t="s">
        <v>238</v>
      </c>
      <c r="I34" s="957" t="s">
        <v>238</v>
      </c>
      <c r="J34" s="954" t="s">
        <v>238</v>
      </c>
    </row>
    <row r="35" spans="1:10" s="404" customFormat="1">
      <c r="A35" s="953">
        <v>33</v>
      </c>
      <c r="B35" s="954" t="s">
        <v>449</v>
      </c>
      <c r="C35" s="955">
        <v>131.69584520000001</v>
      </c>
      <c r="D35" s="955">
        <v>94902.343412685004</v>
      </c>
      <c r="E35" s="956">
        <v>9.2682896999999997E-3</v>
      </c>
      <c r="F35" s="957">
        <v>0.96</v>
      </c>
      <c r="G35" s="957">
        <v>0.33</v>
      </c>
      <c r="H35" s="957" t="s">
        <v>238</v>
      </c>
      <c r="I35" s="957" t="s">
        <v>238</v>
      </c>
      <c r="J35" s="954" t="s">
        <v>238</v>
      </c>
    </row>
    <row r="36" spans="1:10" s="404" customFormat="1">
      <c r="A36" s="953">
        <v>34</v>
      </c>
      <c r="B36" s="954" t="s">
        <v>447</v>
      </c>
      <c r="C36" s="955">
        <v>499.23368049999999</v>
      </c>
      <c r="D36" s="955">
        <v>93481.819574959998</v>
      </c>
      <c r="E36" s="956">
        <v>9.1295595000000004E-3</v>
      </c>
      <c r="F36" s="957">
        <v>0.89</v>
      </c>
      <c r="G36" s="957">
        <v>0.2</v>
      </c>
      <c r="H36" s="957" t="s">
        <v>238</v>
      </c>
      <c r="I36" s="957" t="s">
        <v>238</v>
      </c>
      <c r="J36" s="954" t="s">
        <v>238</v>
      </c>
    </row>
    <row r="37" spans="1:10" s="404" customFormat="1">
      <c r="A37" s="953">
        <v>35</v>
      </c>
      <c r="B37" s="954" t="s">
        <v>446</v>
      </c>
      <c r="C37" s="955">
        <v>244.54532560000001</v>
      </c>
      <c r="D37" s="955">
        <v>89445.601205550003</v>
      </c>
      <c r="E37" s="956">
        <v>8.7353770000000008E-3</v>
      </c>
      <c r="F37" s="957">
        <v>1.3</v>
      </c>
      <c r="G37" s="957">
        <v>0.45</v>
      </c>
      <c r="H37" s="957" t="s">
        <v>238</v>
      </c>
      <c r="I37" s="957" t="s">
        <v>238</v>
      </c>
      <c r="J37" s="954" t="s">
        <v>238</v>
      </c>
    </row>
    <row r="38" spans="1:10" s="404" customFormat="1">
      <c r="A38" s="953">
        <v>36</v>
      </c>
      <c r="B38" s="954" t="s">
        <v>453</v>
      </c>
      <c r="C38" s="955">
        <v>161.50359979999999</v>
      </c>
      <c r="D38" s="955">
        <v>79628.552527199994</v>
      </c>
      <c r="E38" s="956">
        <v>7.7766309000000004E-3</v>
      </c>
      <c r="F38" s="957">
        <v>0.2</v>
      </c>
      <c r="G38" s="957">
        <v>0.01</v>
      </c>
      <c r="H38" s="957" t="s">
        <v>238</v>
      </c>
      <c r="I38" s="957" t="s">
        <v>238</v>
      </c>
      <c r="J38" s="954" t="s">
        <v>238</v>
      </c>
    </row>
    <row r="39" spans="1:10" s="404" customFormat="1">
      <c r="A39" s="953">
        <v>37</v>
      </c>
      <c r="B39" s="954" t="s">
        <v>456</v>
      </c>
      <c r="C39" s="955">
        <v>650.733068</v>
      </c>
      <c r="D39" s="955">
        <v>71809.796241899996</v>
      </c>
      <c r="E39" s="956">
        <v>7.0130406999999997E-3</v>
      </c>
      <c r="F39" s="957">
        <v>0.23</v>
      </c>
      <c r="G39" s="957">
        <v>0.02</v>
      </c>
      <c r="H39" s="957" t="s">
        <v>238</v>
      </c>
      <c r="I39" s="957" t="s">
        <v>238</v>
      </c>
      <c r="J39" s="954" t="s">
        <v>238</v>
      </c>
    </row>
    <row r="40" spans="1:10" s="404" customFormat="1">
      <c r="A40" s="953">
        <v>38</v>
      </c>
      <c r="B40" s="954" t="s">
        <v>454</v>
      </c>
      <c r="C40" s="955">
        <v>1001.576855</v>
      </c>
      <c r="D40" s="955">
        <v>66615.273884239999</v>
      </c>
      <c r="E40" s="956">
        <v>6.5057366999999996E-3</v>
      </c>
      <c r="F40" s="957">
        <v>0.76</v>
      </c>
      <c r="G40" s="957">
        <v>0.2</v>
      </c>
      <c r="H40" s="957" t="s">
        <v>238</v>
      </c>
      <c r="I40" s="957" t="s">
        <v>238</v>
      </c>
      <c r="J40" s="954" t="s">
        <v>238</v>
      </c>
    </row>
    <row r="41" spans="1:10" s="404" customFormat="1">
      <c r="A41" s="958">
        <v>39</v>
      </c>
      <c r="B41" s="959" t="s">
        <v>455</v>
      </c>
      <c r="C41" s="960">
        <v>24.086829600000002</v>
      </c>
      <c r="D41" s="960">
        <v>65222.235037220009</v>
      </c>
      <c r="E41" s="961">
        <v>6.3696906999999997E-3</v>
      </c>
      <c r="F41" s="962">
        <v>0.3</v>
      </c>
      <c r="G41" s="962">
        <v>0.04</v>
      </c>
      <c r="H41" s="962" t="s">
        <v>238</v>
      </c>
      <c r="I41" s="962" t="s">
        <v>238</v>
      </c>
      <c r="J41" s="959" t="s">
        <v>238</v>
      </c>
    </row>
    <row r="42" spans="1:10" s="404" customFormat="1">
      <c r="A42" s="517">
        <v>40</v>
      </c>
      <c r="B42" s="518" t="s">
        <v>457</v>
      </c>
      <c r="C42" s="519">
        <v>371.72062390000002</v>
      </c>
      <c r="D42" s="519">
        <v>60992.135412399999</v>
      </c>
      <c r="E42" s="520">
        <v>5.9565735000000003E-3</v>
      </c>
      <c r="F42" s="521">
        <v>1.1499999999999999</v>
      </c>
      <c r="G42" s="521">
        <v>0.17</v>
      </c>
      <c r="H42" s="521" t="s">
        <v>238</v>
      </c>
      <c r="I42" s="521" t="s">
        <v>238</v>
      </c>
      <c r="J42" s="518" t="s">
        <v>238</v>
      </c>
    </row>
    <row r="43" spans="1:10" s="404" customFormat="1">
      <c r="A43" s="369"/>
      <c r="B43" s="370"/>
      <c r="C43" s="371"/>
      <c r="D43" s="371"/>
      <c r="E43" s="372"/>
      <c r="F43" s="373"/>
      <c r="G43" s="373"/>
      <c r="H43" s="373"/>
      <c r="I43" s="373"/>
      <c r="J43" s="370"/>
    </row>
    <row r="44" spans="1:10" s="404" customFormat="1">
      <c r="A44" s="1334" t="s">
        <v>81</v>
      </c>
      <c r="B44" s="1334"/>
      <c r="C44" s="1334"/>
      <c r="D44" s="1334"/>
      <c r="E44" s="1334"/>
      <c r="F44" s="1334"/>
      <c r="G44" s="1334"/>
      <c r="H44" s="1334"/>
      <c r="I44" s="1334"/>
      <c r="J44" s="1334"/>
    </row>
    <row r="45" spans="1:10" s="404" customFormat="1">
      <c r="A45" s="1334" t="s">
        <v>458</v>
      </c>
      <c r="B45" s="1334"/>
      <c r="C45" s="1334"/>
      <c r="D45" s="1334"/>
      <c r="E45" s="1334"/>
      <c r="F45" s="1334"/>
      <c r="G45" s="1334"/>
      <c r="H45" s="1334"/>
      <c r="I45" s="1334"/>
      <c r="J45" s="1334"/>
    </row>
    <row r="46" spans="1:10" s="404" customFormat="1">
      <c r="A46" s="1334" t="s">
        <v>459</v>
      </c>
      <c r="B46" s="1334"/>
      <c r="C46" s="1334"/>
      <c r="D46" s="1334"/>
      <c r="E46" s="1334"/>
      <c r="F46" s="1334"/>
      <c r="G46" s="1334"/>
      <c r="H46" s="1334"/>
      <c r="I46" s="1334"/>
      <c r="J46" s="1334"/>
    </row>
    <row r="47" spans="1:10" s="404" customFormat="1">
      <c r="A47" s="1334" t="s">
        <v>460</v>
      </c>
      <c r="B47" s="1334"/>
      <c r="C47" s="1334"/>
      <c r="D47" s="1334"/>
      <c r="E47" s="1334"/>
      <c r="F47" s="1334"/>
      <c r="G47" s="1334"/>
      <c r="H47" s="1334"/>
      <c r="I47" s="1334"/>
      <c r="J47" s="1334"/>
    </row>
    <row r="48" spans="1:10" s="404" customFormat="1">
      <c r="A48" s="1334" t="s">
        <v>461</v>
      </c>
      <c r="B48" s="1334"/>
      <c r="C48" s="1334"/>
      <c r="D48" s="1334"/>
      <c r="E48" s="1334"/>
      <c r="F48" s="1334"/>
      <c r="G48" s="1334"/>
      <c r="H48" s="1334"/>
      <c r="I48" s="1334"/>
      <c r="J48" s="1334"/>
    </row>
    <row r="49" spans="1:10" s="404" customFormat="1">
      <c r="A49" s="1335" t="s">
        <v>1100</v>
      </c>
      <c r="B49" s="1335"/>
      <c r="C49" s="1335"/>
      <c r="D49" s="1335"/>
      <c r="E49" s="1335"/>
      <c r="F49" s="1335"/>
      <c r="G49" s="1335"/>
      <c r="H49" s="1335"/>
      <c r="I49" s="1335"/>
      <c r="J49" s="1335"/>
    </row>
    <row r="50" spans="1:10" s="404" customFormat="1">
      <c r="A50" s="1333" t="s">
        <v>315</v>
      </c>
      <c r="B50" s="1333"/>
      <c r="C50" s="1333"/>
      <c r="D50" s="1333"/>
      <c r="E50" s="1333"/>
      <c r="F50" s="1333"/>
      <c r="G50" s="1333"/>
      <c r="H50" s="1333"/>
      <c r="I50" s="1333"/>
      <c r="J50" s="1333"/>
    </row>
    <row r="51" spans="1:10" s="404" customFormat="1"/>
  </sheetData>
  <mergeCells count="7">
    <mergeCell ref="A50:J50"/>
    <mergeCell ref="A44:J44"/>
    <mergeCell ref="A45:J45"/>
    <mergeCell ref="A46:J46"/>
    <mergeCell ref="A47:J47"/>
    <mergeCell ref="A48:J48"/>
    <mergeCell ref="A49:J49"/>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workbookViewId="0">
      <selection activeCell="M12" sqref="M12"/>
    </sheetView>
  </sheetViews>
  <sheetFormatPr defaultColWidth="9.140625" defaultRowHeight="15"/>
  <cols>
    <col min="1" max="10" width="10.5703125" style="108" bestFit="1" customWidth="1"/>
    <col min="11" max="11" width="4.5703125" style="108" bestFit="1" customWidth="1"/>
    <col min="12" max="16384" width="9.140625" style="108"/>
  </cols>
  <sheetData>
    <row r="1" spans="1:10" ht="15.75" customHeight="1">
      <c r="A1" s="165" t="s">
        <v>462</v>
      </c>
      <c r="B1" s="165"/>
      <c r="C1" s="165"/>
      <c r="D1" s="165"/>
      <c r="E1" s="165"/>
      <c r="F1" s="165"/>
      <c r="G1" s="165"/>
    </row>
    <row r="2" spans="1:10" s="404" customFormat="1">
      <c r="A2" s="1308" t="s">
        <v>143</v>
      </c>
      <c r="B2" s="1310" t="s">
        <v>73</v>
      </c>
      <c r="C2" s="1311"/>
      <c r="D2" s="1312"/>
      <c r="E2" s="1310" t="s">
        <v>74</v>
      </c>
      <c r="F2" s="1311"/>
      <c r="G2" s="1312"/>
      <c r="H2" s="1310" t="s">
        <v>75</v>
      </c>
      <c r="I2" s="1311"/>
      <c r="J2" s="1312"/>
    </row>
    <row r="3" spans="1:10" s="404" customFormat="1" ht="48.75" customHeight="1">
      <c r="A3" s="1309"/>
      <c r="B3" s="963" t="s">
        <v>463</v>
      </c>
      <c r="C3" s="963" t="s">
        <v>464</v>
      </c>
      <c r="D3" s="963" t="s">
        <v>465</v>
      </c>
      <c r="E3" s="963" t="s">
        <v>463</v>
      </c>
      <c r="F3" s="963" t="s">
        <v>464</v>
      </c>
      <c r="G3" s="963" t="s">
        <v>465</v>
      </c>
      <c r="H3" s="963" t="s">
        <v>463</v>
      </c>
      <c r="I3" s="963" t="s">
        <v>464</v>
      </c>
      <c r="J3" s="963" t="s">
        <v>465</v>
      </c>
    </row>
    <row r="4" spans="1:10" s="113" customFormat="1" ht="15.75" customHeight="1">
      <c r="A4" s="562" t="s">
        <v>530</v>
      </c>
      <c r="B4" s="112">
        <v>2772</v>
      </c>
      <c r="C4" s="112">
        <v>1284</v>
      </c>
      <c r="D4" s="964">
        <v>2.1588785046728973</v>
      </c>
      <c r="E4" s="125">
        <v>1768</v>
      </c>
      <c r="F4" s="125">
        <v>690</v>
      </c>
      <c r="G4" s="965">
        <v>2.5623188405797102</v>
      </c>
      <c r="H4" s="966">
        <v>3</v>
      </c>
      <c r="I4" s="966">
        <v>0</v>
      </c>
      <c r="J4" s="967" t="s">
        <v>1211</v>
      </c>
    </row>
    <row r="5" spans="1:10" s="113" customFormat="1" ht="15.75" customHeight="1">
      <c r="A5" s="563" t="s">
        <v>1207</v>
      </c>
      <c r="B5" s="968">
        <v>3070</v>
      </c>
      <c r="C5" s="968">
        <v>1106</v>
      </c>
      <c r="D5" s="969">
        <f>IFERROR(B5/C5,"-")</f>
        <v>2.7757685352622063</v>
      </c>
      <c r="E5" s="394">
        <v>1847</v>
      </c>
      <c r="F5" s="394">
        <v>461</v>
      </c>
      <c r="G5" s="969">
        <f>IFERROR(E5/F5,"-")</f>
        <v>4.0065075921908893</v>
      </c>
      <c r="H5" s="127">
        <v>1</v>
      </c>
      <c r="I5" s="127" t="s">
        <v>238</v>
      </c>
      <c r="J5" s="969" t="str">
        <f>IFERROR(H5/I5,"0")</f>
        <v>0</v>
      </c>
    </row>
    <row r="6" spans="1:10" s="404" customFormat="1" ht="15.75" customHeight="1">
      <c r="A6" s="194">
        <v>45383</v>
      </c>
      <c r="B6" s="394">
        <v>2840</v>
      </c>
      <c r="C6" s="402">
        <v>1246</v>
      </c>
      <c r="D6" s="374">
        <v>2.2792937399678972</v>
      </c>
      <c r="E6" s="394">
        <v>2081</v>
      </c>
      <c r="F6" s="394">
        <v>608</v>
      </c>
      <c r="G6" s="375">
        <v>3.42</v>
      </c>
      <c r="H6" s="389">
        <v>1</v>
      </c>
      <c r="I6" s="389" t="s">
        <v>238</v>
      </c>
      <c r="J6" s="376" t="s">
        <v>238</v>
      </c>
    </row>
    <row r="7" spans="1:10" s="404" customFormat="1" ht="15.75" customHeight="1">
      <c r="A7" s="194">
        <v>45413</v>
      </c>
      <c r="B7" s="402">
        <v>1955</v>
      </c>
      <c r="C7" s="402">
        <v>2146</v>
      </c>
      <c r="D7" s="374">
        <v>0.91099720410065232</v>
      </c>
      <c r="E7" s="394">
        <v>1388</v>
      </c>
      <c r="F7" s="394">
        <v>1330</v>
      </c>
      <c r="G7" s="375">
        <v>1.04</v>
      </c>
      <c r="H7" s="389" t="s">
        <v>238</v>
      </c>
      <c r="I7" s="389">
        <v>1</v>
      </c>
      <c r="J7" s="389" t="s">
        <v>238</v>
      </c>
    </row>
    <row r="8" spans="1:10" s="404" customFormat="1" ht="15.75" customHeight="1">
      <c r="A8" s="194">
        <v>45444</v>
      </c>
      <c r="B8" s="402">
        <v>2343</v>
      </c>
      <c r="C8" s="402">
        <v>1785</v>
      </c>
      <c r="D8" s="374">
        <v>1.3126050420168067</v>
      </c>
      <c r="E8" s="394">
        <v>1939</v>
      </c>
      <c r="F8" s="394">
        <v>1082</v>
      </c>
      <c r="G8" s="375">
        <v>1.79</v>
      </c>
      <c r="H8" s="389">
        <v>1</v>
      </c>
      <c r="I8" s="389">
        <v>1</v>
      </c>
      <c r="J8" s="376">
        <v>1</v>
      </c>
    </row>
    <row r="9" spans="1:10" s="404" customFormat="1" ht="15.75" customHeight="1">
      <c r="A9" s="194">
        <v>45474</v>
      </c>
      <c r="B9" s="402"/>
      <c r="C9" s="402"/>
      <c r="D9" s="402"/>
      <c r="E9" s="394"/>
      <c r="F9" s="394"/>
      <c r="G9" s="375"/>
      <c r="H9" s="389"/>
      <c r="I9" s="389"/>
      <c r="J9" s="376"/>
    </row>
    <row r="10" spans="1:10" s="404" customFormat="1" ht="15.75" customHeight="1">
      <c r="A10" s="194">
        <v>45505</v>
      </c>
      <c r="B10" s="402"/>
      <c r="C10" s="402"/>
      <c r="D10" s="374"/>
      <c r="E10" s="394"/>
      <c r="F10" s="394"/>
      <c r="G10" s="375"/>
      <c r="H10" s="389"/>
      <c r="I10" s="389"/>
      <c r="J10" s="376"/>
    </row>
    <row r="11" spans="1:10" s="404" customFormat="1" ht="19.5" customHeight="1">
      <c r="A11" s="194">
        <v>45536</v>
      </c>
      <c r="B11" s="402"/>
      <c r="C11" s="402"/>
      <c r="D11" s="374"/>
      <c r="E11" s="394"/>
      <c r="F11" s="394"/>
      <c r="G11" s="375"/>
      <c r="H11" s="389"/>
      <c r="I11" s="389"/>
      <c r="J11" s="376"/>
    </row>
    <row r="12" spans="1:10" s="404" customFormat="1" ht="18" customHeight="1">
      <c r="A12" s="194">
        <v>45566</v>
      </c>
      <c r="B12" s="402"/>
      <c r="C12" s="402"/>
      <c r="D12" s="374"/>
      <c r="E12" s="394"/>
      <c r="F12" s="394"/>
      <c r="G12" s="375"/>
      <c r="H12" s="389"/>
      <c r="I12" s="389"/>
      <c r="J12" s="376"/>
    </row>
    <row r="13" spans="1:10" s="404" customFormat="1" ht="18" customHeight="1">
      <c r="A13" s="194">
        <v>45597</v>
      </c>
      <c r="B13" s="402"/>
      <c r="C13" s="402"/>
      <c r="D13" s="374"/>
      <c r="E13" s="394"/>
      <c r="F13" s="394"/>
      <c r="G13" s="375"/>
      <c r="H13" s="389"/>
      <c r="I13" s="389"/>
      <c r="J13" s="376"/>
    </row>
    <row r="14" spans="1:10" s="404" customFormat="1">
      <c r="A14" s="194">
        <v>45627</v>
      </c>
      <c r="B14" s="402"/>
      <c r="C14" s="402"/>
      <c r="D14" s="374"/>
      <c r="E14" s="394"/>
      <c r="F14" s="394"/>
      <c r="G14" s="375"/>
      <c r="H14" s="389"/>
      <c r="I14" s="389"/>
      <c r="J14" s="376"/>
    </row>
    <row r="15" spans="1:10" s="404" customFormat="1">
      <c r="A15" s="194">
        <v>45658</v>
      </c>
      <c r="B15" s="402"/>
      <c r="C15" s="402"/>
      <c r="D15" s="374"/>
      <c r="E15" s="394"/>
      <c r="F15" s="394"/>
      <c r="G15" s="375"/>
      <c r="H15" s="389"/>
      <c r="I15" s="389"/>
      <c r="J15" s="376"/>
    </row>
    <row r="16" spans="1:10" s="404" customFormat="1">
      <c r="A16" s="194">
        <v>45689</v>
      </c>
      <c r="B16" s="402"/>
      <c r="C16" s="402"/>
      <c r="D16" s="374"/>
      <c r="E16" s="394"/>
      <c r="F16" s="394"/>
      <c r="G16" s="375"/>
      <c r="H16" s="389"/>
      <c r="I16" s="389"/>
      <c r="J16" s="376"/>
    </row>
    <row r="17" spans="1:10" s="404" customFormat="1">
      <c r="A17" s="194">
        <v>45717</v>
      </c>
      <c r="B17" s="402"/>
      <c r="C17" s="402"/>
      <c r="D17" s="374"/>
      <c r="E17" s="394"/>
      <c r="F17" s="394"/>
      <c r="G17" s="375"/>
      <c r="H17" s="389"/>
      <c r="I17" s="389"/>
      <c r="J17" s="376"/>
    </row>
    <row r="18" spans="1:10" s="404" customFormat="1">
      <c r="A18" s="147"/>
      <c r="B18" s="406"/>
      <c r="C18" s="406"/>
      <c r="D18" s="451"/>
      <c r="E18" s="452"/>
      <c r="F18" s="452"/>
      <c r="G18" s="453"/>
      <c r="H18" s="446"/>
      <c r="I18" s="446"/>
      <c r="J18" s="454"/>
    </row>
    <row r="19" spans="1:10" s="404" customFormat="1">
      <c r="A19" s="163" t="s">
        <v>466</v>
      </c>
      <c r="B19" s="163"/>
      <c r="C19" s="163"/>
      <c r="D19" s="163"/>
      <c r="E19" s="163"/>
      <c r="F19" s="163"/>
    </row>
    <row r="20" spans="1:10" s="404" customFormat="1">
      <c r="A20" s="1283" t="s">
        <v>171</v>
      </c>
      <c r="B20" s="1283"/>
      <c r="C20" s="1283"/>
      <c r="D20" s="1283"/>
      <c r="E20" s="1283"/>
      <c r="F20" s="1283"/>
    </row>
    <row r="21" spans="1:10" s="404" customFormat="1">
      <c r="A21" s="556" t="s">
        <v>1388</v>
      </c>
    </row>
    <row r="22" spans="1:10" s="404" customFormat="1">
      <c r="A22" s="108"/>
      <c r="B22" s="108"/>
      <c r="C22" s="108"/>
      <c r="D22" s="108"/>
      <c r="E22" s="108"/>
      <c r="F22" s="108"/>
      <c r="G22" s="108"/>
    </row>
  </sheetData>
  <mergeCells count="5">
    <mergeCell ref="A2:A3"/>
    <mergeCell ref="B2:D2"/>
    <mergeCell ref="E2:G2"/>
    <mergeCell ref="H2:J2"/>
    <mergeCell ref="A20:F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workbookViewId="0">
      <selection activeCell="J11" sqref="J11"/>
    </sheetView>
  </sheetViews>
  <sheetFormatPr defaultColWidth="9.140625" defaultRowHeight="15"/>
  <cols>
    <col min="1" max="1" width="9.85546875" style="108" bestFit="1" customWidth="1"/>
    <col min="2" max="10" width="13.5703125" style="108" bestFit="1" customWidth="1"/>
    <col min="11" max="16384" width="9.140625" style="108"/>
  </cols>
  <sheetData>
    <row r="1" spans="1:12" ht="13.5" customHeight="1">
      <c r="A1" s="165" t="s">
        <v>467</v>
      </c>
      <c r="B1" s="165"/>
      <c r="C1" s="165"/>
      <c r="D1" s="165"/>
      <c r="E1" s="165"/>
      <c r="F1" s="165"/>
      <c r="G1" s="165"/>
    </row>
    <row r="2" spans="1:12" s="404" customFormat="1" ht="27.75" customHeight="1">
      <c r="A2" s="1321" t="s">
        <v>468</v>
      </c>
      <c r="B2" s="1310" t="s">
        <v>73</v>
      </c>
      <c r="C2" s="1311"/>
      <c r="D2" s="1312"/>
      <c r="E2" s="1310" t="s">
        <v>74</v>
      </c>
      <c r="F2" s="1311"/>
      <c r="G2" s="1312"/>
      <c r="H2" s="1310" t="s">
        <v>75</v>
      </c>
      <c r="I2" s="1311"/>
      <c r="J2" s="1312"/>
    </row>
    <row r="3" spans="1:12" s="404" customFormat="1" ht="48" customHeight="1">
      <c r="A3" s="1322"/>
      <c r="B3" s="963" t="s">
        <v>469</v>
      </c>
      <c r="C3" s="963" t="s">
        <v>272</v>
      </c>
      <c r="D3" s="963" t="s">
        <v>470</v>
      </c>
      <c r="E3" s="963" t="s">
        <v>469</v>
      </c>
      <c r="F3" s="963" t="s">
        <v>471</v>
      </c>
      <c r="G3" s="963" t="s">
        <v>470</v>
      </c>
      <c r="H3" s="963" t="s">
        <v>469</v>
      </c>
      <c r="I3" s="963" t="s">
        <v>272</v>
      </c>
      <c r="J3" s="963" t="s">
        <v>470</v>
      </c>
    </row>
    <row r="4" spans="1:12" s="113" customFormat="1" ht="18" customHeight="1">
      <c r="A4" s="562" t="s">
        <v>530</v>
      </c>
      <c r="B4" s="112">
        <v>5252</v>
      </c>
      <c r="C4" s="112">
        <v>4295</v>
      </c>
      <c r="D4" s="970">
        <v>81.778370144706784</v>
      </c>
      <c r="E4" s="112">
        <v>2439</v>
      </c>
      <c r="F4" s="112">
        <v>2985</v>
      </c>
      <c r="G4" s="971">
        <v>122.38622386223864</v>
      </c>
      <c r="H4" s="133">
        <v>266</v>
      </c>
      <c r="I4" s="133">
        <v>7</v>
      </c>
      <c r="J4" s="971">
        <v>2.6315789473684208</v>
      </c>
    </row>
    <row r="5" spans="1:12" s="113" customFormat="1" ht="18" customHeight="1">
      <c r="A5" s="563" t="s">
        <v>1207</v>
      </c>
      <c r="B5" s="917">
        <f>INDEX(B6:B17,COUNT(B6:B17))</f>
        <v>5293</v>
      </c>
      <c r="C5" s="402">
        <v>4201</v>
      </c>
      <c r="D5" s="273">
        <f>C5/B5*100</f>
        <v>79.368977895333458</v>
      </c>
      <c r="E5" s="917">
        <f>INDEX(E6:E17,COUNT(E6:E17))</f>
        <v>2499</v>
      </c>
      <c r="F5" s="402">
        <v>3058</v>
      </c>
      <c r="G5" s="273">
        <f>F5/E5*100</f>
        <v>122.36894757903161</v>
      </c>
      <c r="H5" s="917">
        <f>INDEX(H6:H17,COUNT(H6:H17))</f>
        <v>266</v>
      </c>
      <c r="I5" s="127">
        <v>1</v>
      </c>
      <c r="J5" s="273">
        <f>I5/H5*100</f>
        <v>0.37593984962406013</v>
      </c>
      <c r="K5" s="164"/>
      <c r="L5" s="164"/>
    </row>
    <row r="6" spans="1:12" s="404" customFormat="1" ht="18" customHeight="1">
      <c r="A6" s="194">
        <v>45383</v>
      </c>
      <c r="B6" s="402">
        <v>5264</v>
      </c>
      <c r="C6" s="402">
        <v>4153</v>
      </c>
      <c r="D6" s="377">
        <f t="shared" ref="D6:D7" si="0">C6/B6*100</f>
        <v>78.894376899696056</v>
      </c>
      <c r="E6" s="394">
        <v>2464</v>
      </c>
      <c r="F6" s="402">
        <v>2625</v>
      </c>
      <c r="G6" s="377">
        <f t="shared" ref="G6:G7" si="1">F6/E6*100</f>
        <v>106.53409090909092</v>
      </c>
      <c r="H6" s="389">
        <v>266</v>
      </c>
      <c r="I6" s="389">
        <v>1</v>
      </c>
      <c r="J6" s="377">
        <v>0.37593984962406013</v>
      </c>
      <c r="K6" s="164"/>
      <c r="L6" s="164"/>
    </row>
    <row r="7" spans="1:12" s="404" customFormat="1" ht="18" customHeight="1">
      <c r="A7" s="194">
        <v>45413</v>
      </c>
      <c r="B7" s="402">
        <v>5274</v>
      </c>
      <c r="C7" s="402">
        <v>4170</v>
      </c>
      <c r="D7" s="377">
        <f t="shared" si="0"/>
        <v>79.067121729237769</v>
      </c>
      <c r="E7" s="394">
        <v>2482</v>
      </c>
      <c r="F7" s="402">
        <v>2995</v>
      </c>
      <c r="G7" s="377">
        <f t="shared" si="1"/>
        <v>120.66881547139403</v>
      </c>
      <c r="H7" s="389">
        <v>266</v>
      </c>
      <c r="I7" s="389">
        <v>2</v>
      </c>
      <c r="J7" s="377">
        <v>0.75187969924812026</v>
      </c>
      <c r="K7" s="164"/>
      <c r="L7" s="164"/>
    </row>
    <row r="8" spans="1:12" s="404" customFormat="1" ht="18" customHeight="1">
      <c r="A8" s="194">
        <v>45444</v>
      </c>
      <c r="B8" s="402">
        <v>5293</v>
      </c>
      <c r="C8" s="402">
        <v>4200</v>
      </c>
      <c r="D8" s="377">
        <f>C8/B8*100</f>
        <v>79.350085017948231</v>
      </c>
      <c r="E8" s="394">
        <v>2499</v>
      </c>
      <c r="F8" s="402">
        <v>2998</v>
      </c>
      <c r="G8" s="377">
        <f>F8/E8*100</f>
        <v>119.96798719487796</v>
      </c>
      <c r="H8" s="389">
        <v>266</v>
      </c>
      <c r="I8" s="389">
        <v>5</v>
      </c>
      <c r="J8" s="377">
        <v>1.8796992481203008</v>
      </c>
      <c r="K8" s="164"/>
      <c r="L8" s="164"/>
    </row>
    <row r="9" spans="1:12" s="404" customFormat="1" ht="18" customHeight="1">
      <c r="A9" s="194">
        <v>45474</v>
      </c>
      <c r="B9" s="402"/>
      <c r="C9" s="402"/>
      <c r="D9" s="402"/>
      <c r="E9" s="402"/>
      <c r="F9" s="402"/>
      <c r="G9" s="377"/>
      <c r="H9" s="389"/>
      <c r="I9" s="389"/>
      <c r="J9" s="377"/>
      <c r="K9" s="164"/>
      <c r="L9" s="164"/>
    </row>
    <row r="10" spans="1:12" s="404" customFormat="1">
      <c r="A10" s="194">
        <v>45505</v>
      </c>
      <c r="B10" s="402"/>
      <c r="C10" s="402"/>
      <c r="D10" s="377"/>
      <c r="E10" s="394"/>
      <c r="F10" s="402"/>
      <c r="G10" s="377"/>
      <c r="H10" s="389"/>
      <c r="I10" s="389"/>
      <c r="J10" s="377"/>
      <c r="K10" s="164"/>
      <c r="L10" s="164"/>
    </row>
    <row r="11" spans="1:12" s="404" customFormat="1">
      <c r="A11" s="194">
        <v>45536</v>
      </c>
      <c r="B11" s="402"/>
      <c r="C11" s="402"/>
      <c r="D11" s="377"/>
      <c r="E11" s="394"/>
      <c r="F11" s="402"/>
      <c r="G11" s="377"/>
      <c r="H11" s="389"/>
      <c r="I11" s="389"/>
      <c r="J11" s="377"/>
      <c r="K11" s="164"/>
      <c r="L11" s="164"/>
    </row>
    <row r="12" spans="1:12" s="404" customFormat="1">
      <c r="A12" s="194">
        <v>45566</v>
      </c>
      <c r="B12" s="402"/>
      <c r="C12" s="402"/>
      <c r="D12" s="377"/>
      <c r="E12" s="394"/>
      <c r="F12" s="402"/>
      <c r="G12" s="377"/>
      <c r="H12" s="389"/>
      <c r="I12" s="389"/>
      <c r="J12" s="377"/>
      <c r="K12" s="164"/>
      <c r="L12" s="164"/>
    </row>
    <row r="13" spans="1:12" s="404" customFormat="1" ht="13.5" customHeight="1">
      <c r="A13" s="194">
        <v>45597</v>
      </c>
      <c r="B13" s="402"/>
      <c r="C13" s="402"/>
      <c r="D13" s="377"/>
      <c r="E13" s="394"/>
      <c r="F13" s="402"/>
      <c r="G13" s="377"/>
      <c r="H13" s="389"/>
      <c r="I13" s="389"/>
      <c r="J13" s="377"/>
      <c r="K13" s="164"/>
      <c r="L13" s="164"/>
    </row>
    <row r="14" spans="1:12" s="404" customFormat="1">
      <c r="A14" s="194">
        <v>45627</v>
      </c>
      <c r="B14" s="402"/>
      <c r="C14" s="402"/>
      <c r="D14" s="377"/>
      <c r="E14" s="394"/>
      <c r="F14" s="402"/>
      <c r="G14" s="377"/>
      <c r="H14" s="389"/>
      <c r="I14" s="389"/>
      <c r="J14" s="377"/>
      <c r="K14" s="164"/>
      <c r="L14" s="164"/>
    </row>
    <row r="15" spans="1:12" s="404" customFormat="1">
      <c r="A15" s="194">
        <v>45658</v>
      </c>
      <c r="B15" s="402"/>
      <c r="C15" s="402"/>
      <c r="D15" s="377"/>
      <c r="E15" s="394"/>
      <c r="F15" s="402"/>
      <c r="G15" s="377"/>
      <c r="H15" s="389"/>
      <c r="I15" s="389"/>
      <c r="J15" s="377"/>
      <c r="K15" s="164"/>
      <c r="L15" s="164"/>
    </row>
    <row r="16" spans="1:12" s="404" customFormat="1">
      <c r="A16" s="194">
        <v>45689</v>
      </c>
      <c r="B16" s="402"/>
      <c r="C16" s="402"/>
      <c r="D16" s="377"/>
      <c r="E16" s="394"/>
      <c r="F16" s="402"/>
      <c r="G16" s="377"/>
      <c r="H16" s="389"/>
      <c r="I16" s="389"/>
      <c r="J16" s="377"/>
      <c r="K16" s="164"/>
      <c r="L16" s="164"/>
    </row>
    <row r="17" spans="1:12" s="404" customFormat="1">
      <c r="A17" s="194">
        <v>45717</v>
      </c>
      <c r="B17" s="402"/>
      <c r="C17" s="402"/>
      <c r="D17" s="377"/>
      <c r="E17" s="259"/>
      <c r="F17" s="259"/>
      <c r="G17" s="259"/>
      <c r="H17" s="389"/>
      <c r="I17" s="389"/>
      <c r="J17" s="377"/>
      <c r="K17" s="164"/>
      <c r="L17" s="164"/>
    </row>
    <row r="18" spans="1:12" s="404" customFormat="1" ht="15" customHeight="1">
      <c r="A18" s="147"/>
      <c r="B18" s="406"/>
      <c r="C18" s="406"/>
      <c r="D18" s="449"/>
      <c r="E18" s="452"/>
      <c r="F18" s="406"/>
      <c r="G18" s="449"/>
      <c r="H18" s="446"/>
      <c r="I18" s="446"/>
      <c r="J18" s="449"/>
      <c r="K18" s="164"/>
      <c r="L18" s="164"/>
    </row>
    <row r="19" spans="1:12" s="404" customFormat="1" ht="15" customHeight="1">
      <c r="A19" s="163" t="s">
        <v>269</v>
      </c>
      <c r="B19" s="163"/>
      <c r="C19" s="163"/>
      <c r="D19" s="163"/>
      <c r="E19" s="163"/>
      <c r="F19" s="163"/>
      <c r="G19" s="163"/>
    </row>
    <row r="20" spans="1:12" s="404" customFormat="1" ht="15" customHeight="1">
      <c r="A20" s="1315" t="s">
        <v>171</v>
      </c>
      <c r="B20" s="1315"/>
      <c r="C20" s="1315"/>
      <c r="D20" s="1315"/>
      <c r="E20" s="1315"/>
      <c r="F20" s="1315"/>
      <c r="G20" s="1315"/>
      <c r="H20" s="163"/>
      <c r="I20" s="163"/>
      <c r="J20" s="163"/>
    </row>
    <row r="21" spans="1:12" s="404" customFormat="1" ht="15" customHeight="1">
      <c r="A21" s="556" t="s">
        <v>1388</v>
      </c>
    </row>
    <row r="22" spans="1:12" s="404" customFormat="1">
      <c r="A22" s="108"/>
      <c r="B22" s="108"/>
      <c r="C22" s="108"/>
      <c r="D22" s="108"/>
      <c r="E22" s="108"/>
      <c r="F22" s="108"/>
      <c r="G22" s="108"/>
    </row>
  </sheetData>
  <mergeCells count="5">
    <mergeCell ref="A2:A3"/>
    <mergeCell ref="B2:D2"/>
    <mergeCell ref="E2:G2"/>
    <mergeCell ref="H2:J2"/>
    <mergeCell ref="A20:G20"/>
  </mergeCells>
  <printOptions horizontalCentered="1"/>
  <pageMargins left="0.78431372549019618" right="0.78431372549019618" top="0.98039215686274517" bottom="0.98039215686274517" header="0.50980392156862753" footer="0.50980392156862753"/>
  <pageSetup paperSize="9" scale="85"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workbookViewId="0">
      <selection activeCell="D3" sqref="D3"/>
    </sheetView>
  </sheetViews>
  <sheetFormatPr defaultColWidth="9.140625" defaultRowHeight="15"/>
  <cols>
    <col min="1" max="8" width="14.5703125" style="108" bestFit="1" customWidth="1"/>
    <col min="9" max="9" width="10.85546875" style="108" customWidth="1"/>
    <col min="10" max="16384" width="9.140625" style="108"/>
  </cols>
  <sheetData>
    <row r="1" spans="1:10" ht="15.75" customHeight="1">
      <c r="A1" s="972" t="s">
        <v>472</v>
      </c>
      <c r="B1" s="972"/>
      <c r="C1" s="972"/>
      <c r="D1" s="973"/>
      <c r="E1" s="973"/>
      <c r="F1" s="973"/>
      <c r="G1" s="973"/>
      <c r="H1" s="973"/>
    </row>
    <row r="2" spans="1:10" s="404" customFormat="1" ht="38.25" customHeight="1">
      <c r="A2" s="974" t="s">
        <v>116</v>
      </c>
      <c r="B2" s="963" t="s">
        <v>473</v>
      </c>
      <c r="C2" s="963" t="s">
        <v>474</v>
      </c>
      <c r="D2" s="963" t="s">
        <v>475</v>
      </c>
      <c r="E2" s="916" t="s">
        <v>476</v>
      </c>
      <c r="F2" s="916" t="s">
        <v>477</v>
      </c>
      <c r="G2" s="916" t="s">
        <v>478</v>
      </c>
      <c r="H2" s="916" t="s">
        <v>479</v>
      </c>
    </row>
    <row r="3" spans="1:10" s="113" customFormat="1" ht="18" customHeight="1">
      <c r="A3" s="562" t="s">
        <v>530</v>
      </c>
      <c r="B3" s="199">
        <v>0.62412709274705258</v>
      </c>
      <c r="C3" s="199">
        <v>0.61750610039390652</v>
      </c>
      <c r="D3" s="199">
        <v>0.64135556155944995</v>
      </c>
      <c r="E3" s="975">
        <v>0.61679637815273303</v>
      </c>
      <c r="F3" s="975">
        <v>0.82938324319843104</v>
      </c>
      <c r="G3" s="975">
        <v>0.64060670458171098</v>
      </c>
      <c r="H3" s="975">
        <v>0.54</v>
      </c>
    </row>
    <row r="4" spans="1:10" s="113" customFormat="1" ht="18" customHeight="1">
      <c r="A4" s="563" t="s">
        <v>1207</v>
      </c>
      <c r="B4" s="976">
        <v>1.1597642134028201</v>
      </c>
      <c r="C4" s="976">
        <v>1.1930724236153458</v>
      </c>
      <c r="D4" s="976">
        <v>1.2593670873794796</v>
      </c>
      <c r="E4" s="977">
        <v>1.15655382022403</v>
      </c>
      <c r="F4" s="977">
        <v>1.7189068959643501</v>
      </c>
      <c r="G4" s="977">
        <v>1.2539459988427699</v>
      </c>
      <c r="H4" s="977">
        <v>1.16179827422521</v>
      </c>
      <c r="I4" s="404"/>
      <c r="J4" s="404"/>
    </row>
    <row r="5" spans="1:10" s="404" customFormat="1" ht="18" customHeight="1">
      <c r="A5" s="194">
        <v>45383</v>
      </c>
      <c r="B5" s="378">
        <v>0.66487890792989146</v>
      </c>
      <c r="C5" s="378">
        <v>0.59553522173251039</v>
      </c>
      <c r="D5" s="378">
        <v>0.57968753784555982</v>
      </c>
      <c r="E5" s="378">
        <v>0.61078348183021303</v>
      </c>
      <c r="F5" s="378">
        <v>0.72036026245593698</v>
      </c>
      <c r="G5" s="378">
        <v>0.57071033715729602</v>
      </c>
      <c r="H5" s="378">
        <v>0.7</v>
      </c>
    </row>
    <row r="6" spans="1:10" s="404" customFormat="1" ht="18" customHeight="1">
      <c r="A6" s="194">
        <v>45413</v>
      </c>
      <c r="B6" s="378">
        <v>0.65549976586728997</v>
      </c>
      <c r="C6" s="378">
        <v>0.66922922756258785</v>
      </c>
      <c r="D6" s="378">
        <v>0.71596297989615454</v>
      </c>
      <c r="E6" s="378">
        <v>0.65017635650529604</v>
      </c>
      <c r="F6" s="378">
        <v>1.0234396316338601</v>
      </c>
      <c r="G6" s="378">
        <v>0.70526606614377896</v>
      </c>
      <c r="H6" s="378">
        <v>0.66</v>
      </c>
    </row>
    <row r="7" spans="1:10" s="404" customFormat="1" ht="18" customHeight="1">
      <c r="A7" s="194">
        <v>45444</v>
      </c>
      <c r="B7" s="378">
        <v>1.8513595453380733</v>
      </c>
      <c r="C7" s="378">
        <v>1.9434366224794528</v>
      </c>
      <c r="D7" s="378">
        <v>2.0676516282060695</v>
      </c>
      <c r="E7" s="378">
        <v>1.8279767981011701</v>
      </c>
      <c r="F7" s="378">
        <v>2.7769182139604802</v>
      </c>
      <c r="G7" s="378">
        <v>2.0178003880233999</v>
      </c>
      <c r="H7" s="378">
        <v>1.8507629376884337E-2</v>
      </c>
    </row>
    <row r="8" spans="1:10" s="404" customFormat="1" ht="18" customHeight="1">
      <c r="A8" s="194">
        <v>45474</v>
      </c>
      <c r="B8" s="378"/>
      <c r="C8" s="378"/>
      <c r="D8" s="378"/>
      <c r="E8" s="378"/>
      <c r="F8" s="378"/>
      <c r="G8" s="378"/>
      <c r="H8" s="378"/>
    </row>
    <row r="9" spans="1:10" s="404" customFormat="1" ht="19.5" customHeight="1">
      <c r="A9" s="194">
        <v>45505</v>
      </c>
      <c r="B9" s="378"/>
      <c r="C9" s="378"/>
      <c r="D9" s="378"/>
      <c r="E9" s="378"/>
      <c r="F9" s="378"/>
      <c r="G9" s="378"/>
      <c r="H9" s="378"/>
    </row>
    <row r="10" spans="1:10" s="404" customFormat="1" ht="18" customHeight="1">
      <c r="A10" s="194">
        <v>45536</v>
      </c>
      <c r="B10" s="378"/>
      <c r="C10" s="378"/>
      <c r="D10" s="378"/>
      <c r="E10" s="378"/>
      <c r="F10" s="378"/>
      <c r="G10" s="378"/>
      <c r="H10" s="378"/>
    </row>
    <row r="11" spans="1:10" s="404" customFormat="1" ht="18" customHeight="1">
      <c r="A11" s="194">
        <v>45566</v>
      </c>
      <c r="B11" s="378"/>
      <c r="C11" s="378"/>
      <c r="D11" s="378"/>
      <c r="E11" s="378"/>
      <c r="F11" s="378"/>
      <c r="G11" s="378"/>
      <c r="H11" s="378"/>
    </row>
    <row r="12" spans="1:10" s="404" customFormat="1">
      <c r="A12" s="194">
        <v>45597</v>
      </c>
      <c r="B12" s="378"/>
      <c r="C12" s="378"/>
      <c r="D12" s="378"/>
      <c r="E12" s="378"/>
      <c r="F12" s="378"/>
      <c r="G12" s="378"/>
      <c r="H12" s="378"/>
    </row>
    <row r="13" spans="1:10" s="404" customFormat="1">
      <c r="A13" s="194">
        <v>45627</v>
      </c>
      <c r="B13" s="378"/>
      <c r="C13" s="378"/>
      <c r="D13" s="378"/>
      <c r="E13" s="378"/>
      <c r="F13" s="378"/>
      <c r="G13" s="378"/>
      <c r="H13" s="378"/>
    </row>
    <row r="14" spans="1:10" s="404" customFormat="1">
      <c r="A14" s="194">
        <v>45658</v>
      </c>
      <c r="B14" s="378"/>
      <c r="C14" s="378"/>
      <c r="D14" s="378"/>
      <c r="E14" s="378"/>
      <c r="F14" s="378"/>
      <c r="G14" s="378"/>
      <c r="H14" s="378"/>
    </row>
    <row r="15" spans="1:10" s="404" customFormat="1">
      <c r="A15" s="194">
        <v>45689</v>
      </c>
      <c r="B15" s="378"/>
      <c r="C15" s="378"/>
      <c r="D15" s="378"/>
      <c r="E15" s="378"/>
      <c r="F15" s="378"/>
      <c r="G15" s="378"/>
      <c r="H15" s="378"/>
    </row>
    <row r="16" spans="1:10" s="404" customFormat="1">
      <c r="A16" s="194">
        <v>45717</v>
      </c>
      <c r="B16" s="378"/>
      <c r="C16" s="378"/>
      <c r="D16" s="378"/>
      <c r="E16" s="378"/>
      <c r="F16" s="378"/>
      <c r="G16" s="378"/>
      <c r="H16" s="378"/>
    </row>
    <row r="17" spans="1:8" s="404" customFormat="1">
      <c r="A17" s="147"/>
      <c r="B17" s="455"/>
      <c r="C17" s="455"/>
      <c r="D17" s="455"/>
      <c r="E17" s="455"/>
      <c r="F17" s="455"/>
      <c r="G17" s="455"/>
      <c r="H17" s="455"/>
    </row>
    <row r="18" spans="1:8" s="404" customFormat="1">
      <c r="A18" s="1336" t="s">
        <v>480</v>
      </c>
      <c r="B18" s="1336"/>
      <c r="C18" s="1336"/>
      <c r="D18" s="1336"/>
      <c r="E18" s="1336"/>
      <c r="F18" s="1336"/>
      <c r="G18" s="1336"/>
    </row>
    <row r="19" spans="1:8" s="404" customFormat="1">
      <c r="A19" s="1283" t="s">
        <v>481</v>
      </c>
      <c r="B19" s="1283"/>
      <c r="C19" s="1283"/>
      <c r="D19" s="1283"/>
      <c r="E19" s="1283"/>
      <c r="F19" s="1283"/>
      <c r="G19" s="1283"/>
    </row>
    <row r="20" spans="1:8" s="404" customFormat="1">
      <c r="A20" s="556" t="s">
        <v>1388</v>
      </c>
    </row>
    <row r="21" spans="1:8" s="404" customFormat="1">
      <c r="A21" s="108"/>
      <c r="B21" s="108"/>
      <c r="C21" s="108"/>
      <c r="D21" s="108"/>
      <c r="E21" s="108"/>
      <c r="F21" s="108"/>
      <c r="G21" s="108"/>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workbookViewId="0">
      <selection activeCell="I16" sqref="I16"/>
    </sheetView>
  </sheetViews>
  <sheetFormatPr defaultColWidth="9.140625" defaultRowHeight="15"/>
  <cols>
    <col min="1" max="10" width="14.5703125" style="108" bestFit="1" customWidth="1"/>
    <col min="11" max="11" width="14.42578125" style="108" bestFit="1" customWidth="1"/>
    <col min="12" max="12" width="15" style="108" bestFit="1" customWidth="1"/>
    <col min="13" max="16" width="14.5703125" style="108" bestFit="1" customWidth="1"/>
    <col min="17" max="17" width="4.5703125" style="108" bestFit="1" customWidth="1"/>
    <col min="18" max="16384" width="9.140625" style="108"/>
  </cols>
  <sheetData>
    <row r="1" spans="1:16">
      <c r="A1" s="271" t="s">
        <v>482</v>
      </c>
      <c r="B1" s="271"/>
      <c r="C1" s="271"/>
      <c r="D1" s="271"/>
      <c r="E1" s="271"/>
      <c r="F1" s="271"/>
      <c r="G1" s="271"/>
      <c r="H1" s="271"/>
      <c r="I1" s="271"/>
      <c r="J1" s="271"/>
      <c r="K1" s="271"/>
    </row>
    <row r="2" spans="1:16" s="404" customFormat="1">
      <c r="A2" s="974" t="s">
        <v>143</v>
      </c>
      <c r="B2" s="1287" t="s">
        <v>73</v>
      </c>
      <c r="C2" s="1299"/>
      <c r="D2" s="1299"/>
      <c r="E2" s="1299"/>
      <c r="F2" s="1299"/>
      <c r="G2" s="1337" t="s">
        <v>74</v>
      </c>
      <c r="H2" s="1338"/>
      <c r="I2" s="1338"/>
      <c r="J2" s="1338"/>
      <c r="K2" s="1339"/>
      <c r="L2" s="1320" t="s">
        <v>75</v>
      </c>
      <c r="M2" s="1320"/>
      <c r="N2" s="1320"/>
      <c r="O2" s="1320"/>
      <c r="P2" s="1305"/>
    </row>
    <row r="3" spans="1:16" s="404" customFormat="1">
      <c r="A3" s="978" t="s">
        <v>483</v>
      </c>
      <c r="B3" s="923" t="s">
        <v>484</v>
      </c>
      <c r="C3" s="923" t="s">
        <v>485</v>
      </c>
      <c r="D3" s="923" t="s">
        <v>486</v>
      </c>
      <c r="E3" s="923" t="s">
        <v>487</v>
      </c>
      <c r="F3" s="979" t="s">
        <v>488</v>
      </c>
      <c r="G3" s="537" t="s">
        <v>484</v>
      </c>
      <c r="H3" s="538" t="s">
        <v>485</v>
      </c>
      <c r="I3" s="539" t="s">
        <v>486</v>
      </c>
      <c r="J3" s="539" t="s">
        <v>487</v>
      </c>
      <c r="K3" s="980" t="s">
        <v>488</v>
      </c>
      <c r="L3" s="981" t="s">
        <v>484</v>
      </c>
      <c r="M3" s="923" t="s">
        <v>485</v>
      </c>
      <c r="N3" s="923" t="s">
        <v>486</v>
      </c>
      <c r="O3" s="923" t="s">
        <v>487</v>
      </c>
      <c r="P3" s="923" t="s">
        <v>488</v>
      </c>
    </row>
    <row r="4" spans="1:16" s="404" customFormat="1">
      <c r="A4" s="1340" t="s">
        <v>489</v>
      </c>
      <c r="B4" s="1341"/>
      <c r="C4" s="1341"/>
      <c r="D4" s="1341"/>
      <c r="E4" s="1341"/>
      <c r="F4" s="1341"/>
      <c r="G4" s="1342"/>
      <c r="H4" s="1341"/>
      <c r="I4" s="1341"/>
      <c r="J4" s="1341"/>
      <c r="K4" s="1343"/>
      <c r="L4" s="1341"/>
      <c r="M4" s="1341"/>
      <c r="N4" s="1341"/>
      <c r="O4" s="1341"/>
      <c r="P4" s="1344"/>
    </row>
    <row r="5" spans="1:16" s="113" customFormat="1">
      <c r="A5" s="562" t="s">
        <v>530</v>
      </c>
      <c r="B5" s="982">
        <v>6.8860000000000001</v>
      </c>
      <c r="C5" s="982">
        <v>12.107799999999999</v>
      </c>
      <c r="D5" s="982">
        <v>22.874099999999999</v>
      </c>
      <c r="E5" s="982">
        <v>33.898000000000003</v>
      </c>
      <c r="F5" s="983">
        <v>47.015999999999998</v>
      </c>
      <c r="G5" s="984">
        <v>10.41</v>
      </c>
      <c r="H5" s="985">
        <v>15.69</v>
      </c>
      <c r="I5" s="982">
        <v>26.18</v>
      </c>
      <c r="J5" s="982">
        <v>37.520000000000003</v>
      </c>
      <c r="K5" s="986">
        <v>53.16</v>
      </c>
      <c r="L5" s="987">
        <v>100</v>
      </c>
      <c r="M5" s="988">
        <v>100</v>
      </c>
      <c r="N5" s="988">
        <v>100</v>
      </c>
      <c r="O5" s="988">
        <v>100</v>
      </c>
      <c r="P5" s="988">
        <v>100</v>
      </c>
    </row>
    <row r="6" spans="1:16" s="113" customFormat="1">
      <c r="A6" s="563" t="s">
        <v>1207</v>
      </c>
      <c r="B6" s="931">
        <v>8.2481000000000009</v>
      </c>
      <c r="C6" s="931">
        <v>13.2043</v>
      </c>
      <c r="D6" s="931">
        <v>25.030200000000001</v>
      </c>
      <c r="E6" s="931">
        <v>37.302700000000002</v>
      </c>
      <c r="F6" s="989">
        <v>50.8934</v>
      </c>
      <c r="G6" s="990">
        <v>8.3699999999999992</v>
      </c>
      <c r="H6" s="991">
        <v>14.17</v>
      </c>
      <c r="I6" s="992">
        <v>26.62</v>
      </c>
      <c r="J6" s="931">
        <v>40.28</v>
      </c>
      <c r="K6" s="993">
        <v>56.41</v>
      </c>
      <c r="L6" s="994">
        <v>100</v>
      </c>
      <c r="M6" s="995">
        <v>100</v>
      </c>
      <c r="N6" s="995">
        <v>100</v>
      </c>
      <c r="O6" s="995">
        <v>100</v>
      </c>
      <c r="P6" s="995">
        <v>100</v>
      </c>
    </row>
    <row r="7" spans="1:16" s="404" customFormat="1">
      <c r="A7" s="194">
        <v>45383</v>
      </c>
      <c r="B7" s="383">
        <v>12.237399999999999</v>
      </c>
      <c r="C7" s="383">
        <v>18.0837</v>
      </c>
      <c r="D7" s="383">
        <v>28.117799999999999</v>
      </c>
      <c r="E7" s="383">
        <v>38.904200000000003</v>
      </c>
      <c r="F7" s="996">
        <v>51.089700000000001</v>
      </c>
      <c r="G7" s="997">
        <v>9.17</v>
      </c>
      <c r="H7" s="998">
        <v>15.05</v>
      </c>
      <c r="I7" s="383">
        <v>26.65</v>
      </c>
      <c r="J7" s="999">
        <v>40</v>
      </c>
      <c r="K7" s="1000">
        <v>56.68</v>
      </c>
      <c r="L7" s="1001">
        <v>100</v>
      </c>
      <c r="M7" s="200">
        <v>100</v>
      </c>
      <c r="N7" s="200">
        <v>100</v>
      </c>
      <c r="O7" s="200">
        <v>100</v>
      </c>
      <c r="P7" s="200">
        <v>100</v>
      </c>
    </row>
    <row r="8" spans="1:16" s="404" customFormat="1">
      <c r="A8" s="194">
        <v>45413</v>
      </c>
      <c r="B8" s="383">
        <v>9.3636999999999997</v>
      </c>
      <c r="C8" s="383">
        <v>14.9964</v>
      </c>
      <c r="D8" s="383">
        <v>27.557200000000002</v>
      </c>
      <c r="E8" s="383">
        <v>40.197099999999999</v>
      </c>
      <c r="F8" s="1002">
        <v>53.834899999999998</v>
      </c>
      <c r="G8" s="1003">
        <v>7.86</v>
      </c>
      <c r="H8" s="1004">
        <v>13.85</v>
      </c>
      <c r="I8" s="383">
        <v>27.5</v>
      </c>
      <c r="J8" s="1005">
        <v>40.93</v>
      </c>
      <c r="K8" s="1006">
        <v>58.04</v>
      </c>
      <c r="L8" s="1007">
        <v>100</v>
      </c>
      <c r="M8" s="200">
        <v>100</v>
      </c>
      <c r="N8" s="200">
        <v>100</v>
      </c>
      <c r="O8" s="200">
        <v>100</v>
      </c>
      <c r="P8" s="200">
        <v>100</v>
      </c>
    </row>
    <row r="9" spans="1:16" s="404" customFormat="1">
      <c r="A9" s="194">
        <v>45444</v>
      </c>
      <c r="B9" s="383">
        <v>9.3575999999999997</v>
      </c>
      <c r="C9" s="383">
        <v>15.349399999999999</v>
      </c>
      <c r="D9" s="383">
        <v>27.638300000000001</v>
      </c>
      <c r="E9" s="383">
        <v>40.628</v>
      </c>
      <c r="F9" s="383">
        <v>55.0916</v>
      </c>
      <c r="G9" s="1008">
        <v>9.4</v>
      </c>
      <c r="H9" s="1009">
        <v>15.99</v>
      </c>
      <c r="I9" s="383">
        <v>28.93</v>
      </c>
      <c r="J9" s="456">
        <v>42.2</v>
      </c>
      <c r="K9" s="1006">
        <v>58.15</v>
      </c>
      <c r="L9" s="1007">
        <v>100</v>
      </c>
      <c r="M9" s="200">
        <v>100</v>
      </c>
      <c r="N9" s="200">
        <v>100</v>
      </c>
      <c r="O9" s="200">
        <v>100</v>
      </c>
      <c r="P9" s="200">
        <v>100</v>
      </c>
    </row>
    <row r="10" spans="1:16" s="404" customFormat="1">
      <c r="A10" s="194">
        <v>45474</v>
      </c>
      <c r="B10" s="383"/>
      <c r="C10" s="383"/>
      <c r="D10" s="383"/>
      <c r="E10" s="383"/>
      <c r="F10" s="456"/>
      <c r="G10" s="1010"/>
      <c r="H10" s="383"/>
      <c r="I10" s="383"/>
      <c r="J10" s="383"/>
      <c r="K10" s="1011"/>
      <c r="L10" s="1007"/>
      <c r="M10" s="200"/>
      <c r="N10" s="200"/>
      <c r="O10" s="200"/>
      <c r="P10" s="200"/>
    </row>
    <row r="11" spans="1:16" s="404" customFormat="1">
      <c r="A11" s="194">
        <v>45505</v>
      </c>
      <c r="B11" s="383"/>
      <c r="C11" s="383"/>
      <c r="D11" s="383"/>
      <c r="E11" s="383"/>
      <c r="F11" s="456"/>
      <c r="G11" s="1008"/>
      <c r="H11" s="1009"/>
      <c r="I11" s="383"/>
      <c r="J11" s="456"/>
      <c r="K11" s="1006"/>
      <c r="L11" s="1007"/>
      <c r="M11" s="200"/>
      <c r="N11" s="200"/>
      <c r="O11" s="200"/>
      <c r="P11" s="200"/>
    </row>
    <row r="12" spans="1:16" s="404" customFormat="1">
      <c r="A12" s="194">
        <v>45536</v>
      </c>
      <c r="B12" s="383"/>
      <c r="C12" s="383"/>
      <c r="D12" s="383"/>
      <c r="E12" s="383"/>
      <c r="F12" s="456"/>
      <c r="G12" s="274"/>
      <c r="H12" s="1009"/>
      <c r="I12" s="383"/>
      <c r="J12" s="456"/>
      <c r="K12" s="1006"/>
      <c r="L12" s="1007"/>
      <c r="M12" s="200"/>
      <c r="N12" s="200"/>
      <c r="O12" s="200"/>
      <c r="P12" s="200"/>
    </row>
    <row r="13" spans="1:16" s="404" customFormat="1">
      <c r="A13" s="194">
        <v>45566</v>
      </c>
      <c r="B13" s="383"/>
      <c r="C13" s="383"/>
      <c r="D13" s="383"/>
      <c r="E13" s="383"/>
      <c r="F13" s="456"/>
      <c r="G13" s="1008"/>
      <c r="H13" s="1009"/>
      <c r="I13" s="383"/>
      <c r="J13" s="456"/>
      <c r="K13" s="1006"/>
      <c r="L13" s="1007"/>
      <c r="M13" s="200"/>
      <c r="N13" s="200"/>
      <c r="O13" s="200"/>
      <c r="P13" s="200"/>
    </row>
    <row r="14" spans="1:16" s="404" customFormat="1">
      <c r="A14" s="194">
        <v>45597</v>
      </c>
      <c r="B14" s="383"/>
      <c r="C14" s="383"/>
      <c r="D14" s="383"/>
      <c r="E14" s="383"/>
      <c r="F14" s="383"/>
      <c r="G14" s="1008"/>
      <c r="H14" s="1009"/>
      <c r="I14" s="1009"/>
      <c r="J14" s="1009"/>
      <c r="K14" s="1006"/>
      <c r="L14" s="1012"/>
      <c r="M14" s="393"/>
      <c r="N14" s="393"/>
      <c r="O14" s="393"/>
      <c r="P14" s="393"/>
    </row>
    <row r="15" spans="1:16" s="404" customFormat="1">
      <c r="A15" s="194">
        <v>45627</v>
      </c>
      <c r="B15" s="383"/>
      <c r="C15" s="383"/>
      <c r="D15" s="383"/>
      <c r="E15" s="383"/>
      <c r="F15" s="383"/>
      <c r="G15" s="1008"/>
      <c r="H15" s="1009"/>
      <c r="I15" s="383"/>
      <c r="J15" s="456"/>
      <c r="K15" s="1006"/>
      <c r="L15" s="1012"/>
      <c r="M15" s="393"/>
      <c r="N15" s="393"/>
      <c r="O15" s="393"/>
      <c r="P15" s="393"/>
    </row>
    <row r="16" spans="1:16" s="404" customFormat="1">
      <c r="A16" s="194">
        <v>45658</v>
      </c>
      <c r="B16" s="383"/>
      <c r="C16" s="383"/>
      <c r="D16" s="383"/>
      <c r="E16" s="383"/>
      <c r="F16" s="383"/>
      <c r="G16" s="1008"/>
      <c r="H16" s="1009"/>
      <c r="I16" s="383"/>
      <c r="J16" s="456"/>
      <c r="K16" s="1006"/>
      <c r="L16" s="1012"/>
      <c r="M16" s="393"/>
      <c r="N16" s="393"/>
      <c r="O16" s="393"/>
      <c r="P16" s="393"/>
    </row>
    <row r="17" spans="1:16" s="404" customFormat="1">
      <c r="A17" s="194">
        <v>45689</v>
      </c>
      <c r="B17" s="383"/>
      <c r="C17" s="383"/>
      <c r="D17" s="383"/>
      <c r="E17" s="383"/>
      <c r="F17" s="383"/>
      <c r="G17" s="1008"/>
      <c r="H17" s="1009"/>
      <c r="I17" s="383"/>
      <c r="J17" s="456"/>
      <c r="K17" s="1006"/>
      <c r="L17" s="1012"/>
      <c r="M17" s="393"/>
      <c r="N17" s="393"/>
      <c r="O17" s="393"/>
      <c r="P17" s="393"/>
    </row>
    <row r="18" spans="1:16" s="404" customFormat="1">
      <c r="A18" s="194">
        <v>45717</v>
      </c>
      <c r="B18" s="383"/>
      <c r="C18" s="383"/>
      <c r="D18" s="383"/>
      <c r="E18" s="383"/>
      <c r="F18" s="383"/>
      <c r="G18" s="1013"/>
      <c r="H18" s="1014"/>
      <c r="I18" s="392"/>
      <c r="J18" s="457"/>
      <c r="K18" s="1015"/>
      <c r="L18" s="1012"/>
      <c r="M18" s="393"/>
      <c r="N18" s="393"/>
      <c r="O18" s="393"/>
      <c r="P18" s="393"/>
    </row>
    <row r="19" spans="1:16" s="404" customFormat="1">
      <c r="A19" s="1345" t="s">
        <v>490</v>
      </c>
      <c r="B19" s="1345"/>
      <c r="C19" s="1345"/>
      <c r="D19" s="1345"/>
      <c r="E19" s="1345"/>
      <c r="F19" s="1345"/>
      <c r="G19" s="1346"/>
      <c r="H19" s="1345"/>
      <c r="I19" s="1345"/>
      <c r="J19" s="1345"/>
      <c r="K19" s="1347"/>
      <c r="L19" s="1345"/>
      <c r="M19" s="1345"/>
      <c r="N19" s="1345"/>
      <c r="O19" s="1345"/>
      <c r="P19" s="1345"/>
    </row>
    <row r="20" spans="1:16" s="113" customFormat="1">
      <c r="A20" s="1016" t="s">
        <v>530</v>
      </c>
      <c r="B20" s="275">
        <v>35.9</v>
      </c>
      <c r="C20" s="275">
        <v>47.49</v>
      </c>
      <c r="D20" s="275">
        <v>68.790000000000006</v>
      </c>
      <c r="E20" s="275">
        <v>81.44</v>
      </c>
      <c r="F20" s="276">
        <v>90.03</v>
      </c>
      <c r="G20" s="1017">
        <v>25.48</v>
      </c>
      <c r="H20" s="275">
        <v>38.590000000000003</v>
      </c>
      <c r="I20" s="275">
        <v>59.21</v>
      </c>
      <c r="J20" s="275">
        <v>75.72</v>
      </c>
      <c r="K20" s="1018">
        <v>88.71</v>
      </c>
      <c r="L20" s="277">
        <v>100</v>
      </c>
      <c r="M20" s="278">
        <v>100</v>
      </c>
      <c r="N20" s="278">
        <v>100</v>
      </c>
      <c r="O20" s="278" t="s">
        <v>225</v>
      </c>
      <c r="P20" s="279" t="s">
        <v>225</v>
      </c>
    </row>
    <row r="21" spans="1:16" s="113" customFormat="1">
      <c r="A21" s="1019" t="s">
        <v>1207</v>
      </c>
      <c r="B21" s="1020">
        <v>41.39</v>
      </c>
      <c r="C21" s="1020">
        <v>53.74</v>
      </c>
      <c r="D21" s="1020">
        <v>71.98</v>
      </c>
      <c r="E21" s="1020">
        <v>82.37</v>
      </c>
      <c r="F21" s="1021">
        <v>90.93</v>
      </c>
      <c r="G21" s="1022">
        <v>26.52</v>
      </c>
      <c r="H21" s="1023">
        <v>40.56</v>
      </c>
      <c r="I21" s="1020">
        <v>62.3</v>
      </c>
      <c r="J21" s="1020">
        <v>78.040000000000006</v>
      </c>
      <c r="K21" s="1018">
        <v>90.19</v>
      </c>
      <c r="L21" s="1024">
        <v>100</v>
      </c>
      <c r="M21" s="1025">
        <v>100</v>
      </c>
      <c r="N21" s="1025">
        <v>100</v>
      </c>
      <c r="O21" s="1020" t="s">
        <v>225</v>
      </c>
      <c r="P21" s="1020" t="s">
        <v>225</v>
      </c>
    </row>
    <row r="22" spans="1:16" s="404" customFormat="1">
      <c r="A22" s="194">
        <v>45383</v>
      </c>
      <c r="B22" s="383">
        <v>41.94</v>
      </c>
      <c r="C22" s="383">
        <v>55.09</v>
      </c>
      <c r="D22" s="383">
        <v>72.36</v>
      </c>
      <c r="E22" s="383">
        <v>82.17</v>
      </c>
      <c r="F22" s="456">
        <v>90.43</v>
      </c>
      <c r="G22" s="1026">
        <v>26.45</v>
      </c>
      <c r="H22" s="1009">
        <v>40.93</v>
      </c>
      <c r="I22" s="383">
        <v>62.12</v>
      </c>
      <c r="J22" s="456">
        <v>77.930000000000007</v>
      </c>
      <c r="K22" s="1006">
        <v>90.04</v>
      </c>
      <c r="L22" s="1007">
        <v>100</v>
      </c>
      <c r="M22" s="200">
        <v>100</v>
      </c>
      <c r="N22" s="200">
        <v>100</v>
      </c>
      <c r="O22" s="201" t="s">
        <v>225</v>
      </c>
      <c r="P22" s="201" t="s">
        <v>225</v>
      </c>
    </row>
    <row r="23" spans="1:16" s="404" customFormat="1">
      <c r="A23" s="194">
        <v>45413</v>
      </c>
      <c r="B23" s="383">
        <v>42.1</v>
      </c>
      <c r="C23" s="383">
        <v>55.03</v>
      </c>
      <c r="D23" s="383">
        <v>72.75</v>
      </c>
      <c r="E23" s="383">
        <v>83.54</v>
      </c>
      <c r="F23" s="456">
        <v>91.32</v>
      </c>
      <c r="G23" s="1026">
        <v>25.89</v>
      </c>
      <c r="H23" s="1009">
        <v>40.270000000000003</v>
      </c>
      <c r="I23" s="383">
        <v>63.09</v>
      </c>
      <c r="J23" s="456">
        <v>78.84</v>
      </c>
      <c r="K23" s="1006">
        <v>90.59</v>
      </c>
      <c r="L23" s="1007">
        <v>100</v>
      </c>
      <c r="M23" s="200">
        <v>100</v>
      </c>
      <c r="N23" s="200">
        <v>100</v>
      </c>
      <c r="O23" s="201" t="s">
        <v>225</v>
      </c>
      <c r="P23" s="201" t="s">
        <v>225</v>
      </c>
    </row>
    <row r="24" spans="1:16" s="404" customFormat="1">
      <c r="A24" s="194">
        <v>45444</v>
      </c>
      <c r="B24" s="383">
        <v>40.5</v>
      </c>
      <c r="C24" s="383">
        <v>52.95</v>
      </c>
      <c r="D24" s="383">
        <v>72.8</v>
      </c>
      <c r="E24" s="383">
        <v>83.86</v>
      </c>
      <c r="F24" s="383">
        <v>91.79</v>
      </c>
      <c r="G24" s="1026">
        <v>27.1</v>
      </c>
      <c r="H24" s="1009">
        <v>40.9</v>
      </c>
      <c r="I24" s="383">
        <v>61.81</v>
      </c>
      <c r="J24" s="456">
        <v>77.59</v>
      </c>
      <c r="K24" s="1006">
        <v>90.1</v>
      </c>
      <c r="L24" s="1007">
        <v>100</v>
      </c>
      <c r="M24" s="200">
        <v>100</v>
      </c>
      <c r="N24" s="200">
        <v>100</v>
      </c>
      <c r="O24" s="201" t="s">
        <v>225</v>
      </c>
      <c r="P24" s="201" t="s">
        <v>225</v>
      </c>
    </row>
    <row r="25" spans="1:16" s="404" customFormat="1">
      <c r="A25" s="194">
        <v>45474</v>
      </c>
      <c r="B25" s="383"/>
      <c r="C25" s="383"/>
      <c r="D25" s="383"/>
      <c r="E25" s="383"/>
      <c r="F25" s="456"/>
      <c r="G25" s="1026"/>
      <c r="H25" s="1009"/>
      <c r="I25" s="383"/>
      <c r="J25" s="456"/>
      <c r="K25" s="1006"/>
      <c r="L25" s="1007"/>
      <c r="M25" s="200"/>
      <c r="N25" s="200"/>
      <c r="O25" s="201"/>
      <c r="P25" s="201"/>
    </row>
    <row r="26" spans="1:16" s="404" customFormat="1">
      <c r="A26" s="194">
        <v>45505</v>
      </c>
      <c r="B26" s="383"/>
      <c r="C26" s="383"/>
      <c r="D26" s="383"/>
      <c r="E26" s="383"/>
      <c r="F26" s="456"/>
      <c r="G26" s="1026"/>
      <c r="H26" s="1009"/>
      <c r="I26" s="383"/>
      <c r="J26" s="456"/>
      <c r="K26" s="1006"/>
      <c r="L26" s="1007"/>
      <c r="M26" s="200"/>
      <c r="N26" s="200"/>
      <c r="O26" s="201"/>
      <c r="P26" s="201"/>
    </row>
    <row r="27" spans="1:16" s="404" customFormat="1">
      <c r="A27" s="194">
        <v>45536</v>
      </c>
      <c r="B27" s="383"/>
      <c r="C27" s="383"/>
      <c r="D27" s="383"/>
      <c r="E27" s="383"/>
      <c r="F27" s="456"/>
      <c r="G27" s="1026"/>
      <c r="H27" s="1009"/>
      <c r="I27" s="383"/>
      <c r="J27" s="456"/>
      <c r="K27" s="1006"/>
      <c r="L27" s="1007"/>
      <c r="M27" s="200"/>
      <c r="N27" s="200"/>
      <c r="O27" s="201"/>
      <c r="P27" s="201"/>
    </row>
    <row r="28" spans="1:16" s="404" customFormat="1">
      <c r="A28" s="194">
        <v>45566</v>
      </c>
      <c r="B28" s="383"/>
      <c r="C28" s="383"/>
      <c r="D28" s="383"/>
      <c r="E28" s="383"/>
      <c r="F28" s="456"/>
      <c r="G28" s="1026"/>
      <c r="H28" s="1009"/>
      <c r="I28" s="383"/>
      <c r="J28" s="456"/>
      <c r="K28" s="1006"/>
      <c r="L28" s="1007"/>
      <c r="M28" s="200"/>
      <c r="N28" s="200"/>
      <c r="O28" s="201"/>
      <c r="P28" s="201"/>
    </row>
    <row r="29" spans="1:16" s="404" customFormat="1">
      <c r="A29" s="194">
        <v>45597</v>
      </c>
      <c r="B29" s="383"/>
      <c r="C29" s="383"/>
      <c r="D29" s="383"/>
      <c r="E29" s="383"/>
      <c r="F29" s="383"/>
      <c r="G29" s="1026"/>
      <c r="H29" s="1009"/>
      <c r="I29" s="1009"/>
      <c r="J29" s="1009"/>
      <c r="K29" s="1006"/>
      <c r="L29" s="1012"/>
      <c r="M29" s="393"/>
      <c r="N29" s="393"/>
      <c r="O29" s="201"/>
      <c r="P29" s="201"/>
    </row>
    <row r="30" spans="1:16" s="404" customFormat="1">
      <c r="A30" s="194">
        <v>45627</v>
      </c>
      <c r="B30" s="383"/>
      <c r="C30" s="383"/>
      <c r="D30" s="383"/>
      <c r="E30" s="383"/>
      <c r="F30" s="383"/>
      <c r="G30" s="1026"/>
      <c r="H30" s="1009"/>
      <c r="I30" s="383"/>
      <c r="J30" s="456"/>
      <c r="K30" s="1006"/>
      <c r="L30" s="1012"/>
      <c r="M30" s="393"/>
      <c r="N30" s="393"/>
      <c r="O30" s="201"/>
      <c r="P30" s="201"/>
    </row>
    <row r="31" spans="1:16" s="404" customFormat="1">
      <c r="A31" s="194">
        <v>45658</v>
      </c>
      <c r="B31" s="383"/>
      <c r="C31" s="383"/>
      <c r="D31" s="383"/>
      <c r="E31" s="383"/>
      <c r="F31" s="383"/>
      <c r="G31" s="1026"/>
      <c r="H31" s="1009"/>
      <c r="I31" s="383"/>
      <c r="J31" s="456"/>
      <c r="K31" s="1006"/>
      <c r="L31" s="1012"/>
      <c r="M31" s="393"/>
      <c r="N31" s="393"/>
      <c r="O31" s="201"/>
      <c r="P31" s="201"/>
    </row>
    <row r="32" spans="1:16" s="404" customFormat="1">
      <c r="A32" s="194">
        <v>45689</v>
      </c>
      <c r="B32" s="383"/>
      <c r="C32" s="383"/>
      <c r="D32" s="383"/>
      <c r="E32" s="383"/>
      <c r="F32" s="383"/>
      <c r="G32" s="1026"/>
      <c r="H32" s="1009"/>
      <c r="I32" s="383"/>
      <c r="J32" s="456"/>
      <c r="K32" s="1006"/>
      <c r="L32" s="1012"/>
      <c r="M32" s="393"/>
      <c r="N32" s="393"/>
      <c r="O32" s="201"/>
      <c r="P32" s="201"/>
    </row>
    <row r="33" spans="1:16" s="404" customFormat="1">
      <c r="A33" s="194">
        <v>45717</v>
      </c>
      <c r="B33" s="417"/>
      <c r="C33" s="417"/>
      <c r="D33" s="417"/>
      <c r="E33" s="417"/>
      <c r="F33" s="458"/>
      <c r="G33" s="1027"/>
      <c r="H33" s="1028"/>
      <c r="I33" s="418"/>
      <c r="J33" s="459"/>
      <c r="K33" s="1029"/>
      <c r="L33" s="1012"/>
      <c r="M33" s="393"/>
      <c r="N33" s="393"/>
      <c r="O33" s="201"/>
      <c r="P33" s="201"/>
    </row>
    <row r="34" spans="1:16" s="404" customFormat="1">
      <c r="G34" s="280"/>
      <c r="H34" s="280"/>
      <c r="I34" s="280"/>
      <c r="J34" s="280"/>
      <c r="K34" s="280"/>
    </row>
    <row r="35" spans="1:16" s="404" customFormat="1" ht="15" customHeight="1">
      <c r="A35" s="1348" t="s">
        <v>491</v>
      </c>
      <c r="B35" s="1348"/>
      <c r="C35" s="1348"/>
      <c r="D35" s="1348"/>
      <c r="E35" s="1348"/>
      <c r="F35" s="1348"/>
      <c r="G35" s="1348"/>
      <c r="H35" s="1348"/>
      <c r="I35" s="1348"/>
      <c r="J35" s="1348"/>
      <c r="K35" s="1348"/>
    </row>
    <row r="36" spans="1:16" s="404" customFormat="1" ht="15" customHeight="1">
      <c r="A36" s="1315" t="s">
        <v>171</v>
      </c>
      <c r="B36" s="1315"/>
      <c r="C36" s="1315"/>
      <c r="D36" s="1315"/>
      <c r="E36" s="1315"/>
      <c r="F36" s="1315"/>
      <c r="G36" s="1315"/>
      <c r="H36" s="1315"/>
      <c r="I36" s="1315"/>
      <c r="J36" s="1315"/>
      <c r="K36" s="1315"/>
    </row>
    <row r="37" spans="1:16" s="404" customFormat="1">
      <c r="A37" s="556" t="s">
        <v>1388</v>
      </c>
      <c r="G37" s="280"/>
      <c r="H37" s="280"/>
      <c r="I37" s="280"/>
      <c r="J37" s="280"/>
      <c r="K37" s="280"/>
    </row>
    <row r="38" spans="1:16" s="404" customFormat="1">
      <c r="A38" s="108"/>
      <c r="B38" s="108"/>
      <c r="C38" s="108"/>
      <c r="D38" s="108"/>
      <c r="E38" s="108"/>
      <c r="F38" s="108"/>
      <c r="G38" s="108"/>
      <c r="H38" s="108"/>
      <c r="I38" s="108"/>
      <c r="J38" s="108"/>
      <c r="K38" s="108"/>
    </row>
  </sheetData>
  <mergeCells count="7">
    <mergeCell ref="A36:K36"/>
    <mergeCell ref="B2:F2"/>
    <mergeCell ref="G2:K2"/>
    <mergeCell ref="L2:P2"/>
    <mergeCell ref="A4:P4"/>
    <mergeCell ref="A19:P19"/>
    <mergeCell ref="A35:K35"/>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topLeftCell="F1" workbookViewId="0">
      <selection activeCell="P13" sqref="P13"/>
    </sheetView>
  </sheetViews>
  <sheetFormatPr defaultColWidth="9.140625" defaultRowHeight="15"/>
  <cols>
    <col min="1" max="1" width="14.42578125" style="108" customWidth="1"/>
    <col min="2" max="2" width="13.42578125" style="108" bestFit="1" customWidth="1"/>
    <col min="3" max="3" width="9.140625" style="108" bestFit="1" customWidth="1"/>
    <col min="4" max="4" width="9.7109375" style="108" bestFit="1" customWidth="1"/>
    <col min="5" max="5" width="16.28515625" style="108" bestFit="1" customWidth="1"/>
    <col min="6" max="6" width="11.7109375" style="108" bestFit="1" customWidth="1"/>
    <col min="7" max="7" width="11.42578125" style="108" bestFit="1" customWidth="1"/>
    <col min="8" max="8" width="14.140625" style="108" bestFit="1" customWidth="1"/>
    <col min="9" max="9" width="13.140625" style="108" bestFit="1" customWidth="1"/>
    <col min="10" max="10" width="17.28515625" style="108" bestFit="1" customWidth="1"/>
    <col min="11" max="11" width="13.140625" style="108" bestFit="1" customWidth="1"/>
    <col min="12" max="12" width="17.85546875" style="108" customWidth="1"/>
    <col min="13" max="13" width="12.85546875" style="108" bestFit="1" customWidth="1"/>
    <col min="14" max="14" width="14.42578125" style="108" bestFit="1" customWidth="1"/>
    <col min="15" max="15" width="13.5703125" style="108" bestFit="1" customWidth="1"/>
    <col min="16" max="17" width="14.5703125" style="108" bestFit="1" customWidth="1"/>
    <col min="18" max="16384" width="9.140625" style="108"/>
  </cols>
  <sheetData>
    <row r="1" spans="1:17" ht="16.5" customHeight="1">
      <c r="A1" s="271" t="s">
        <v>27</v>
      </c>
      <c r="B1" s="271"/>
      <c r="C1" s="271"/>
      <c r="D1" s="271"/>
      <c r="E1" s="271"/>
      <c r="F1" s="271"/>
      <c r="G1" s="271"/>
      <c r="H1" s="271"/>
      <c r="I1" s="271"/>
    </row>
    <row r="2" spans="1:17" s="404" customFormat="1" ht="88.5" customHeight="1">
      <c r="A2" s="1030" t="s">
        <v>492</v>
      </c>
      <c r="B2" s="1030" t="s">
        <v>493</v>
      </c>
      <c r="C2" s="1030" t="s">
        <v>494</v>
      </c>
      <c r="D2" s="1030" t="s">
        <v>495</v>
      </c>
      <c r="E2" s="1030" t="s">
        <v>496</v>
      </c>
      <c r="F2" s="1030" t="s">
        <v>273</v>
      </c>
      <c r="G2" s="1030" t="s">
        <v>497</v>
      </c>
      <c r="H2" s="1030" t="s">
        <v>498</v>
      </c>
      <c r="I2" s="1030" t="s">
        <v>499</v>
      </c>
      <c r="J2" s="1030" t="s">
        <v>500</v>
      </c>
      <c r="K2" s="1030" t="s">
        <v>501</v>
      </c>
      <c r="L2" s="1030" t="s">
        <v>502</v>
      </c>
      <c r="M2" s="1030" t="s">
        <v>503</v>
      </c>
      <c r="N2" s="1030" t="s">
        <v>504</v>
      </c>
      <c r="O2" s="1030" t="s">
        <v>505</v>
      </c>
      <c r="P2" s="1030" t="s">
        <v>1101</v>
      </c>
      <c r="Q2" s="1030" t="s">
        <v>507</v>
      </c>
    </row>
    <row r="3" spans="1:17" s="113" customFormat="1" ht="18" customHeight="1">
      <c r="A3" s="1016" t="s">
        <v>530</v>
      </c>
      <c r="B3" s="1031">
        <v>9980.6111099999998</v>
      </c>
      <c r="C3" s="1032">
        <v>2519145.3052500002</v>
      </c>
      <c r="D3" s="1032">
        <v>597537.51045000006</v>
      </c>
      <c r="E3" s="1033">
        <v>23.71985090358654</v>
      </c>
      <c r="F3" s="1032">
        <v>3458333.6918770159</v>
      </c>
      <c r="G3" s="1032">
        <v>699412.76619996899</v>
      </c>
      <c r="H3" s="1034">
        <v>20.223981504235979</v>
      </c>
      <c r="I3" s="1032">
        <v>597537.43017000007</v>
      </c>
      <c r="J3" s="1033">
        <v>99.99998656486018</v>
      </c>
      <c r="K3" s="1032">
        <v>699412.76619996899</v>
      </c>
      <c r="L3" s="1035">
        <v>100</v>
      </c>
      <c r="M3" s="1036">
        <v>1014.2349300000001</v>
      </c>
      <c r="N3" s="1037">
        <v>0.16973577595759454</v>
      </c>
      <c r="O3" s="1036">
        <v>158274.00048334099</v>
      </c>
      <c r="P3" s="1032">
        <v>700419.10301068402</v>
      </c>
      <c r="Q3" s="202">
        <v>385.35</v>
      </c>
    </row>
    <row r="4" spans="1:17" s="113" customFormat="1" ht="18" customHeight="1">
      <c r="A4" s="1019" t="s">
        <v>1207</v>
      </c>
      <c r="B4" s="1038">
        <f>SUM(B5:B16)</f>
        <v>3002.7375400000001</v>
      </c>
      <c r="C4" s="1038">
        <f>SUM(C5:C16)</f>
        <v>721407.18065999995</v>
      </c>
      <c r="D4" s="1038">
        <f>SUM(D5:D16)</f>
        <v>187703.28256999998</v>
      </c>
      <c r="E4" s="1039">
        <f>D4/C4*100</f>
        <v>26.019048271501021</v>
      </c>
      <c r="F4" s="1038">
        <f>SUM(F5:F16)</f>
        <v>1126603.966995874</v>
      </c>
      <c r="G4" s="1038">
        <f>SUM(G5:G16)</f>
        <v>238166.56581517501</v>
      </c>
      <c r="H4" s="1039">
        <f>G4/F4*100</f>
        <v>21.140220768994261</v>
      </c>
      <c r="I4" s="1038">
        <f>SUM(I5:I16)</f>
        <v>187703.28256999998</v>
      </c>
      <c r="J4" s="1040">
        <f>I4/D4*100</f>
        <v>100</v>
      </c>
      <c r="K4" s="1038">
        <f>SUM(K5:K16)</f>
        <v>238166.56581517501</v>
      </c>
      <c r="L4" s="1041">
        <f>K4/G4*100</f>
        <v>100</v>
      </c>
      <c r="M4" s="1038">
        <f>SUM(M5:M16)</f>
        <v>110.65267</v>
      </c>
      <c r="N4" s="1042">
        <f>M4/D4*100</f>
        <v>5.8950844377873055E-2</v>
      </c>
      <c r="O4" s="1038">
        <f>SUM(O5:O16)</f>
        <v>53556.025264807002</v>
      </c>
      <c r="P4" s="1038">
        <f>SUM(P5:P16)</f>
        <v>238502.26144314904</v>
      </c>
      <c r="Q4" s="1038">
        <f>INDEX(Q5:Q16,COUNT(Q5:Q16))</f>
        <v>393.35</v>
      </c>
    </row>
    <row r="5" spans="1:17" s="404" customFormat="1" ht="18" customHeight="1">
      <c r="A5" s="194">
        <v>45383</v>
      </c>
      <c r="B5" s="379">
        <v>899.80000000000007</v>
      </c>
      <c r="C5" s="402">
        <v>244703.9</v>
      </c>
      <c r="D5" s="402">
        <v>61106.7</v>
      </c>
      <c r="E5" s="380">
        <v>24.971690275471701</v>
      </c>
      <c r="F5" s="1043">
        <v>322563</v>
      </c>
      <c r="G5" s="402">
        <v>65643</v>
      </c>
      <c r="H5" s="380">
        <v>20.350443169241359</v>
      </c>
      <c r="I5" s="402">
        <v>61106.7</v>
      </c>
      <c r="J5" s="380">
        <v>100</v>
      </c>
      <c r="K5" s="402">
        <v>65643</v>
      </c>
      <c r="L5" s="384">
        <v>100</v>
      </c>
      <c r="M5" s="402">
        <v>36.9</v>
      </c>
      <c r="N5" s="378">
        <v>6.0386176965864631E-2</v>
      </c>
      <c r="O5" s="402">
        <v>10723</v>
      </c>
      <c r="P5" s="402">
        <v>65728</v>
      </c>
      <c r="Q5" s="402">
        <v>388.39</v>
      </c>
    </row>
    <row r="6" spans="1:17" s="404" customFormat="1" ht="18" customHeight="1">
      <c r="A6" s="194">
        <v>45413</v>
      </c>
      <c r="B6" s="379">
        <v>966.54922999999997</v>
      </c>
      <c r="C6" s="402">
        <v>218716.79103000002</v>
      </c>
      <c r="D6" s="402">
        <v>59194.741759999997</v>
      </c>
      <c r="E6" s="380">
        <v>27.064562113057256</v>
      </c>
      <c r="F6" s="1043">
        <v>348357.35534477304</v>
      </c>
      <c r="G6" s="402">
        <v>75625.271933649012</v>
      </c>
      <c r="H6" s="380">
        <v>21.709107263947928</v>
      </c>
      <c r="I6" s="402">
        <v>59194.741759999997</v>
      </c>
      <c r="J6" s="380">
        <v>100</v>
      </c>
      <c r="K6" s="402">
        <v>75625.271933649012</v>
      </c>
      <c r="L6" s="384">
        <v>100</v>
      </c>
      <c r="M6" s="402">
        <v>36.9</v>
      </c>
      <c r="N6" s="378">
        <v>6.23366179205712E-2</v>
      </c>
      <c r="O6" s="402">
        <v>17091.92986281</v>
      </c>
      <c r="P6" s="402">
        <v>75803.255626326019</v>
      </c>
      <c r="Q6" s="402">
        <v>390.68</v>
      </c>
    </row>
    <row r="7" spans="1:17" s="404" customFormat="1" ht="18" customHeight="1">
      <c r="A7" s="194">
        <v>45444</v>
      </c>
      <c r="B7" s="379">
        <v>1136.38831</v>
      </c>
      <c r="C7" s="402">
        <v>257986.48963</v>
      </c>
      <c r="D7" s="402">
        <v>67401.840809999994</v>
      </c>
      <c r="E7" s="380">
        <v>26.126112614139842</v>
      </c>
      <c r="F7" s="1043">
        <v>455683.61165110097</v>
      </c>
      <c r="G7" s="402">
        <v>96898.293881525999</v>
      </c>
      <c r="H7" s="380">
        <v>21.26437980300183</v>
      </c>
      <c r="I7" s="402">
        <v>67401.840809999994</v>
      </c>
      <c r="J7" s="380">
        <v>100</v>
      </c>
      <c r="K7" s="402">
        <v>96898.293881525999</v>
      </c>
      <c r="L7" s="384">
        <v>100</v>
      </c>
      <c r="M7" s="402">
        <v>36.852669999999996</v>
      </c>
      <c r="N7" s="378">
        <v>5.4676058631520925E-2</v>
      </c>
      <c r="O7" s="402">
        <v>25741.095401997001</v>
      </c>
      <c r="P7" s="402">
        <v>96971.005816823017</v>
      </c>
      <c r="Q7" s="402">
        <v>393.35</v>
      </c>
    </row>
    <row r="8" spans="1:17" s="404" customFormat="1" ht="18" customHeight="1">
      <c r="A8" s="194">
        <v>45474</v>
      </c>
      <c r="B8" s="379"/>
      <c r="C8" s="379"/>
      <c r="D8" s="379"/>
      <c r="E8" s="379"/>
      <c r="F8" s="379"/>
      <c r="G8" s="379"/>
      <c r="H8" s="379"/>
      <c r="I8" s="379"/>
      <c r="J8" s="379"/>
      <c r="K8" s="379"/>
      <c r="L8" s="379"/>
      <c r="M8" s="379"/>
      <c r="N8" s="379"/>
      <c r="O8" s="379"/>
      <c r="P8" s="379"/>
      <c r="Q8" s="379"/>
    </row>
    <row r="9" spans="1:17" s="404" customFormat="1" ht="18" customHeight="1">
      <c r="A9" s="194">
        <v>45505</v>
      </c>
      <c r="B9" s="379"/>
      <c r="C9" s="402"/>
      <c r="D9" s="402"/>
      <c r="E9" s="380"/>
      <c r="F9" s="1043"/>
      <c r="G9" s="402"/>
      <c r="H9" s="380"/>
      <c r="I9" s="402"/>
      <c r="J9" s="380"/>
      <c r="K9" s="402"/>
      <c r="L9" s="384"/>
      <c r="M9" s="402"/>
      <c r="N9" s="378"/>
      <c r="O9" s="402"/>
      <c r="P9" s="402"/>
      <c r="Q9" s="402"/>
    </row>
    <row r="10" spans="1:17" s="404" customFormat="1">
      <c r="A10" s="194">
        <v>45536</v>
      </c>
      <c r="B10" s="379"/>
      <c r="C10" s="402"/>
      <c r="D10" s="402"/>
      <c r="E10" s="380"/>
      <c r="F10" s="1043"/>
      <c r="G10" s="402"/>
      <c r="H10" s="380"/>
      <c r="I10" s="402"/>
      <c r="J10" s="380"/>
      <c r="K10" s="402"/>
      <c r="L10" s="384"/>
      <c r="M10" s="402"/>
      <c r="N10" s="378"/>
      <c r="O10" s="402"/>
      <c r="P10" s="402"/>
      <c r="Q10" s="402"/>
    </row>
    <row r="11" spans="1:17" s="404" customFormat="1" ht="13.5" customHeight="1">
      <c r="A11" s="194">
        <v>45566</v>
      </c>
      <c r="B11" s="379"/>
      <c r="C11" s="402"/>
      <c r="D11" s="402"/>
      <c r="E11" s="380"/>
      <c r="F11" s="1043"/>
      <c r="G11" s="402"/>
      <c r="H11" s="380"/>
      <c r="I11" s="402"/>
      <c r="J11" s="380"/>
      <c r="K11" s="402"/>
      <c r="L11" s="384"/>
      <c r="M11" s="402"/>
      <c r="N11" s="378"/>
      <c r="O11" s="402"/>
      <c r="P11" s="402"/>
      <c r="Q11" s="402"/>
    </row>
    <row r="12" spans="1:17" s="404" customFormat="1">
      <c r="A12" s="194">
        <v>45597</v>
      </c>
      <c r="B12" s="395"/>
      <c r="C12" s="394"/>
      <c r="D12" s="394"/>
      <c r="E12" s="460"/>
      <c r="F12" s="1044"/>
      <c r="G12" s="394"/>
      <c r="H12" s="460"/>
      <c r="I12" s="394"/>
      <c r="J12" s="460"/>
      <c r="K12" s="394"/>
      <c r="L12" s="383"/>
      <c r="M12" s="394"/>
      <c r="N12" s="461"/>
      <c r="O12" s="394"/>
      <c r="P12" s="462"/>
      <c r="Q12" s="463"/>
    </row>
    <row r="13" spans="1:17" s="404" customFormat="1">
      <c r="A13" s="194">
        <v>45627</v>
      </c>
      <c r="B13" s="379"/>
      <c r="C13" s="402"/>
      <c r="D13" s="402"/>
      <c r="E13" s="380"/>
      <c r="F13" s="1043"/>
      <c r="G13" s="402"/>
      <c r="H13" s="380"/>
      <c r="I13" s="402"/>
      <c r="J13" s="380"/>
      <c r="K13" s="402"/>
      <c r="L13" s="384"/>
      <c r="M13" s="402"/>
      <c r="N13" s="378"/>
      <c r="O13" s="402"/>
      <c r="P13" s="402"/>
      <c r="Q13" s="402"/>
    </row>
    <row r="14" spans="1:17" s="404" customFormat="1">
      <c r="A14" s="194">
        <v>45658</v>
      </c>
      <c r="B14" s="379"/>
      <c r="C14" s="402"/>
      <c r="D14" s="402"/>
      <c r="E14" s="380"/>
      <c r="F14" s="1043"/>
      <c r="G14" s="402"/>
      <c r="H14" s="380"/>
      <c r="I14" s="402"/>
      <c r="J14" s="380"/>
      <c r="K14" s="402"/>
      <c r="L14" s="384"/>
      <c r="M14" s="402"/>
      <c r="N14" s="378"/>
      <c r="O14" s="402"/>
      <c r="P14" s="402"/>
      <c r="Q14" s="402"/>
    </row>
    <row r="15" spans="1:17" s="404" customFormat="1">
      <c r="A15" s="194">
        <v>45689</v>
      </c>
      <c r="B15" s="379"/>
      <c r="C15" s="402"/>
      <c r="D15" s="402"/>
      <c r="E15" s="380"/>
      <c r="F15" s="1043"/>
      <c r="G15" s="402"/>
      <c r="H15" s="380"/>
      <c r="I15" s="402"/>
      <c r="J15" s="380"/>
      <c r="K15" s="402"/>
      <c r="L15" s="384"/>
      <c r="M15" s="402"/>
      <c r="N15" s="378"/>
      <c r="O15" s="402"/>
      <c r="P15" s="402"/>
      <c r="Q15" s="402"/>
    </row>
    <row r="16" spans="1:17" s="404" customFormat="1">
      <c r="A16" s="194">
        <v>45717</v>
      </c>
      <c r="B16" s="379"/>
      <c r="C16" s="402"/>
      <c r="D16" s="402"/>
      <c r="E16" s="380"/>
      <c r="F16" s="1043"/>
      <c r="G16" s="402"/>
      <c r="H16" s="380"/>
      <c r="I16" s="402"/>
      <c r="J16" s="380"/>
      <c r="K16" s="402"/>
      <c r="L16" s="384"/>
      <c r="M16" s="402"/>
      <c r="N16" s="378"/>
      <c r="O16" s="402"/>
      <c r="P16" s="402"/>
      <c r="Q16" s="402"/>
    </row>
    <row r="17" spans="1:17" s="404" customFormat="1">
      <c r="A17" s="147"/>
      <c r="B17" s="407"/>
      <c r="C17" s="406"/>
      <c r="D17" s="406"/>
      <c r="E17" s="464"/>
      <c r="F17" s="148"/>
      <c r="G17" s="406"/>
      <c r="H17" s="464"/>
      <c r="I17" s="406"/>
      <c r="J17" s="464"/>
      <c r="K17" s="406"/>
      <c r="L17" s="448"/>
      <c r="M17" s="406"/>
      <c r="N17" s="455"/>
      <c r="O17" s="406"/>
      <c r="P17" s="406"/>
      <c r="Q17" s="406"/>
    </row>
    <row r="18" spans="1:17" s="404" customFormat="1" ht="15" customHeight="1">
      <c r="A18" s="1315" t="s">
        <v>262</v>
      </c>
      <c r="B18" s="1315"/>
      <c r="C18" s="1315"/>
      <c r="D18" s="1315"/>
    </row>
    <row r="19" spans="1:17" s="404" customFormat="1">
      <c r="A19" s="556" t="s">
        <v>1388</v>
      </c>
    </row>
    <row r="20" spans="1:17" s="404" customFormat="1">
      <c r="A20" s="108"/>
      <c r="B20" s="108"/>
      <c r="C20" s="108"/>
      <c r="D20" s="108"/>
    </row>
  </sheetData>
  <mergeCells count="1">
    <mergeCell ref="A18:D18"/>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workbookViewId="0">
      <selection activeCell="G4" sqref="G4"/>
    </sheetView>
  </sheetViews>
  <sheetFormatPr defaultColWidth="9.140625" defaultRowHeight="15"/>
  <cols>
    <col min="1" max="1" width="14.42578125" style="108" customWidth="1"/>
    <col min="2" max="2" width="13.42578125" style="108" bestFit="1" customWidth="1"/>
    <col min="3" max="3" width="10.7109375" style="108" customWidth="1"/>
    <col min="4" max="4" width="9.7109375" style="108" bestFit="1" customWidth="1"/>
    <col min="5" max="5" width="16.28515625" style="108" bestFit="1" customWidth="1"/>
    <col min="6" max="6" width="11.7109375" style="108" bestFit="1" customWidth="1"/>
    <col min="7" max="7" width="11.42578125" style="108" bestFit="1" customWidth="1"/>
    <col min="8" max="8" width="14.140625" style="108" bestFit="1" customWidth="1"/>
    <col min="9" max="9" width="13.140625" style="108" bestFit="1" customWidth="1"/>
    <col min="10" max="10" width="17.28515625" style="108" bestFit="1" customWidth="1"/>
    <col min="11" max="11" width="13.140625" style="108" bestFit="1" customWidth="1"/>
    <col min="12" max="12" width="17.85546875" style="108" customWidth="1"/>
    <col min="13" max="13" width="12.85546875" style="108" bestFit="1" customWidth="1"/>
    <col min="14" max="14" width="14.42578125" style="108" bestFit="1" customWidth="1"/>
    <col min="15" max="15" width="13.5703125" style="108" bestFit="1" customWidth="1"/>
    <col min="16" max="17" width="14.5703125" style="108" bestFit="1" customWidth="1"/>
    <col min="18" max="16384" width="9.140625" style="108"/>
  </cols>
  <sheetData>
    <row r="1" spans="1:17" ht="18" customHeight="1">
      <c r="A1" s="165" t="s">
        <v>508</v>
      </c>
      <c r="B1" s="165"/>
      <c r="C1" s="165"/>
      <c r="D1" s="165"/>
      <c r="E1" s="165"/>
      <c r="F1" s="165"/>
      <c r="G1" s="165"/>
      <c r="H1" s="165"/>
      <c r="I1" s="165"/>
    </row>
    <row r="2" spans="1:17" s="404" customFormat="1" ht="93" customHeight="1">
      <c r="A2" s="1030" t="s">
        <v>492</v>
      </c>
      <c r="B2" s="1030" t="s">
        <v>493</v>
      </c>
      <c r="C2" s="1030" t="s">
        <v>494</v>
      </c>
      <c r="D2" s="1030" t="s">
        <v>495</v>
      </c>
      <c r="E2" s="1030" t="s">
        <v>496</v>
      </c>
      <c r="F2" s="1030" t="s">
        <v>273</v>
      </c>
      <c r="G2" s="1030" t="s">
        <v>509</v>
      </c>
      <c r="H2" s="1030" t="s">
        <v>498</v>
      </c>
      <c r="I2" s="1030" t="s">
        <v>499</v>
      </c>
      <c r="J2" s="1030" t="s">
        <v>500</v>
      </c>
      <c r="K2" s="1030" t="s">
        <v>501</v>
      </c>
      <c r="L2" s="1030" t="s">
        <v>502</v>
      </c>
      <c r="M2" s="1030" t="s">
        <v>503</v>
      </c>
      <c r="N2" s="1030" t="s">
        <v>504</v>
      </c>
      <c r="O2" s="1030" t="s">
        <v>505</v>
      </c>
      <c r="P2" s="1030" t="s">
        <v>1101</v>
      </c>
      <c r="Q2" s="1030" t="s">
        <v>507</v>
      </c>
    </row>
    <row r="3" spans="1:17" s="113" customFormat="1" ht="18" customHeight="1">
      <c r="A3" s="1016" t="s">
        <v>530</v>
      </c>
      <c r="B3" s="1031">
        <v>69487.82673999999</v>
      </c>
      <c r="C3" s="1032">
        <v>11268719.193800002</v>
      </c>
      <c r="D3" s="1032">
        <v>2344344.1848999998</v>
      </c>
      <c r="E3" s="1033">
        <v>20.803998614055867</v>
      </c>
      <c r="F3" s="1032">
        <v>21748414.387699999</v>
      </c>
      <c r="G3" s="1032">
        <v>5504035.4572999999</v>
      </c>
      <c r="H3" s="1034">
        <v>25.30775512725587</v>
      </c>
      <c r="I3" s="1032">
        <v>2341440.7551000002</v>
      </c>
      <c r="J3" s="1033">
        <v>99.876151726410285</v>
      </c>
      <c r="K3" s="1032">
        <v>5498635.5640999991</v>
      </c>
      <c r="L3" s="1035">
        <v>99.901892107311212</v>
      </c>
      <c r="M3" s="1036">
        <v>2903.4311500000003</v>
      </c>
      <c r="N3" s="1037">
        <v>0.12384833117513626</v>
      </c>
      <c r="O3" s="1036">
        <v>1303158.07</v>
      </c>
      <c r="P3" s="1032">
        <v>5504035.4572999999</v>
      </c>
      <c r="Q3" s="202">
        <v>765.52</v>
      </c>
    </row>
    <row r="4" spans="1:17" s="113" customFormat="1" ht="18" customHeight="1">
      <c r="A4" s="1019" t="s">
        <v>1207</v>
      </c>
      <c r="B4" s="1038">
        <f>SUM(B5:B16)</f>
        <v>24818.316569999999</v>
      </c>
      <c r="C4" s="1038">
        <f>SUM(C5:C16)</f>
        <v>3423821.3810000001</v>
      </c>
      <c r="D4" s="1038">
        <f>SUM(D5:D16)</f>
        <v>765228.3628</v>
      </c>
      <c r="E4" s="1039">
        <f>D4/C4*100</f>
        <v>22.350125127628555</v>
      </c>
      <c r="F4" s="1038">
        <f>SUM(F5:F16)</f>
        <v>8064353.068</v>
      </c>
      <c r="G4" s="1038">
        <f>SUM(G5:G16)</f>
        <v>1984376.6913000001</v>
      </c>
      <c r="H4" s="1039">
        <f>G4/F4*100</f>
        <v>24.606768510349156</v>
      </c>
      <c r="I4" s="1038">
        <f>SUM(I5:I16)</f>
        <v>764482.92449999996</v>
      </c>
      <c r="J4" s="1040">
        <f>I4/D4*100</f>
        <v>99.902586164308843</v>
      </c>
      <c r="K4" s="1038">
        <f>SUM(K5:K16)</f>
        <v>1983350.1891999999</v>
      </c>
      <c r="L4" s="1041">
        <f>K4/G4*100</f>
        <v>99.948270804404189</v>
      </c>
      <c r="M4" s="1038">
        <f>SUM(M5:M16)</f>
        <v>745.43797999999992</v>
      </c>
      <c r="N4" s="1042">
        <f>M4/D4*100</f>
        <v>9.7413793873558696E-2</v>
      </c>
      <c r="O4" s="1038">
        <f>SUM(O5:O16)</f>
        <v>477407.42000000004</v>
      </c>
      <c r="P4" s="1038">
        <f>SUM(P5:P16)</f>
        <v>1984376.6913000001</v>
      </c>
      <c r="Q4" s="1038">
        <f>INDEX(Q5:Q16,COUNT(Q5:Q16))</f>
        <v>827.71</v>
      </c>
    </row>
    <row r="5" spans="1:17" s="404" customFormat="1" ht="18" customHeight="1">
      <c r="A5" s="194">
        <v>45383</v>
      </c>
      <c r="B5" s="379">
        <v>7195.4276099999997</v>
      </c>
      <c r="C5" s="402">
        <v>1101489.7069999999</v>
      </c>
      <c r="D5" s="402">
        <v>246083.10620000001</v>
      </c>
      <c r="E5" s="380">
        <v>22.340935600000002</v>
      </c>
      <c r="F5" s="1043">
        <v>2285452.9109999998</v>
      </c>
      <c r="G5" s="402">
        <v>562380.61869999999</v>
      </c>
      <c r="H5" s="380">
        <v>24.60696591</v>
      </c>
      <c r="I5" s="402">
        <v>245951.9013</v>
      </c>
      <c r="J5" s="380">
        <v>99.946682686988936</v>
      </c>
      <c r="K5" s="402">
        <v>562055.16500000004</v>
      </c>
      <c r="L5" s="380">
        <v>99.946682686988936</v>
      </c>
      <c r="M5" s="402">
        <v>131.20477</v>
      </c>
      <c r="N5" s="378">
        <v>5.3345703000000001E-2</v>
      </c>
      <c r="O5" s="402">
        <v>131968.62</v>
      </c>
      <c r="P5" s="402">
        <v>562380.61869999999</v>
      </c>
      <c r="Q5" s="402">
        <v>775.22</v>
      </c>
    </row>
    <row r="6" spans="1:17" s="404" customFormat="1" ht="18" customHeight="1">
      <c r="A6" s="194">
        <v>45413</v>
      </c>
      <c r="B6" s="379">
        <v>8145.3289599999998</v>
      </c>
      <c r="C6" s="402">
        <v>1012222.7340000001</v>
      </c>
      <c r="D6" s="402">
        <v>233019.56659999999</v>
      </c>
      <c r="E6" s="380">
        <v>23.020582210000001</v>
      </c>
      <c r="F6" s="1043">
        <v>2543832.807</v>
      </c>
      <c r="G6" s="402">
        <v>617866.57259999996</v>
      </c>
      <c r="H6" s="380">
        <v>24.288804320000001</v>
      </c>
      <c r="I6" s="402">
        <v>232681.2132</v>
      </c>
      <c r="J6" s="380">
        <v>100</v>
      </c>
      <c r="K6" s="402">
        <v>617521.93420000002</v>
      </c>
      <c r="L6" s="384">
        <v>100</v>
      </c>
      <c r="M6" s="402">
        <v>338.35320999999999</v>
      </c>
      <c r="N6" s="378">
        <v>0.145414924</v>
      </c>
      <c r="O6" s="402">
        <v>130262.41</v>
      </c>
      <c r="P6" s="402">
        <v>617866.57259999996</v>
      </c>
      <c r="Q6" s="402">
        <v>819.86</v>
      </c>
    </row>
    <row r="7" spans="1:17" s="404" customFormat="1" ht="18" customHeight="1">
      <c r="A7" s="194">
        <v>45444</v>
      </c>
      <c r="B7" s="379">
        <v>9477.56</v>
      </c>
      <c r="C7" s="402">
        <v>1310108.94</v>
      </c>
      <c r="D7" s="402">
        <v>286125.69</v>
      </c>
      <c r="E7" s="380">
        <v>21.84</v>
      </c>
      <c r="F7" s="1043">
        <v>3235067.35</v>
      </c>
      <c r="G7" s="402">
        <v>804129.5</v>
      </c>
      <c r="H7" s="380">
        <v>24.86</v>
      </c>
      <c r="I7" s="402">
        <v>285849.81</v>
      </c>
      <c r="J7" s="380">
        <v>100</v>
      </c>
      <c r="K7" s="402">
        <v>803773.09</v>
      </c>
      <c r="L7" s="384">
        <v>100</v>
      </c>
      <c r="M7" s="402">
        <v>275.88</v>
      </c>
      <c r="N7" s="378">
        <v>0.1</v>
      </c>
      <c r="O7" s="402">
        <v>215176.39</v>
      </c>
      <c r="P7" s="402">
        <v>804129.5</v>
      </c>
      <c r="Q7" s="402">
        <v>827.71</v>
      </c>
    </row>
    <row r="8" spans="1:17" s="404" customFormat="1" ht="18" customHeight="1">
      <c r="A8" s="194">
        <v>45474</v>
      </c>
      <c r="B8" s="379"/>
      <c r="C8" s="402"/>
      <c r="D8" s="402"/>
      <c r="E8" s="380"/>
      <c r="F8" s="1043"/>
      <c r="G8" s="402"/>
      <c r="H8" s="380"/>
      <c r="I8" s="402"/>
      <c r="J8" s="380"/>
      <c r="K8" s="402"/>
      <c r="L8" s="384"/>
      <c r="M8" s="402"/>
      <c r="N8" s="378"/>
      <c r="O8" s="402"/>
      <c r="P8" s="402"/>
      <c r="Q8" s="402"/>
    </row>
    <row r="9" spans="1:17" s="404" customFormat="1">
      <c r="A9" s="194">
        <v>45505</v>
      </c>
      <c r="B9" s="379"/>
      <c r="C9" s="379"/>
      <c r="D9" s="379"/>
      <c r="E9" s="379"/>
      <c r="F9" s="379"/>
      <c r="G9" s="379"/>
      <c r="H9" s="379"/>
      <c r="I9" s="379"/>
      <c r="J9" s="379"/>
      <c r="K9" s="379"/>
      <c r="L9" s="379"/>
      <c r="M9" s="379"/>
      <c r="N9" s="379"/>
      <c r="O9" s="379"/>
      <c r="P9" s="379"/>
      <c r="Q9" s="379"/>
    </row>
    <row r="10" spans="1:17" s="404" customFormat="1" ht="18.75" customHeight="1">
      <c r="A10" s="194">
        <v>45536</v>
      </c>
      <c r="B10" s="379"/>
      <c r="C10" s="402"/>
      <c r="D10" s="402"/>
      <c r="E10" s="380"/>
      <c r="F10" s="1043"/>
      <c r="G10" s="402"/>
      <c r="H10" s="380"/>
      <c r="I10" s="402"/>
      <c r="J10" s="380"/>
      <c r="K10" s="402"/>
      <c r="L10" s="384"/>
      <c r="M10" s="402"/>
      <c r="N10" s="378"/>
      <c r="O10" s="402"/>
      <c r="P10" s="402"/>
      <c r="Q10" s="402"/>
    </row>
    <row r="11" spans="1:17" s="404" customFormat="1" ht="18" customHeight="1">
      <c r="A11" s="194">
        <v>45566</v>
      </c>
      <c r="B11" s="379"/>
      <c r="C11" s="402"/>
      <c r="D11" s="402"/>
      <c r="E11" s="380"/>
      <c r="F11" s="1043"/>
      <c r="G11" s="402"/>
      <c r="H11" s="380"/>
      <c r="I11" s="402"/>
      <c r="J11" s="380"/>
      <c r="K11" s="402"/>
      <c r="L11" s="384"/>
      <c r="M11" s="402"/>
      <c r="N11" s="378"/>
      <c r="O11" s="402"/>
      <c r="P11" s="402"/>
      <c r="Q11" s="402"/>
    </row>
    <row r="12" spans="1:17" s="404" customFormat="1">
      <c r="A12" s="194">
        <v>45597</v>
      </c>
      <c r="B12" s="379"/>
      <c r="C12" s="402"/>
      <c r="D12" s="402"/>
      <c r="E12" s="380"/>
      <c r="F12" s="1043"/>
      <c r="G12" s="402"/>
      <c r="H12" s="380"/>
      <c r="I12" s="402"/>
      <c r="J12" s="380"/>
      <c r="K12" s="402"/>
      <c r="L12" s="384"/>
      <c r="M12" s="402"/>
      <c r="N12" s="378"/>
      <c r="O12" s="402"/>
      <c r="P12" s="402"/>
      <c r="Q12" s="402"/>
    </row>
    <row r="13" spans="1:17" s="404" customFormat="1">
      <c r="A13" s="194">
        <v>45627</v>
      </c>
      <c r="B13" s="379"/>
      <c r="C13" s="402"/>
      <c r="D13" s="402"/>
      <c r="E13" s="380"/>
      <c r="F13" s="1043"/>
      <c r="G13" s="402"/>
      <c r="H13" s="380"/>
      <c r="I13" s="402"/>
      <c r="J13" s="380"/>
      <c r="K13" s="402"/>
      <c r="L13" s="384"/>
      <c r="M13" s="402"/>
      <c r="N13" s="378"/>
      <c r="O13" s="402"/>
      <c r="P13" s="402"/>
      <c r="Q13" s="402"/>
    </row>
    <row r="14" spans="1:17" s="404" customFormat="1">
      <c r="A14" s="194">
        <v>45658</v>
      </c>
      <c r="B14" s="379"/>
      <c r="C14" s="402"/>
      <c r="D14" s="402"/>
      <c r="E14" s="380"/>
      <c r="F14" s="1043"/>
      <c r="G14" s="402"/>
      <c r="H14" s="380"/>
      <c r="I14" s="402"/>
      <c r="J14" s="380"/>
      <c r="K14" s="402"/>
      <c r="L14" s="384"/>
      <c r="M14" s="402"/>
      <c r="N14" s="378"/>
      <c r="O14" s="402"/>
      <c r="P14" s="402"/>
      <c r="Q14" s="402"/>
    </row>
    <row r="15" spans="1:17" s="404" customFormat="1">
      <c r="A15" s="194">
        <v>45689</v>
      </c>
      <c r="B15" s="379"/>
      <c r="C15" s="402"/>
      <c r="D15" s="402"/>
      <c r="E15" s="380"/>
      <c r="F15" s="1043"/>
      <c r="G15" s="402"/>
      <c r="H15" s="380"/>
      <c r="I15" s="402"/>
      <c r="J15" s="380"/>
      <c r="K15" s="402"/>
      <c r="L15" s="384"/>
      <c r="M15" s="402"/>
      <c r="N15" s="378"/>
      <c r="O15" s="402"/>
      <c r="P15" s="402"/>
      <c r="Q15" s="402"/>
    </row>
    <row r="16" spans="1:17" s="404" customFormat="1">
      <c r="A16" s="194">
        <v>45717</v>
      </c>
      <c r="B16" s="379"/>
      <c r="C16" s="402"/>
      <c r="D16" s="402"/>
      <c r="E16" s="380"/>
      <c r="F16" s="1043"/>
      <c r="G16" s="402"/>
      <c r="H16" s="380"/>
      <c r="I16" s="402"/>
      <c r="J16" s="380"/>
      <c r="K16" s="402"/>
      <c r="L16" s="384"/>
      <c r="M16" s="402"/>
      <c r="N16" s="378"/>
      <c r="O16" s="402"/>
      <c r="P16" s="402"/>
      <c r="Q16" s="402"/>
    </row>
    <row r="17" spans="1:17" s="404" customFormat="1">
      <c r="A17" s="147"/>
      <c r="B17" s="407"/>
      <c r="C17" s="148"/>
      <c r="D17" s="148"/>
      <c r="E17" s="448"/>
      <c r="F17" s="148"/>
      <c r="G17" s="148"/>
      <c r="H17" s="448"/>
      <c r="I17" s="148"/>
      <c r="J17" s="449"/>
      <c r="K17" s="148"/>
      <c r="L17" s="448"/>
      <c r="M17" s="407"/>
      <c r="N17" s="464"/>
      <c r="O17" s="465"/>
      <c r="P17" s="148"/>
      <c r="Q17" s="406"/>
    </row>
    <row r="18" spans="1:17" s="404" customFormat="1">
      <c r="A18" s="1283" t="s">
        <v>510</v>
      </c>
      <c r="B18" s="1283"/>
      <c r="C18" s="1283"/>
      <c r="D18" s="1283"/>
      <c r="E18" s="1283"/>
      <c r="F18" s="1283"/>
      <c r="G18" s="1283"/>
    </row>
    <row r="19" spans="1:17" s="404" customFormat="1">
      <c r="A19" s="1283" t="s">
        <v>270</v>
      </c>
      <c r="B19" s="1283"/>
      <c r="C19" s="1283"/>
      <c r="D19" s="1283"/>
      <c r="E19" s="1283"/>
      <c r="F19" s="1283"/>
      <c r="G19" s="1283"/>
    </row>
    <row r="20" spans="1:17" s="404" customFormat="1">
      <c r="A20" s="556" t="s">
        <v>1388</v>
      </c>
      <c r="B20" s="108"/>
      <c r="C20" s="108"/>
      <c r="D20" s="108"/>
      <c r="E20" s="108"/>
      <c r="F20" s="108"/>
      <c r="G20" s="108"/>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workbookViewId="0">
      <selection activeCell="I11" sqref="I11"/>
    </sheetView>
  </sheetViews>
  <sheetFormatPr defaultColWidth="9.140625" defaultRowHeight="15"/>
  <cols>
    <col min="1" max="1" width="14.42578125" style="108" customWidth="1"/>
    <col min="2" max="2" width="13.42578125" style="108" bestFit="1" customWidth="1"/>
    <col min="3" max="3" width="9.140625" style="108" bestFit="1" customWidth="1"/>
    <col min="4" max="4" width="9.7109375" style="108" bestFit="1" customWidth="1"/>
    <col min="5" max="5" width="16.28515625" style="108" bestFit="1" customWidth="1"/>
    <col min="6" max="6" width="11.7109375" style="108" bestFit="1" customWidth="1"/>
    <col min="7" max="7" width="11.42578125" style="108" bestFit="1" customWidth="1"/>
    <col min="8" max="8" width="14.140625" style="108" bestFit="1" customWidth="1"/>
    <col min="9" max="9" width="13.140625" style="108" bestFit="1" customWidth="1"/>
    <col min="10" max="10" width="17.28515625" style="108" bestFit="1" customWidth="1"/>
    <col min="11" max="11" width="13.140625" style="108" bestFit="1" customWidth="1"/>
    <col min="12" max="12" width="17.85546875" style="108" customWidth="1"/>
    <col min="13" max="13" width="12.85546875" style="108" bestFit="1" customWidth="1"/>
    <col min="14" max="14" width="14.42578125" style="108" bestFit="1" customWidth="1"/>
    <col min="15" max="15" width="13.5703125" style="108" bestFit="1" customWidth="1"/>
    <col min="16" max="17" width="14.5703125" style="108" bestFit="1" customWidth="1"/>
    <col min="18" max="16384" width="9.140625" style="108"/>
  </cols>
  <sheetData>
    <row r="1" spans="1:15" ht="14.25" customHeight="1">
      <c r="A1" s="165" t="s">
        <v>511</v>
      </c>
      <c r="B1" s="165"/>
      <c r="C1" s="165"/>
    </row>
    <row r="2" spans="1:15" s="404" customFormat="1" ht="71.25" customHeight="1">
      <c r="A2" s="1030" t="s">
        <v>492</v>
      </c>
      <c r="B2" s="1030" t="s">
        <v>493</v>
      </c>
      <c r="C2" s="1030" t="s">
        <v>249</v>
      </c>
      <c r="D2" s="1030" t="s">
        <v>495</v>
      </c>
      <c r="E2" s="1030" t="s">
        <v>496</v>
      </c>
      <c r="F2" s="1030" t="s">
        <v>273</v>
      </c>
      <c r="G2" s="1030" t="s">
        <v>512</v>
      </c>
      <c r="H2" s="1030" t="s">
        <v>498</v>
      </c>
      <c r="I2" s="1030" t="s">
        <v>499</v>
      </c>
      <c r="J2" s="1030" t="s">
        <v>500</v>
      </c>
      <c r="K2" s="1030" t="s">
        <v>501</v>
      </c>
      <c r="L2" s="1030" t="s">
        <v>502</v>
      </c>
      <c r="M2" s="1030" t="s">
        <v>505</v>
      </c>
      <c r="N2" s="1030" t="s">
        <v>506</v>
      </c>
      <c r="O2" s="1030" t="s">
        <v>513</v>
      </c>
    </row>
    <row r="3" spans="1:15" s="404" customFormat="1" ht="18" customHeight="1">
      <c r="A3" s="1016" t="s">
        <v>530</v>
      </c>
      <c r="B3" s="1045" t="s">
        <v>225</v>
      </c>
      <c r="C3" s="1046" t="s">
        <v>225</v>
      </c>
      <c r="D3" s="1046" t="s">
        <v>225</v>
      </c>
      <c r="E3" s="1047" t="s">
        <v>225</v>
      </c>
      <c r="F3" s="1046" t="s">
        <v>225</v>
      </c>
      <c r="G3" s="1046" t="s">
        <v>225</v>
      </c>
      <c r="H3" s="1047" t="s">
        <v>225</v>
      </c>
      <c r="I3" s="1046" t="s">
        <v>225</v>
      </c>
      <c r="J3" s="1047" t="s">
        <v>225</v>
      </c>
      <c r="K3" s="1046" t="s">
        <v>225</v>
      </c>
      <c r="L3" s="1045" t="s">
        <v>225</v>
      </c>
      <c r="M3" s="1046" t="s">
        <v>225</v>
      </c>
      <c r="N3" s="1046" t="s">
        <v>225</v>
      </c>
      <c r="O3" s="1046" t="s">
        <v>225</v>
      </c>
    </row>
    <row r="4" spans="1:15" s="404" customFormat="1" ht="18" customHeight="1">
      <c r="A4" s="1019" t="s">
        <v>1207</v>
      </c>
      <c r="B4" s="1045" t="s">
        <v>225</v>
      </c>
      <c r="C4" s="1046" t="s">
        <v>225</v>
      </c>
      <c r="D4" s="1046" t="s">
        <v>225</v>
      </c>
      <c r="E4" s="1047" t="s">
        <v>225</v>
      </c>
      <c r="F4" s="1046" t="s">
        <v>225</v>
      </c>
      <c r="G4" s="1046" t="s">
        <v>225</v>
      </c>
      <c r="H4" s="1047" t="s">
        <v>225</v>
      </c>
      <c r="I4" s="1046" t="s">
        <v>225</v>
      </c>
      <c r="J4" s="1047" t="s">
        <v>225</v>
      </c>
      <c r="K4" s="1046" t="s">
        <v>225</v>
      </c>
      <c r="L4" s="1045" t="s">
        <v>225</v>
      </c>
      <c r="M4" s="1046" t="s">
        <v>225</v>
      </c>
      <c r="N4" s="1046" t="s">
        <v>225</v>
      </c>
      <c r="O4" s="1046" t="s">
        <v>225</v>
      </c>
    </row>
    <row r="5" spans="1:15" s="404" customFormat="1" ht="18" customHeight="1">
      <c r="A5" s="194">
        <v>45383</v>
      </c>
      <c r="B5" s="203" t="s">
        <v>225</v>
      </c>
      <c r="C5" s="204" t="s">
        <v>225</v>
      </c>
      <c r="D5" s="204" t="s">
        <v>225</v>
      </c>
      <c r="E5" s="205" t="s">
        <v>225</v>
      </c>
      <c r="F5" s="204" t="s">
        <v>225</v>
      </c>
      <c r="G5" s="204" t="s">
        <v>225</v>
      </c>
      <c r="H5" s="205" t="s">
        <v>225</v>
      </c>
      <c r="I5" s="204" t="s">
        <v>225</v>
      </c>
      <c r="J5" s="205" t="s">
        <v>225</v>
      </c>
      <c r="K5" s="204" t="s">
        <v>225</v>
      </c>
      <c r="L5" s="203" t="s">
        <v>225</v>
      </c>
      <c r="M5" s="204" t="s">
        <v>225</v>
      </c>
      <c r="N5" s="204" t="s">
        <v>225</v>
      </c>
      <c r="O5" s="204" t="s">
        <v>225</v>
      </c>
    </row>
    <row r="6" spans="1:15" s="404" customFormat="1" ht="18" customHeight="1">
      <c r="A6" s="194">
        <v>45413</v>
      </c>
      <c r="B6" s="203" t="s">
        <v>225</v>
      </c>
      <c r="C6" s="204" t="s">
        <v>225</v>
      </c>
      <c r="D6" s="204" t="s">
        <v>225</v>
      </c>
      <c r="E6" s="205" t="s">
        <v>225</v>
      </c>
      <c r="F6" s="204" t="s">
        <v>225</v>
      </c>
      <c r="G6" s="204" t="s">
        <v>225</v>
      </c>
      <c r="H6" s="205" t="s">
        <v>225</v>
      </c>
      <c r="I6" s="204" t="s">
        <v>225</v>
      </c>
      <c r="J6" s="205" t="s">
        <v>225</v>
      </c>
      <c r="K6" s="204" t="s">
        <v>225</v>
      </c>
      <c r="L6" s="203" t="s">
        <v>225</v>
      </c>
      <c r="M6" s="204" t="s">
        <v>225</v>
      </c>
      <c r="N6" s="204" t="s">
        <v>225</v>
      </c>
      <c r="O6" s="204" t="s">
        <v>225</v>
      </c>
    </row>
    <row r="7" spans="1:15" s="404" customFormat="1" ht="18" customHeight="1">
      <c r="A7" s="194">
        <v>45444</v>
      </c>
      <c r="B7" s="203" t="s">
        <v>225</v>
      </c>
      <c r="C7" s="204" t="s">
        <v>225</v>
      </c>
      <c r="D7" s="204" t="s">
        <v>225</v>
      </c>
      <c r="E7" s="205" t="s">
        <v>225</v>
      </c>
      <c r="F7" s="204" t="s">
        <v>225</v>
      </c>
      <c r="G7" s="204" t="s">
        <v>225</v>
      </c>
      <c r="H7" s="205" t="s">
        <v>225</v>
      </c>
      <c r="I7" s="204" t="s">
        <v>225</v>
      </c>
      <c r="J7" s="205" t="s">
        <v>225</v>
      </c>
      <c r="K7" s="204" t="s">
        <v>225</v>
      </c>
      <c r="L7" s="203" t="s">
        <v>225</v>
      </c>
      <c r="M7" s="204" t="s">
        <v>225</v>
      </c>
      <c r="N7" s="204" t="s">
        <v>225</v>
      </c>
      <c r="O7" s="204" t="s">
        <v>225</v>
      </c>
    </row>
    <row r="8" spans="1:15" s="404" customFormat="1" ht="18" customHeight="1">
      <c r="A8" s="194">
        <v>45474</v>
      </c>
      <c r="B8" s="203"/>
      <c r="C8" s="204"/>
      <c r="D8" s="204"/>
      <c r="E8" s="205"/>
      <c r="F8" s="204"/>
      <c r="G8" s="204"/>
      <c r="H8" s="205"/>
      <c r="I8" s="204"/>
      <c r="J8" s="205"/>
      <c r="K8" s="204"/>
      <c r="L8" s="203"/>
      <c r="M8" s="204"/>
      <c r="N8" s="204"/>
      <c r="O8" s="204"/>
    </row>
    <row r="9" spans="1:15" s="404" customFormat="1" ht="18" customHeight="1">
      <c r="A9" s="194">
        <v>45505</v>
      </c>
      <c r="B9" s="203"/>
      <c r="C9" s="204"/>
      <c r="D9" s="204"/>
      <c r="E9" s="205"/>
      <c r="F9" s="204"/>
      <c r="G9" s="204"/>
      <c r="H9" s="205"/>
      <c r="I9" s="204"/>
      <c r="J9" s="205"/>
      <c r="K9" s="204"/>
      <c r="L9" s="203"/>
      <c r="M9" s="204"/>
      <c r="N9" s="204"/>
      <c r="O9" s="204"/>
    </row>
    <row r="10" spans="1:15" s="404" customFormat="1" ht="17.25" customHeight="1">
      <c r="A10" s="194">
        <v>45536</v>
      </c>
      <c r="B10" s="203"/>
      <c r="C10" s="204"/>
      <c r="D10" s="204"/>
      <c r="E10" s="205"/>
      <c r="F10" s="204"/>
      <c r="G10" s="204"/>
      <c r="H10" s="205"/>
      <c r="I10" s="204"/>
      <c r="J10" s="205"/>
      <c r="K10" s="204"/>
      <c r="L10" s="203"/>
      <c r="M10" s="204"/>
      <c r="N10" s="204"/>
      <c r="O10" s="204"/>
    </row>
    <row r="11" spans="1:15" s="404" customFormat="1">
      <c r="A11" s="194">
        <v>45566</v>
      </c>
      <c r="B11" s="203"/>
      <c r="C11" s="204"/>
      <c r="D11" s="204"/>
      <c r="E11" s="205"/>
      <c r="F11" s="204"/>
      <c r="G11" s="204"/>
      <c r="H11" s="205"/>
      <c r="I11" s="204"/>
      <c r="J11" s="205"/>
      <c r="K11" s="204"/>
      <c r="L11" s="203"/>
      <c r="M11" s="204"/>
      <c r="N11" s="204"/>
      <c r="O11" s="204"/>
    </row>
    <row r="12" spans="1:15" s="404" customFormat="1">
      <c r="A12" s="194">
        <v>45597</v>
      </c>
      <c r="B12" s="401"/>
      <c r="C12" s="401"/>
      <c r="D12" s="401"/>
      <c r="E12" s="401"/>
      <c r="F12" s="396"/>
      <c r="G12" s="396"/>
      <c r="H12" s="392"/>
      <c r="I12" s="392"/>
      <c r="J12" s="392"/>
      <c r="K12" s="392"/>
      <c r="L12" s="392"/>
      <c r="M12" s="392"/>
      <c r="N12" s="392"/>
      <c r="O12" s="392"/>
    </row>
    <row r="13" spans="1:15" s="404" customFormat="1">
      <c r="A13" s="194">
        <v>45627</v>
      </c>
      <c r="B13" s="401"/>
      <c r="C13" s="401"/>
      <c r="D13" s="401"/>
      <c r="E13" s="401"/>
      <c r="F13" s="396"/>
      <c r="G13" s="396"/>
      <c r="H13" s="401"/>
      <c r="I13" s="401"/>
      <c r="J13" s="401"/>
      <c r="K13" s="401"/>
      <c r="L13" s="396"/>
      <c r="M13" s="396"/>
      <c r="N13" s="401"/>
      <c r="O13" s="401"/>
    </row>
    <row r="14" spans="1:15" s="404" customFormat="1">
      <c r="A14" s="194">
        <v>45658</v>
      </c>
      <c r="B14" s="401"/>
      <c r="C14" s="401"/>
      <c r="D14" s="401"/>
      <c r="E14" s="401"/>
      <c r="F14" s="396"/>
      <c r="G14" s="396"/>
      <c r="H14" s="392"/>
      <c r="I14" s="392"/>
      <c r="J14" s="401"/>
      <c r="K14" s="401"/>
      <c r="L14" s="396"/>
      <c r="M14" s="396"/>
      <c r="N14" s="401"/>
      <c r="O14" s="401"/>
    </row>
    <row r="15" spans="1:15" s="404" customFormat="1">
      <c r="A15" s="194">
        <v>45689</v>
      </c>
      <c r="B15" s="401"/>
      <c r="C15" s="401"/>
      <c r="D15" s="401"/>
      <c r="E15" s="401"/>
      <c r="F15" s="396"/>
      <c r="G15" s="396"/>
      <c r="H15" s="392"/>
      <c r="I15" s="392"/>
      <c r="J15" s="401"/>
      <c r="K15" s="401"/>
      <c r="L15" s="396"/>
      <c r="M15" s="396"/>
      <c r="N15" s="401"/>
      <c r="O15" s="401"/>
    </row>
    <row r="16" spans="1:15" s="404" customFormat="1">
      <c r="A16" s="194">
        <v>45717</v>
      </c>
      <c r="B16" s="401"/>
      <c r="C16" s="401"/>
      <c r="D16" s="401"/>
      <c r="E16" s="401"/>
      <c r="F16" s="396"/>
      <c r="G16" s="396"/>
      <c r="H16" s="392"/>
      <c r="I16" s="392"/>
      <c r="J16" s="401"/>
      <c r="K16" s="401"/>
      <c r="L16" s="396"/>
      <c r="M16" s="396"/>
      <c r="N16" s="401"/>
      <c r="O16" s="401"/>
    </row>
    <row r="17" spans="1:15" s="404" customFormat="1">
      <c r="A17" s="147"/>
      <c r="B17" s="466"/>
      <c r="C17" s="467"/>
      <c r="D17" s="467"/>
      <c r="E17" s="468"/>
      <c r="F17" s="467"/>
      <c r="G17" s="467"/>
      <c r="H17" s="468"/>
      <c r="I17" s="467"/>
      <c r="J17" s="468"/>
      <c r="K17" s="467"/>
      <c r="L17" s="466"/>
      <c r="M17" s="467"/>
      <c r="N17" s="467"/>
      <c r="O17" s="467"/>
    </row>
    <row r="18" spans="1:15" s="404" customFormat="1" ht="15" customHeight="1">
      <c r="A18" s="1349" t="s">
        <v>280</v>
      </c>
      <c r="B18" s="1349"/>
      <c r="C18" s="1349"/>
      <c r="D18" s="1349"/>
      <c r="E18" s="1349"/>
      <c r="F18" s="1349"/>
      <c r="G18" s="1349"/>
      <c r="H18" s="1349"/>
      <c r="I18" s="1349"/>
      <c r="J18" s="1349"/>
      <c r="K18" s="1349"/>
      <c r="L18" s="1349"/>
      <c r="M18" s="1349"/>
      <c r="N18" s="1349"/>
      <c r="O18" s="1349"/>
    </row>
    <row r="19" spans="1:15" s="404" customFormat="1">
      <c r="A19" s="556" t="s">
        <v>1388</v>
      </c>
    </row>
    <row r="20" spans="1:15">
      <c r="D20" s="108" t="s">
        <v>1111</v>
      </c>
    </row>
  </sheetData>
  <mergeCells count="1">
    <mergeCell ref="A18:O18"/>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6"/>
  <sheetViews>
    <sheetView workbookViewId="0">
      <selection activeCell="T14" sqref="T14"/>
    </sheetView>
  </sheetViews>
  <sheetFormatPr defaultColWidth="9.140625" defaultRowHeight="15"/>
  <cols>
    <col min="1" max="1" width="14.7109375" style="108" bestFit="1" customWidth="1"/>
    <col min="2" max="2" width="9.85546875" style="108" bestFit="1" customWidth="1"/>
    <col min="3" max="3" width="10.85546875" style="108" bestFit="1" customWidth="1"/>
    <col min="4" max="4" width="10" style="108" bestFit="1" customWidth="1"/>
    <col min="5" max="5" width="10.85546875" style="108" bestFit="1" customWidth="1"/>
    <col min="6" max="6" width="10" style="108" bestFit="1" customWidth="1"/>
    <col min="7" max="7" width="15.85546875" style="108" customWidth="1"/>
    <col min="8" max="8" width="14.140625" style="108" customWidth="1"/>
    <col min="9" max="9" width="13.7109375" style="108" bestFit="1" customWidth="1"/>
    <col min="10" max="10" width="15.140625" style="108" customWidth="1"/>
    <col min="11" max="11" width="13.7109375" style="108" bestFit="1" customWidth="1"/>
    <col min="12" max="12" width="13.5703125" style="108" customWidth="1"/>
    <col min="13" max="13" width="9.85546875" style="108" bestFit="1" customWidth="1"/>
    <col min="14" max="14" width="10.85546875" style="108" bestFit="1" customWidth="1"/>
    <col min="15" max="15" width="14.7109375" style="108" bestFit="1" customWidth="1"/>
    <col min="16" max="16" width="12.85546875" style="108" customWidth="1"/>
    <col min="17" max="17" width="14.140625" style="108" customWidth="1"/>
    <col min="18" max="18" width="14.5703125" style="108" customWidth="1"/>
    <col min="19" max="19" width="15.42578125" style="108" customWidth="1"/>
    <col min="20" max="20" width="13.85546875" style="108" customWidth="1"/>
    <col min="21" max="21" width="13.5703125" style="108" customWidth="1"/>
    <col min="22" max="22" width="12" style="108" customWidth="1"/>
    <col min="23" max="23" width="10.5703125" style="108" customWidth="1"/>
    <col min="24" max="24" width="14" style="108" bestFit="1" customWidth="1"/>
    <col min="25" max="25" width="11.28515625" style="108" bestFit="1" customWidth="1"/>
    <col min="26" max="16384" width="9.140625" style="108"/>
  </cols>
  <sheetData>
    <row r="1" spans="1:25" ht="18" customHeight="1">
      <c r="A1" s="165" t="s">
        <v>1102</v>
      </c>
      <c r="B1" s="165"/>
      <c r="C1" s="165"/>
      <c r="D1" s="165"/>
      <c r="E1" s="165"/>
      <c r="F1" s="165"/>
      <c r="G1" s="165"/>
      <c r="H1" s="165"/>
      <c r="I1" s="165"/>
      <c r="J1" s="165"/>
      <c r="K1" s="165"/>
      <c r="L1" s="165"/>
      <c r="M1" s="165"/>
      <c r="N1" s="165"/>
      <c r="O1" s="165"/>
      <c r="P1" s="165"/>
      <c r="Q1" s="165"/>
      <c r="R1" s="165"/>
    </row>
    <row r="2" spans="1:25" s="166" customFormat="1" ht="18" customHeight="1">
      <c r="A2" s="1353" t="s">
        <v>514</v>
      </c>
      <c r="B2" s="1353" t="s">
        <v>247</v>
      </c>
      <c r="C2" s="1356" t="s">
        <v>515</v>
      </c>
      <c r="D2" s="1357"/>
      <c r="E2" s="1356" t="s">
        <v>516</v>
      </c>
      <c r="F2" s="1360"/>
      <c r="G2" s="1362" t="s">
        <v>517</v>
      </c>
      <c r="H2" s="1363"/>
      <c r="I2" s="1363"/>
      <c r="J2" s="1363"/>
      <c r="K2" s="1363"/>
      <c r="L2" s="1373"/>
      <c r="M2" s="1362" t="s">
        <v>518</v>
      </c>
      <c r="N2" s="1363"/>
      <c r="O2" s="1363"/>
      <c r="P2" s="1363"/>
      <c r="Q2" s="1363"/>
      <c r="R2" s="1373"/>
      <c r="S2" s="1362" t="s">
        <v>519</v>
      </c>
      <c r="T2" s="1363"/>
      <c r="U2" s="1363"/>
      <c r="V2" s="1356" t="s">
        <v>520</v>
      </c>
      <c r="W2" s="1364"/>
    </row>
    <row r="3" spans="1:25" s="166" customFormat="1" ht="18" customHeight="1">
      <c r="A3" s="1355"/>
      <c r="B3" s="1355"/>
      <c r="C3" s="1358"/>
      <c r="D3" s="1359"/>
      <c r="E3" s="1358"/>
      <c r="F3" s="1361"/>
      <c r="G3" s="1367" t="s">
        <v>521</v>
      </c>
      <c r="H3" s="1367"/>
      <c r="I3" s="1367"/>
      <c r="J3" s="1367" t="s">
        <v>522</v>
      </c>
      <c r="K3" s="1367"/>
      <c r="L3" s="1367"/>
      <c r="M3" s="1367" t="s">
        <v>521</v>
      </c>
      <c r="N3" s="1367"/>
      <c r="O3" s="1367"/>
      <c r="P3" s="1367" t="s">
        <v>522</v>
      </c>
      <c r="Q3" s="1367"/>
      <c r="R3" s="1367"/>
      <c r="S3" s="1368" t="s">
        <v>523</v>
      </c>
      <c r="T3" s="1356" t="s">
        <v>273</v>
      </c>
      <c r="U3" s="1360"/>
      <c r="V3" s="1365"/>
      <c r="W3" s="1366"/>
    </row>
    <row r="4" spans="1:25" s="113" customFormat="1" ht="25.5" customHeight="1">
      <c r="A4" s="1355"/>
      <c r="B4" s="1355"/>
      <c r="C4" s="1350" t="s">
        <v>524</v>
      </c>
      <c r="D4" s="1353" t="s">
        <v>273</v>
      </c>
      <c r="E4" s="1350" t="s">
        <v>525</v>
      </c>
      <c r="F4" s="1353" t="s">
        <v>273</v>
      </c>
      <c r="G4" s="1350" t="s">
        <v>526</v>
      </c>
      <c r="H4" s="1351" t="s">
        <v>273</v>
      </c>
      <c r="I4" s="1352"/>
      <c r="J4" s="1350" t="s">
        <v>526</v>
      </c>
      <c r="K4" s="1351" t="s">
        <v>273</v>
      </c>
      <c r="L4" s="1352"/>
      <c r="M4" s="1350" t="s">
        <v>526</v>
      </c>
      <c r="N4" s="1351" t="s">
        <v>273</v>
      </c>
      <c r="O4" s="1352"/>
      <c r="P4" s="1350" t="s">
        <v>523</v>
      </c>
      <c r="Q4" s="1351" t="s">
        <v>273</v>
      </c>
      <c r="R4" s="1352"/>
      <c r="S4" s="1369"/>
      <c r="T4" s="1371"/>
      <c r="U4" s="1372"/>
      <c r="V4" s="1350" t="s">
        <v>527</v>
      </c>
      <c r="W4" s="1350" t="s">
        <v>237</v>
      </c>
    </row>
    <row r="5" spans="1:25" s="113" customFormat="1" ht="13.5" customHeight="1">
      <c r="A5" s="1354"/>
      <c r="B5" s="1354"/>
      <c r="C5" s="1350"/>
      <c r="D5" s="1354"/>
      <c r="E5" s="1350"/>
      <c r="F5" s="1354"/>
      <c r="G5" s="1350"/>
      <c r="H5" s="598" t="s">
        <v>528</v>
      </c>
      <c r="I5" s="598" t="s">
        <v>529</v>
      </c>
      <c r="J5" s="1350"/>
      <c r="K5" s="598" t="s">
        <v>528</v>
      </c>
      <c r="L5" s="598" t="s">
        <v>529</v>
      </c>
      <c r="M5" s="1350"/>
      <c r="N5" s="598" t="s">
        <v>528</v>
      </c>
      <c r="O5" s="598" t="s">
        <v>529</v>
      </c>
      <c r="P5" s="1350"/>
      <c r="Q5" s="598" t="s">
        <v>528</v>
      </c>
      <c r="R5" s="598" t="s">
        <v>529</v>
      </c>
      <c r="S5" s="1370"/>
      <c r="T5" s="598" t="s">
        <v>1103</v>
      </c>
      <c r="U5" s="598" t="s">
        <v>529</v>
      </c>
      <c r="V5" s="1367"/>
      <c r="W5" s="1350"/>
    </row>
    <row r="6" spans="1:25" s="113" customFormat="1">
      <c r="A6" s="206">
        <v>1</v>
      </c>
      <c r="B6" s="207">
        <v>2</v>
      </c>
      <c r="C6" s="1048">
        <v>3</v>
      </c>
      <c r="D6" s="207">
        <v>4</v>
      </c>
      <c r="E6" s="207">
        <v>6</v>
      </c>
      <c r="F6" s="207">
        <v>8</v>
      </c>
      <c r="G6" s="1048">
        <v>9</v>
      </c>
      <c r="H6" s="207">
        <v>10</v>
      </c>
      <c r="I6" s="1048">
        <v>11</v>
      </c>
      <c r="J6" s="207">
        <v>12</v>
      </c>
      <c r="K6" s="1048">
        <v>13</v>
      </c>
      <c r="L6" s="207">
        <v>14</v>
      </c>
      <c r="M6" s="1048">
        <v>15</v>
      </c>
      <c r="N6" s="207">
        <v>16</v>
      </c>
      <c r="O6" s="1048">
        <v>17</v>
      </c>
      <c r="P6" s="207">
        <v>18</v>
      </c>
      <c r="Q6" s="1048">
        <v>19</v>
      </c>
      <c r="R6" s="207">
        <v>20</v>
      </c>
      <c r="S6" s="1048">
        <v>21</v>
      </c>
      <c r="T6" s="207">
        <v>22</v>
      </c>
      <c r="U6" s="207">
        <v>24</v>
      </c>
      <c r="V6" s="1048">
        <v>25</v>
      </c>
      <c r="W6" s="1048">
        <v>26</v>
      </c>
    </row>
    <row r="7" spans="1:25" s="113" customFormat="1">
      <c r="A7" s="1016" t="s">
        <v>530</v>
      </c>
      <c r="B7" s="1049">
        <v>246</v>
      </c>
      <c r="C7" s="208">
        <v>281532</v>
      </c>
      <c r="D7" s="208">
        <v>20247.138979424999</v>
      </c>
      <c r="E7" s="1036">
        <v>1</v>
      </c>
      <c r="F7" s="1036">
        <v>9.4170000000000004E-2</v>
      </c>
      <c r="G7" s="209">
        <v>5800012712</v>
      </c>
      <c r="H7" s="209">
        <v>259453.90862050003</v>
      </c>
      <c r="I7" s="209">
        <v>414316521.51317048</v>
      </c>
      <c r="J7" s="209">
        <v>5499653676</v>
      </c>
      <c r="K7" s="209">
        <v>233206.67681227502</v>
      </c>
      <c r="L7" s="209">
        <v>388498615.51731229</v>
      </c>
      <c r="M7" s="381">
        <v>0</v>
      </c>
      <c r="N7" s="381">
        <v>0</v>
      </c>
      <c r="O7" s="381">
        <v>0</v>
      </c>
      <c r="P7" s="381">
        <v>0</v>
      </c>
      <c r="Q7" s="381">
        <v>0</v>
      </c>
      <c r="R7" s="210">
        <v>0</v>
      </c>
      <c r="S7" s="209">
        <v>11299947921</v>
      </c>
      <c r="T7" s="211">
        <v>512907.81858219998</v>
      </c>
      <c r="U7" s="212">
        <v>802835384.2636323</v>
      </c>
      <c r="V7" s="209">
        <v>2183095.5</v>
      </c>
      <c r="W7" s="209">
        <v>161229.46758444002</v>
      </c>
      <c r="X7" s="167"/>
    </row>
    <row r="8" spans="1:25" s="113" customFormat="1">
      <c r="A8" s="1019" t="s">
        <v>1207</v>
      </c>
      <c r="B8" s="1038">
        <f>SUM(B9:B20)</f>
        <v>61</v>
      </c>
      <c r="C8" s="1038">
        <f>SUM(C9:C20)</f>
        <v>112537</v>
      </c>
      <c r="D8" s="1038">
        <f>SUM(D9:D20)</f>
        <v>8612.6158192999992</v>
      </c>
      <c r="E8" s="1038">
        <f t="shared" ref="E8:U8" si="0">SUM(E9:E20)</f>
        <v>0</v>
      </c>
      <c r="F8" s="1038">
        <f t="shared" si="0"/>
        <v>0</v>
      </c>
      <c r="G8" s="1038">
        <f>SUM(G9:G20)</f>
        <v>3963681787</v>
      </c>
      <c r="H8" s="1038">
        <f>SUM(H9:H20)</f>
        <v>223119.61640254999</v>
      </c>
      <c r="I8" s="1038">
        <f t="shared" si="0"/>
        <v>308487357.46200234</v>
      </c>
      <c r="J8" s="1038">
        <f t="shared" si="0"/>
        <v>3744309083</v>
      </c>
      <c r="K8" s="1038">
        <f t="shared" si="0"/>
        <v>213743.70412342501</v>
      </c>
      <c r="L8" s="1038">
        <f t="shared" si="0"/>
        <v>287120569.61287308</v>
      </c>
      <c r="M8" s="1038">
        <f t="shared" si="0"/>
        <v>1</v>
      </c>
      <c r="N8" s="1038">
        <f t="shared" si="0"/>
        <v>9.4049999999999995E-2</v>
      </c>
      <c r="O8" s="1038">
        <f t="shared" si="0"/>
        <v>5.5000000000000003E-4</v>
      </c>
      <c r="P8" s="1038">
        <f t="shared" si="0"/>
        <v>0</v>
      </c>
      <c r="Q8" s="1038">
        <f t="shared" si="0"/>
        <v>0</v>
      </c>
      <c r="R8" s="1038">
        <f t="shared" si="0"/>
        <v>0</v>
      </c>
      <c r="S8" s="1038">
        <f>SUM(S9:S20)</f>
        <v>7708103408</v>
      </c>
      <c r="T8" s="1038">
        <f>SUM(T9:T20)</f>
        <v>445475.93689527502</v>
      </c>
      <c r="U8" s="1038">
        <f t="shared" si="0"/>
        <v>595616539.78474498</v>
      </c>
      <c r="V8" s="282">
        <f>INDEX(V9:V20,COUNT(V9:V20))</f>
        <v>318510</v>
      </c>
      <c r="W8" s="282">
        <f>INDEX(W9:W20,COUNT(W9:W20))</f>
        <v>28044.047634139999</v>
      </c>
      <c r="X8" s="404"/>
      <c r="Y8" s="404"/>
    </row>
    <row r="9" spans="1:25" s="404" customFormat="1">
      <c r="A9" s="194">
        <v>45383</v>
      </c>
      <c r="B9" s="302">
        <v>20</v>
      </c>
      <c r="C9" s="213">
        <v>43584</v>
      </c>
      <c r="D9" s="213">
        <v>3336.6670426249998</v>
      </c>
      <c r="E9" s="213">
        <v>0</v>
      </c>
      <c r="F9" s="213">
        <v>0</v>
      </c>
      <c r="G9" s="213">
        <v>1136394739</v>
      </c>
      <c r="H9" s="213">
        <v>59762.223941775002</v>
      </c>
      <c r="I9" s="213">
        <v>87127144.360391781</v>
      </c>
      <c r="J9" s="213">
        <v>1087904500</v>
      </c>
      <c r="K9" s="213">
        <v>57625.138691400003</v>
      </c>
      <c r="L9" s="213">
        <v>82368154.030341387</v>
      </c>
      <c r="M9" s="213">
        <v>0</v>
      </c>
      <c r="N9" s="213">
        <v>0</v>
      </c>
      <c r="O9" s="213">
        <v>0</v>
      </c>
      <c r="P9" s="213">
        <v>0</v>
      </c>
      <c r="Q9" s="213">
        <v>0</v>
      </c>
      <c r="R9" s="213">
        <v>0</v>
      </c>
      <c r="S9" s="213">
        <v>2224342823</v>
      </c>
      <c r="T9" s="213">
        <v>120724.0296758</v>
      </c>
      <c r="U9" s="213">
        <v>169498635.05777588</v>
      </c>
      <c r="V9" s="213">
        <v>293730</v>
      </c>
      <c r="W9" s="213">
        <v>22345.473455765401</v>
      </c>
      <c r="X9" s="529"/>
    </row>
    <row r="10" spans="1:25" s="404" customFormat="1">
      <c r="A10" s="194">
        <v>45413</v>
      </c>
      <c r="B10" s="223">
        <v>22</v>
      </c>
      <c r="C10" s="213">
        <v>33975</v>
      </c>
      <c r="D10" s="213">
        <v>2552.1349276999999</v>
      </c>
      <c r="E10" s="1050">
        <v>0</v>
      </c>
      <c r="F10" s="1050">
        <v>0</v>
      </c>
      <c r="G10" s="213">
        <v>1480962413</v>
      </c>
      <c r="H10" s="213">
        <v>78074.340969249999</v>
      </c>
      <c r="I10" s="213">
        <v>113135370.505569</v>
      </c>
      <c r="J10" s="213">
        <v>1413930789</v>
      </c>
      <c r="K10" s="213">
        <v>80786.207591275001</v>
      </c>
      <c r="L10" s="213">
        <v>106604271.105891</v>
      </c>
      <c r="M10" s="381">
        <v>0</v>
      </c>
      <c r="N10" s="381">
        <v>0</v>
      </c>
      <c r="O10" s="381">
        <v>0</v>
      </c>
      <c r="P10" s="381">
        <v>0</v>
      </c>
      <c r="Q10" s="381">
        <v>0</v>
      </c>
      <c r="R10" s="210">
        <v>0</v>
      </c>
      <c r="S10" s="213">
        <v>2894927177</v>
      </c>
      <c r="T10" s="214">
        <v>161412.68348822501</v>
      </c>
      <c r="U10" s="214">
        <v>219742193.74638799</v>
      </c>
      <c r="V10" s="214">
        <v>150694</v>
      </c>
      <c r="W10" s="214">
        <v>12462.15</v>
      </c>
      <c r="X10" s="529"/>
    </row>
    <row r="11" spans="1:25" s="404" customFormat="1">
      <c r="A11" s="194">
        <v>45444</v>
      </c>
      <c r="B11" s="223">
        <v>19</v>
      </c>
      <c r="C11" s="213">
        <v>34978</v>
      </c>
      <c r="D11" s="213">
        <v>2723.8138489749999</v>
      </c>
      <c r="E11" s="1050">
        <v>0</v>
      </c>
      <c r="F11" s="1050">
        <v>0</v>
      </c>
      <c r="G11" s="213">
        <v>1346324635</v>
      </c>
      <c r="H11" s="213">
        <v>85283.051491524995</v>
      </c>
      <c r="I11" s="213">
        <v>108224842.59604155</v>
      </c>
      <c r="J11" s="213">
        <v>1242473794</v>
      </c>
      <c r="K11" s="213">
        <v>75332.357840750003</v>
      </c>
      <c r="L11" s="213">
        <v>98148144.476640731</v>
      </c>
      <c r="M11" s="381">
        <v>1</v>
      </c>
      <c r="N11" s="381">
        <v>9.4049999999999995E-2</v>
      </c>
      <c r="O11" s="381">
        <v>5.5000000000000003E-4</v>
      </c>
      <c r="P11" s="381">
        <v>0</v>
      </c>
      <c r="Q11" s="381">
        <v>0</v>
      </c>
      <c r="R11" s="210">
        <v>0</v>
      </c>
      <c r="S11" s="213">
        <v>2588833408</v>
      </c>
      <c r="T11" s="214">
        <v>163339.22373125001</v>
      </c>
      <c r="U11" s="214">
        <v>206375710.98058116</v>
      </c>
      <c r="V11" s="213">
        <v>318510</v>
      </c>
      <c r="W11" s="213">
        <v>28044.047634139999</v>
      </c>
      <c r="X11" s="529"/>
    </row>
    <row r="12" spans="1:25" s="404" customFormat="1">
      <c r="A12" s="194">
        <v>45474</v>
      </c>
      <c r="B12" s="1051"/>
      <c r="C12" s="1052"/>
      <c r="D12" s="1052"/>
      <c r="E12" s="1053"/>
      <c r="F12" s="1053"/>
      <c r="G12" s="1052"/>
      <c r="H12" s="1052"/>
      <c r="I12" s="1052"/>
      <c r="J12" s="1052"/>
      <c r="K12" s="1052"/>
      <c r="L12" s="1052"/>
      <c r="M12" s="1054"/>
      <c r="N12" s="1054"/>
      <c r="O12" s="1054"/>
      <c r="P12" s="1054"/>
      <c r="Q12" s="1054"/>
      <c r="R12" s="1055"/>
      <c r="S12" s="1052"/>
      <c r="T12" s="214"/>
      <c r="U12" s="214"/>
      <c r="V12" s="1052"/>
      <c r="W12" s="1052"/>
    </row>
    <row r="13" spans="1:25" s="404" customFormat="1">
      <c r="A13" s="194">
        <v>45505</v>
      </c>
      <c r="B13" s="223"/>
      <c r="C13" s="213"/>
      <c r="D13" s="213"/>
      <c r="E13" s="402"/>
      <c r="F13" s="402"/>
      <c r="G13" s="213"/>
      <c r="H13" s="213"/>
      <c r="I13" s="213"/>
      <c r="J13" s="213"/>
      <c r="K13" s="213"/>
      <c r="L13" s="213"/>
      <c r="M13" s="381"/>
      <c r="N13" s="381"/>
      <c r="O13" s="381"/>
      <c r="P13" s="381"/>
      <c r="Q13" s="1054"/>
      <c r="R13" s="210"/>
      <c r="S13" s="213"/>
      <c r="T13" s="214"/>
      <c r="U13" s="214"/>
      <c r="V13" s="213"/>
      <c r="W13" s="213"/>
    </row>
    <row r="14" spans="1:25" s="404" customFormat="1">
      <c r="A14" s="194">
        <v>45536</v>
      </c>
      <c r="B14" s="223"/>
      <c r="C14" s="213"/>
      <c r="D14" s="213"/>
      <c r="E14" s="402"/>
      <c r="F14" s="402"/>
      <c r="G14" s="213"/>
      <c r="H14" s="213"/>
      <c r="I14" s="213"/>
      <c r="J14" s="213"/>
      <c r="K14" s="213"/>
      <c r="L14" s="213"/>
      <c r="M14" s="381"/>
      <c r="N14" s="381"/>
      <c r="O14" s="381"/>
      <c r="P14" s="381"/>
      <c r="Q14" s="381"/>
      <c r="R14" s="210"/>
      <c r="S14" s="213"/>
      <c r="T14" s="214"/>
      <c r="U14" s="214"/>
      <c r="V14" s="213"/>
      <c r="W14" s="213"/>
    </row>
    <row r="15" spans="1:25" s="404" customFormat="1">
      <c r="A15" s="194">
        <v>45566</v>
      </c>
      <c r="B15" s="223"/>
      <c r="C15" s="213"/>
      <c r="D15" s="213"/>
      <c r="E15" s="402"/>
      <c r="F15" s="402"/>
      <c r="G15" s="213"/>
      <c r="H15" s="213"/>
      <c r="I15" s="213"/>
      <c r="J15" s="213"/>
      <c r="K15" s="213"/>
      <c r="L15" s="213"/>
      <c r="M15" s="381"/>
      <c r="N15" s="381"/>
      <c r="O15" s="381"/>
      <c r="P15" s="381"/>
      <c r="Q15" s="381"/>
      <c r="R15" s="381"/>
      <c r="S15" s="213"/>
      <c r="T15" s="214"/>
      <c r="U15" s="214"/>
      <c r="V15" s="213"/>
      <c r="W15" s="213"/>
    </row>
    <row r="16" spans="1:25" s="404" customFormat="1">
      <c r="A16" s="194">
        <v>45597</v>
      </c>
      <c r="B16" s="401"/>
      <c r="C16" s="401"/>
      <c r="D16" s="401"/>
      <c r="E16" s="401"/>
      <c r="F16" s="396"/>
      <c r="G16" s="213"/>
      <c r="H16" s="392"/>
      <c r="I16" s="392"/>
      <c r="J16" s="213"/>
      <c r="K16" s="213"/>
      <c r="L16" s="213"/>
      <c r="M16" s="393"/>
      <c r="N16" s="381"/>
      <c r="O16" s="393"/>
      <c r="P16" s="393"/>
      <c r="Q16" s="381"/>
      <c r="R16" s="393"/>
      <c r="S16" s="213"/>
      <c r="T16" s="214"/>
      <c r="U16" s="214"/>
      <c r="V16" s="213"/>
      <c r="W16" s="213"/>
    </row>
    <row r="17" spans="1:23" s="404" customFormat="1">
      <c r="A17" s="194">
        <v>45627</v>
      </c>
      <c r="B17" s="401"/>
      <c r="C17" s="401"/>
      <c r="D17" s="401"/>
      <c r="E17" s="401"/>
      <c r="F17" s="396"/>
      <c r="G17" s="213"/>
      <c r="H17" s="392"/>
      <c r="I17" s="392"/>
      <c r="J17" s="213"/>
      <c r="K17" s="213"/>
      <c r="L17" s="213"/>
      <c r="M17" s="393"/>
      <c r="N17" s="381"/>
      <c r="O17" s="393"/>
      <c r="P17" s="393"/>
      <c r="Q17" s="381"/>
      <c r="R17" s="393"/>
      <c r="S17" s="213"/>
      <c r="T17" s="214"/>
      <c r="U17" s="214"/>
      <c r="V17" s="213"/>
      <c r="W17" s="213"/>
    </row>
    <row r="18" spans="1:23" s="404" customFormat="1">
      <c r="A18" s="194">
        <v>45658</v>
      </c>
      <c r="B18" s="401"/>
      <c r="C18" s="401"/>
      <c r="D18" s="401"/>
      <c r="E18" s="401"/>
      <c r="F18" s="396"/>
      <c r="G18" s="213"/>
      <c r="H18" s="392"/>
      <c r="I18" s="392"/>
      <c r="J18" s="213"/>
      <c r="K18" s="213"/>
      <c r="L18" s="213"/>
      <c r="M18" s="393"/>
      <c r="N18" s="381"/>
      <c r="O18" s="393"/>
      <c r="P18" s="393"/>
      <c r="Q18" s="381"/>
      <c r="R18" s="393"/>
      <c r="S18" s="213"/>
      <c r="T18" s="214"/>
      <c r="U18" s="214"/>
      <c r="V18" s="213"/>
      <c r="W18" s="213"/>
    </row>
    <row r="19" spans="1:23" s="404" customFormat="1">
      <c r="A19" s="194">
        <v>45689</v>
      </c>
      <c r="B19" s="401"/>
      <c r="C19" s="401"/>
      <c r="D19" s="401"/>
      <c r="E19" s="401"/>
      <c r="F19" s="396"/>
      <c r="G19" s="213"/>
      <c r="H19" s="392"/>
      <c r="I19" s="392"/>
      <c r="J19" s="213"/>
      <c r="K19" s="213"/>
      <c r="L19" s="213"/>
      <c r="M19" s="393"/>
      <c r="N19" s="381"/>
      <c r="O19" s="393"/>
      <c r="P19" s="393"/>
      <c r="Q19" s="381"/>
      <c r="R19" s="393"/>
      <c r="S19" s="213"/>
      <c r="T19" s="214"/>
      <c r="U19" s="214"/>
      <c r="V19" s="213"/>
      <c r="W19" s="213"/>
    </row>
    <row r="20" spans="1:23" s="404" customFormat="1">
      <c r="A20" s="194">
        <v>45717</v>
      </c>
      <c r="B20" s="401"/>
      <c r="C20" s="401"/>
      <c r="D20" s="401"/>
      <c r="E20" s="401"/>
      <c r="F20" s="416"/>
      <c r="G20" s="213"/>
      <c r="H20" s="392"/>
      <c r="I20" s="392"/>
      <c r="J20" s="213"/>
      <c r="K20" s="213"/>
      <c r="L20" s="213"/>
      <c r="M20" s="393"/>
      <c r="N20" s="381"/>
      <c r="O20" s="393"/>
      <c r="P20" s="393"/>
      <c r="Q20" s="381"/>
      <c r="R20" s="393"/>
      <c r="S20" s="213"/>
      <c r="T20" s="214"/>
      <c r="U20" s="214"/>
      <c r="V20" s="213"/>
      <c r="W20" s="213"/>
    </row>
    <row r="21" spans="1:23">
      <c r="A21" s="588"/>
      <c r="B21" s="588"/>
      <c r="C21" s="588"/>
      <c r="D21" s="588"/>
      <c r="E21" s="588"/>
      <c r="F21" s="588"/>
      <c r="G21" s="469"/>
      <c r="H21" s="469"/>
      <c r="I21" s="469"/>
      <c r="J21" s="588"/>
      <c r="K21" s="588"/>
      <c r="L21" s="588"/>
      <c r="M21" s="469"/>
      <c r="N21" s="469"/>
      <c r="O21" s="469"/>
      <c r="P21" s="588"/>
      <c r="Q21" s="588"/>
      <c r="R21" s="588"/>
    </row>
    <row r="22" spans="1:23">
      <c r="A22" s="165" t="s">
        <v>531</v>
      </c>
      <c r="B22" s="165"/>
      <c r="C22" s="165"/>
      <c r="D22" s="165"/>
      <c r="E22" s="165"/>
      <c r="F22" s="165"/>
      <c r="G22" s="469"/>
      <c r="H22" s="469"/>
      <c r="I22" s="469"/>
      <c r="J22" s="588"/>
      <c r="K22" s="588"/>
      <c r="L22" s="588"/>
      <c r="M22" s="469"/>
      <c r="N22" s="469"/>
      <c r="O22" s="469"/>
      <c r="P22" s="404"/>
      <c r="Q22" s="404"/>
      <c r="R22" s="404"/>
      <c r="S22" s="404"/>
      <c r="T22" s="215"/>
      <c r="U22" s="215"/>
      <c r="V22" s="404"/>
      <c r="W22" s="404"/>
    </row>
    <row r="23" spans="1:23">
      <c r="A23" s="588" t="s">
        <v>532</v>
      </c>
      <c r="B23" s="588"/>
      <c r="C23" s="588"/>
      <c r="D23" s="588"/>
      <c r="E23" s="588"/>
      <c r="F23" s="588"/>
      <c r="G23" s="588"/>
      <c r="H23" s="588"/>
      <c r="I23" s="588"/>
      <c r="J23" s="588"/>
      <c r="K23" s="404"/>
      <c r="L23" s="404"/>
      <c r="M23" s="404"/>
      <c r="N23" s="404"/>
      <c r="O23" s="404"/>
      <c r="P23" s="404"/>
      <c r="Q23" s="404"/>
      <c r="R23" s="404"/>
      <c r="S23" s="404"/>
      <c r="T23" s="215"/>
      <c r="U23" s="257"/>
      <c r="V23" s="404"/>
      <c r="W23" s="404"/>
    </row>
    <row r="24" spans="1:23">
      <c r="A24" s="588" t="s">
        <v>1107</v>
      </c>
      <c r="B24" s="588"/>
      <c r="C24" s="588"/>
      <c r="D24" s="588"/>
      <c r="E24" s="588"/>
      <c r="F24" s="588"/>
      <c r="G24" s="588"/>
      <c r="H24" s="588"/>
      <c r="I24" s="588"/>
      <c r="J24" s="588"/>
      <c r="K24" s="404"/>
      <c r="L24" s="404"/>
      <c r="M24" s="404"/>
      <c r="N24" s="404"/>
      <c r="O24" s="404"/>
      <c r="P24" s="404"/>
      <c r="Q24" s="404"/>
      <c r="R24" s="404"/>
      <c r="S24" s="404"/>
      <c r="T24" s="215"/>
      <c r="U24" s="215"/>
      <c r="V24" s="404"/>
      <c r="W24" s="404"/>
    </row>
    <row r="25" spans="1:23">
      <c r="A25" s="1283" t="s">
        <v>312</v>
      </c>
      <c r="B25" s="1283"/>
      <c r="C25" s="1283"/>
      <c r="D25" s="1283"/>
      <c r="E25" s="1283"/>
      <c r="F25" s="1283"/>
      <c r="G25" s="1283"/>
      <c r="H25" s="1283"/>
      <c r="I25" s="1283"/>
      <c r="J25" s="1283"/>
      <c r="K25" s="404"/>
      <c r="L25" s="404"/>
      <c r="M25" s="404"/>
      <c r="N25" s="404"/>
      <c r="O25" s="404"/>
      <c r="P25" s="404"/>
      <c r="Q25" s="404"/>
      <c r="R25" s="404"/>
      <c r="S25" s="404"/>
      <c r="T25" s="215"/>
      <c r="U25" s="215"/>
      <c r="V25" s="404"/>
      <c r="W25" s="404"/>
    </row>
    <row r="26" spans="1:23">
      <c r="A26" s="556" t="s">
        <v>1388</v>
      </c>
      <c r="K26" s="404"/>
      <c r="L26" s="404"/>
      <c r="M26" s="404"/>
      <c r="N26" s="404"/>
      <c r="O26" s="404"/>
      <c r="P26" s="404"/>
      <c r="Q26" s="404"/>
      <c r="R26" s="404"/>
      <c r="S26" s="404"/>
      <c r="T26" s="215"/>
      <c r="U26" s="215"/>
      <c r="V26" s="404"/>
      <c r="W26" s="404"/>
    </row>
  </sheetData>
  <mergeCells count="29">
    <mergeCell ref="S2:U2"/>
    <mergeCell ref="V2:W3"/>
    <mergeCell ref="G3:I3"/>
    <mergeCell ref="J3:L3"/>
    <mergeCell ref="M3:O3"/>
    <mergeCell ref="P3:R3"/>
    <mergeCell ref="S3:S5"/>
    <mergeCell ref="T3:U4"/>
    <mergeCell ref="G4:G5"/>
    <mergeCell ref="H4:I4"/>
    <mergeCell ref="G2:L2"/>
    <mergeCell ref="M2:R2"/>
    <mergeCell ref="V4:V5"/>
    <mergeCell ref="W4:W5"/>
    <mergeCell ref="P4:P5"/>
    <mergeCell ref="Q4:R4"/>
    <mergeCell ref="A25:J25"/>
    <mergeCell ref="J4:J5"/>
    <mergeCell ref="K4:L4"/>
    <mergeCell ref="M4:M5"/>
    <mergeCell ref="N4:O4"/>
    <mergeCell ref="F4:F5"/>
    <mergeCell ref="A2:A5"/>
    <mergeCell ref="B2:B5"/>
    <mergeCell ref="C2:D3"/>
    <mergeCell ref="E2:F3"/>
    <mergeCell ref="C4:C5"/>
    <mergeCell ref="D4:D5"/>
    <mergeCell ref="E4:E5"/>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colBreaks count="1" manualBreakCount="1">
    <brk id="12" max="26" man="1"/>
  </col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4"/>
  <sheetViews>
    <sheetView workbookViewId="0">
      <selection activeCell="X11" sqref="X11"/>
    </sheetView>
  </sheetViews>
  <sheetFormatPr defaultColWidth="9.140625" defaultRowHeight="15"/>
  <cols>
    <col min="1" max="1" width="12.28515625" style="108" bestFit="1" customWidth="1"/>
    <col min="2" max="2" width="9.28515625" style="108" bestFit="1" customWidth="1"/>
    <col min="3" max="4" width="13.85546875" style="108" bestFit="1" customWidth="1"/>
    <col min="5" max="5" width="14" style="108" bestFit="1" customWidth="1"/>
    <col min="6" max="6" width="13.85546875" style="108" bestFit="1" customWidth="1"/>
    <col min="7" max="7" width="15.5703125" style="108" customWidth="1"/>
    <col min="8" max="8" width="13.85546875" style="108" bestFit="1" customWidth="1"/>
    <col min="9" max="9" width="15" style="108" bestFit="1" customWidth="1"/>
    <col min="10" max="10" width="16.5703125" style="108" bestFit="1" customWidth="1"/>
    <col min="11" max="11" width="13.85546875" style="108" bestFit="1" customWidth="1"/>
    <col min="12" max="12" width="15" style="108" bestFit="1" customWidth="1"/>
    <col min="13" max="13" width="14" style="108" bestFit="1" customWidth="1"/>
    <col min="14" max="14" width="13.85546875" style="108" bestFit="1" customWidth="1"/>
    <col min="15" max="15" width="15.5703125" style="108" customWidth="1"/>
    <col min="16" max="16" width="14" style="108" bestFit="1" customWidth="1"/>
    <col min="17" max="18" width="13.85546875" style="108" bestFit="1" customWidth="1"/>
    <col min="19" max="19" width="14.5703125" style="108" customWidth="1"/>
    <col min="20" max="20" width="11" style="108" customWidth="1"/>
    <col min="21" max="21" width="18" style="108" customWidth="1"/>
    <col min="22" max="22" width="16.140625" style="108" bestFit="1" customWidth="1"/>
    <col min="23" max="23" width="10.42578125" style="108" customWidth="1"/>
    <col min="24" max="16384" width="9.140625" style="108"/>
  </cols>
  <sheetData>
    <row r="1" spans="1:25">
      <c r="A1" s="222" t="s">
        <v>1104</v>
      </c>
      <c r="B1" s="222"/>
      <c r="C1" s="222"/>
      <c r="D1" s="222"/>
      <c r="E1" s="222"/>
      <c r="F1" s="222"/>
      <c r="G1" s="222"/>
      <c r="H1" s="222"/>
      <c r="I1" s="222"/>
      <c r="J1" s="222"/>
      <c r="K1" s="222"/>
      <c r="L1" s="222"/>
      <c r="M1" s="222"/>
      <c r="N1" s="222"/>
    </row>
    <row r="2" spans="1:25" s="166" customFormat="1">
      <c r="A2" s="1353" t="s">
        <v>514</v>
      </c>
      <c r="B2" s="1353" t="s">
        <v>247</v>
      </c>
      <c r="C2" s="1356" t="s">
        <v>515</v>
      </c>
      <c r="D2" s="1357"/>
      <c r="E2" s="1356" t="s">
        <v>516</v>
      </c>
      <c r="F2" s="1360"/>
      <c r="G2" s="1362" t="s">
        <v>517</v>
      </c>
      <c r="H2" s="1363"/>
      <c r="I2" s="1363"/>
      <c r="J2" s="1363"/>
      <c r="K2" s="1363"/>
      <c r="L2" s="1373"/>
      <c r="M2" s="1362" t="s">
        <v>518</v>
      </c>
      <c r="N2" s="1363"/>
      <c r="O2" s="1363"/>
      <c r="P2" s="1363"/>
      <c r="Q2" s="1363"/>
      <c r="R2" s="1373"/>
      <c r="S2" s="1362" t="s">
        <v>519</v>
      </c>
      <c r="T2" s="1363"/>
      <c r="U2" s="1363"/>
      <c r="V2" s="1356" t="s">
        <v>520</v>
      </c>
      <c r="W2" s="1364"/>
    </row>
    <row r="3" spans="1:25" s="166" customFormat="1">
      <c r="A3" s="1355"/>
      <c r="B3" s="1355"/>
      <c r="C3" s="1358"/>
      <c r="D3" s="1359"/>
      <c r="E3" s="1358"/>
      <c r="F3" s="1361"/>
      <c r="G3" s="1367" t="s">
        <v>521</v>
      </c>
      <c r="H3" s="1367"/>
      <c r="I3" s="1367"/>
      <c r="J3" s="1367" t="s">
        <v>522</v>
      </c>
      <c r="K3" s="1367"/>
      <c r="L3" s="1367"/>
      <c r="M3" s="1367" t="s">
        <v>521</v>
      </c>
      <c r="N3" s="1367"/>
      <c r="O3" s="1367"/>
      <c r="P3" s="1367" t="s">
        <v>522</v>
      </c>
      <c r="Q3" s="1367"/>
      <c r="R3" s="1367"/>
      <c r="S3" s="1368" t="s">
        <v>523</v>
      </c>
      <c r="T3" s="1356" t="s">
        <v>273</v>
      </c>
      <c r="U3" s="1360"/>
      <c r="V3" s="1365"/>
      <c r="W3" s="1366"/>
    </row>
    <row r="4" spans="1:25" s="113" customFormat="1">
      <c r="A4" s="1355"/>
      <c r="B4" s="1355"/>
      <c r="C4" s="1350" t="s">
        <v>524</v>
      </c>
      <c r="D4" s="1353" t="s">
        <v>273</v>
      </c>
      <c r="E4" s="1350" t="s">
        <v>525</v>
      </c>
      <c r="F4" s="1353" t="s">
        <v>273</v>
      </c>
      <c r="G4" s="1350" t="s">
        <v>526</v>
      </c>
      <c r="H4" s="1351" t="s">
        <v>273</v>
      </c>
      <c r="I4" s="1352"/>
      <c r="J4" s="1350" t="s">
        <v>526</v>
      </c>
      <c r="K4" s="1351" t="s">
        <v>273</v>
      </c>
      <c r="L4" s="1352"/>
      <c r="M4" s="1350" t="s">
        <v>526</v>
      </c>
      <c r="N4" s="1351" t="s">
        <v>273</v>
      </c>
      <c r="O4" s="1352"/>
      <c r="P4" s="1350" t="s">
        <v>523</v>
      </c>
      <c r="Q4" s="1351" t="s">
        <v>273</v>
      </c>
      <c r="R4" s="1352"/>
      <c r="S4" s="1369"/>
      <c r="T4" s="1371"/>
      <c r="U4" s="1372"/>
      <c r="V4" s="1350" t="s">
        <v>527</v>
      </c>
      <c r="W4" s="1350" t="s">
        <v>533</v>
      </c>
    </row>
    <row r="5" spans="1:25" s="113" customFormat="1">
      <c r="A5" s="1354"/>
      <c r="B5" s="1354"/>
      <c r="C5" s="1350"/>
      <c r="D5" s="1354"/>
      <c r="E5" s="1350"/>
      <c r="F5" s="1354"/>
      <c r="G5" s="1350"/>
      <c r="H5" s="598" t="s">
        <v>528</v>
      </c>
      <c r="I5" s="598" t="s">
        <v>529</v>
      </c>
      <c r="J5" s="1350"/>
      <c r="K5" s="598" t="s">
        <v>528</v>
      </c>
      <c r="L5" s="598" t="s">
        <v>529</v>
      </c>
      <c r="M5" s="1350"/>
      <c r="N5" s="598" t="s">
        <v>528</v>
      </c>
      <c r="O5" s="598" t="s">
        <v>529</v>
      </c>
      <c r="P5" s="1350"/>
      <c r="Q5" s="598" t="s">
        <v>528</v>
      </c>
      <c r="R5" s="598" t="s">
        <v>529</v>
      </c>
      <c r="S5" s="1370"/>
      <c r="T5" s="598" t="s">
        <v>1103</v>
      </c>
      <c r="U5" s="598" t="s">
        <v>529</v>
      </c>
      <c r="V5" s="1367"/>
      <c r="W5" s="1350"/>
    </row>
    <row r="6" spans="1:25" s="113" customFormat="1">
      <c r="A6" s="206">
        <v>1</v>
      </c>
      <c r="B6" s="207">
        <v>2</v>
      </c>
      <c r="C6" s="1048">
        <v>3</v>
      </c>
      <c r="D6" s="207">
        <v>4</v>
      </c>
      <c r="E6" s="207">
        <v>6</v>
      </c>
      <c r="F6" s="207">
        <v>8</v>
      </c>
      <c r="G6" s="1048">
        <v>9</v>
      </c>
      <c r="H6" s="207">
        <v>10</v>
      </c>
      <c r="I6" s="1048">
        <v>11</v>
      </c>
      <c r="J6" s="207">
        <v>12</v>
      </c>
      <c r="K6" s="1048">
        <v>13</v>
      </c>
      <c r="L6" s="207">
        <v>14</v>
      </c>
      <c r="M6" s="1048">
        <v>15</v>
      </c>
      <c r="N6" s="207">
        <v>16</v>
      </c>
      <c r="O6" s="1048">
        <v>17</v>
      </c>
      <c r="P6" s="207">
        <v>18</v>
      </c>
      <c r="Q6" s="1048">
        <v>19</v>
      </c>
      <c r="R6" s="207">
        <v>20</v>
      </c>
      <c r="S6" s="1048">
        <v>21</v>
      </c>
      <c r="T6" s="1048">
        <v>22</v>
      </c>
      <c r="U6" s="207">
        <v>23</v>
      </c>
      <c r="V6" s="207">
        <v>24</v>
      </c>
      <c r="W6" s="1048">
        <v>25</v>
      </c>
    </row>
    <row r="7" spans="1:25" s="113" customFormat="1">
      <c r="A7" s="1016" t="s">
        <v>530</v>
      </c>
      <c r="B7" s="216">
        <v>246</v>
      </c>
      <c r="C7" s="216">
        <v>85826189</v>
      </c>
      <c r="D7" s="216">
        <v>7417117.2654512748</v>
      </c>
      <c r="E7" s="216">
        <v>325399952</v>
      </c>
      <c r="F7" s="216">
        <v>25546966.490185678</v>
      </c>
      <c r="G7" s="216">
        <v>47921898390</v>
      </c>
      <c r="H7" s="216">
        <v>7126932.2513053035</v>
      </c>
      <c r="I7" s="216">
        <v>4061453032.6098547</v>
      </c>
      <c r="J7" s="216">
        <v>45730172862</v>
      </c>
      <c r="K7" s="216">
        <v>6692632.1376468912</v>
      </c>
      <c r="L7" s="216">
        <v>3806238245.1855206</v>
      </c>
      <c r="M7" s="216">
        <v>775801808</v>
      </c>
      <c r="N7" s="216">
        <v>1000523.2385264949</v>
      </c>
      <c r="O7" s="216">
        <v>64095047.148903705</v>
      </c>
      <c r="P7" s="216">
        <v>361845516</v>
      </c>
      <c r="Q7" s="216">
        <v>377506.70211367001</v>
      </c>
      <c r="R7" s="216">
        <v>28016743.730634663</v>
      </c>
      <c r="S7" s="216">
        <v>95200943894</v>
      </c>
      <c r="T7" s="216">
        <v>48161678.626625054</v>
      </c>
      <c r="U7" s="216">
        <v>7992767152.4305525</v>
      </c>
      <c r="V7" s="216">
        <v>15039231</v>
      </c>
      <c r="W7" s="216">
        <v>1304406.58</v>
      </c>
    </row>
    <row r="8" spans="1:25" s="113" customFormat="1">
      <c r="A8" s="1019" t="s">
        <v>1207</v>
      </c>
      <c r="B8" s="1038">
        <f>SUM(B9:B20)</f>
        <v>61</v>
      </c>
      <c r="C8" s="1038">
        <f>SUM(C9:C20)</f>
        <v>35957323</v>
      </c>
      <c r="D8" s="1038">
        <f t="shared" ref="D8:U8" si="0">SUM(D9:D20)</f>
        <v>2483060.5968979746</v>
      </c>
      <c r="E8" s="1038">
        <f t="shared" si="0"/>
        <v>128064553</v>
      </c>
      <c r="F8" s="1038">
        <f t="shared" si="0"/>
        <v>10285873.356361641</v>
      </c>
      <c r="G8" s="1038">
        <f t="shared" si="0"/>
        <v>15093181035</v>
      </c>
      <c r="H8" s="1038">
        <f t="shared" si="0"/>
        <v>2015827.1189451399</v>
      </c>
      <c r="I8" s="1038">
        <f t="shared" si="0"/>
        <v>1124899260.644258</v>
      </c>
      <c r="J8" s="1038">
        <f t="shared" si="0"/>
        <v>14024828392</v>
      </c>
      <c r="K8" s="1038">
        <f t="shared" si="0"/>
        <v>1839870.8901996701</v>
      </c>
      <c r="L8" s="1038">
        <f t="shared" si="0"/>
        <v>1020309640.3481874</v>
      </c>
      <c r="M8" s="1038">
        <f t="shared" si="0"/>
        <v>262258296</v>
      </c>
      <c r="N8" s="1038">
        <f t="shared" si="0"/>
        <v>386989.98881839501</v>
      </c>
      <c r="O8" s="1038">
        <f t="shared" si="0"/>
        <v>22644148.338475645</v>
      </c>
      <c r="P8" s="1038">
        <f t="shared" si="0"/>
        <v>118373112</v>
      </c>
      <c r="Q8" s="1038">
        <f t="shared" si="0"/>
        <v>146935.94192867499</v>
      </c>
      <c r="R8" s="1038">
        <f t="shared" si="0"/>
        <v>9488691.5476356763</v>
      </c>
      <c r="S8" s="1038">
        <f t="shared" si="0"/>
        <v>29662662711</v>
      </c>
      <c r="T8" s="1038">
        <f t="shared" si="0"/>
        <v>17158557.893151492</v>
      </c>
      <c r="U8" s="1038">
        <f t="shared" si="0"/>
        <v>2190110674.8318167</v>
      </c>
      <c r="V8" s="1038">
        <f>INDEX(V9:V20,COUNT(V9:V20))</f>
        <v>26690224</v>
      </c>
      <c r="W8" s="282">
        <f>INDEX(W9:W20,COUNT(W9:W20))</f>
        <v>1903259.69</v>
      </c>
    </row>
    <row r="9" spans="1:25" s="404" customFormat="1">
      <c r="A9" s="194">
        <v>45383</v>
      </c>
      <c r="B9" s="382">
        <v>20</v>
      </c>
      <c r="C9" s="382">
        <v>7887086</v>
      </c>
      <c r="D9" s="382">
        <v>693063.85423822491</v>
      </c>
      <c r="E9" s="382">
        <v>36869594</v>
      </c>
      <c r="F9" s="382">
        <v>3158915.0478069698</v>
      </c>
      <c r="G9" s="382">
        <v>4259527124</v>
      </c>
      <c r="H9" s="382">
        <v>573007.90278879297</v>
      </c>
      <c r="I9" s="382">
        <v>364371027.3625766</v>
      </c>
      <c r="J9" s="382">
        <v>4078207900</v>
      </c>
      <c r="K9" s="382">
        <v>511594.34244528605</v>
      </c>
      <c r="L9" s="382">
        <v>342866336.59797037</v>
      </c>
      <c r="M9" s="382">
        <v>76010605</v>
      </c>
      <c r="N9" s="382">
        <v>113516.09941545999</v>
      </c>
      <c r="O9" s="382">
        <v>6933926.9735477092</v>
      </c>
      <c r="P9" s="382">
        <v>35324034</v>
      </c>
      <c r="Q9" s="382">
        <v>42426.619812224999</v>
      </c>
      <c r="R9" s="382">
        <v>2987417.7592714746</v>
      </c>
      <c r="S9" s="382">
        <v>8493826343</v>
      </c>
      <c r="T9" s="382">
        <v>5092523.8665069584</v>
      </c>
      <c r="U9" s="382">
        <v>721010687.59541142</v>
      </c>
      <c r="V9" s="382">
        <v>25024548</v>
      </c>
      <c r="W9" s="382">
        <v>1610978.08</v>
      </c>
    </row>
    <row r="10" spans="1:25" s="404" customFormat="1">
      <c r="A10" s="194">
        <v>45413</v>
      </c>
      <c r="B10" s="382">
        <v>22</v>
      </c>
      <c r="C10" s="382">
        <v>12867642</v>
      </c>
      <c r="D10" s="382">
        <v>806652.3009712249</v>
      </c>
      <c r="E10" s="382">
        <v>44730139</v>
      </c>
      <c r="F10" s="382">
        <v>3464429.8983681006</v>
      </c>
      <c r="G10" s="382">
        <v>5522370837</v>
      </c>
      <c r="H10" s="382">
        <v>638840.1536512709</v>
      </c>
      <c r="I10" s="382">
        <v>375294902.13408899</v>
      </c>
      <c r="J10" s="382">
        <v>5124124253</v>
      </c>
      <c r="K10" s="382">
        <v>645947.84201944189</v>
      </c>
      <c r="L10" s="382">
        <v>340061607.27425718</v>
      </c>
      <c r="M10" s="382">
        <v>92044531</v>
      </c>
      <c r="N10" s="382">
        <v>134430.54670222502</v>
      </c>
      <c r="O10" s="382">
        <v>7732031.6565477252</v>
      </c>
      <c r="P10" s="382">
        <v>42409057</v>
      </c>
      <c r="Q10" s="382">
        <v>52182.763487199984</v>
      </c>
      <c r="R10" s="382">
        <v>3302662.3989927</v>
      </c>
      <c r="S10" s="382">
        <v>10838546459</v>
      </c>
      <c r="T10" s="382">
        <v>5742483.5051994603</v>
      </c>
      <c r="U10" s="382">
        <v>730662285.66322601</v>
      </c>
      <c r="V10" s="382">
        <v>21048035</v>
      </c>
      <c r="W10" s="382">
        <v>1403628.44</v>
      </c>
      <c r="Y10" s="175"/>
    </row>
    <row r="11" spans="1:25" s="404" customFormat="1">
      <c r="A11" s="194">
        <v>45444</v>
      </c>
      <c r="B11" s="382">
        <v>19</v>
      </c>
      <c r="C11" s="382">
        <v>15202595</v>
      </c>
      <c r="D11" s="382">
        <v>983344.44168852491</v>
      </c>
      <c r="E11" s="382">
        <v>46464820</v>
      </c>
      <c r="F11" s="382">
        <v>3662528.4101865701</v>
      </c>
      <c r="G11" s="382">
        <v>5311283074</v>
      </c>
      <c r="H11" s="382">
        <v>803979.06250507606</v>
      </c>
      <c r="I11" s="382">
        <v>385233331.14759248</v>
      </c>
      <c r="J11" s="382">
        <v>4822496239</v>
      </c>
      <c r="K11" s="382">
        <v>682328.70573494199</v>
      </c>
      <c r="L11" s="382">
        <v>337381696.47595996</v>
      </c>
      <c r="M11" s="382">
        <v>94203160</v>
      </c>
      <c r="N11" s="382">
        <v>139043.34270071</v>
      </c>
      <c r="O11" s="382">
        <v>7978189.7083802111</v>
      </c>
      <c r="P11" s="382">
        <v>40640021</v>
      </c>
      <c r="Q11" s="382">
        <v>52326.558629250001</v>
      </c>
      <c r="R11" s="382">
        <v>3198611.3893715008</v>
      </c>
      <c r="S11" s="382">
        <v>10330289909</v>
      </c>
      <c r="T11" s="382">
        <v>6323550.5214450732</v>
      </c>
      <c r="U11" s="382">
        <v>738437701.57317924</v>
      </c>
      <c r="V11" s="382">
        <v>26690224</v>
      </c>
      <c r="W11" s="382">
        <v>1903259.69</v>
      </c>
      <c r="X11" s="404">
        <f>(U11-U10)/U10*100</f>
        <v>1.0641600179069666</v>
      </c>
    </row>
    <row r="12" spans="1:25" s="404" customFormat="1">
      <c r="A12" s="194">
        <v>45474</v>
      </c>
      <c r="B12" s="382"/>
      <c r="C12" s="382"/>
      <c r="D12" s="382"/>
      <c r="E12" s="382"/>
      <c r="F12" s="382"/>
      <c r="G12" s="382"/>
      <c r="H12" s="382"/>
      <c r="I12" s="382"/>
      <c r="J12" s="382"/>
      <c r="K12" s="382"/>
      <c r="L12" s="382"/>
      <c r="M12" s="382"/>
      <c r="N12" s="382"/>
      <c r="O12" s="382"/>
      <c r="P12" s="382"/>
      <c r="Q12" s="382"/>
      <c r="R12" s="382"/>
      <c r="S12" s="382"/>
      <c r="T12" s="382"/>
      <c r="U12" s="382"/>
      <c r="V12" s="382"/>
      <c r="W12" s="382"/>
    </row>
    <row r="13" spans="1:25" s="404" customFormat="1">
      <c r="A13" s="194">
        <v>45505</v>
      </c>
      <c r="B13" s="382"/>
      <c r="C13" s="382"/>
      <c r="D13" s="382"/>
      <c r="E13" s="382"/>
      <c r="F13" s="382"/>
      <c r="G13" s="382"/>
      <c r="H13" s="382"/>
      <c r="I13" s="382"/>
      <c r="J13" s="382"/>
      <c r="K13" s="382"/>
      <c r="L13" s="382"/>
      <c r="M13" s="382"/>
      <c r="N13" s="382"/>
      <c r="O13" s="382"/>
      <c r="P13" s="382"/>
      <c r="Q13" s="382"/>
      <c r="R13" s="382"/>
      <c r="S13" s="382"/>
      <c r="T13" s="382"/>
      <c r="U13" s="382"/>
      <c r="V13" s="382"/>
      <c r="W13" s="382"/>
    </row>
    <row r="14" spans="1:25" s="404" customFormat="1">
      <c r="A14" s="194">
        <v>45536</v>
      </c>
      <c r="B14" s="382"/>
      <c r="C14" s="382"/>
      <c r="D14" s="382"/>
      <c r="E14" s="382"/>
      <c r="F14" s="382"/>
      <c r="G14" s="382"/>
      <c r="H14" s="382"/>
      <c r="I14" s="382"/>
      <c r="J14" s="382"/>
      <c r="K14" s="382"/>
      <c r="L14" s="382"/>
      <c r="M14" s="382"/>
      <c r="N14" s="382"/>
      <c r="O14" s="382"/>
      <c r="P14" s="382"/>
      <c r="Q14" s="382"/>
      <c r="R14" s="382"/>
      <c r="S14" s="382"/>
      <c r="T14" s="382"/>
      <c r="U14" s="382"/>
      <c r="V14" s="382"/>
      <c r="W14" s="382"/>
    </row>
    <row r="15" spans="1:25" s="404" customFormat="1">
      <c r="A15" s="194">
        <v>45566</v>
      </c>
      <c r="B15" s="382"/>
      <c r="C15" s="382"/>
      <c r="D15" s="382"/>
      <c r="E15" s="382"/>
      <c r="F15" s="382"/>
      <c r="G15" s="382"/>
      <c r="H15" s="382"/>
      <c r="I15" s="382"/>
      <c r="J15" s="382"/>
      <c r="K15" s="382"/>
      <c r="L15" s="382"/>
      <c r="M15" s="382"/>
      <c r="N15" s="382"/>
      <c r="O15" s="382"/>
      <c r="P15" s="382"/>
      <c r="Q15" s="382"/>
      <c r="R15" s="382"/>
      <c r="S15" s="382"/>
      <c r="T15" s="382"/>
      <c r="U15" s="382"/>
      <c r="V15" s="382"/>
      <c r="W15" s="382"/>
    </row>
    <row r="16" spans="1:25" s="404" customFormat="1">
      <c r="A16" s="194">
        <v>45597</v>
      </c>
      <c r="B16" s="401"/>
      <c r="C16" s="401"/>
      <c r="D16" s="401"/>
      <c r="E16" s="401"/>
      <c r="F16" s="382"/>
      <c r="G16" s="382"/>
      <c r="H16" s="392"/>
      <c r="I16" s="392"/>
      <c r="J16" s="382"/>
      <c r="K16" s="382"/>
      <c r="L16" s="382"/>
      <c r="M16" s="382"/>
      <c r="N16" s="382"/>
      <c r="O16" s="382"/>
      <c r="P16" s="382"/>
      <c r="Q16" s="382"/>
      <c r="R16" s="382"/>
      <c r="S16" s="382"/>
      <c r="T16" s="382"/>
      <c r="U16" s="382"/>
      <c r="V16" s="382"/>
      <c r="W16" s="382"/>
    </row>
    <row r="17" spans="1:34" s="404" customFormat="1">
      <c r="A17" s="194">
        <v>45627</v>
      </c>
      <c r="B17" s="401"/>
      <c r="C17" s="401"/>
      <c r="D17" s="401"/>
      <c r="E17" s="401"/>
      <c r="F17" s="382"/>
      <c r="G17" s="382"/>
      <c r="H17" s="392"/>
      <c r="I17" s="392"/>
      <c r="J17" s="382"/>
      <c r="K17" s="382"/>
      <c r="L17" s="382"/>
      <c r="M17" s="382"/>
      <c r="N17" s="382"/>
      <c r="O17" s="382"/>
      <c r="P17" s="382"/>
      <c r="Q17" s="382"/>
      <c r="R17" s="382"/>
      <c r="S17" s="382"/>
      <c r="T17" s="382"/>
      <c r="U17" s="382"/>
      <c r="V17" s="382"/>
      <c r="W17" s="382"/>
    </row>
    <row r="18" spans="1:34" s="404" customFormat="1">
      <c r="A18" s="194">
        <v>45658</v>
      </c>
      <c r="B18" s="401"/>
      <c r="C18" s="401"/>
      <c r="D18" s="401"/>
      <c r="E18" s="401"/>
      <c r="F18" s="382"/>
      <c r="G18" s="382"/>
      <c r="H18" s="392"/>
      <c r="I18" s="392"/>
      <c r="J18" s="382"/>
      <c r="K18" s="382"/>
      <c r="L18" s="382"/>
      <c r="M18" s="382"/>
      <c r="N18" s="382"/>
      <c r="O18" s="382"/>
      <c r="P18" s="382"/>
      <c r="Q18" s="382"/>
      <c r="R18" s="382"/>
      <c r="S18" s="382"/>
      <c r="T18" s="382"/>
      <c r="U18" s="382"/>
      <c r="V18" s="382"/>
      <c r="W18" s="382"/>
    </row>
    <row r="19" spans="1:34" s="404" customFormat="1">
      <c r="A19" s="194">
        <v>45689</v>
      </c>
      <c r="B19" s="401"/>
      <c r="C19" s="401"/>
      <c r="D19" s="401"/>
      <c r="E19" s="401"/>
      <c r="F19" s="382"/>
      <c r="G19" s="382"/>
      <c r="H19" s="392"/>
      <c r="I19" s="392"/>
      <c r="J19" s="382"/>
      <c r="K19" s="382"/>
      <c r="L19" s="382"/>
      <c r="M19" s="382"/>
      <c r="N19" s="382"/>
      <c r="O19" s="382"/>
      <c r="P19" s="382"/>
      <c r="Q19" s="382"/>
      <c r="R19" s="382"/>
      <c r="S19" s="382"/>
      <c r="T19" s="382"/>
      <c r="U19" s="382"/>
      <c r="V19" s="382"/>
      <c r="W19" s="382"/>
    </row>
    <row r="20" spans="1:34" s="404" customFormat="1">
      <c r="A20" s="194">
        <v>45717</v>
      </c>
      <c r="B20" s="401"/>
      <c r="C20" s="401"/>
      <c r="D20" s="401"/>
      <c r="E20" s="401"/>
      <c r="F20" s="382"/>
      <c r="G20" s="382"/>
      <c r="H20" s="392"/>
      <c r="I20" s="392"/>
      <c r="J20" s="382"/>
      <c r="K20" s="382"/>
      <c r="L20" s="382"/>
      <c r="M20" s="382"/>
      <c r="N20" s="382"/>
      <c r="O20" s="382"/>
      <c r="P20" s="382"/>
      <c r="Q20" s="382"/>
      <c r="R20" s="382"/>
      <c r="S20" s="382"/>
      <c r="T20" s="382"/>
      <c r="U20" s="382"/>
      <c r="V20" s="382"/>
      <c r="W20" s="382"/>
    </row>
    <row r="21" spans="1:34" s="404" customFormat="1">
      <c r="A21" s="588"/>
      <c r="B21" s="588"/>
      <c r="C21" s="588"/>
      <c r="D21" s="588"/>
      <c r="E21" s="588"/>
      <c r="F21" s="588"/>
      <c r="G21" s="469"/>
      <c r="H21" s="469"/>
      <c r="I21" s="469"/>
      <c r="J21" s="588"/>
      <c r="K21" s="588"/>
      <c r="L21" s="588"/>
      <c r="M21" s="469"/>
      <c r="N21" s="469"/>
      <c r="O21" s="469"/>
      <c r="T21" s="175"/>
    </row>
    <row r="22" spans="1:34" s="404" customFormat="1">
      <c r="A22" s="588" t="s">
        <v>534</v>
      </c>
      <c r="B22" s="588"/>
      <c r="C22" s="588"/>
      <c r="D22" s="588"/>
      <c r="E22" s="588"/>
      <c r="F22" s="588"/>
      <c r="G22" s="469"/>
      <c r="H22" s="469"/>
      <c r="I22" s="469"/>
      <c r="J22" s="588"/>
      <c r="K22" s="588"/>
      <c r="L22" s="588"/>
      <c r="M22" s="469"/>
      <c r="N22" s="469"/>
      <c r="O22" s="469"/>
      <c r="T22" s="175"/>
    </row>
    <row r="23" spans="1:34" s="404" customFormat="1">
      <c r="A23" s="588" t="s">
        <v>532</v>
      </c>
      <c r="B23" s="588"/>
      <c r="C23" s="588"/>
      <c r="D23" s="588"/>
      <c r="E23" s="588"/>
      <c r="F23" s="588"/>
      <c r="G23" s="588"/>
      <c r="H23" s="588"/>
      <c r="I23" s="588"/>
      <c r="J23" s="588"/>
      <c r="K23" s="588"/>
      <c r="L23" s="588"/>
      <c r="M23" s="588"/>
      <c r="N23" s="588"/>
      <c r="T23" s="175"/>
    </row>
    <row r="24" spans="1:34">
      <c r="A24" s="588" t="s">
        <v>1107</v>
      </c>
      <c r="B24" s="588"/>
      <c r="C24" s="588"/>
      <c r="D24" s="588"/>
      <c r="E24" s="588"/>
      <c r="F24" s="588"/>
      <c r="G24" s="588"/>
      <c r="H24" s="588"/>
      <c r="I24" s="588"/>
      <c r="J24" s="588"/>
      <c r="K24" s="404"/>
      <c r="L24" s="404"/>
      <c r="M24" s="404"/>
      <c r="N24" s="404"/>
      <c r="O24" s="404"/>
      <c r="P24" s="404"/>
      <c r="Q24" s="404"/>
      <c r="R24" s="404"/>
      <c r="S24" s="404"/>
      <c r="T24" s="215"/>
      <c r="U24" s="215"/>
      <c r="V24" s="404"/>
      <c r="W24" s="404"/>
    </row>
    <row r="25" spans="1:34">
      <c r="A25" s="1283" t="s">
        <v>314</v>
      </c>
      <c r="B25" s="1283"/>
      <c r="C25" s="1283"/>
      <c r="D25" s="1283"/>
      <c r="E25" s="1283"/>
      <c r="F25" s="1283"/>
      <c r="G25" s="1283"/>
      <c r="H25" s="1283"/>
      <c r="I25" s="1283"/>
      <c r="J25" s="1283"/>
      <c r="K25" s="1283"/>
      <c r="L25" s="1283"/>
      <c r="M25" s="1283"/>
      <c r="N25" s="1283"/>
      <c r="O25" s="1283"/>
      <c r="P25" s="1283"/>
      <c r="Q25" s="1283"/>
      <c r="R25" s="1283"/>
      <c r="S25" s="404"/>
      <c r="T25" s="404"/>
      <c r="U25" s="404"/>
      <c r="V25" s="404"/>
      <c r="W25" s="404"/>
      <c r="X25" s="404"/>
      <c r="Y25" s="404"/>
      <c r="Z25" s="404"/>
      <c r="AA25" s="404"/>
      <c r="AB25" s="404"/>
      <c r="AC25" s="404"/>
      <c r="AD25" s="404"/>
      <c r="AE25" s="404"/>
      <c r="AF25" s="404"/>
      <c r="AG25" s="404"/>
      <c r="AH25" s="404"/>
    </row>
    <row r="26" spans="1:34">
      <c r="A26" s="556" t="s">
        <v>1388</v>
      </c>
      <c r="Q26" s="131"/>
      <c r="S26" s="404"/>
      <c r="T26" s="404"/>
      <c r="U26" s="404"/>
      <c r="V26" s="404"/>
      <c r="W26" s="404"/>
      <c r="X26" s="404"/>
      <c r="Y26" s="404"/>
      <c r="Z26" s="404"/>
      <c r="AA26" s="404"/>
      <c r="AB26" s="404"/>
      <c r="AC26" s="404"/>
      <c r="AD26" s="404"/>
      <c r="AE26" s="404"/>
      <c r="AF26" s="404"/>
      <c r="AG26" s="404"/>
      <c r="AH26" s="404"/>
    </row>
    <row r="27" spans="1:34">
      <c r="Q27" s="131"/>
      <c r="T27" s="131"/>
      <c r="U27" s="168"/>
    </row>
    <row r="28" spans="1:34">
      <c r="Q28" s="131"/>
      <c r="U28" s="168"/>
    </row>
    <row r="29" spans="1:34">
      <c r="Q29" s="131"/>
      <c r="U29" s="168"/>
    </row>
    <row r="30" spans="1:34">
      <c r="Q30" s="131"/>
      <c r="U30" s="168"/>
    </row>
    <row r="31" spans="1:34">
      <c r="Q31" s="131"/>
      <c r="U31" s="168"/>
    </row>
    <row r="32" spans="1:34">
      <c r="Q32" s="131"/>
      <c r="U32" s="168"/>
    </row>
    <row r="33" spans="17:17">
      <c r="Q33" s="131"/>
    </row>
    <row r="34" spans="17:17">
      <c r="Q34" s="131"/>
    </row>
  </sheetData>
  <mergeCells count="29">
    <mergeCell ref="S2:U2"/>
    <mergeCell ref="V2:W3"/>
    <mergeCell ref="G3:I3"/>
    <mergeCell ref="J3:L3"/>
    <mergeCell ref="M3:O3"/>
    <mergeCell ref="P3:R3"/>
    <mergeCell ref="S3:S5"/>
    <mergeCell ref="T3:U4"/>
    <mergeCell ref="G4:G5"/>
    <mergeCell ref="H4:I4"/>
    <mergeCell ref="G2:L2"/>
    <mergeCell ref="M2:R2"/>
    <mergeCell ref="V4:V5"/>
    <mergeCell ref="W4:W5"/>
    <mergeCell ref="A25:R25"/>
    <mergeCell ref="J4:J5"/>
    <mergeCell ref="K4:L4"/>
    <mergeCell ref="M4:M5"/>
    <mergeCell ref="N4:O4"/>
    <mergeCell ref="P4:P5"/>
    <mergeCell ref="Q4:R4"/>
    <mergeCell ref="A2:A5"/>
    <mergeCell ref="B2:B5"/>
    <mergeCell ref="C2:D3"/>
    <mergeCell ref="E2:F3"/>
    <mergeCell ref="C4:C5"/>
    <mergeCell ref="D4:D5"/>
    <mergeCell ref="E4:E5"/>
    <mergeCell ref="F4:F5"/>
  </mergeCells>
  <printOptions horizontalCentered="1"/>
  <pageMargins left="0.78431372549019618" right="0.78431372549019618" top="0.98039215686274517" bottom="0.98039215686274517" header="0.50980392156862753" footer="0.50980392156862753"/>
  <pageSetup paperSize="9" scale="77" orientation="landscape" useFirstPageNumber="1" r:id="rId1"/>
  <headerFooter alignWithMargins="0"/>
  <colBreaks count="1" manualBreakCount="1">
    <brk id="12" max="25" man="1"/>
  </col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heetViews>
  <sheetFormatPr defaultColWidth="9.140625" defaultRowHeight="15"/>
  <cols>
    <col min="1" max="1" width="13.42578125" style="108" bestFit="1" customWidth="1"/>
    <col min="2" max="3" width="10.5703125" style="108" bestFit="1" customWidth="1"/>
    <col min="4" max="4" width="10.5703125" style="108" customWidth="1"/>
    <col min="5" max="7" width="10.5703125" style="108" bestFit="1" customWidth="1"/>
    <col min="8" max="8" width="11.42578125" style="108" bestFit="1" customWidth="1"/>
    <col min="9" max="13" width="10.5703125" style="108" bestFit="1" customWidth="1"/>
    <col min="14" max="14" width="10.85546875" style="108" bestFit="1" customWidth="1"/>
    <col min="15" max="15" width="9.140625" style="108" customWidth="1"/>
    <col min="16" max="16384" width="9.140625" style="108"/>
  </cols>
  <sheetData>
    <row r="1" spans="1:15" ht="17.25" customHeight="1">
      <c r="A1" s="222" t="s">
        <v>535</v>
      </c>
      <c r="B1" s="222"/>
      <c r="C1" s="222"/>
      <c r="D1" s="222"/>
      <c r="E1" s="222"/>
      <c r="F1" s="222"/>
      <c r="G1" s="222"/>
      <c r="H1" s="222"/>
      <c r="I1" s="222"/>
      <c r="J1" s="222"/>
      <c r="K1" s="222"/>
      <c r="L1" s="222"/>
      <c r="M1" s="222"/>
      <c r="N1" s="222"/>
    </row>
    <row r="2" spans="1:15" s="404" customFormat="1" ht="17.25" customHeight="1">
      <c r="A2" s="1376" t="s">
        <v>536</v>
      </c>
      <c r="B2" s="1378" t="s">
        <v>73</v>
      </c>
      <c r="C2" s="1379"/>
      <c r="D2" s="1379"/>
      <c r="E2" s="1379"/>
      <c r="F2" s="1379"/>
      <c r="G2" s="1379"/>
      <c r="H2" s="1380"/>
      <c r="I2" s="1378" t="s">
        <v>74</v>
      </c>
      <c r="J2" s="1379"/>
      <c r="K2" s="1379"/>
      <c r="L2" s="1379"/>
      <c r="M2" s="1379"/>
      <c r="N2" s="1380"/>
    </row>
    <row r="3" spans="1:15" s="404" customFormat="1" ht="27" customHeight="1">
      <c r="A3" s="1377"/>
      <c r="B3" s="1381" t="s">
        <v>537</v>
      </c>
      <c r="C3" s="1382"/>
      <c r="D3" s="1383"/>
      <c r="E3" s="1381" t="s">
        <v>538</v>
      </c>
      <c r="F3" s="1384"/>
      <c r="G3" s="1385" t="s">
        <v>96</v>
      </c>
      <c r="H3" s="1374" t="s">
        <v>539</v>
      </c>
      <c r="I3" s="1381" t="s">
        <v>537</v>
      </c>
      <c r="J3" s="1384"/>
      <c r="K3" s="1381" t="s">
        <v>538</v>
      </c>
      <c r="L3" s="1384"/>
      <c r="M3" s="1385" t="s">
        <v>96</v>
      </c>
      <c r="N3" s="1374" t="s">
        <v>539</v>
      </c>
    </row>
    <row r="4" spans="1:15" s="404" customFormat="1" ht="40.5" customHeight="1">
      <c r="A4" s="1309"/>
      <c r="B4" s="1056" t="s">
        <v>540</v>
      </c>
      <c r="C4" s="1056" t="s">
        <v>541</v>
      </c>
      <c r="D4" s="1056" t="s">
        <v>542</v>
      </c>
      <c r="E4" s="1056" t="s">
        <v>543</v>
      </c>
      <c r="F4" s="1056" t="s">
        <v>544</v>
      </c>
      <c r="G4" s="1322"/>
      <c r="H4" s="1375"/>
      <c r="I4" s="1056" t="s">
        <v>540</v>
      </c>
      <c r="J4" s="1056" t="s">
        <v>541</v>
      </c>
      <c r="K4" s="1056" t="s">
        <v>543</v>
      </c>
      <c r="L4" s="1056" t="s">
        <v>544</v>
      </c>
      <c r="M4" s="1322"/>
      <c r="N4" s="1375"/>
    </row>
    <row r="5" spans="1:15" s="113" customFormat="1" ht="18" customHeight="1">
      <c r="A5" s="1016" t="s">
        <v>530</v>
      </c>
      <c r="B5" s="1036">
        <v>6005.4689470599969</v>
      </c>
      <c r="C5" s="1036">
        <v>164.23793094499999</v>
      </c>
      <c r="D5" s="1036" t="s">
        <v>238</v>
      </c>
      <c r="E5" s="1036">
        <v>3919.1981626499987</v>
      </c>
      <c r="F5" s="1036">
        <v>819.87672012999997</v>
      </c>
      <c r="G5" s="1036">
        <v>10908.781760784997</v>
      </c>
      <c r="H5" s="1036">
        <v>100.92</v>
      </c>
      <c r="I5" s="1032">
        <v>239700.49895134001</v>
      </c>
      <c r="J5" s="1036">
        <v>3940.7345781600002</v>
      </c>
      <c r="K5" s="1036">
        <v>112155.91993335501</v>
      </c>
      <c r="L5" s="1036">
        <v>24024.773700040001</v>
      </c>
      <c r="M5" s="1032">
        <v>379821.92716289504</v>
      </c>
      <c r="N5" s="1036">
        <v>4264.49</v>
      </c>
    </row>
    <row r="6" spans="1:15" s="113" customFormat="1" ht="18" customHeight="1">
      <c r="A6" s="1019" t="s">
        <v>1207</v>
      </c>
      <c r="B6" s="1038">
        <f>SUM(B7:B18)</f>
        <v>2570.7941943449996</v>
      </c>
      <c r="C6" s="1038">
        <f t="shared" ref="C6:G6" si="0">SUM(C7:C18)</f>
        <v>23.982831440999981</v>
      </c>
      <c r="D6" s="394" t="s">
        <v>238</v>
      </c>
      <c r="E6" s="1038">
        <f t="shared" si="0"/>
        <v>1572.9609276799988</v>
      </c>
      <c r="F6" s="1038">
        <f t="shared" si="0"/>
        <v>692.92214183999999</v>
      </c>
      <c r="G6" s="1038">
        <f t="shared" si="0"/>
        <v>4860.6600953060006</v>
      </c>
      <c r="H6" s="1038">
        <f>INDEX(H7:H18,COUNT(H7:H18))</f>
        <v>105.62</v>
      </c>
      <c r="I6" s="1038">
        <v>121066.22565557499</v>
      </c>
      <c r="J6" s="1038">
        <v>1647.0342684680002</v>
      </c>
      <c r="K6" s="1038">
        <v>40221.467454650003</v>
      </c>
      <c r="L6" s="1038">
        <v>12544.360041155</v>
      </c>
      <c r="M6" s="1038">
        <v>175479.08741984802</v>
      </c>
      <c r="N6" s="1038">
        <v>7759.44</v>
      </c>
    </row>
    <row r="7" spans="1:15" s="404" customFormat="1" ht="18" customHeight="1">
      <c r="A7" s="194">
        <v>45383</v>
      </c>
      <c r="B7" s="402">
        <v>1065.200784115</v>
      </c>
      <c r="C7" s="402">
        <v>6.8701903949999998</v>
      </c>
      <c r="D7" s="394">
        <v>0</v>
      </c>
      <c r="E7" s="402">
        <v>402.05085907</v>
      </c>
      <c r="F7" s="402">
        <v>204.05946348500001</v>
      </c>
      <c r="G7" s="402">
        <v>1678.1812970650001</v>
      </c>
      <c r="H7" s="402">
        <v>102.32</v>
      </c>
      <c r="I7" s="394">
        <v>24836.53903222</v>
      </c>
      <c r="J7" s="394">
        <v>435.98307411500002</v>
      </c>
      <c r="K7" s="394">
        <v>11915.182982415001</v>
      </c>
      <c r="L7" s="394">
        <v>3958.24647258</v>
      </c>
      <c r="M7" s="394">
        <v>41145.951561330003</v>
      </c>
      <c r="N7" s="394">
        <v>4293.95</v>
      </c>
      <c r="O7" s="113"/>
    </row>
    <row r="8" spans="1:15" s="404" customFormat="1" ht="18" customHeight="1">
      <c r="A8" s="194">
        <v>45413</v>
      </c>
      <c r="B8" s="402">
        <v>391.62876141499999</v>
      </c>
      <c r="C8" s="402">
        <v>7.5643721099999901</v>
      </c>
      <c r="D8" s="394">
        <v>0</v>
      </c>
      <c r="E8" s="402">
        <v>287.96325990999998</v>
      </c>
      <c r="F8" s="402">
        <v>192.80091651500001</v>
      </c>
      <c r="G8" s="402">
        <v>879.95730994999997</v>
      </c>
      <c r="H8" s="402">
        <v>104.35</v>
      </c>
      <c r="I8" s="402">
        <v>37390.639999999999</v>
      </c>
      <c r="J8" s="402">
        <v>862.45</v>
      </c>
      <c r="K8" s="402">
        <v>14393.78</v>
      </c>
      <c r="L8" s="402">
        <v>3302.45</v>
      </c>
      <c r="M8" s="402">
        <v>55949.32</v>
      </c>
      <c r="N8" s="402">
        <v>4379.67</v>
      </c>
      <c r="O8" s="113"/>
    </row>
    <row r="9" spans="1:15" s="404" customFormat="1" ht="18" customHeight="1">
      <c r="A9" s="194">
        <v>45444</v>
      </c>
      <c r="B9" s="402">
        <v>1113.9646488149999</v>
      </c>
      <c r="C9" s="402">
        <v>9.5482689359999906</v>
      </c>
      <c r="D9" s="394">
        <v>0</v>
      </c>
      <c r="E9" s="402">
        <v>882.946808699999</v>
      </c>
      <c r="F9" s="402">
        <v>296.06176183999997</v>
      </c>
      <c r="G9" s="402">
        <v>2302.521488291</v>
      </c>
      <c r="H9" s="402">
        <v>105.62</v>
      </c>
      <c r="I9" s="402">
        <v>58839.046623355003</v>
      </c>
      <c r="J9" s="402">
        <v>348.60119435299998</v>
      </c>
      <c r="K9" s="402">
        <v>13912.504472234999</v>
      </c>
      <c r="L9" s="402">
        <v>5283.6635685749998</v>
      </c>
      <c r="M9" s="402">
        <v>78383.815858518006</v>
      </c>
      <c r="N9" s="402">
        <v>7759.44</v>
      </c>
      <c r="O9" s="113"/>
    </row>
    <row r="10" spans="1:15" s="404" customFormat="1" ht="18" customHeight="1">
      <c r="A10" s="194">
        <v>45474</v>
      </c>
      <c r="B10" s="402"/>
      <c r="C10" s="402"/>
      <c r="D10" s="402"/>
      <c r="E10" s="402"/>
      <c r="F10" s="402"/>
      <c r="G10" s="402"/>
      <c r="H10" s="402"/>
      <c r="I10" s="402"/>
      <c r="J10" s="402"/>
      <c r="K10" s="402"/>
      <c r="L10" s="402"/>
      <c r="M10" s="402"/>
      <c r="N10" s="402"/>
    </row>
    <row r="11" spans="1:15" s="404" customFormat="1" ht="18" customHeight="1">
      <c r="A11" s="194">
        <v>45505</v>
      </c>
      <c r="B11" s="402"/>
      <c r="C11" s="402"/>
      <c r="D11" s="402"/>
      <c r="E11" s="402"/>
      <c r="F11" s="402"/>
      <c r="G11" s="402"/>
      <c r="H11" s="402"/>
      <c r="I11" s="402"/>
      <c r="J11" s="402"/>
      <c r="K11" s="402"/>
      <c r="L11" s="402"/>
      <c r="M11" s="402"/>
      <c r="N11" s="402"/>
    </row>
    <row r="12" spans="1:15" s="404" customFormat="1" ht="14.25" customHeight="1">
      <c r="A12" s="194">
        <v>45536</v>
      </c>
      <c r="B12" s="402"/>
      <c r="C12" s="402"/>
      <c r="D12" s="394"/>
      <c r="E12" s="402"/>
      <c r="F12" s="402"/>
      <c r="G12" s="402"/>
      <c r="H12" s="402"/>
      <c r="I12" s="402"/>
      <c r="J12" s="402"/>
      <c r="K12" s="402"/>
      <c r="L12" s="402"/>
      <c r="M12" s="402"/>
      <c r="N12" s="402"/>
    </row>
    <row r="13" spans="1:15" s="404" customFormat="1" ht="12.75" customHeight="1">
      <c r="A13" s="194">
        <v>45566</v>
      </c>
      <c r="B13" s="402"/>
      <c r="C13" s="402"/>
      <c r="D13" s="394"/>
      <c r="E13" s="402"/>
      <c r="F13" s="402"/>
      <c r="G13" s="402"/>
      <c r="H13" s="402"/>
      <c r="I13" s="402"/>
      <c r="J13" s="402"/>
      <c r="K13" s="402"/>
      <c r="L13" s="402"/>
      <c r="M13" s="402"/>
      <c r="N13" s="402"/>
    </row>
    <row r="14" spans="1:15" s="404" customFormat="1">
      <c r="A14" s="194">
        <v>45597</v>
      </c>
      <c r="B14" s="402"/>
      <c r="C14" s="402"/>
      <c r="D14" s="394"/>
      <c r="E14" s="402"/>
      <c r="F14" s="402"/>
      <c r="G14" s="402"/>
      <c r="H14" s="402"/>
      <c r="I14" s="402"/>
      <c r="J14" s="402"/>
      <c r="K14" s="402"/>
      <c r="L14" s="402"/>
      <c r="M14" s="402"/>
      <c r="N14" s="402"/>
    </row>
    <row r="15" spans="1:15" s="404" customFormat="1">
      <c r="A15" s="194">
        <v>45627</v>
      </c>
      <c r="B15" s="402"/>
      <c r="C15" s="402"/>
      <c r="D15" s="394"/>
      <c r="E15" s="402"/>
      <c r="F15" s="402"/>
      <c r="G15" s="402"/>
      <c r="H15" s="402"/>
      <c r="I15" s="402"/>
      <c r="J15" s="402"/>
      <c r="K15" s="402"/>
      <c r="L15" s="402"/>
      <c r="M15" s="402"/>
      <c r="N15" s="402"/>
    </row>
    <row r="16" spans="1:15" s="404" customFormat="1">
      <c r="A16" s="194">
        <v>45658</v>
      </c>
      <c r="B16" s="402"/>
      <c r="C16" s="402"/>
      <c r="D16" s="394"/>
      <c r="E16" s="402"/>
      <c r="F16" s="402"/>
      <c r="G16" s="402"/>
      <c r="H16" s="402"/>
      <c r="I16" s="402"/>
      <c r="J16" s="402"/>
      <c r="K16" s="402"/>
      <c r="L16" s="402"/>
      <c r="M16" s="402"/>
      <c r="N16" s="402"/>
    </row>
    <row r="17" spans="1:14" s="404" customFormat="1">
      <c r="A17" s="194">
        <v>45689</v>
      </c>
      <c r="B17" s="402"/>
      <c r="C17" s="402"/>
      <c r="D17" s="394"/>
      <c r="E17" s="402"/>
      <c r="F17" s="402"/>
      <c r="G17" s="402"/>
      <c r="H17" s="402"/>
      <c r="I17" s="402"/>
      <c r="J17" s="402"/>
      <c r="K17" s="402"/>
      <c r="L17" s="402"/>
      <c r="M17" s="402"/>
      <c r="N17" s="402"/>
    </row>
    <row r="18" spans="1:14" s="404" customFormat="1">
      <c r="A18" s="194">
        <v>45717</v>
      </c>
      <c r="B18" s="402"/>
      <c r="C18" s="402"/>
      <c r="D18" s="394"/>
      <c r="E18" s="402"/>
      <c r="F18" s="402"/>
      <c r="G18" s="402"/>
      <c r="H18" s="402"/>
      <c r="I18" s="402"/>
      <c r="J18" s="402"/>
      <c r="K18" s="402"/>
      <c r="L18" s="402"/>
      <c r="M18" s="402"/>
      <c r="N18" s="402"/>
    </row>
    <row r="19" spans="1:14" s="404" customFormat="1">
      <c r="A19" s="444"/>
      <c r="B19" s="406"/>
      <c r="C19" s="406"/>
      <c r="D19" s="452"/>
      <c r="E19" s="406"/>
      <c r="F19" s="406"/>
      <c r="G19" s="406"/>
      <c r="H19" s="406"/>
      <c r="I19" s="406"/>
      <c r="J19" s="406"/>
      <c r="K19" s="406"/>
      <c r="L19" s="406"/>
      <c r="M19" s="406"/>
      <c r="N19" s="406"/>
    </row>
    <row r="20" spans="1:14" s="404" customFormat="1">
      <c r="A20" s="1163" t="s">
        <v>1409</v>
      </c>
      <c r="B20" s="406"/>
      <c r="C20" s="406"/>
      <c r="D20" s="452"/>
      <c r="E20" s="406"/>
      <c r="F20" s="406"/>
      <c r="G20" s="406"/>
      <c r="H20" s="406"/>
      <c r="I20" s="406"/>
      <c r="J20" s="406"/>
      <c r="K20" s="406"/>
      <c r="L20" s="406"/>
      <c r="M20" s="406"/>
      <c r="N20" s="406"/>
    </row>
    <row r="21" spans="1:14" s="404" customFormat="1">
      <c r="A21" s="1283" t="s">
        <v>175</v>
      </c>
      <c r="B21" s="1283"/>
      <c r="C21" s="1283"/>
      <c r="D21" s="1283"/>
      <c r="E21" s="1283"/>
    </row>
    <row r="22" spans="1:14" s="404" customFormat="1">
      <c r="A22" s="108" t="s">
        <v>1388</v>
      </c>
      <c r="B22" s="121"/>
      <c r="C22" s="121"/>
      <c r="D22" s="121"/>
      <c r="E22" s="121"/>
    </row>
    <row r="23" spans="1:14">
      <c r="F23" s="121"/>
      <c r="G23" s="121"/>
      <c r="H23" s="121"/>
      <c r="I23" s="121"/>
      <c r="J23" s="121"/>
      <c r="K23" s="121"/>
      <c r="L23" s="121"/>
      <c r="M23" s="121"/>
    </row>
  </sheetData>
  <mergeCells count="12">
    <mergeCell ref="N3:N4"/>
    <mergeCell ref="A21:E21"/>
    <mergeCell ref="A2:A4"/>
    <mergeCell ref="B2:H2"/>
    <mergeCell ref="I2:N2"/>
    <mergeCell ref="B3:D3"/>
    <mergeCell ref="E3:F3"/>
    <mergeCell ref="G3:G4"/>
    <mergeCell ref="H3:H4"/>
    <mergeCell ref="I3:J3"/>
    <mergeCell ref="K3:L3"/>
    <mergeCell ref="M3:M4"/>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election activeCell="B5" sqref="B5"/>
    </sheetView>
  </sheetViews>
  <sheetFormatPr defaultColWidth="9.140625" defaultRowHeight="15"/>
  <cols>
    <col min="1" max="11" width="14.5703125" style="108" bestFit="1" customWidth="1"/>
    <col min="12" max="12" width="4.5703125" style="108" bestFit="1" customWidth="1"/>
    <col min="13" max="16384" width="9.140625" style="108"/>
  </cols>
  <sheetData>
    <row r="1" spans="1:11">
      <c r="A1" s="222" t="s">
        <v>33</v>
      </c>
      <c r="B1" s="222"/>
      <c r="C1" s="222"/>
      <c r="D1" s="222"/>
      <c r="E1" s="222"/>
      <c r="F1" s="222"/>
      <c r="G1" s="222"/>
      <c r="H1" s="222"/>
      <c r="I1" s="222"/>
      <c r="J1" s="222"/>
      <c r="K1" s="222"/>
    </row>
    <row r="2" spans="1:11" s="404" customFormat="1">
      <c r="A2" s="1385" t="s">
        <v>172</v>
      </c>
      <c r="B2" s="1378" t="s">
        <v>308</v>
      </c>
      <c r="C2" s="1379"/>
      <c r="D2" s="1379"/>
      <c r="E2" s="1379"/>
      <c r="F2" s="1380"/>
      <c r="G2" s="1378" t="s">
        <v>545</v>
      </c>
      <c r="H2" s="1379"/>
      <c r="I2" s="1379"/>
      <c r="J2" s="1379"/>
      <c r="K2" s="1380"/>
    </row>
    <row r="3" spans="1:11" s="404" customFormat="1">
      <c r="A3" s="1322"/>
      <c r="B3" s="1057" t="s">
        <v>546</v>
      </c>
      <c r="C3" s="1057" t="s">
        <v>310</v>
      </c>
      <c r="D3" s="1057" t="s">
        <v>80</v>
      </c>
      <c r="E3" s="1057" t="s">
        <v>311</v>
      </c>
      <c r="F3" s="1057" t="s">
        <v>306</v>
      </c>
      <c r="G3" s="1057" t="s">
        <v>546</v>
      </c>
      <c r="H3" s="1057" t="s">
        <v>310</v>
      </c>
      <c r="I3" s="1057" t="s">
        <v>80</v>
      </c>
      <c r="J3" s="1057" t="s">
        <v>311</v>
      </c>
      <c r="K3" s="1057" t="s">
        <v>306</v>
      </c>
    </row>
    <row r="4" spans="1:11" s="404" customFormat="1">
      <c r="A4" s="1016" t="s">
        <v>530</v>
      </c>
      <c r="B4" s="1035">
        <v>68.718276651998536</v>
      </c>
      <c r="C4" s="1035">
        <v>1.8481793310764119</v>
      </c>
      <c r="D4" s="1035">
        <v>0</v>
      </c>
      <c r="E4" s="1035">
        <v>0</v>
      </c>
      <c r="F4" s="1035">
        <v>29.433544016925051</v>
      </c>
      <c r="G4" s="1035">
        <v>18.311075544613018</v>
      </c>
      <c r="H4" s="1035">
        <v>0</v>
      </c>
      <c r="I4" s="1035">
        <v>0</v>
      </c>
      <c r="J4" s="1035">
        <v>0</v>
      </c>
      <c r="K4" s="1035">
        <v>81.688924455386967</v>
      </c>
    </row>
    <row r="5" spans="1:11" s="404" customFormat="1">
      <c r="A5" s="1019" t="s">
        <v>1207</v>
      </c>
      <c r="B5" s="1058">
        <v>70.637457476006048</v>
      </c>
      <c r="C5" s="1058">
        <v>1.2487350105402084</v>
      </c>
      <c r="D5" s="1058">
        <v>0</v>
      </c>
      <c r="E5" s="1058">
        <v>0</v>
      </c>
      <c r="F5" s="1058">
        <v>28.113807513453754</v>
      </c>
      <c r="G5" s="1059">
        <f>INDEX(G6:G17,COUNT(G6:G17))</f>
        <v>29.797654062502943</v>
      </c>
      <c r="H5" s="1059">
        <f>INDEX(H6:H17,COUNT(H6:H17))</f>
        <v>5.3192725534023828E-2</v>
      </c>
      <c r="I5" s="1059">
        <f>INDEX(I6:I17,COUNT(I6:I17))</f>
        <v>0</v>
      </c>
      <c r="J5" s="1059">
        <f>INDEX(J6:J17,COUNT(J6:J17))</f>
        <v>0</v>
      </c>
      <c r="K5" s="1059">
        <f>INDEX(K6:K17,COUNT(K6:K17))</f>
        <v>70.149153211963039</v>
      </c>
    </row>
    <row r="6" spans="1:11" s="404" customFormat="1">
      <c r="A6" s="194">
        <v>45383</v>
      </c>
      <c r="B6" s="384">
        <v>70.756085780896157</v>
      </c>
      <c r="C6" s="384">
        <v>1.3804805299891896</v>
      </c>
      <c r="D6" s="384">
        <v>0</v>
      </c>
      <c r="E6" s="384">
        <v>0</v>
      </c>
      <c r="F6" s="384">
        <v>27.863433689114665</v>
      </c>
      <c r="G6" s="384">
        <v>33.470142878797262</v>
      </c>
      <c r="H6" s="384">
        <v>4.4074680334304752E-4</v>
      </c>
      <c r="I6" s="384">
        <v>0</v>
      </c>
      <c r="J6" s="384">
        <v>0</v>
      </c>
      <c r="K6" s="384">
        <v>66.529416374399403</v>
      </c>
    </row>
    <row r="7" spans="1:11" s="404" customFormat="1">
      <c r="A7" s="194">
        <v>45413</v>
      </c>
      <c r="B7" s="384">
        <v>70.010853452079729</v>
      </c>
      <c r="C7" s="384">
        <v>1.1681408247739702</v>
      </c>
      <c r="D7" s="384">
        <v>0</v>
      </c>
      <c r="E7" s="384">
        <v>0</v>
      </c>
      <c r="F7" s="384">
        <v>28.821005723146303</v>
      </c>
      <c r="G7" s="384">
        <v>38.257287909554464</v>
      </c>
      <c r="H7" s="384">
        <v>0</v>
      </c>
      <c r="I7" s="384">
        <v>0</v>
      </c>
      <c r="J7" s="384">
        <v>0</v>
      </c>
      <c r="K7" s="384">
        <v>61.742712090445529</v>
      </c>
    </row>
    <row r="8" spans="1:11" s="404" customFormat="1">
      <c r="A8" s="194">
        <v>45444</v>
      </c>
      <c r="B8" s="384">
        <v>71.207214481377918</v>
      </c>
      <c r="C8" s="384">
        <v>1.2263450572063219</v>
      </c>
      <c r="D8" s="384">
        <v>0</v>
      </c>
      <c r="E8" s="384">
        <v>0</v>
      </c>
      <c r="F8" s="384">
        <v>27.566440461415748</v>
      </c>
      <c r="G8" s="384">
        <v>29.797654062502943</v>
      </c>
      <c r="H8" s="384">
        <v>5.3192725534023828E-2</v>
      </c>
      <c r="I8" s="384">
        <v>0</v>
      </c>
      <c r="J8" s="384">
        <v>0</v>
      </c>
      <c r="K8" s="384">
        <v>70.149153211963039</v>
      </c>
    </row>
    <row r="9" spans="1:11" s="404" customFormat="1">
      <c r="A9" s="194">
        <v>45474</v>
      </c>
      <c r="B9" s="384"/>
      <c r="C9" s="384"/>
      <c r="D9" s="384"/>
      <c r="E9" s="384"/>
      <c r="F9" s="384"/>
      <c r="G9" s="384"/>
      <c r="H9" s="384"/>
      <c r="I9" s="384"/>
      <c r="J9" s="384"/>
      <c r="K9" s="384"/>
    </row>
    <row r="10" spans="1:11" s="404" customFormat="1">
      <c r="A10" s="194">
        <v>45505</v>
      </c>
      <c r="B10" s="384"/>
      <c r="C10" s="384"/>
      <c r="D10" s="384"/>
      <c r="E10" s="384"/>
      <c r="F10" s="384"/>
      <c r="G10" s="384"/>
      <c r="H10" s="384"/>
      <c r="I10" s="384"/>
      <c r="J10" s="384"/>
      <c r="K10" s="384"/>
    </row>
    <row r="11" spans="1:11" s="404" customFormat="1">
      <c r="A11" s="194">
        <v>45536</v>
      </c>
      <c r="B11" s="384"/>
      <c r="C11" s="384"/>
      <c r="D11" s="384"/>
      <c r="E11" s="384"/>
      <c r="F11" s="384"/>
      <c r="G11" s="384"/>
      <c r="H11" s="384"/>
      <c r="I11" s="384"/>
      <c r="J11" s="384"/>
      <c r="K11" s="384"/>
    </row>
    <row r="12" spans="1:11" s="404" customFormat="1">
      <c r="A12" s="194">
        <v>45566</v>
      </c>
      <c r="B12" s="384"/>
      <c r="C12" s="384"/>
      <c r="D12" s="384"/>
      <c r="E12" s="384"/>
      <c r="F12" s="384"/>
      <c r="G12" s="384"/>
      <c r="H12" s="384"/>
      <c r="I12" s="384"/>
      <c r="J12" s="384"/>
      <c r="K12" s="384"/>
    </row>
    <row r="13" spans="1:11" s="404" customFormat="1">
      <c r="A13" s="194">
        <v>45597</v>
      </c>
      <c r="B13" s="384"/>
      <c r="C13" s="384"/>
      <c r="D13" s="384"/>
      <c r="E13" s="384"/>
      <c r="F13" s="384"/>
      <c r="G13" s="384"/>
      <c r="H13" s="384"/>
      <c r="I13" s="384"/>
      <c r="J13" s="384"/>
      <c r="K13" s="384"/>
    </row>
    <row r="14" spans="1:11" s="404" customFormat="1">
      <c r="A14" s="194">
        <v>45627</v>
      </c>
      <c r="B14" s="384"/>
      <c r="C14" s="384"/>
      <c r="D14" s="384"/>
      <c r="E14" s="384"/>
      <c r="F14" s="384"/>
      <c r="G14" s="384"/>
      <c r="H14" s="384"/>
      <c r="I14" s="384"/>
      <c r="J14" s="384"/>
      <c r="K14" s="384"/>
    </row>
    <row r="15" spans="1:11" s="404" customFormat="1">
      <c r="A15" s="194">
        <v>45658</v>
      </c>
      <c r="B15" s="384"/>
      <c r="C15" s="384"/>
      <c r="D15" s="384"/>
      <c r="E15" s="384"/>
      <c r="F15" s="384"/>
      <c r="G15" s="384"/>
      <c r="H15" s="384"/>
      <c r="I15" s="384"/>
      <c r="J15" s="384"/>
      <c r="K15" s="384"/>
    </row>
    <row r="16" spans="1:11" s="404" customFormat="1">
      <c r="A16" s="194">
        <v>45689</v>
      </c>
      <c r="B16" s="384"/>
      <c r="C16" s="384"/>
      <c r="D16" s="384"/>
      <c r="E16" s="384"/>
      <c r="F16" s="384"/>
      <c r="G16" s="384"/>
      <c r="H16" s="384"/>
      <c r="I16" s="384"/>
      <c r="J16" s="384"/>
      <c r="K16" s="384"/>
    </row>
    <row r="17" spans="1:11" s="404" customFormat="1">
      <c r="A17" s="194">
        <v>45717</v>
      </c>
      <c r="B17" s="384"/>
      <c r="C17" s="384"/>
      <c r="D17" s="384"/>
      <c r="E17" s="384"/>
      <c r="F17" s="384"/>
      <c r="G17" s="384"/>
      <c r="H17" s="384"/>
      <c r="I17" s="384"/>
      <c r="J17" s="384"/>
      <c r="K17" s="384"/>
    </row>
    <row r="18" spans="1:11" s="404" customFormat="1">
      <c r="A18" s="147"/>
      <c r="B18" s="217"/>
      <c r="C18" s="217"/>
      <c r="D18" s="217"/>
      <c r="E18" s="217"/>
      <c r="F18" s="217"/>
      <c r="G18" s="217"/>
      <c r="H18" s="217"/>
      <c r="I18" s="217"/>
      <c r="J18" s="217"/>
      <c r="K18" s="217"/>
    </row>
    <row r="19" spans="1:11" s="404" customFormat="1">
      <c r="A19" s="1283" t="s">
        <v>312</v>
      </c>
      <c r="B19" s="1283"/>
      <c r="C19" s="1283"/>
      <c r="D19" s="1283"/>
      <c r="E19" s="1283"/>
      <c r="F19" s="1283"/>
      <c r="G19" s="1283"/>
      <c r="H19" s="1283"/>
      <c r="I19" s="1283"/>
      <c r="J19" s="1283"/>
      <c r="K19" s="1283"/>
    </row>
    <row r="20" spans="1:11" s="404" customFormat="1">
      <c r="A20" s="556" t="s">
        <v>1388</v>
      </c>
    </row>
    <row r="21" spans="1:11" s="404" customFormat="1">
      <c r="A21" s="108"/>
      <c r="B21" s="108"/>
      <c r="C21" s="108"/>
      <c r="D21" s="108"/>
      <c r="E21" s="108"/>
      <c r="F21" s="108"/>
      <c r="G21" s="108"/>
      <c r="H21" s="108"/>
      <c r="I21" s="108"/>
      <c r="J21" s="108"/>
      <c r="K21" s="108"/>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election activeCell="J23" sqref="J23"/>
    </sheetView>
  </sheetViews>
  <sheetFormatPr defaultColWidth="9.140625" defaultRowHeight="15"/>
  <cols>
    <col min="1" max="11" width="14.5703125" style="108" bestFit="1" customWidth="1"/>
    <col min="12" max="12" width="5" style="108" bestFit="1" customWidth="1"/>
    <col min="13" max="16384" width="9.140625" style="108"/>
  </cols>
  <sheetData>
    <row r="1" spans="1:11">
      <c r="A1" s="222" t="s">
        <v>34</v>
      </c>
      <c r="B1" s="222"/>
      <c r="C1" s="222"/>
      <c r="D1" s="222"/>
      <c r="E1" s="222"/>
      <c r="F1" s="222"/>
      <c r="G1" s="222"/>
      <c r="H1" s="222"/>
      <c r="I1" s="222"/>
      <c r="J1" s="222"/>
      <c r="K1" s="222"/>
    </row>
    <row r="2" spans="1:11" s="404" customFormat="1">
      <c r="A2" s="1385" t="s">
        <v>172</v>
      </c>
      <c r="B2" s="1386" t="s">
        <v>308</v>
      </c>
      <c r="C2" s="1387"/>
      <c r="D2" s="1387"/>
      <c r="E2" s="1387"/>
      <c r="F2" s="1388"/>
      <c r="G2" s="1386" t="s">
        <v>545</v>
      </c>
      <c r="H2" s="1387"/>
      <c r="I2" s="1387"/>
      <c r="J2" s="1387"/>
      <c r="K2" s="1388"/>
    </row>
    <row r="3" spans="1:11" s="404" customFormat="1">
      <c r="A3" s="1322"/>
      <c r="B3" s="1060" t="s">
        <v>546</v>
      </c>
      <c r="C3" s="1060" t="s">
        <v>310</v>
      </c>
      <c r="D3" s="1060" t="s">
        <v>80</v>
      </c>
      <c r="E3" s="1060" t="s">
        <v>311</v>
      </c>
      <c r="F3" s="1060" t="s">
        <v>306</v>
      </c>
      <c r="G3" s="1060" t="s">
        <v>546</v>
      </c>
      <c r="H3" s="1060" t="s">
        <v>310</v>
      </c>
      <c r="I3" s="1060" t="s">
        <v>80</v>
      </c>
      <c r="J3" s="1060" t="s">
        <v>311</v>
      </c>
      <c r="K3" s="1060" t="s">
        <v>306</v>
      </c>
    </row>
    <row r="4" spans="1:11" s="404" customFormat="1">
      <c r="A4" s="1016" t="s">
        <v>530</v>
      </c>
      <c r="B4" s="1035">
        <v>59.72</v>
      </c>
      <c r="C4" s="1035">
        <v>6</v>
      </c>
      <c r="D4" s="1035">
        <v>0.03</v>
      </c>
      <c r="E4" s="1035">
        <v>0</v>
      </c>
      <c r="F4" s="1035">
        <v>34.25</v>
      </c>
      <c r="G4" s="1035">
        <v>22.74</v>
      </c>
      <c r="H4" s="1035">
        <v>20.55</v>
      </c>
      <c r="I4" s="1035">
        <v>8.4</v>
      </c>
      <c r="J4" s="1035">
        <v>0</v>
      </c>
      <c r="K4" s="1035">
        <v>48.31</v>
      </c>
    </row>
    <row r="5" spans="1:11" s="404" customFormat="1">
      <c r="A5" s="1019" t="s">
        <v>1207</v>
      </c>
      <c r="B5" s="1061">
        <v>58.88</v>
      </c>
      <c r="C5" s="1061">
        <v>7.07</v>
      </c>
      <c r="D5" s="1061">
        <v>0.04</v>
      </c>
      <c r="E5" s="1061">
        <v>0</v>
      </c>
      <c r="F5" s="1061">
        <v>34.01</v>
      </c>
      <c r="G5" s="1039">
        <f>INDEX(G6:G17,COUNT(G6:G17))</f>
        <v>19.309999999999999</v>
      </c>
      <c r="H5" s="1039">
        <f>INDEX(H6:H17,COUNT(H6:H17))</f>
        <v>17.84</v>
      </c>
      <c r="I5" s="1039">
        <f>INDEX(I6:I17,COUNT(I6:I17))</f>
        <v>6.46</v>
      </c>
      <c r="J5" s="1039">
        <f>INDEX(J6:J17,COUNT(J6:J17))</f>
        <v>0</v>
      </c>
      <c r="K5" s="1039">
        <f>INDEX(K6:K17,COUNT(K6:K17))</f>
        <v>56.39</v>
      </c>
    </row>
    <row r="6" spans="1:11" s="404" customFormat="1">
      <c r="A6" s="194">
        <v>45383</v>
      </c>
      <c r="B6" s="384">
        <v>58.53</v>
      </c>
      <c r="C6" s="384">
        <v>7.66</v>
      </c>
      <c r="D6" s="384">
        <v>0.04</v>
      </c>
      <c r="E6" s="384">
        <v>0</v>
      </c>
      <c r="F6" s="384">
        <v>33.76</v>
      </c>
      <c r="G6" s="384">
        <v>20.49</v>
      </c>
      <c r="H6" s="384">
        <v>18.71</v>
      </c>
      <c r="I6" s="384">
        <v>6.83</v>
      </c>
      <c r="J6" s="384">
        <v>0</v>
      </c>
      <c r="K6" s="384">
        <v>53.97</v>
      </c>
    </row>
    <row r="7" spans="1:11" s="404" customFormat="1">
      <c r="A7" s="194">
        <v>45413</v>
      </c>
      <c r="B7" s="384">
        <v>59.47</v>
      </c>
      <c r="C7" s="384">
        <v>6.96</v>
      </c>
      <c r="D7" s="384">
        <v>0.04</v>
      </c>
      <c r="E7" s="384">
        <v>0</v>
      </c>
      <c r="F7" s="384">
        <v>33.520000000000003</v>
      </c>
      <c r="G7" s="384">
        <v>20.46</v>
      </c>
      <c r="H7" s="384">
        <v>23.88</v>
      </c>
      <c r="I7" s="384">
        <v>8.77</v>
      </c>
      <c r="J7" s="384">
        <v>0</v>
      </c>
      <c r="K7" s="384">
        <v>46.89</v>
      </c>
    </row>
    <row r="8" spans="1:11" s="404" customFormat="1">
      <c r="A8" s="194">
        <v>45444</v>
      </c>
      <c r="B8" s="384">
        <v>58.62</v>
      </c>
      <c r="C8" s="384">
        <v>6.6</v>
      </c>
      <c r="D8" s="384">
        <v>0.05</v>
      </c>
      <c r="E8" s="384">
        <v>0</v>
      </c>
      <c r="F8" s="384">
        <v>34.729999999999997</v>
      </c>
      <c r="G8" s="384">
        <v>19.309999999999999</v>
      </c>
      <c r="H8" s="384">
        <v>17.84</v>
      </c>
      <c r="I8" s="384">
        <v>6.46</v>
      </c>
      <c r="J8" s="384">
        <v>0</v>
      </c>
      <c r="K8" s="384">
        <v>56.39</v>
      </c>
    </row>
    <row r="9" spans="1:11" s="404" customFormat="1">
      <c r="A9" s="194">
        <v>45474</v>
      </c>
      <c r="B9" s="384"/>
      <c r="C9" s="384"/>
      <c r="D9" s="384"/>
      <c r="E9" s="384"/>
      <c r="F9" s="384"/>
      <c r="G9" s="384"/>
      <c r="H9" s="384"/>
      <c r="I9" s="384"/>
      <c r="J9" s="384"/>
      <c r="K9" s="384"/>
    </row>
    <row r="10" spans="1:11" s="404" customFormat="1">
      <c r="A10" s="194">
        <v>45505</v>
      </c>
      <c r="B10" s="384"/>
      <c r="C10" s="384"/>
      <c r="D10" s="384"/>
      <c r="E10" s="384"/>
      <c r="F10" s="384"/>
      <c r="G10" s="384"/>
      <c r="H10" s="384"/>
      <c r="I10" s="384"/>
      <c r="J10" s="384"/>
      <c r="K10" s="384"/>
    </row>
    <row r="11" spans="1:11" s="404" customFormat="1">
      <c r="A11" s="194">
        <v>45536</v>
      </c>
      <c r="B11" s="384"/>
      <c r="C11" s="384"/>
      <c r="D11" s="384"/>
      <c r="E11" s="384"/>
      <c r="F11" s="384"/>
      <c r="G11" s="384"/>
      <c r="H11" s="384"/>
      <c r="I11" s="384"/>
      <c r="J11" s="384"/>
      <c r="K11" s="384"/>
    </row>
    <row r="12" spans="1:11" s="404" customFormat="1">
      <c r="A12" s="194">
        <v>45566</v>
      </c>
      <c r="B12" s="384"/>
      <c r="C12" s="384"/>
      <c r="D12" s="384"/>
      <c r="E12" s="384"/>
      <c r="F12" s="384"/>
      <c r="G12" s="384"/>
      <c r="H12" s="384"/>
      <c r="I12" s="384"/>
      <c r="J12" s="384"/>
      <c r="K12" s="384"/>
    </row>
    <row r="13" spans="1:11" s="404" customFormat="1">
      <c r="A13" s="194">
        <v>45597</v>
      </c>
      <c r="B13" s="384"/>
      <c r="C13" s="384"/>
      <c r="D13" s="384"/>
      <c r="E13" s="384"/>
      <c r="F13" s="384"/>
      <c r="G13" s="384"/>
      <c r="H13" s="384"/>
      <c r="I13" s="384"/>
      <c r="J13" s="384"/>
      <c r="K13" s="384"/>
    </row>
    <row r="14" spans="1:11" s="404" customFormat="1">
      <c r="A14" s="194">
        <v>45627</v>
      </c>
      <c r="B14" s="384"/>
      <c r="C14" s="384"/>
      <c r="D14" s="384"/>
      <c r="E14" s="384"/>
      <c r="F14" s="384"/>
      <c r="G14" s="384"/>
      <c r="H14" s="384"/>
      <c r="I14" s="384"/>
      <c r="J14" s="384"/>
      <c r="K14" s="384"/>
    </row>
    <row r="15" spans="1:11" s="404" customFormat="1">
      <c r="A15" s="194">
        <v>45658</v>
      </c>
      <c r="B15" s="384"/>
      <c r="C15" s="384"/>
      <c r="D15" s="384"/>
      <c r="E15" s="384"/>
      <c r="F15" s="384"/>
      <c r="G15" s="384"/>
      <c r="H15" s="384"/>
      <c r="I15" s="384"/>
      <c r="J15" s="384"/>
      <c r="K15" s="384"/>
    </row>
    <row r="16" spans="1:11" s="404" customFormat="1">
      <c r="A16" s="194">
        <v>45689</v>
      </c>
      <c r="B16" s="384"/>
      <c r="C16" s="384"/>
      <c r="D16" s="384"/>
      <c r="E16" s="384"/>
      <c r="F16" s="384"/>
      <c r="G16" s="384"/>
      <c r="H16" s="384"/>
      <c r="I16" s="384"/>
      <c r="J16" s="384"/>
      <c r="K16" s="384"/>
    </row>
    <row r="17" spans="1:11" s="404" customFormat="1">
      <c r="A17" s="194">
        <v>45717</v>
      </c>
      <c r="B17" s="417"/>
      <c r="C17" s="417"/>
      <c r="D17" s="417"/>
      <c r="E17" s="417"/>
      <c r="F17" s="417"/>
      <c r="G17" s="417"/>
      <c r="H17" s="281"/>
      <c r="I17" s="281"/>
      <c r="J17" s="419"/>
      <c r="K17" s="419"/>
    </row>
    <row r="18" spans="1:11" s="404" customFormat="1">
      <c r="A18" s="147"/>
      <c r="B18" s="448"/>
      <c r="C18" s="448"/>
      <c r="D18" s="448"/>
      <c r="E18" s="448"/>
      <c r="F18" s="448"/>
      <c r="G18" s="448"/>
      <c r="H18" s="448"/>
      <c r="I18" s="448"/>
      <c r="J18" s="448"/>
      <c r="K18" s="448"/>
    </row>
    <row r="19" spans="1:11" s="404" customFormat="1" ht="15" customHeight="1">
      <c r="A19" s="1315" t="s">
        <v>314</v>
      </c>
      <c r="B19" s="1315"/>
      <c r="C19" s="1315"/>
      <c r="D19" s="1315"/>
      <c r="E19" s="1315"/>
      <c r="F19" s="1315"/>
      <c r="G19" s="1315"/>
      <c r="H19" s="1315"/>
      <c r="I19" s="1315"/>
      <c r="J19" s="1315"/>
      <c r="K19" s="1315"/>
    </row>
    <row r="20" spans="1:11" s="404" customFormat="1">
      <c r="A20" s="556" t="s">
        <v>1388</v>
      </c>
    </row>
    <row r="21" spans="1:11" s="404" customFormat="1">
      <c r="A21" s="108"/>
      <c r="B21" s="108"/>
      <c r="C21" s="108"/>
      <c r="D21" s="108"/>
      <c r="E21" s="108"/>
      <c r="F21" s="108"/>
      <c r="G21" s="108"/>
      <c r="H21" s="108"/>
      <c r="I21" s="108"/>
      <c r="J21" s="108"/>
      <c r="K21" s="108"/>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7" width="14.5703125" style="108" bestFit="1" customWidth="1"/>
    <col min="8" max="8" width="15" style="108" bestFit="1" customWidth="1"/>
    <col min="9" max="9" width="14.42578125" style="108" bestFit="1" customWidth="1"/>
    <col min="10" max="11" width="14.5703125" style="108" bestFit="1" customWidth="1"/>
    <col min="12" max="12" width="4.5703125" style="108" bestFit="1" customWidth="1"/>
    <col min="13" max="16384" width="9.140625" style="108"/>
  </cols>
  <sheetData>
    <row r="1" spans="1:11">
      <c r="A1" s="222" t="s">
        <v>35</v>
      </c>
      <c r="B1" s="222"/>
      <c r="C1" s="222"/>
      <c r="D1" s="222"/>
      <c r="E1" s="222"/>
      <c r="F1" s="222"/>
      <c r="G1" s="222"/>
      <c r="H1" s="222"/>
    </row>
    <row r="2" spans="1:11" s="404" customFormat="1" ht="18" customHeight="1">
      <c r="A2" s="1386" t="s">
        <v>547</v>
      </c>
      <c r="B2" s="1387"/>
      <c r="C2" s="1387"/>
      <c r="D2" s="1387"/>
      <c r="E2" s="1387"/>
      <c r="F2" s="1387"/>
      <c r="G2" s="1387"/>
      <c r="H2" s="1387"/>
      <c r="I2" s="1387"/>
      <c r="J2" s="1387"/>
      <c r="K2" s="1388"/>
    </row>
    <row r="3" spans="1:11" s="404" customFormat="1" ht="27.75" customHeight="1">
      <c r="A3" s="1062" t="s">
        <v>172</v>
      </c>
      <c r="B3" s="1030" t="s">
        <v>548</v>
      </c>
      <c r="C3" s="1030" t="s">
        <v>549</v>
      </c>
      <c r="D3" s="1030" t="s">
        <v>550</v>
      </c>
      <c r="E3" s="1030" t="s">
        <v>551</v>
      </c>
      <c r="F3" s="1030" t="s">
        <v>552</v>
      </c>
      <c r="G3" s="1030" t="s">
        <v>474</v>
      </c>
      <c r="H3" s="1085" t="s">
        <v>553</v>
      </c>
      <c r="I3" s="1085" t="s">
        <v>554</v>
      </c>
      <c r="J3" s="1085" t="s">
        <v>555</v>
      </c>
      <c r="K3" s="1085" t="s">
        <v>556</v>
      </c>
    </row>
    <row r="4" spans="1:11" s="113" customFormat="1" ht="18" customHeight="1">
      <c r="A4" s="1016" t="s">
        <v>530</v>
      </c>
      <c r="B4" s="1063">
        <v>100</v>
      </c>
      <c r="C4" s="1063">
        <v>1.2745228704333337E-4</v>
      </c>
      <c r="D4" s="1035">
        <v>6.3109314694256465E-3</v>
      </c>
      <c r="E4" s="1035">
        <v>0</v>
      </c>
      <c r="F4" s="1035">
        <v>0</v>
      </c>
      <c r="G4" s="1035">
        <v>0</v>
      </c>
      <c r="H4" s="1063">
        <v>0</v>
      </c>
      <c r="I4" s="1063">
        <v>0</v>
      </c>
      <c r="J4" s="1063">
        <v>0</v>
      </c>
      <c r="K4" s="1063">
        <v>0</v>
      </c>
    </row>
    <row r="5" spans="1:11" s="113" customFormat="1" ht="18" customHeight="1">
      <c r="A5" s="1019" t="s">
        <v>1207</v>
      </c>
      <c r="B5" s="1061">
        <v>73.86</v>
      </c>
      <c r="C5" s="1061">
        <v>0</v>
      </c>
      <c r="D5" s="1061">
        <v>26.14</v>
      </c>
      <c r="E5" s="1061">
        <v>0</v>
      </c>
      <c r="F5" s="1061">
        <v>0</v>
      </c>
      <c r="G5" s="1061">
        <v>0</v>
      </c>
      <c r="H5" s="1020">
        <v>0</v>
      </c>
      <c r="I5" s="1020">
        <v>0</v>
      </c>
      <c r="J5" s="1020">
        <v>0</v>
      </c>
      <c r="K5" s="1020">
        <v>0</v>
      </c>
    </row>
    <row r="6" spans="1:11" s="404" customFormat="1" ht="18" customHeight="1">
      <c r="A6" s="194">
        <v>45383</v>
      </c>
      <c r="B6" s="383">
        <v>69.02</v>
      </c>
      <c r="C6" s="383">
        <v>0</v>
      </c>
      <c r="D6" s="384">
        <v>30.98</v>
      </c>
      <c r="E6" s="384">
        <v>0</v>
      </c>
      <c r="F6" s="384">
        <v>0</v>
      </c>
      <c r="G6" s="384">
        <v>0</v>
      </c>
      <c r="H6" s="383">
        <v>0</v>
      </c>
      <c r="I6" s="383">
        <v>0</v>
      </c>
      <c r="J6" s="383">
        <v>0</v>
      </c>
      <c r="K6" s="383">
        <v>0</v>
      </c>
    </row>
    <row r="7" spans="1:11" s="404" customFormat="1" ht="18" customHeight="1">
      <c r="A7" s="194">
        <v>45413</v>
      </c>
      <c r="B7" s="383">
        <v>77.45</v>
      </c>
      <c r="C7" s="383">
        <v>0</v>
      </c>
      <c r="D7" s="384">
        <v>22.55</v>
      </c>
      <c r="E7" s="384">
        <v>0</v>
      </c>
      <c r="F7" s="384">
        <v>0</v>
      </c>
      <c r="G7" s="384">
        <v>0</v>
      </c>
      <c r="H7" s="383">
        <v>0</v>
      </c>
      <c r="I7" s="383">
        <v>0</v>
      </c>
      <c r="J7" s="383">
        <v>0</v>
      </c>
      <c r="K7" s="383">
        <v>0</v>
      </c>
    </row>
    <row r="8" spans="1:11" s="404" customFormat="1" ht="18" customHeight="1">
      <c r="A8" s="194">
        <v>45444</v>
      </c>
      <c r="B8" s="383">
        <v>74.03</v>
      </c>
      <c r="C8" s="383">
        <v>0</v>
      </c>
      <c r="D8" s="384">
        <v>25.97</v>
      </c>
      <c r="E8" s="384">
        <v>0</v>
      </c>
      <c r="F8" s="384">
        <v>0</v>
      </c>
      <c r="G8" s="384">
        <v>0</v>
      </c>
      <c r="H8" s="383">
        <v>0</v>
      </c>
      <c r="I8" s="383">
        <v>0</v>
      </c>
      <c r="J8" s="383">
        <v>0</v>
      </c>
      <c r="K8" s="383">
        <v>0</v>
      </c>
    </row>
    <row r="9" spans="1:11" s="404" customFormat="1" ht="18" customHeight="1">
      <c r="A9" s="194">
        <v>45474</v>
      </c>
      <c r="B9" s="383"/>
      <c r="C9" s="383"/>
      <c r="D9" s="383"/>
      <c r="E9" s="383"/>
      <c r="F9" s="383"/>
      <c r="G9" s="383"/>
      <c r="H9" s="383"/>
      <c r="I9" s="383"/>
      <c r="J9" s="383"/>
      <c r="K9" s="383"/>
    </row>
    <row r="10" spans="1:11" s="404" customFormat="1" ht="18" customHeight="1">
      <c r="A10" s="194">
        <v>45505</v>
      </c>
      <c r="B10" s="383"/>
      <c r="C10" s="383"/>
      <c r="D10" s="384"/>
      <c r="E10" s="384"/>
      <c r="F10" s="384"/>
      <c r="G10" s="384"/>
      <c r="H10" s="384"/>
      <c r="I10" s="384"/>
      <c r="J10" s="384"/>
      <c r="K10" s="384"/>
    </row>
    <row r="11" spans="1:11" s="404" customFormat="1" ht="14.25" customHeight="1">
      <c r="A11" s="194">
        <v>45536</v>
      </c>
      <c r="B11" s="383"/>
      <c r="C11" s="383"/>
      <c r="D11" s="384"/>
      <c r="E11" s="384"/>
      <c r="F11" s="384"/>
      <c r="G11" s="384"/>
      <c r="H11" s="384"/>
      <c r="I11" s="384"/>
      <c r="J11" s="384"/>
      <c r="K11" s="384"/>
    </row>
    <row r="12" spans="1:11" s="404" customFormat="1" ht="13.5" customHeight="1">
      <c r="A12" s="194">
        <v>45566</v>
      </c>
      <c r="B12" s="383"/>
      <c r="C12" s="383"/>
      <c r="D12" s="384"/>
      <c r="E12" s="384"/>
      <c r="F12" s="384"/>
      <c r="G12" s="384"/>
      <c r="H12" s="384"/>
      <c r="I12" s="384"/>
      <c r="J12" s="384"/>
      <c r="K12" s="384"/>
    </row>
    <row r="13" spans="1:11" s="404" customFormat="1">
      <c r="A13" s="194">
        <v>45597</v>
      </c>
      <c r="B13" s="383"/>
      <c r="C13" s="383"/>
      <c r="D13" s="384"/>
      <c r="E13" s="384"/>
      <c r="F13" s="384"/>
      <c r="G13" s="384"/>
      <c r="H13" s="384"/>
      <c r="I13" s="384"/>
      <c r="J13" s="384"/>
      <c r="K13" s="384"/>
    </row>
    <row r="14" spans="1:11" s="404" customFormat="1">
      <c r="A14" s="194">
        <v>45627</v>
      </c>
      <c r="B14" s="383"/>
      <c r="C14" s="383"/>
      <c r="D14" s="384"/>
      <c r="E14" s="384"/>
      <c r="F14" s="384"/>
      <c r="G14" s="384"/>
      <c r="H14" s="384"/>
      <c r="I14" s="384"/>
      <c r="J14" s="384"/>
      <c r="K14" s="384"/>
    </row>
    <row r="15" spans="1:11" s="404" customFormat="1">
      <c r="A15" s="194">
        <v>45658</v>
      </c>
      <c r="B15" s="383"/>
      <c r="C15" s="383"/>
      <c r="D15" s="384"/>
      <c r="E15" s="384"/>
      <c r="F15" s="384"/>
      <c r="G15" s="384"/>
      <c r="H15" s="384"/>
      <c r="I15" s="384"/>
      <c r="J15" s="384"/>
      <c r="K15" s="384"/>
    </row>
    <row r="16" spans="1:11" s="404" customFormat="1">
      <c r="A16" s="194">
        <v>45689</v>
      </c>
      <c r="B16" s="383"/>
      <c r="C16" s="383"/>
      <c r="D16" s="384"/>
      <c r="E16" s="384"/>
      <c r="F16" s="384"/>
      <c r="G16" s="384"/>
      <c r="H16" s="384"/>
      <c r="I16" s="384"/>
      <c r="J16" s="384"/>
      <c r="K16" s="384"/>
    </row>
    <row r="17" spans="1:11" s="404" customFormat="1">
      <c r="A17" s="194">
        <v>45717</v>
      </c>
      <c r="B17" s="383"/>
      <c r="C17" s="383"/>
      <c r="D17" s="384"/>
      <c r="E17" s="384"/>
      <c r="F17" s="384"/>
      <c r="G17" s="384"/>
      <c r="H17" s="384"/>
      <c r="I17" s="384"/>
      <c r="J17" s="384"/>
      <c r="K17" s="384"/>
    </row>
    <row r="18" spans="1:11" s="404" customFormat="1">
      <c r="A18" s="147"/>
      <c r="B18" s="448"/>
      <c r="C18" s="448"/>
      <c r="D18" s="448"/>
      <c r="E18" s="448"/>
      <c r="F18" s="448"/>
      <c r="G18" s="448"/>
      <c r="H18" s="448"/>
      <c r="I18" s="448"/>
      <c r="J18" s="448"/>
      <c r="K18" s="448"/>
    </row>
    <row r="19" spans="1:11" s="404" customFormat="1">
      <c r="A19" s="1283" t="s">
        <v>312</v>
      </c>
      <c r="B19" s="1283"/>
      <c r="C19" s="1283"/>
      <c r="D19" s="1283"/>
      <c r="E19" s="1283"/>
      <c r="F19" s="1283"/>
    </row>
    <row r="20" spans="1:11" s="404" customFormat="1">
      <c r="A20" s="556" t="s">
        <v>1388</v>
      </c>
    </row>
    <row r="21" spans="1:11" s="404" customFormat="1">
      <c r="A21" s="108"/>
      <c r="B21" s="108"/>
      <c r="C21" s="108"/>
      <c r="D21" s="108"/>
      <c r="E21" s="108"/>
      <c r="F21" s="108"/>
    </row>
  </sheetData>
  <mergeCells count="2">
    <mergeCell ref="A2:K2"/>
    <mergeCell ref="A19:F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5"/>
  <sheetViews>
    <sheetView workbookViewId="0">
      <selection activeCell="G18" sqref="G18"/>
    </sheetView>
  </sheetViews>
  <sheetFormatPr defaultColWidth="9.140625" defaultRowHeight="15"/>
  <cols>
    <col min="1" max="5" width="14.5703125" style="108" bestFit="1" customWidth="1"/>
    <col min="6" max="6" width="7.85546875" style="108" customWidth="1"/>
    <col min="7" max="16384" width="9.140625" style="108"/>
  </cols>
  <sheetData>
    <row r="1" spans="1:11">
      <c r="A1" s="222" t="s">
        <v>36</v>
      </c>
      <c r="B1" s="222"/>
      <c r="C1" s="222"/>
      <c r="D1" s="222"/>
      <c r="E1" s="222"/>
    </row>
    <row r="2" spans="1:11" s="404" customFormat="1">
      <c r="A2" s="1389" t="s">
        <v>172</v>
      </c>
      <c r="B2" s="1390" t="s">
        <v>547</v>
      </c>
      <c r="C2" s="1390"/>
      <c r="D2" s="1390"/>
      <c r="E2" s="1391"/>
    </row>
    <row r="3" spans="1:11" s="404" customFormat="1">
      <c r="A3" s="1389"/>
      <c r="B3" s="590" t="s">
        <v>557</v>
      </c>
      <c r="C3" s="593" t="s">
        <v>558</v>
      </c>
      <c r="D3" s="593" t="s">
        <v>559</v>
      </c>
      <c r="E3" s="593" t="s">
        <v>560</v>
      </c>
    </row>
    <row r="4" spans="1:11" s="113" customFormat="1">
      <c r="A4" s="1016" t="s">
        <v>530</v>
      </c>
      <c r="B4" s="1035">
        <v>33.43</v>
      </c>
      <c r="C4" s="1035">
        <v>45.18</v>
      </c>
      <c r="D4" s="1035">
        <v>17.600000000000001</v>
      </c>
      <c r="E4" s="1035">
        <v>3.79</v>
      </c>
    </row>
    <row r="5" spans="1:11" s="113" customFormat="1">
      <c r="A5" s="1019" t="s">
        <v>1207</v>
      </c>
      <c r="B5" s="1064">
        <v>36.159999999999997</v>
      </c>
      <c r="C5" s="1064">
        <v>41.54</v>
      </c>
      <c r="D5" s="1064">
        <v>15.75</v>
      </c>
      <c r="E5" s="1064">
        <v>6.54</v>
      </c>
    </row>
    <row r="6" spans="1:11" s="404" customFormat="1">
      <c r="A6" s="194">
        <v>45383</v>
      </c>
      <c r="B6" s="384">
        <v>36.08</v>
      </c>
      <c r="C6" s="384">
        <v>41.13</v>
      </c>
      <c r="D6" s="384">
        <v>16.36</v>
      </c>
      <c r="E6" s="384">
        <v>6.44</v>
      </c>
    </row>
    <row r="7" spans="1:11" s="404" customFormat="1">
      <c r="A7" s="194">
        <v>45413</v>
      </c>
      <c r="B7" s="384">
        <v>39.17</v>
      </c>
      <c r="C7" s="384">
        <v>39.200000000000003</v>
      </c>
      <c r="D7" s="384">
        <v>15.19</v>
      </c>
      <c r="E7" s="384">
        <v>6.42</v>
      </c>
    </row>
    <row r="8" spans="1:11" s="404" customFormat="1">
      <c r="A8" s="194">
        <v>45444</v>
      </c>
      <c r="B8" s="384">
        <v>33.26</v>
      </c>
      <c r="C8" s="384">
        <v>44.25</v>
      </c>
      <c r="D8" s="384">
        <v>15.7</v>
      </c>
      <c r="E8" s="384">
        <v>6.77</v>
      </c>
    </row>
    <row r="9" spans="1:11" s="404" customFormat="1">
      <c r="A9" s="194">
        <v>45474</v>
      </c>
      <c r="B9" s="384"/>
      <c r="C9" s="384"/>
      <c r="D9" s="384"/>
      <c r="E9" s="384"/>
    </row>
    <row r="10" spans="1:11" s="404" customFormat="1">
      <c r="A10" s="194">
        <v>45505</v>
      </c>
      <c r="B10" s="384"/>
      <c r="C10" s="384"/>
      <c r="D10" s="384"/>
      <c r="E10" s="384"/>
    </row>
    <row r="11" spans="1:11" s="404" customFormat="1">
      <c r="A11" s="194">
        <v>45536</v>
      </c>
      <c r="B11" s="384"/>
      <c r="C11" s="384"/>
      <c r="D11" s="384"/>
      <c r="E11" s="384"/>
    </row>
    <row r="12" spans="1:11" s="404" customFormat="1">
      <c r="A12" s="194">
        <v>45566</v>
      </c>
      <c r="B12" s="384"/>
      <c r="C12" s="384"/>
      <c r="D12" s="384"/>
      <c r="E12" s="384"/>
      <c r="H12" s="545"/>
      <c r="I12" s="545"/>
      <c r="J12" s="545"/>
      <c r="K12" s="545"/>
    </row>
    <row r="13" spans="1:11" s="404" customFormat="1">
      <c r="A13" s="194">
        <v>45597</v>
      </c>
      <c r="B13" s="384"/>
      <c r="C13" s="384"/>
      <c r="D13" s="384"/>
      <c r="E13" s="384"/>
      <c r="F13" s="145"/>
      <c r="G13" s="145"/>
      <c r="H13" s="546"/>
      <c r="I13" s="546"/>
      <c r="J13" s="545"/>
      <c r="K13" s="545"/>
    </row>
    <row r="14" spans="1:11" s="404" customFormat="1">
      <c r="A14" s="194">
        <v>45627</v>
      </c>
      <c r="B14" s="384"/>
      <c r="C14" s="384"/>
      <c r="D14" s="384"/>
      <c r="E14" s="384"/>
      <c r="F14" s="145"/>
      <c r="G14" s="145"/>
      <c r="H14" s="546"/>
      <c r="I14" s="546"/>
      <c r="J14" s="545"/>
      <c r="K14" s="545"/>
    </row>
    <row r="15" spans="1:11" s="404" customFormat="1">
      <c r="A15" s="194">
        <v>45658</v>
      </c>
      <c r="B15" s="384"/>
      <c r="C15" s="384"/>
      <c r="D15" s="384"/>
      <c r="E15" s="384"/>
      <c r="F15" s="145"/>
      <c r="G15" s="145"/>
      <c r="H15" s="546"/>
      <c r="I15" s="546"/>
      <c r="J15" s="545"/>
      <c r="K15" s="545"/>
    </row>
    <row r="16" spans="1:11" s="404" customFormat="1">
      <c r="A16" s="194">
        <v>45689</v>
      </c>
      <c r="B16" s="384"/>
      <c r="C16" s="384"/>
      <c r="D16" s="384"/>
      <c r="E16" s="384"/>
      <c r="F16" s="145"/>
      <c r="G16" s="145"/>
      <c r="H16" s="546"/>
      <c r="I16" s="546"/>
      <c r="J16" s="545"/>
      <c r="K16" s="545"/>
    </row>
    <row r="17" spans="1:11" s="404" customFormat="1">
      <c r="A17" s="194">
        <v>45717</v>
      </c>
      <c r="B17" s="384"/>
      <c r="C17" s="384"/>
      <c r="D17" s="384"/>
      <c r="E17" s="384"/>
      <c r="F17" s="145"/>
      <c r="G17" s="145"/>
      <c r="H17" s="546"/>
      <c r="I17" s="546"/>
      <c r="J17" s="545"/>
      <c r="K17" s="545"/>
    </row>
    <row r="18" spans="1:11" s="404" customFormat="1">
      <c r="A18" s="147"/>
      <c r="B18" s="448"/>
      <c r="C18" s="448"/>
      <c r="D18" s="448"/>
      <c r="E18" s="448"/>
      <c r="H18" s="545"/>
      <c r="I18" s="545"/>
      <c r="J18" s="545"/>
      <c r="K18" s="545"/>
    </row>
    <row r="19" spans="1:11" s="404" customFormat="1" ht="15" customHeight="1">
      <c r="A19" s="1315" t="s">
        <v>314</v>
      </c>
      <c r="B19" s="1315"/>
      <c r="C19" s="1315"/>
      <c r="D19" s="1315"/>
      <c r="H19" s="545"/>
      <c r="I19" s="545"/>
      <c r="J19" s="545"/>
      <c r="K19" s="545"/>
    </row>
    <row r="20" spans="1:11" s="404" customFormat="1">
      <c r="A20" s="556" t="s">
        <v>1388</v>
      </c>
      <c r="H20" s="545"/>
      <c r="I20" s="545"/>
      <c r="J20" s="545"/>
      <c r="K20" s="545"/>
    </row>
    <row r="21" spans="1:11" s="404" customFormat="1">
      <c r="A21" s="108"/>
      <c r="B21" s="108"/>
      <c r="C21" s="108"/>
      <c r="D21" s="108"/>
    </row>
    <row r="22" spans="1:11">
      <c r="B22" s="405"/>
      <c r="C22" s="405"/>
    </row>
    <row r="23" spans="1:11">
      <c r="B23" s="405"/>
      <c r="C23" s="405"/>
    </row>
    <row r="24" spans="1:11">
      <c r="B24" s="405"/>
      <c r="C24" s="405"/>
    </row>
    <row r="25" spans="1:11">
      <c r="B25" s="405"/>
      <c r="C25" s="405"/>
    </row>
  </sheetData>
  <mergeCells count="3">
    <mergeCell ref="A2:A3"/>
    <mergeCell ref="B2:E2"/>
    <mergeCell ref="A19:D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workbookViewId="0"/>
  </sheetViews>
  <sheetFormatPr defaultColWidth="9.140625" defaultRowHeight="15"/>
  <cols>
    <col min="1" max="11" width="14.5703125" style="159" bestFit="1" customWidth="1"/>
    <col min="12" max="12" width="15" style="159" bestFit="1" customWidth="1"/>
    <col min="13" max="13" width="4.5703125" style="159" bestFit="1" customWidth="1"/>
    <col min="14" max="16384" width="9.140625" style="159"/>
  </cols>
  <sheetData>
    <row r="1" spans="1:12">
      <c r="A1" s="222" t="s">
        <v>37</v>
      </c>
      <c r="B1" s="222"/>
      <c r="C1" s="222"/>
      <c r="D1" s="222"/>
      <c r="E1" s="222"/>
      <c r="F1" s="222"/>
      <c r="G1" s="222"/>
      <c r="H1" s="222"/>
      <c r="I1" s="222"/>
      <c r="J1" s="222"/>
      <c r="K1" s="222"/>
      <c r="L1" s="222"/>
    </row>
    <row r="2" spans="1:12" s="353" customFormat="1">
      <c r="A2" s="1385" t="s">
        <v>143</v>
      </c>
      <c r="B2" s="1376" t="s">
        <v>247</v>
      </c>
      <c r="C2" s="1392" t="s">
        <v>561</v>
      </c>
      <c r="D2" s="1393"/>
      <c r="E2" s="1378" t="s">
        <v>562</v>
      </c>
      <c r="F2" s="1379"/>
      <c r="G2" s="1379"/>
      <c r="H2" s="1380"/>
      <c r="I2" s="1392" t="s">
        <v>96</v>
      </c>
      <c r="J2" s="1393"/>
      <c r="K2" s="1394" t="s">
        <v>563</v>
      </c>
      <c r="L2" s="1395"/>
    </row>
    <row r="3" spans="1:12" s="353" customFormat="1">
      <c r="A3" s="1294"/>
      <c r="B3" s="1377"/>
      <c r="C3" s="1302"/>
      <c r="D3" s="1303"/>
      <c r="E3" s="1378" t="s">
        <v>564</v>
      </c>
      <c r="F3" s="1380"/>
      <c r="G3" s="1378" t="s">
        <v>565</v>
      </c>
      <c r="H3" s="1380"/>
      <c r="I3" s="1302"/>
      <c r="J3" s="1303"/>
      <c r="K3" s="1396"/>
      <c r="L3" s="1397"/>
    </row>
    <row r="4" spans="1:12" s="353" customFormat="1" ht="30">
      <c r="A4" s="1322"/>
      <c r="B4" s="1309"/>
      <c r="C4" s="1030" t="s">
        <v>526</v>
      </c>
      <c r="D4" s="1030" t="s">
        <v>273</v>
      </c>
      <c r="E4" s="1030" t="s">
        <v>526</v>
      </c>
      <c r="F4" s="1030" t="s">
        <v>273</v>
      </c>
      <c r="G4" s="1030" t="s">
        <v>526</v>
      </c>
      <c r="H4" s="1030" t="s">
        <v>273</v>
      </c>
      <c r="I4" s="1030" t="s">
        <v>526</v>
      </c>
      <c r="J4" s="1030" t="s">
        <v>273</v>
      </c>
      <c r="K4" s="1030" t="s">
        <v>524</v>
      </c>
      <c r="L4" s="1056" t="s">
        <v>566</v>
      </c>
    </row>
    <row r="5" spans="1:12" s="355" customFormat="1">
      <c r="A5" s="1016" t="s">
        <v>530</v>
      </c>
      <c r="B5" s="1065">
        <v>241</v>
      </c>
      <c r="C5" s="1066">
        <v>264230072</v>
      </c>
      <c r="D5" s="1067">
        <v>2189493.6302000005</v>
      </c>
      <c r="E5" s="1066">
        <v>10072828</v>
      </c>
      <c r="F5" s="1067">
        <v>83584.349700000021</v>
      </c>
      <c r="G5" s="1066">
        <v>8811787</v>
      </c>
      <c r="H5" s="1067">
        <v>72737.362100000013</v>
      </c>
      <c r="I5" s="1066">
        <v>283114687</v>
      </c>
      <c r="J5" s="1067">
        <v>2345815.3420000002</v>
      </c>
      <c r="K5" s="1067">
        <v>1158785</v>
      </c>
      <c r="L5" s="1068">
        <v>9668.9115424100019</v>
      </c>
    </row>
    <row r="6" spans="1:12" s="355" customFormat="1">
      <c r="A6" s="1019" t="s">
        <v>1207</v>
      </c>
      <c r="B6" s="1038">
        <f>SUM(B7:B18)</f>
        <v>57</v>
      </c>
      <c r="C6" s="1038">
        <f t="shared" ref="C6:J6" si="0">SUM(C7:C18)</f>
        <v>3663516</v>
      </c>
      <c r="D6" s="1038">
        <f t="shared" si="0"/>
        <v>30590.470099999999</v>
      </c>
      <c r="E6" s="1038">
        <f t="shared" si="0"/>
        <v>20623</v>
      </c>
      <c r="F6" s="1038">
        <f t="shared" si="0"/>
        <v>172.30069999999998</v>
      </c>
      <c r="G6" s="1038">
        <f t="shared" si="0"/>
        <v>22107</v>
      </c>
      <c r="H6" s="1038">
        <f t="shared" si="0"/>
        <v>183.59569999999997</v>
      </c>
      <c r="I6" s="1038">
        <f t="shared" si="0"/>
        <v>3706246</v>
      </c>
      <c r="J6" s="1038">
        <f t="shared" si="0"/>
        <v>30946.3665</v>
      </c>
      <c r="K6" s="1038">
        <f>INDEX(K7:K18,COUNT(K7:K18))</f>
        <v>45810</v>
      </c>
      <c r="L6" s="1038">
        <f>INDEX(L7:L18,COUNT(L7:L18))</f>
        <v>382.30002539999998</v>
      </c>
    </row>
    <row r="7" spans="1:12" s="353" customFormat="1">
      <c r="A7" s="194">
        <v>45383</v>
      </c>
      <c r="B7" s="218">
        <v>18</v>
      </c>
      <c r="C7" s="386">
        <v>3150904</v>
      </c>
      <c r="D7" s="386">
        <v>26310.400999999998</v>
      </c>
      <c r="E7" s="386">
        <v>20623</v>
      </c>
      <c r="F7" s="386">
        <v>172.30069999999998</v>
      </c>
      <c r="G7" s="386">
        <v>22107</v>
      </c>
      <c r="H7" s="386">
        <v>183.59569999999997</v>
      </c>
      <c r="I7" s="386">
        <v>3193634</v>
      </c>
      <c r="J7" s="386">
        <v>26666.297399999999</v>
      </c>
      <c r="K7" s="385">
        <v>252685</v>
      </c>
      <c r="L7" s="386">
        <v>2111.52940683</v>
      </c>
    </row>
    <row r="8" spans="1:12" s="353" customFormat="1">
      <c r="A8" s="194">
        <v>45413</v>
      </c>
      <c r="B8" s="218">
        <v>20</v>
      </c>
      <c r="C8" s="386">
        <v>240852</v>
      </c>
      <c r="D8" s="386">
        <v>2011.5062</v>
      </c>
      <c r="E8" s="385">
        <v>0</v>
      </c>
      <c r="F8" s="386">
        <v>0</v>
      </c>
      <c r="G8" s="385">
        <v>0</v>
      </c>
      <c r="H8" s="386">
        <v>0</v>
      </c>
      <c r="I8" s="386">
        <v>240852</v>
      </c>
      <c r="J8" s="386">
        <v>2011.5062</v>
      </c>
      <c r="K8" s="386">
        <v>9076</v>
      </c>
      <c r="L8" s="386">
        <v>75.601990879999988</v>
      </c>
    </row>
    <row r="9" spans="1:12" s="353" customFormat="1">
      <c r="A9" s="194">
        <v>45444</v>
      </c>
      <c r="B9" s="218">
        <v>19</v>
      </c>
      <c r="C9" s="386">
        <v>271760</v>
      </c>
      <c r="D9" s="386">
        <v>2268.5628999999994</v>
      </c>
      <c r="E9" s="385">
        <v>0</v>
      </c>
      <c r="F9" s="386">
        <v>0</v>
      </c>
      <c r="G9" s="385">
        <v>0</v>
      </c>
      <c r="H9" s="386">
        <v>0</v>
      </c>
      <c r="I9" s="386">
        <v>271760</v>
      </c>
      <c r="J9" s="386">
        <v>2268.5628999999994</v>
      </c>
      <c r="K9" s="386">
        <v>45810</v>
      </c>
      <c r="L9" s="386">
        <v>382.30002539999998</v>
      </c>
    </row>
    <row r="10" spans="1:12" s="353" customFormat="1">
      <c r="A10" s="194">
        <v>45474</v>
      </c>
      <c r="B10" s="218"/>
      <c r="C10" s="218"/>
      <c r="D10" s="218"/>
      <c r="E10" s="218"/>
      <c r="F10" s="218"/>
      <c r="G10" s="218"/>
      <c r="H10" s="218"/>
      <c r="I10" s="218"/>
      <c r="J10" s="218"/>
      <c r="K10" s="218"/>
      <c r="L10" s="218"/>
    </row>
    <row r="11" spans="1:12" s="353" customFormat="1">
      <c r="A11" s="194">
        <v>45505</v>
      </c>
      <c r="B11" s="218"/>
      <c r="C11" s="219"/>
      <c r="D11" s="385"/>
      <c r="E11" s="385"/>
      <c r="F11" s="386"/>
      <c r="G11" s="385"/>
      <c r="H11" s="386"/>
      <c r="I11" s="219"/>
      <c r="J11" s="385"/>
      <c r="K11" s="385"/>
      <c r="L11" s="386"/>
    </row>
    <row r="12" spans="1:12" s="353" customFormat="1">
      <c r="A12" s="194">
        <v>45536</v>
      </c>
      <c r="B12" s="218"/>
      <c r="C12" s="219"/>
      <c r="D12" s="385"/>
      <c r="E12" s="385"/>
      <c r="F12" s="386"/>
      <c r="G12" s="385"/>
      <c r="H12" s="386"/>
      <c r="I12" s="219"/>
      <c r="J12" s="385"/>
      <c r="K12" s="385"/>
      <c r="L12" s="386"/>
    </row>
    <row r="13" spans="1:12" s="353" customFormat="1">
      <c r="A13" s="194">
        <v>45566</v>
      </c>
      <c r="B13" s="218"/>
      <c r="C13" s="219"/>
      <c r="D13" s="385"/>
      <c r="E13" s="385"/>
      <c r="F13" s="386"/>
      <c r="G13" s="385"/>
      <c r="H13" s="386"/>
      <c r="I13" s="219"/>
      <c r="J13" s="385"/>
      <c r="K13" s="385"/>
      <c r="L13" s="386"/>
    </row>
    <row r="14" spans="1:12" s="404" customFormat="1">
      <c r="A14" s="194">
        <v>45597</v>
      </c>
      <c r="B14" s="401"/>
      <c r="C14" s="401"/>
      <c r="D14" s="401"/>
      <c r="E14" s="401"/>
      <c r="F14" s="386"/>
      <c r="G14" s="385"/>
      <c r="H14" s="392"/>
      <c r="I14" s="392"/>
      <c r="J14" s="385"/>
      <c r="K14" s="385"/>
      <c r="L14" s="386"/>
    </row>
    <row r="15" spans="1:12" s="404" customFormat="1">
      <c r="A15" s="194">
        <v>45627</v>
      </c>
      <c r="B15" s="401"/>
      <c r="C15" s="401"/>
      <c r="D15" s="401"/>
      <c r="E15" s="401"/>
      <c r="F15" s="386"/>
      <c r="G15" s="385"/>
      <c r="H15" s="392"/>
      <c r="I15" s="392"/>
      <c r="J15" s="386"/>
      <c r="K15" s="385"/>
      <c r="L15" s="386"/>
    </row>
    <row r="16" spans="1:12" s="404" customFormat="1">
      <c r="A16" s="194">
        <v>45658</v>
      </c>
      <c r="B16" s="401"/>
      <c r="C16" s="401"/>
      <c r="D16" s="401"/>
      <c r="E16" s="401"/>
      <c r="F16" s="386"/>
      <c r="G16" s="385"/>
      <c r="H16" s="392"/>
      <c r="I16" s="392"/>
      <c r="J16" s="385"/>
      <c r="K16" s="385"/>
      <c r="L16" s="386"/>
    </row>
    <row r="17" spans="1:12" s="404" customFormat="1">
      <c r="A17" s="194">
        <v>45689</v>
      </c>
      <c r="B17" s="401"/>
      <c r="C17" s="401"/>
      <c r="D17" s="401"/>
      <c r="E17" s="401"/>
      <c r="F17" s="386"/>
      <c r="G17" s="385"/>
      <c r="H17" s="392"/>
      <c r="I17" s="392"/>
      <c r="J17" s="385"/>
      <c r="K17" s="385"/>
      <c r="L17" s="386"/>
    </row>
    <row r="18" spans="1:12" s="404" customFormat="1">
      <c r="A18" s="194">
        <v>45717</v>
      </c>
      <c r="B18" s="401"/>
      <c r="C18" s="401"/>
      <c r="D18" s="401"/>
      <c r="E18" s="401"/>
      <c r="F18" s="401"/>
      <c r="G18" s="401"/>
      <c r="H18" s="392"/>
      <c r="I18" s="392"/>
      <c r="J18" s="420"/>
      <c r="K18" s="420"/>
      <c r="L18" s="420"/>
    </row>
    <row r="19" spans="1:12" s="353" customFormat="1">
      <c r="A19" s="470"/>
      <c r="B19" s="471"/>
      <c r="C19" s="472"/>
      <c r="D19" s="473"/>
      <c r="E19" s="473"/>
      <c r="F19" s="474"/>
      <c r="G19" s="473"/>
      <c r="H19" s="475"/>
      <c r="I19" s="476"/>
      <c r="J19" s="473"/>
      <c r="K19" s="473"/>
      <c r="L19" s="475"/>
    </row>
    <row r="20" spans="1:12" s="353" customFormat="1">
      <c r="A20" s="1296" t="s">
        <v>262</v>
      </c>
      <c r="B20" s="1296"/>
      <c r="C20" s="1296"/>
      <c r="D20" s="1296"/>
      <c r="E20" s="1296"/>
      <c r="F20" s="1296"/>
      <c r="G20" s="1296"/>
      <c r="H20" s="1296"/>
      <c r="I20" s="1296"/>
      <c r="J20" s="1296"/>
      <c r="K20" s="1296"/>
      <c r="L20" s="1296"/>
    </row>
    <row r="21" spans="1:12" s="353" customFormat="1">
      <c r="A21" s="353" t="s">
        <v>1388</v>
      </c>
    </row>
    <row r="22" spans="1:12" s="353" customFormat="1">
      <c r="A22" s="159"/>
      <c r="B22" s="159"/>
      <c r="C22" s="159"/>
      <c r="D22" s="159"/>
      <c r="E22" s="169"/>
      <c r="F22" s="169"/>
      <c r="G22" s="169"/>
      <c r="H22" s="169"/>
      <c r="I22" s="169"/>
      <c r="J22" s="169"/>
      <c r="K22" s="159"/>
      <c r="L22" s="159"/>
    </row>
    <row r="23" spans="1:12">
      <c r="E23" s="169"/>
      <c r="F23" s="169"/>
      <c r="G23" s="169"/>
      <c r="H23" s="169"/>
      <c r="I23" s="169"/>
      <c r="J23" s="169"/>
    </row>
    <row r="24" spans="1:12">
      <c r="E24" s="169"/>
      <c r="F24" s="169"/>
      <c r="G24" s="169"/>
      <c r="H24" s="169"/>
      <c r="I24" s="169"/>
      <c r="J24" s="169"/>
    </row>
    <row r="25" spans="1:12">
      <c r="E25" s="169"/>
      <c r="F25" s="169"/>
      <c r="G25" s="169"/>
      <c r="H25" s="169"/>
      <c r="I25" s="169"/>
      <c r="J25" s="169"/>
    </row>
    <row r="26" spans="1:12">
      <c r="E26" s="169"/>
      <c r="F26" s="169"/>
      <c r="G26" s="169"/>
      <c r="H26" s="169"/>
      <c r="I26" s="169"/>
      <c r="J26" s="169"/>
    </row>
    <row r="27" spans="1:12">
      <c r="I27" s="170"/>
      <c r="J27" s="170"/>
    </row>
    <row r="28" spans="1:12">
      <c r="I28" s="170"/>
      <c r="J28" s="170"/>
    </row>
  </sheetData>
  <mergeCells count="9">
    <mergeCell ref="A20:L20"/>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workbookViewId="0">
      <selection activeCell="G14" sqref="G14"/>
    </sheetView>
  </sheetViews>
  <sheetFormatPr defaultColWidth="9.140625" defaultRowHeight="15"/>
  <cols>
    <col min="1" max="1" width="9.42578125" style="108" bestFit="1" customWidth="1"/>
    <col min="2" max="2" width="14.5703125" style="108" bestFit="1" customWidth="1"/>
    <col min="3" max="4" width="12.42578125" style="108" bestFit="1" customWidth="1"/>
    <col min="5" max="5" width="14.7109375" style="108" customWidth="1"/>
    <col min="6" max="6" width="12.42578125" style="108" bestFit="1" customWidth="1"/>
    <col min="7" max="7" width="13.140625" style="108" customWidth="1"/>
    <col min="8" max="8" width="12.42578125" style="108" bestFit="1" customWidth="1"/>
    <col min="9" max="9" width="14.5703125" style="108" customWidth="1"/>
    <col min="10" max="10" width="13.42578125" style="108" bestFit="1" customWidth="1"/>
    <col min="11" max="11" width="12.42578125" style="108" customWidth="1"/>
    <col min="12" max="12" width="10.85546875" style="108" bestFit="1" customWidth="1"/>
    <col min="13" max="13" width="9.85546875" style="108" customWidth="1"/>
    <col min="14" max="16384" width="9.140625" style="108"/>
  </cols>
  <sheetData>
    <row r="1" spans="1:12">
      <c r="A1" s="222" t="s">
        <v>38</v>
      </c>
      <c r="B1" s="222"/>
      <c r="C1" s="222"/>
      <c r="D1" s="222"/>
      <c r="E1" s="222"/>
      <c r="F1" s="222"/>
      <c r="G1" s="222"/>
      <c r="H1" s="222"/>
      <c r="I1" s="222"/>
      <c r="J1" s="222"/>
      <c r="K1" s="222"/>
      <c r="L1" s="222"/>
    </row>
    <row r="2" spans="1:12" s="404" customFormat="1">
      <c r="A2" s="1376" t="s">
        <v>536</v>
      </c>
      <c r="B2" s="1376" t="s">
        <v>567</v>
      </c>
      <c r="C2" s="1378" t="s">
        <v>561</v>
      </c>
      <c r="D2" s="1380"/>
      <c r="E2" s="1378" t="s">
        <v>568</v>
      </c>
      <c r="F2" s="1379"/>
      <c r="G2" s="1379"/>
      <c r="H2" s="1380"/>
      <c r="I2" s="1378" t="s">
        <v>96</v>
      </c>
      <c r="J2" s="1380"/>
      <c r="K2" s="1381" t="s">
        <v>569</v>
      </c>
      <c r="L2" s="1384"/>
    </row>
    <row r="3" spans="1:12" s="404" customFormat="1">
      <c r="A3" s="1377"/>
      <c r="B3" s="1377"/>
      <c r="C3" s="1374" t="s">
        <v>570</v>
      </c>
      <c r="D3" s="1374" t="s">
        <v>571</v>
      </c>
      <c r="E3" s="1378" t="s">
        <v>564</v>
      </c>
      <c r="F3" s="1380"/>
      <c r="G3" s="1378" t="s">
        <v>565</v>
      </c>
      <c r="H3" s="1380"/>
      <c r="I3" s="1398" t="s">
        <v>526</v>
      </c>
      <c r="J3" s="1398" t="s">
        <v>273</v>
      </c>
      <c r="K3" s="1374" t="s">
        <v>570</v>
      </c>
      <c r="L3" s="1374" t="s">
        <v>572</v>
      </c>
    </row>
    <row r="4" spans="1:12" s="404" customFormat="1" ht="30">
      <c r="A4" s="1309"/>
      <c r="B4" s="1309"/>
      <c r="C4" s="1375"/>
      <c r="D4" s="1375"/>
      <c r="E4" s="1069" t="s">
        <v>526</v>
      </c>
      <c r="F4" s="1069" t="s">
        <v>273</v>
      </c>
      <c r="G4" s="1069" t="s">
        <v>526</v>
      </c>
      <c r="H4" s="1069" t="s">
        <v>273</v>
      </c>
      <c r="I4" s="1399"/>
      <c r="J4" s="1399"/>
      <c r="K4" s="1375"/>
      <c r="L4" s="1375"/>
    </row>
    <row r="5" spans="1:12" s="113" customFormat="1">
      <c r="A5" s="1070" t="s">
        <v>530</v>
      </c>
      <c r="B5" s="1071">
        <v>241</v>
      </c>
      <c r="C5" s="1072">
        <v>851902719</v>
      </c>
      <c r="D5" s="1032">
        <v>7201741.9799999986</v>
      </c>
      <c r="E5" s="1073">
        <v>1738285961</v>
      </c>
      <c r="F5" s="1032">
        <v>14436935.25999999</v>
      </c>
      <c r="G5" s="1072">
        <v>1632032548</v>
      </c>
      <c r="H5" s="1032">
        <v>13505360.920000002</v>
      </c>
      <c r="I5" s="1073">
        <v>4222221228</v>
      </c>
      <c r="J5" s="1072">
        <v>35144038.149999999</v>
      </c>
      <c r="K5" s="1072">
        <v>17804703</v>
      </c>
      <c r="L5" s="1036">
        <v>165247.0914</v>
      </c>
    </row>
    <row r="6" spans="1:12" s="113" customFormat="1">
      <c r="A6" s="229" t="s">
        <v>1207</v>
      </c>
      <c r="B6" s="1038">
        <f>SUM(B7:B18)</f>
        <v>57</v>
      </c>
      <c r="C6" s="1038">
        <f t="shared" ref="C6:J6" si="0">SUM(C7:C18)</f>
        <v>51515608</v>
      </c>
      <c r="D6" s="1038">
        <f t="shared" si="0"/>
        <v>431900.9307194046</v>
      </c>
      <c r="E6" s="1038">
        <f t="shared" si="0"/>
        <v>10340399</v>
      </c>
      <c r="F6" s="1038">
        <f t="shared" si="0"/>
        <v>86729.385660999993</v>
      </c>
      <c r="G6" s="1038">
        <f t="shared" si="0"/>
        <v>9283231</v>
      </c>
      <c r="H6" s="1038">
        <f t="shared" si="0"/>
        <v>77207.759298500008</v>
      </c>
      <c r="I6" s="1038">
        <f t="shared" si="0"/>
        <v>71139238</v>
      </c>
      <c r="J6" s="1038">
        <f t="shared" si="0"/>
        <v>595838.06567890453</v>
      </c>
      <c r="K6" s="1038">
        <f>INDEX(K7:K18,COUNT(K7:K18))</f>
        <v>2882251</v>
      </c>
      <c r="L6" s="1038">
        <f>INDEX(L7:L18,COUNT(L7:L18))</f>
        <v>23813.798900000002</v>
      </c>
    </row>
    <row r="7" spans="1:12" s="404" customFormat="1">
      <c r="A7" s="194">
        <v>45383</v>
      </c>
      <c r="B7" s="477">
        <v>18</v>
      </c>
      <c r="C7" s="478">
        <v>25887006</v>
      </c>
      <c r="D7" s="391">
        <v>217438.37</v>
      </c>
      <c r="E7" s="391">
        <v>9600292</v>
      </c>
      <c r="F7" s="394">
        <v>80511.67</v>
      </c>
      <c r="G7" s="391">
        <v>8858247</v>
      </c>
      <c r="H7" s="394">
        <v>73676.570000000007</v>
      </c>
      <c r="I7" s="479">
        <v>44345545</v>
      </c>
      <c r="J7" s="391">
        <v>371626.6</v>
      </c>
      <c r="K7" s="394">
        <v>4205161</v>
      </c>
      <c r="L7" s="394">
        <v>34682.299599999998</v>
      </c>
    </row>
    <row r="8" spans="1:12" s="404" customFormat="1">
      <c r="A8" s="194">
        <v>45413</v>
      </c>
      <c r="B8" s="389">
        <v>20</v>
      </c>
      <c r="C8" s="390">
        <v>12571143</v>
      </c>
      <c r="D8" s="403">
        <v>105150.50071940459</v>
      </c>
      <c r="E8" s="391">
        <v>429828</v>
      </c>
      <c r="F8" s="394">
        <v>3605.5656609999996</v>
      </c>
      <c r="G8" s="391">
        <v>266533</v>
      </c>
      <c r="H8" s="394">
        <v>2215.5392985000003</v>
      </c>
      <c r="I8" s="479">
        <v>13267504</v>
      </c>
      <c r="J8" s="403">
        <v>110971.6056789046</v>
      </c>
      <c r="K8" s="403">
        <v>3064185</v>
      </c>
      <c r="L8" s="394">
        <v>25354.244500000001</v>
      </c>
    </row>
    <row r="9" spans="1:12" s="404" customFormat="1">
      <c r="A9" s="194">
        <v>45444</v>
      </c>
      <c r="B9" s="389">
        <v>19</v>
      </c>
      <c r="C9" s="402">
        <v>13057459</v>
      </c>
      <c r="D9" s="402">
        <v>109312.06</v>
      </c>
      <c r="E9" s="402">
        <v>310279</v>
      </c>
      <c r="F9" s="402">
        <v>2612.15</v>
      </c>
      <c r="G9" s="402">
        <v>158451</v>
      </c>
      <c r="H9" s="402">
        <v>1315.65</v>
      </c>
      <c r="I9" s="402">
        <v>13526189</v>
      </c>
      <c r="J9" s="402">
        <v>113239.86</v>
      </c>
      <c r="K9" s="402">
        <v>2882251</v>
      </c>
      <c r="L9" s="402">
        <v>23813.798900000002</v>
      </c>
    </row>
    <row r="10" spans="1:12" s="404" customFormat="1">
      <c r="A10" s="194">
        <v>45474</v>
      </c>
      <c r="B10" s="389"/>
      <c r="C10" s="390"/>
      <c r="D10" s="403"/>
      <c r="E10" s="390"/>
      <c r="F10" s="403"/>
      <c r="G10" s="390"/>
      <c r="H10" s="403"/>
      <c r="I10" s="390"/>
      <c r="J10" s="403"/>
      <c r="K10" s="390"/>
      <c r="L10" s="402"/>
    </row>
    <row r="11" spans="1:12" s="404" customFormat="1">
      <c r="A11" s="194">
        <v>45505</v>
      </c>
      <c r="B11" s="389"/>
      <c r="C11" s="390"/>
      <c r="D11" s="403"/>
      <c r="E11" s="390"/>
      <c r="F11" s="403"/>
      <c r="G11" s="390"/>
      <c r="H11" s="403"/>
      <c r="I11" s="390"/>
      <c r="J11" s="403"/>
      <c r="K11" s="390"/>
      <c r="L11" s="402"/>
    </row>
    <row r="12" spans="1:12" s="404" customFormat="1">
      <c r="A12" s="194">
        <v>45536</v>
      </c>
      <c r="B12" s="389"/>
      <c r="C12" s="390"/>
      <c r="D12" s="403"/>
      <c r="E12" s="390"/>
      <c r="F12" s="403"/>
      <c r="G12" s="390"/>
      <c r="H12" s="403"/>
      <c r="I12" s="390"/>
      <c r="J12" s="403"/>
      <c r="K12" s="390"/>
      <c r="L12" s="402"/>
    </row>
    <row r="13" spans="1:12" s="404" customFormat="1">
      <c r="A13" s="194">
        <v>45566</v>
      </c>
      <c r="B13" s="389"/>
      <c r="C13" s="390"/>
      <c r="D13" s="403"/>
      <c r="E13" s="390"/>
      <c r="F13" s="403"/>
      <c r="G13" s="390"/>
      <c r="H13" s="403"/>
      <c r="I13" s="390"/>
      <c r="J13" s="403"/>
      <c r="K13" s="390"/>
      <c r="L13" s="402"/>
    </row>
    <row r="14" spans="1:12" s="404" customFormat="1">
      <c r="A14" s="194">
        <v>45597</v>
      </c>
      <c r="B14" s="389"/>
      <c r="C14" s="390"/>
      <c r="D14" s="403"/>
      <c r="E14" s="390"/>
      <c r="F14" s="403"/>
      <c r="G14" s="390"/>
      <c r="H14" s="403"/>
      <c r="I14" s="390"/>
      <c r="J14" s="403"/>
      <c r="K14" s="390"/>
      <c r="L14" s="402"/>
    </row>
    <row r="15" spans="1:12" s="404" customFormat="1">
      <c r="A15" s="194">
        <v>45627</v>
      </c>
      <c r="B15" s="389"/>
      <c r="C15" s="390"/>
      <c r="D15" s="403"/>
      <c r="E15" s="390"/>
      <c r="F15" s="403"/>
      <c r="G15" s="390"/>
      <c r="H15" s="403"/>
      <c r="I15" s="390"/>
      <c r="J15" s="403"/>
      <c r="K15" s="390"/>
      <c r="L15" s="402"/>
    </row>
    <row r="16" spans="1:12" s="404" customFormat="1">
      <c r="A16" s="194">
        <v>45658</v>
      </c>
      <c r="B16" s="389"/>
      <c r="C16" s="390"/>
      <c r="D16" s="403"/>
      <c r="E16" s="390"/>
      <c r="F16" s="403"/>
      <c r="G16" s="390"/>
      <c r="H16" s="403"/>
      <c r="I16" s="390"/>
      <c r="J16" s="403"/>
      <c r="K16" s="390"/>
      <c r="L16" s="402"/>
    </row>
    <row r="17" spans="1:12" s="404" customFormat="1">
      <c r="A17" s="194">
        <v>45689</v>
      </c>
      <c r="B17" s="389"/>
      <c r="C17" s="390"/>
      <c r="D17" s="403"/>
      <c r="E17" s="390"/>
      <c r="F17" s="403"/>
      <c r="G17" s="390"/>
      <c r="H17" s="403"/>
      <c r="I17" s="390"/>
      <c r="J17" s="403"/>
      <c r="K17" s="390"/>
      <c r="L17" s="402"/>
    </row>
    <row r="18" spans="1:12" s="404" customFormat="1">
      <c r="A18" s="194">
        <v>45717</v>
      </c>
      <c r="B18" s="401"/>
      <c r="C18" s="401"/>
      <c r="D18" s="401"/>
      <c r="E18" s="401"/>
      <c r="F18" s="401"/>
      <c r="G18" s="401"/>
      <c r="H18" s="392"/>
      <c r="I18" s="392"/>
      <c r="J18" s="420"/>
      <c r="K18" s="420"/>
      <c r="L18" s="420"/>
    </row>
    <row r="19" spans="1:12" s="404" customFormat="1" ht="13.5" customHeight="1">
      <c r="A19" s="147"/>
      <c r="B19" s="446"/>
      <c r="C19" s="447"/>
      <c r="D19" s="148"/>
      <c r="E19" s="447"/>
      <c r="F19" s="148"/>
      <c r="G19" s="447"/>
      <c r="H19" s="148"/>
      <c r="I19" s="447"/>
      <c r="J19" s="148"/>
      <c r="K19" s="447"/>
      <c r="L19" s="406"/>
    </row>
    <row r="20" spans="1:12" s="404" customFormat="1" ht="15" customHeight="1">
      <c r="A20" s="1315" t="s">
        <v>573</v>
      </c>
      <c r="B20" s="1315"/>
      <c r="C20" s="1315"/>
      <c r="D20" s="1315"/>
      <c r="E20" s="1315"/>
      <c r="F20" s="1315"/>
      <c r="G20" s="1315"/>
      <c r="H20" s="1315"/>
      <c r="I20" s="1315"/>
      <c r="J20" s="1315"/>
      <c r="K20" s="1315"/>
      <c r="L20" s="1315"/>
    </row>
    <row r="21" spans="1:12" s="404" customFormat="1" ht="15" customHeight="1">
      <c r="A21" s="1315" t="s">
        <v>314</v>
      </c>
      <c r="B21" s="1315"/>
      <c r="C21" s="1315"/>
      <c r="D21" s="1315"/>
      <c r="E21" s="1315"/>
      <c r="F21" s="1315"/>
      <c r="G21" s="1315"/>
      <c r="H21" s="1315"/>
      <c r="I21" s="1315"/>
      <c r="J21" s="1315"/>
      <c r="K21" s="1315"/>
      <c r="L21" s="1315"/>
    </row>
    <row r="22" spans="1:12" s="404" customFormat="1" ht="15" customHeight="1">
      <c r="A22" s="404" t="s">
        <v>1388</v>
      </c>
    </row>
    <row r="23" spans="1:12" s="404" customFormat="1">
      <c r="A23" s="108"/>
      <c r="B23" s="108"/>
      <c r="C23" s="108"/>
      <c r="D23" s="108"/>
      <c r="E23" s="168"/>
      <c r="F23" s="168"/>
      <c r="G23" s="168"/>
      <c r="H23" s="168"/>
      <c r="I23" s="168"/>
      <c r="J23" s="168"/>
      <c r="K23" s="108"/>
      <c r="L23" s="108"/>
    </row>
    <row r="24" spans="1:12">
      <c r="E24" s="168"/>
      <c r="F24" s="168"/>
      <c r="G24" s="168"/>
      <c r="H24" s="168"/>
      <c r="I24" s="168"/>
      <c r="J24" s="168"/>
    </row>
    <row r="25" spans="1:12">
      <c r="E25" s="168"/>
      <c r="F25" s="168"/>
      <c r="G25" s="168"/>
      <c r="H25" s="168"/>
      <c r="I25" s="168"/>
      <c r="J25" s="168"/>
    </row>
    <row r="26" spans="1:12">
      <c r="E26" s="168"/>
      <c r="F26" s="168"/>
      <c r="G26" s="168"/>
      <c r="H26" s="168"/>
      <c r="I26" s="168"/>
      <c r="J26" s="168"/>
    </row>
    <row r="27" spans="1:12">
      <c r="E27" s="168"/>
      <c r="F27" s="168"/>
      <c r="G27" s="168"/>
      <c r="H27" s="168"/>
      <c r="I27" s="168"/>
      <c r="J27" s="168"/>
    </row>
    <row r="28" spans="1:12">
      <c r="J28" s="154"/>
    </row>
  </sheetData>
  <mergeCells count="16">
    <mergeCell ref="A21:L21"/>
    <mergeCell ref="A2:A4"/>
    <mergeCell ref="B2:B4"/>
    <mergeCell ref="C2:D2"/>
    <mergeCell ref="E2:H2"/>
    <mergeCell ref="I2:J2"/>
    <mergeCell ref="K2:L2"/>
    <mergeCell ref="C3:C4"/>
    <mergeCell ref="D3:D4"/>
    <mergeCell ref="E3:F3"/>
    <mergeCell ref="G3:H3"/>
    <mergeCell ref="I3:I4"/>
    <mergeCell ref="J3:J4"/>
    <mergeCell ref="K3:K4"/>
    <mergeCell ref="L3:L4"/>
    <mergeCell ref="A20:L20"/>
  </mergeCells>
  <printOptions horizontalCentered="1"/>
  <pageMargins left="0.78431372549019618" right="0.78431372549019618" top="0.98039215686274517" bottom="0.98039215686274517" header="0.50980392156862753" footer="0.50980392156862753"/>
  <pageSetup paperSize="9" scale="84"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workbookViewId="0"/>
  </sheetViews>
  <sheetFormatPr defaultColWidth="9.140625" defaultRowHeight="15"/>
  <cols>
    <col min="1" max="1" width="9.42578125" style="108" bestFit="1" customWidth="1"/>
    <col min="2" max="2" width="14.5703125" style="108" bestFit="1" customWidth="1"/>
    <col min="3" max="9" width="12.140625" style="108" bestFit="1" customWidth="1"/>
    <col min="10" max="10" width="10" style="108" bestFit="1" customWidth="1"/>
    <col min="11" max="11" width="14.140625" style="108" bestFit="1" customWidth="1"/>
    <col min="12" max="12" width="12.5703125" style="108" customWidth="1"/>
    <col min="13" max="13" width="7.5703125" style="108" bestFit="1" customWidth="1"/>
    <col min="14" max="16384" width="9.140625" style="108"/>
  </cols>
  <sheetData>
    <row r="1" spans="1:12" ht="15.75" customHeight="1">
      <c r="A1" s="222" t="s">
        <v>39</v>
      </c>
      <c r="B1" s="222"/>
      <c r="C1" s="222"/>
      <c r="D1" s="222"/>
      <c r="E1" s="222"/>
      <c r="F1" s="222"/>
      <c r="G1" s="222"/>
      <c r="H1" s="222"/>
      <c r="I1" s="222"/>
      <c r="J1" s="222"/>
      <c r="K1" s="222"/>
      <c r="L1" s="222"/>
    </row>
    <row r="2" spans="1:12" s="404" customFormat="1" ht="41.25" customHeight="1">
      <c r="A2" s="1376" t="s">
        <v>536</v>
      </c>
      <c r="B2" s="1376" t="s">
        <v>567</v>
      </c>
      <c r="C2" s="1378" t="s">
        <v>561</v>
      </c>
      <c r="D2" s="1380"/>
      <c r="E2" s="1401" t="s">
        <v>568</v>
      </c>
      <c r="F2" s="1401"/>
      <c r="G2" s="1401"/>
      <c r="H2" s="1401"/>
      <c r="I2" s="1378" t="s">
        <v>96</v>
      </c>
      <c r="J2" s="1380"/>
      <c r="K2" s="1402" t="s">
        <v>569</v>
      </c>
      <c r="L2" s="1403"/>
    </row>
    <row r="3" spans="1:12" s="404" customFormat="1" ht="18" customHeight="1">
      <c r="A3" s="1377"/>
      <c r="B3" s="1377"/>
      <c r="C3" s="1374" t="s">
        <v>570</v>
      </c>
      <c r="D3" s="1374" t="s">
        <v>571</v>
      </c>
      <c r="E3" s="1378" t="s">
        <v>564</v>
      </c>
      <c r="F3" s="1380"/>
      <c r="G3" s="1378" t="s">
        <v>565</v>
      </c>
      <c r="H3" s="1380"/>
      <c r="I3" s="1376" t="s">
        <v>524</v>
      </c>
      <c r="J3" s="1400" t="s">
        <v>574</v>
      </c>
      <c r="K3" s="1374" t="s">
        <v>570</v>
      </c>
      <c r="L3" s="1374" t="s">
        <v>572</v>
      </c>
    </row>
    <row r="4" spans="1:12" s="404" customFormat="1" ht="39" customHeight="1">
      <c r="A4" s="1309"/>
      <c r="B4" s="1309"/>
      <c r="C4" s="1375"/>
      <c r="D4" s="1375"/>
      <c r="E4" s="1056" t="s">
        <v>570</v>
      </c>
      <c r="F4" s="1056" t="s">
        <v>575</v>
      </c>
      <c r="G4" s="1056" t="s">
        <v>570</v>
      </c>
      <c r="H4" s="1056" t="s">
        <v>571</v>
      </c>
      <c r="I4" s="1309"/>
      <c r="J4" s="1400"/>
      <c r="K4" s="1375"/>
      <c r="L4" s="1375"/>
    </row>
    <row r="5" spans="1:12" s="113" customFormat="1" ht="18" customHeight="1">
      <c r="A5" s="1016" t="s">
        <v>530</v>
      </c>
      <c r="B5" s="1071">
        <v>241</v>
      </c>
      <c r="C5" s="1072">
        <v>29862428</v>
      </c>
      <c r="D5" s="1036">
        <v>247738.04429925</v>
      </c>
      <c r="E5" s="1036">
        <v>0</v>
      </c>
      <c r="F5" s="1036">
        <v>0</v>
      </c>
      <c r="G5" s="1036">
        <v>0</v>
      </c>
      <c r="H5" s="1036">
        <v>0</v>
      </c>
      <c r="I5" s="1072">
        <v>29862428</v>
      </c>
      <c r="J5" s="1036">
        <v>247738.04429924997</v>
      </c>
      <c r="K5" s="1036">
        <v>103180</v>
      </c>
      <c r="L5" s="1036">
        <v>861.50116824999998</v>
      </c>
    </row>
    <row r="6" spans="1:12" s="113" customFormat="1" ht="18" customHeight="1">
      <c r="A6" s="1019" t="s">
        <v>1207</v>
      </c>
      <c r="B6" s="1038">
        <f>SUM(B7:B18)</f>
        <v>57</v>
      </c>
      <c r="C6" s="1038">
        <f t="shared" ref="C6:J6" si="0">SUM(C7:C18)</f>
        <v>834475</v>
      </c>
      <c r="D6" s="1038">
        <f t="shared" si="0"/>
        <v>6965.3505429999996</v>
      </c>
      <c r="E6" s="1038">
        <f t="shared" si="0"/>
        <v>0</v>
      </c>
      <c r="F6" s="1038">
        <f t="shared" si="0"/>
        <v>0</v>
      </c>
      <c r="G6" s="1038">
        <f t="shared" si="0"/>
        <v>0</v>
      </c>
      <c r="H6" s="1038">
        <f t="shared" si="0"/>
        <v>0</v>
      </c>
      <c r="I6" s="1038">
        <f t="shared" si="0"/>
        <v>834475</v>
      </c>
      <c r="J6" s="1038">
        <f t="shared" si="0"/>
        <v>6965.3505429999996</v>
      </c>
      <c r="K6" s="1038">
        <f>INDEX(K7:K18,COUNT(K7:K18))</f>
        <v>28000</v>
      </c>
      <c r="L6" s="1038">
        <f>INDEX(L7:L18,COUNT(L7:L18))</f>
        <v>233.96100000000001</v>
      </c>
    </row>
    <row r="7" spans="1:12" s="404" customFormat="1" ht="18" customHeight="1">
      <c r="A7" s="194">
        <v>45383</v>
      </c>
      <c r="B7" s="389">
        <v>18</v>
      </c>
      <c r="C7" s="403">
        <v>636475</v>
      </c>
      <c r="D7" s="402">
        <v>5312.0762930000001</v>
      </c>
      <c r="E7" s="402">
        <v>0</v>
      </c>
      <c r="F7" s="402">
        <v>0</v>
      </c>
      <c r="G7" s="402">
        <v>0</v>
      </c>
      <c r="H7" s="387">
        <v>0</v>
      </c>
      <c r="I7" s="403">
        <v>636475</v>
      </c>
      <c r="J7" s="402">
        <v>5312.0762930000001</v>
      </c>
      <c r="K7" s="402">
        <v>40175</v>
      </c>
      <c r="L7" s="402">
        <v>335.53159025000002</v>
      </c>
    </row>
    <row r="8" spans="1:12" s="404" customFormat="1" ht="18" customHeight="1">
      <c r="A8" s="194">
        <v>45413</v>
      </c>
      <c r="B8" s="389">
        <v>20</v>
      </c>
      <c r="C8" s="403">
        <v>120000</v>
      </c>
      <c r="D8" s="402">
        <v>1001.7</v>
      </c>
      <c r="E8" s="402">
        <v>0</v>
      </c>
      <c r="F8" s="402">
        <v>0</v>
      </c>
      <c r="G8" s="402">
        <v>0</v>
      </c>
      <c r="H8" s="387">
        <v>0</v>
      </c>
      <c r="I8" s="403">
        <v>120000</v>
      </c>
      <c r="J8" s="402">
        <v>1001.7</v>
      </c>
      <c r="K8" s="402">
        <v>4</v>
      </c>
      <c r="L8" s="402">
        <v>3.3413999999999999E-2</v>
      </c>
    </row>
    <row r="9" spans="1:12" s="404" customFormat="1" ht="18" customHeight="1">
      <c r="A9" s="194">
        <v>45444</v>
      </c>
      <c r="B9" s="320">
        <v>19</v>
      </c>
      <c r="C9" s="320">
        <v>78000</v>
      </c>
      <c r="D9" s="320">
        <v>651.57425000000001</v>
      </c>
      <c r="E9" s="320">
        <v>0</v>
      </c>
      <c r="F9" s="320">
        <v>0</v>
      </c>
      <c r="G9" s="320">
        <v>0</v>
      </c>
      <c r="H9" s="320">
        <v>0</v>
      </c>
      <c r="I9" s="320">
        <v>78000</v>
      </c>
      <c r="J9" s="320">
        <v>651.57425000000001</v>
      </c>
      <c r="K9" s="320">
        <v>28000</v>
      </c>
      <c r="L9" s="320">
        <v>233.96100000000001</v>
      </c>
    </row>
    <row r="10" spans="1:12" s="404" customFormat="1" ht="18" customHeight="1">
      <c r="A10" s="194">
        <v>45474</v>
      </c>
      <c r="B10" s="389"/>
      <c r="C10" s="403"/>
      <c r="D10" s="402"/>
      <c r="E10" s="402"/>
      <c r="F10" s="402"/>
      <c r="G10" s="402"/>
      <c r="H10" s="387"/>
      <c r="I10" s="403"/>
      <c r="J10" s="402"/>
      <c r="K10" s="402"/>
      <c r="L10" s="402"/>
    </row>
    <row r="11" spans="1:12" s="404" customFormat="1" ht="18" customHeight="1">
      <c r="A11" s="194">
        <v>45505</v>
      </c>
      <c r="B11" s="389"/>
      <c r="C11" s="403"/>
      <c r="D11" s="402"/>
      <c r="E11" s="402"/>
      <c r="F11" s="402"/>
      <c r="G11" s="402"/>
      <c r="H11" s="387"/>
      <c r="I11" s="403"/>
      <c r="J11" s="402"/>
      <c r="K11" s="402"/>
      <c r="L11" s="402"/>
    </row>
    <row r="12" spans="1:12" s="404" customFormat="1" ht="14.25" customHeight="1">
      <c r="A12" s="194">
        <v>45536</v>
      </c>
      <c r="B12" s="389"/>
      <c r="C12" s="403"/>
      <c r="D12" s="402"/>
      <c r="E12" s="402"/>
      <c r="F12" s="402"/>
      <c r="G12" s="402"/>
      <c r="H12" s="387"/>
      <c r="I12" s="403"/>
      <c r="J12" s="402"/>
      <c r="K12" s="402"/>
      <c r="L12" s="402"/>
    </row>
    <row r="13" spans="1:12" s="404" customFormat="1" ht="13.5" customHeight="1">
      <c r="A13" s="194">
        <v>45566</v>
      </c>
      <c r="B13" s="389"/>
      <c r="C13" s="403"/>
      <c r="D13" s="402"/>
      <c r="E13" s="402"/>
      <c r="F13" s="402"/>
      <c r="G13" s="402"/>
      <c r="H13" s="387"/>
      <c r="I13" s="403"/>
      <c r="J13" s="402"/>
      <c r="K13" s="402"/>
      <c r="L13" s="402"/>
    </row>
    <row r="14" spans="1:12" s="404" customFormat="1">
      <c r="A14" s="194">
        <v>45597</v>
      </c>
      <c r="B14" s="389"/>
      <c r="C14" s="403"/>
      <c r="D14" s="402"/>
      <c r="E14" s="402"/>
      <c r="F14" s="402"/>
      <c r="G14" s="402"/>
      <c r="H14" s="387"/>
      <c r="I14" s="403"/>
      <c r="J14" s="402"/>
      <c r="K14" s="402"/>
      <c r="L14" s="402"/>
    </row>
    <row r="15" spans="1:12" s="404" customFormat="1">
      <c r="A15" s="194">
        <v>45627</v>
      </c>
      <c r="B15" s="389"/>
      <c r="C15" s="403"/>
      <c r="D15" s="402"/>
      <c r="E15" s="402"/>
      <c r="F15" s="402"/>
      <c r="G15" s="402"/>
      <c r="H15" s="387"/>
      <c r="I15" s="403"/>
      <c r="J15" s="402"/>
      <c r="K15" s="402"/>
      <c r="L15" s="402"/>
    </row>
    <row r="16" spans="1:12" s="404" customFormat="1">
      <c r="A16" s="194">
        <v>45658</v>
      </c>
      <c r="B16" s="389"/>
      <c r="C16" s="403"/>
      <c r="D16" s="402"/>
      <c r="E16" s="402"/>
      <c r="F16" s="402"/>
      <c r="G16" s="402"/>
      <c r="H16" s="387"/>
      <c r="I16" s="403"/>
      <c r="J16" s="402"/>
      <c r="K16" s="402"/>
      <c r="L16" s="402"/>
    </row>
    <row r="17" spans="1:12" s="404" customFormat="1">
      <c r="A17" s="194">
        <v>45689</v>
      </c>
      <c r="B17" s="389"/>
      <c r="C17" s="403"/>
      <c r="D17" s="402"/>
      <c r="E17" s="402"/>
      <c r="F17" s="402"/>
      <c r="G17" s="402"/>
      <c r="H17" s="387"/>
      <c r="I17" s="403"/>
      <c r="J17" s="402"/>
      <c r="K17" s="402"/>
      <c r="L17" s="402"/>
    </row>
    <row r="18" spans="1:12" s="404" customFormat="1">
      <c r="A18" s="194">
        <v>45717</v>
      </c>
      <c r="B18" s="389"/>
      <c r="C18" s="403"/>
      <c r="D18" s="402"/>
      <c r="E18" s="402"/>
      <c r="F18" s="402"/>
      <c r="G18" s="402"/>
      <c r="H18" s="387"/>
      <c r="I18" s="403"/>
      <c r="J18" s="402"/>
      <c r="K18" s="402"/>
      <c r="L18" s="402"/>
    </row>
    <row r="19" spans="1:12" s="404" customFormat="1">
      <c r="A19" s="147"/>
      <c r="B19" s="446"/>
      <c r="C19" s="148"/>
      <c r="D19" s="406"/>
      <c r="E19" s="406"/>
      <c r="F19" s="406"/>
      <c r="G19" s="406"/>
      <c r="H19" s="398"/>
      <c r="I19" s="148"/>
      <c r="J19" s="406"/>
      <c r="K19" s="406"/>
      <c r="L19" s="406"/>
    </row>
    <row r="20" spans="1:12" s="404" customFormat="1" ht="15" customHeight="1">
      <c r="A20" s="1315" t="s">
        <v>280</v>
      </c>
      <c r="B20" s="1315"/>
      <c r="C20" s="1315"/>
      <c r="D20" s="1315"/>
      <c r="E20" s="1315"/>
      <c r="F20" s="1315"/>
      <c r="G20" s="1315"/>
      <c r="H20" s="1315"/>
      <c r="I20" s="1315"/>
      <c r="J20" s="1315"/>
    </row>
    <row r="21" spans="1:12" s="404" customFormat="1" ht="15" customHeight="1">
      <c r="A21" s="404" t="s">
        <v>1388</v>
      </c>
    </row>
    <row r="22" spans="1:12" s="404" customFormat="1">
      <c r="A22" s="108"/>
      <c r="B22" s="108"/>
      <c r="C22" s="108"/>
      <c r="D22" s="108"/>
      <c r="E22" s="108"/>
      <c r="F22" s="108"/>
      <c r="G22" s="108"/>
      <c r="H22" s="108"/>
      <c r="I22" s="108"/>
      <c r="J22" s="108"/>
    </row>
  </sheetData>
  <mergeCells count="15">
    <mergeCell ref="I3:I4"/>
    <mergeCell ref="J3:J4"/>
    <mergeCell ref="K3:K4"/>
    <mergeCell ref="L3:L4"/>
    <mergeCell ref="A20:J20"/>
    <mergeCell ref="A2:A4"/>
    <mergeCell ref="B2:B4"/>
    <mergeCell ref="C2:D2"/>
    <mergeCell ref="E2:H2"/>
    <mergeCell ref="I2:J2"/>
    <mergeCell ref="K2:L2"/>
    <mergeCell ref="C3:C4"/>
    <mergeCell ref="D3:D4"/>
    <mergeCell ref="E3:F3"/>
    <mergeCell ref="G3:H3"/>
  </mergeCells>
  <printOptions horizontalCentered="1"/>
  <pageMargins left="0.78431372549019618" right="0.78431372549019618" top="0.98039215686274517" bottom="0.98039215686274517" header="0.50980392156862753" footer="0.50980392156862753"/>
  <pageSetup paperSize="9" scale="90"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4"/>
  <sheetViews>
    <sheetView workbookViewId="0">
      <selection activeCell="L13" sqref="L13"/>
    </sheetView>
  </sheetViews>
  <sheetFormatPr defaultColWidth="9.140625" defaultRowHeight="15"/>
  <cols>
    <col min="1" max="1" width="13.5703125" style="108" bestFit="1" customWidth="1"/>
    <col min="2" max="5" width="12.140625" style="108" bestFit="1" customWidth="1"/>
    <col min="6" max="6" width="9.42578125" style="108" bestFit="1" customWidth="1"/>
    <col min="7" max="7" width="12.42578125" style="108" bestFit="1" customWidth="1"/>
    <col min="8" max="8" width="12.28515625" style="108" bestFit="1" customWidth="1"/>
    <col min="9" max="9" width="12.42578125" style="108" bestFit="1" customWidth="1"/>
    <col min="10" max="10" width="12.28515625" style="108" bestFit="1" customWidth="1"/>
    <col min="11" max="11" width="11" style="108" customWidth="1"/>
    <col min="12" max="15" width="12.140625" style="108" bestFit="1" customWidth="1"/>
    <col min="16" max="16" width="9.42578125" style="108" bestFit="1" customWidth="1"/>
    <col min="17" max="17" width="4.5703125" style="108" bestFit="1" customWidth="1"/>
    <col min="18" max="16384" width="9.140625" style="108"/>
  </cols>
  <sheetData>
    <row r="1" spans="1:16" ht="18" customHeight="1">
      <c r="A1" s="222" t="s">
        <v>576</v>
      </c>
      <c r="B1" s="222"/>
      <c r="C1" s="222"/>
      <c r="D1" s="222"/>
      <c r="E1" s="222"/>
      <c r="F1" s="222"/>
      <c r="G1" s="222"/>
      <c r="H1" s="222"/>
      <c r="I1" s="222"/>
      <c r="J1" s="222"/>
      <c r="K1" s="222"/>
      <c r="L1" s="222"/>
      <c r="M1" s="222"/>
      <c r="N1" s="222"/>
      <c r="O1" s="222"/>
    </row>
    <row r="2" spans="1:16" s="404" customFormat="1" ht="18" customHeight="1">
      <c r="A2" s="1376" t="s">
        <v>536</v>
      </c>
      <c r="B2" s="1378" t="s">
        <v>73</v>
      </c>
      <c r="C2" s="1379"/>
      <c r="D2" s="1379"/>
      <c r="E2" s="1380"/>
      <c r="F2" s="1385" t="s">
        <v>96</v>
      </c>
      <c r="G2" s="1378" t="s">
        <v>74</v>
      </c>
      <c r="H2" s="1379"/>
      <c r="I2" s="1379"/>
      <c r="J2" s="1380"/>
      <c r="K2" s="1376" t="s">
        <v>96</v>
      </c>
      <c r="L2" s="1378" t="s">
        <v>75</v>
      </c>
      <c r="M2" s="1379"/>
      <c r="N2" s="1379"/>
      <c r="O2" s="1380"/>
      <c r="P2" s="1385" t="s">
        <v>96</v>
      </c>
    </row>
    <row r="3" spans="1:16" s="404" customFormat="1" ht="27" customHeight="1">
      <c r="A3" s="1377"/>
      <c r="B3" s="1381" t="s">
        <v>561</v>
      </c>
      <c r="C3" s="1384"/>
      <c r="D3" s="1378" t="s">
        <v>568</v>
      </c>
      <c r="E3" s="1380"/>
      <c r="F3" s="1294"/>
      <c r="G3" s="1381" t="s">
        <v>561</v>
      </c>
      <c r="H3" s="1384"/>
      <c r="I3" s="1378" t="s">
        <v>568</v>
      </c>
      <c r="J3" s="1380"/>
      <c r="K3" s="1377"/>
      <c r="L3" s="1381" t="s">
        <v>577</v>
      </c>
      <c r="M3" s="1384"/>
      <c r="N3" s="1378" t="s">
        <v>568</v>
      </c>
      <c r="O3" s="1380"/>
      <c r="P3" s="1294"/>
    </row>
    <row r="4" spans="1:16" s="404" customFormat="1" ht="27" customHeight="1">
      <c r="A4" s="1309"/>
      <c r="B4" s="1056" t="s">
        <v>540</v>
      </c>
      <c r="C4" s="1056" t="s">
        <v>541</v>
      </c>
      <c r="D4" s="1056" t="s">
        <v>543</v>
      </c>
      <c r="E4" s="1056" t="s">
        <v>544</v>
      </c>
      <c r="F4" s="1322"/>
      <c r="G4" s="1056" t="s">
        <v>540</v>
      </c>
      <c r="H4" s="1056" t="s">
        <v>541</v>
      </c>
      <c r="I4" s="1056" t="s">
        <v>543</v>
      </c>
      <c r="J4" s="1056" t="s">
        <v>544</v>
      </c>
      <c r="K4" s="1309"/>
      <c r="L4" s="1056" t="s">
        <v>540</v>
      </c>
      <c r="M4" s="1056" t="s">
        <v>541</v>
      </c>
      <c r="N4" s="1056" t="s">
        <v>543</v>
      </c>
      <c r="O4" s="1056" t="s">
        <v>544</v>
      </c>
      <c r="P4" s="1322"/>
    </row>
    <row r="5" spans="1:16" s="113" customFormat="1" ht="18" customHeight="1">
      <c r="A5" s="1070" t="s">
        <v>530</v>
      </c>
      <c r="B5" s="1036">
        <v>6550.62</v>
      </c>
      <c r="C5" s="1074">
        <v>194.57000000000002</v>
      </c>
      <c r="D5" s="1036">
        <v>9296.52</v>
      </c>
      <c r="E5" s="1074">
        <v>381.98000000000008</v>
      </c>
      <c r="F5" s="1036">
        <v>16423.689999999999</v>
      </c>
      <c r="G5" s="1036">
        <v>6645.7642925999999</v>
      </c>
      <c r="H5" s="1074">
        <v>209.98746928</v>
      </c>
      <c r="I5" s="1036">
        <v>2068.4298365000004</v>
      </c>
      <c r="J5" s="1074">
        <v>745.28976819000002</v>
      </c>
      <c r="K5" s="1036">
        <v>9669.4713665699983</v>
      </c>
      <c r="L5" s="1074" t="s">
        <v>225</v>
      </c>
      <c r="M5" s="1074" t="s">
        <v>225</v>
      </c>
      <c r="N5" s="1074" t="s">
        <v>225</v>
      </c>
      <c r="O5" s="1074" t="s">
        <v>225</v>
      </c>
      <c r="P5" s="1036" t="s">
        <v>225</v>
      </c>
    </row>
    <row r="6" spans="1:16" s="113" customFormat="1" ht="18" customHeight="1">
      <c r="A6" s="229" t="s">
        <v>1207</v>
      </c>
      <c r="B6" s="1038">
        <f>SUM(B7:B18)</f>
        <v>1353.78</v>
      </c>
      <c r="C6" s="1038">
        <f t="shared" ref="C6:K6" si="0">SUM(C7:C18)</f>
        <v>39.510000000000005</v>
      </c>
      <c r="D6" s="1038">
        <f t="shared" si="0"/>
        <v>150.16000000000003</v>
      </c>
      <c r="E6" s="1038">
        <f t="shared" si="0"/>
        <v>17.709999999999997</v>
      </c>
      <c r="F6" s="1038">
        <f t="shared" si="0"/>
        <v>1561.16</v>
      </c>
      <c r="G6" s="1038">
        <f t="shared" si="0"/>
        <v>1092.69676609</v>
      </c>
      <c r="H6" s="1038">
        <f t="shared" si="0"/>
        <v>31.636077279999999</v>
      </c>
      <c r="I6" s="1038">
        <f t="shared" si="0"/>
        <v>151.33354500000002</v>
      </c>
      <c r="J6" s="1038">
        <f t="shared" si="0"/>
        <v>22.323490129999996</v>
      </c>
      <c r="K6" s="1038">
        <f t="shared" si="0"/>
        <v>1297.9898785</v>
      </c>
      <c r="L6" s="1075" t="s">
        <v>225</v>
      </c>
      <c r="M6" s="1075" t="s">
        <v>225</v>
      </c>
      <c r="N6" s="1075" t="s">
        <v>225</v>
      </c>
      <c r="O6" s="1075" t="s">
        <v>225</v>
      </c>
      <c r="P6" s="1076" t="s">
        <v>225</v>
      </c>
    </row>
    <row r="7" spans="1:16" s="404" customFormat="1" ht="18" customHeight="1">
      <c r="A7" s="194">
        <v>45383</v>
      </c>
      <c r="B7" s="388">
        <v>399.36</v>
      </c>
      <c r="C7" s="388">
        <v>2.65</v>
      </c>
      <c r="D7" s="388">
        <v>147.27000000000001</v>
      </c>
      <c r="E7" s="388">
        <v>16.29</v>
      </c>
      <c r="F7" s="402">
        <v>565.57000000000005</v>
      </c>
      <c r="G7" s="480">
        <v>290.54980611000002</v>
      </c>
      <c r="H7" s="480">
        <v>1.2335245100000001</v>
      </c>
      <c r="I7" s="480">
        <v>146.26018450000001</v>
      </c>
      <c r="J7" s="480">
        <v>17.952041999999999</v>
      </c>
      <c r="K7" s="394">
        <v>455.99555712</v>
      </c>
      <c r="L7" s="388" t="s">
        <v>225</v>
      </c>
      <c r="M7" s="388" t="s">
        <v>225</v>
      </c>
      <c r="N7" s="388" t="s">
        <v>225</v>
      </c>
      <c r="O7" s="388" t="s">
        <v>225</v>
      </c>
      <c r="P7" s="388" t="s">
        <v>225</v>
      </c>
    </row>
    <row r="8" spans="1:16" s="404" customFormat="1" ht="18" customHeight="1">
      <c r="A8" s="194">
        <v>45413</v>
      </c>
      <c r="B8" s="388">
        <v>345.68</v>
      </c>
      <c r="C8" s="388">
        <v>20.85</v>
      </c>
      <c r="D8" s="388">
        <v>2.33</v>
      </c>
      <c r="E8" s="388">
        <v>1.27</v>
      </c>
      <c r="F8" s="402">
        <v>370.13</v>
      </c>
      <c r="G8" s="388">
        <v>303.24492935000001</v>
      </c>
      <c r="H8" s="388">
        <v>18.722498999999999</v>
      </c>
      <c r="I8" s="388">
        <v>3.3531594999999998</v>
      </c>
      <c r="J8" s="388">
        <v>3.7566815</v>
      </c>
      <c r="K8" s="402">
        <v>329.07726934999999</v>
      </c>
      <c r="L8" s="388" t="s">
        <v>225</v>
      </c>
      <c r="M8" s="388" t="s">
        <v>225</v>
      </c>
      <c r="N8" s="388" t="s">
        <v>225</v>
      </c>
      <c r="O8" s="388" t="s">
        <v>225</v>
      </c>
      <c r="P8" s="388" t="s">
        <v>225</v>
      </c>
    </row>
    <row r="9" spans="1:16" s="404" customFormat="1" ht="18" customHeight="1">
      <c r="A9" s="194">
        <v>45444</v>
      </c>
      <c r="B9" s="388">
        <v>608.74</v>
      </c>
      <c r="C9" s="388">
        <v>16.010000000000002</v>
      </c>
      <c r="D9" s="388">
        <v>0.56000000000000005</v>
      </c>
      <c r="E9" s="388">
        <v>0.15</v>
      </c>
      <c r="F9" s="402">
        <v>625.46</v>
      </c>
      <c r="G9" s="388">
        <v>498.90203063000001</v>
      </c>
      <c r="H9" s="388">
        <v>11.680053770000001</v>
      </c>
      <c r="I9" s="388">
        <v>1.7202010000000001</v>
      </c>
      <c r="J9" s="388">
        <v>0.61476662999999998</v>
      </c>
      <c r="K9" s="402">
        <v>512.91705203000004</v>
      </c>
      <c r="L9" s="388" t="s">
        <v>225</v>
      </c>
      <c r="M9" s="388" t="s">
        <v>225</v>
      </c>
      <c r="N9" s="388" t="s">
        <v>225</v>
      </c>
      <c r="O9" s="388" t="s">
        <v>225</v>
      </c>
      <c r="P9" s="388" t="s">
        <v>225</v>
      </c>
    </row>
    <row r="10" spans="1:16" s="404" customFormat="1" ht="18" customHeight="1">
      <c r="A10" s="194">
        <v>45474</v>
      </c>
      <c r="B10" s="388"/>
      <c r="C10" s="388"/>
      <c r="D10" s="388"/>
      <c r="E10" s="388"/>
      <c r="F10" s="402"/>
      <c r="G10" s="388"/>
      <c r="H10" s="388"/>
      <c r="I10" s="388"/>
      <c r="J10" s="388"/>
      <c r="K10" s="402"/>
      <c r="L10" s="388"/>
      <c r="M10" s="388"/>
      <c r="N10" s="388"/>
      <c r="O10" s="388"/>
      <c r="P10" s="388"/>
    </row>
    <row r="11" spans="1:16" s="404" customFormat="1" ht="18" customHeight="1">
      <c r="A11" s="194">
        <v>45505</v>
      </c>
      <c r="B11" s="388"/>
      <c r="C11" s="388"/>
      <c r="D11" s="388"/>
      <c r="E11" s="388"/>
      <c r="F11" s="402"/>
      <c r="G11" s="388"/>
      <c r="H11" s="388"/>
      <c r="I11" s="388"/>
      <c r="J11" s="388"/>
      <c r="K11" s="402"/>
      <c r="L11" s="388"/>
      <c r="M11" s="388"/>
      <c r="N11" s="388"/>
      <c r="O11" s="388"/>
      <c r="P11" s="388"/>
    </row>
    <row r="12" spans="1:16" s="404" customFormat="1">
      <c r="A12" s="194">
        <v>45536</v>
      </c>
      <c r="B12" s="388"/>
      <c r="C12" s="388"/>
      <c r="D12" s="388"/>
      <c r="E12" s="388"/>
      <c r="F12" s="402"/>
      <c r="G12" s="388"/>
      <c r="H12" s="388"/>
      <c r="I12" s="388"/>
      <c r="J12" s="388"/>
      <c r="K12" s="402"/>
      <c r="L12" s="388"/>
      <c r="M12" s="388"/>
      <c r="N12" s="388"/>
      <c r="O12" s="388"/>
      <c r="P12" s="388"/>
    </row>
    <row r="13" spans="1:16" s="404" customFormat="1" ht="13.5" customHeight="1">
      <c r="A13" s="194">
        <v>45566</v>
      </c>
      <c r="B13" s="388"/>
      <c r="C13" s="388"/>
      <c r="D13" s="388"/>
      <c r="E13" s="388"/>
      <c r="F13" s="402"/>
      <c r="G13" s="388"/>
      <c r="H13" s="388"/>
      <c r="I13" s="388"/>
      <c r="J13" s="388"/>
      <c r="K13" s="402"/>
      <c r="L13" s="388"/>
      <c r="M13" s="388"/>
      <c r="N13" s="388"/>
      <c r="O13" s="388"/>
      <c r="P13" s="388"/>
    </row>
    <row r="14" spans="1:16" s="404" customFormat="1">
      <c r="A14" s="194">
        <v>45597</v>
      </c>
      <c r="B14" s="388"/>
      <c r="C14" s="388"/>
      <c r="D14" s="388"/>
      <c r="E14" s="388"/>
      <c r="F14" s="402"/>
      <c r="G14" s="388"/>
      <c r="H14" s="388"/>
      <c r="I14" s="388"/>
      <c r="J14" s="388"/>
      <c r="K14" s="402"/>
      <c r="L14" s="388"/>
      <c r="M14" s="388"/>
      <c r="N14" s="388"/>
      <c r="O14" s="388"/>
      <c r="P14" s="388"/>
    </row>
    <row r="15" spans="1:16" s="404" customFormat="1">
      <c r="A15" s="194">
        <v>45627</v>
      </c>
      <c r="B15" s="388"/>
      <c r="C15" s="388"/>
      <c r="D15" s="388"/>
      <c r="E15" s="388"/>
      <c r="F15" s="402"/>
      <c r="G15" s="388"/>
      <c r="H15" s="388"/>
      <c r="I15" s="388"/>
      <c r="J15" s="388"/>
      <c r="K15" s="402"/>
      <c r="L15" s="388"/>
      <c r="M15" s="388"/>
      <c r="N15" s="388"/>
      <c r="O15" s="388"/>
      <c r="P15" s="388"/>
    </row>
    <row r="16" spans="1:16" s="404" customFormat="1">
      <c r="A16" s="194">
        <v>45658</v>
      </c>
      <c r="B16" s="388"/>
      <c r="C16" s="388"/>
      <c r="D16" s="388"/>
      <c r="E16" s="388"/>
      <c r="F16" s="402"/>
      <c r="G16" s="388"/>
      <c r="H16" s="388"/>
      <c r="I16" s="388"/>
      <c r="J16" s="388"/>
      <c r="K16" s="402"/>
      <c r="L16" s="388"/>
      <c r="M16" s="388"/>
      <c r="N16" s="388"/>
      <c r="O16" s="388"/>
      <c r="P16" s="388"/>
    </row>
    <row r="17" spans="1:17" s="404" customFormat="1">
      <c r="A17" s="194">
        <v>45689</v>
      </c>
      <c r="B17" s="388"/>
      <c r="C17" s="388"/>
      <c r="D17" s="388"/>
      <c r="E17" s="388"/>
      <c r="F17" s="402"/>
      <c r="G17" s="388"/>
      <c r="H17" s="388"/>
      <c r="I17" s="388"/>
      <c r="J17" s="388"/>
      <c r="K17" s="402"/>
      <c r="L17" s="388"/>
      <c r="M17" s="388"/>
      <c r="N17" s="388"/>
      <c r="O17" s="388"/>
      <c r="P17" s="388"/>
    </row>
    <row r="18" spans="1:17" s="404" customFormat="1">
      <c r="A18" s="194">
        <v>45717</v>
      </c>
      <c r="B18" s="401"/>
      <c r="C18" s="401"/>
      <c r="D18" s="401"/>
      <c r="E18" s="401"/>
      <c r="F18" s="421"/>
      <c r="G18" s="422"/>
      <c r="H18" s="423"/>
      <c r="I18" s="423"/>
      <c r="J18" s="424"/>
      <c r="K18" s="424"/>
      <c r="L18" s="388"/>
      <c r="M18" s="388"/>
      <c r="N18" s="388"/>
      <c r="O18" s="388"/>
      <c r="P18" s="388"/>
    </row>
    <row r="19" spans="1:17" s="404" customFormat="1">
      <c r="A19" s="147"/>
      <c r="B19" s="156"/>
      <c r="C19" s="156"/>
      <c r="D19" s="156"/>
      <c r="E19" s="156"/>
      <c r="F19" s="406"/>
      <c r="G19" s="156"/>
      <c r="H19" s="156"/>
      <c r="I19" s="156"/>
      <c r="J19" s="156"/>
      <c r="K19" s="406"/>
      <c r="L19" s="156"/>
      <c r="M19" s="156"/>
      <c r="N19" s="156"/>
      <c r="O19" s="156"/>
      <c r="P19" s="156"/>
    </row>
    <row r="20" spans="1:17" s="404" customFormat="1" ht="15" customHeight="1">
      <c r="A20" s="1315" t="s">
        <v>171</v>
      </c>
      <c r="B20" s="1315"/>
      <c r="C20" s="1315"/>
      <c r="D20" s="1315"/>
      <c r="E20" s="1315"/>
      <c r="F20" s="1315"/>
      <c r="G20" s="1315"/>
      <c r="H20" s="1315"/>
      <c r="I20" s="1315"/>
      <c r="J20" s="1315"/>
      <c r="K20" s="1315"/>
      <c r="L20" s="1315"/>
      <c r="M20" s="1315"/>
      <c r="N20" s="1315"/>
      <c r="O20" s="1315"/>
    </row>
    <row r="21" spans="1:17" s="404" customFormat="1" ht="15" customHeight="1">
      <c r="A21" s="108" t="s">
        <v>1301</v>
      </c>
      <c r="B21" s="397"/>
      <c r="C21" s="397"/>
      <c r="D21" s="397"/>
      <c r="E21" s="397"/>
      <c r="F21" s="397"/>
      <c r="G21" s="397"/>
      <c r="H21" s="397"/>
      <c r="I21" s="397"/>
      <c r="J21" s="397"/>
      <c r="K21" s="397"/>
      <c r="L21" s="397"/>
      <c r="M21" s="397"/>
      <c r="N21" s="397"/>
      <c r="O21" s="397"/>
    </row>
    <row r="22" spans="1:17">
      <c r="A22" s="108" t="s">
        <v>1388</v>
      </c>
      <c r="P22" s="397"/>
    </row>
    <row r="23" spans="1:17">
      <c r="B23" s="397"/>
      <c r="C23" s="397"/>
      <c r="D23" s="397"/>
      <c r="E23" s="397"/>
      <c r="F23" s="397"/>
      <c r="G23" s="397"/>
      <c r="H23" s="397"/>
      <c r="I23" s="397"/>
      <c r="J23" s="397"/>
      <c r="K23" s="397"/>
      <c r="L23" s="397"/>
      <c r="M23" s="397"/>
      <c r="N23" s="397"/>
      <c r="O23" s="397"/>
    </row>
    <row r="24" spans="1:17">
      <c r="P24" s="397"/>
      <c r="Q24" s="397"/>
    </row>
  </sheetData>
  <mergeCells count="14">
    <mergeCell ref="A20:O20"/>
    <mergeCell ref="P2:P4"/>
    <mergeCell ref="B3:C3"/>
    <mergeCell ref="D3:E3"/>
    <mergeCell ref="G3:H3"/>
    <mergeCell ref="I3:J3"/>
    <mergeCell ref="L3:M3"/>
    <mergeCell ref="N3:O3"/>
    <mergeCell ref="A2:A4"/>
    <mergeCell ref="B2:E2"/>
    <mergeCell ref="F2:F4"/>
    <mergeCell ref="G2:J2"/>
    <mergeCell ref="K2:K4"/>
    <mergeCell ref="L2:O2"/>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election activeCell="L16" sqref="L16"/>
    </sheetView>
  </sheetViews>
  <sheetFormatPr defaultColWidth="9.140625" defaultRowHeight="15"/>
  <cols>
    <col min="1" max="9" width="12.140625" style="108" customWidth="1"/>
    <col min="10" max="15" width="12.140625" style="108" bestFit="1" customWidth="1"/>
    <col min="16" max="16" width="4.5703125" style="108" bestFit="1" customWidth="1"/>
    <col min="17" max="16384" width="9.140625" style="108"/>
  </cols>
  <sheetData>
    <row r="1" spans="1:15">
      <c r="A1" s="222" t="s">
        <v>578</v>
      </c>
      <c r="B1" s="222"/>
      <c r="C1" s="222"/>
      <c r="D1" s="222"/>
      <c r="E1" s="222"/>
      <c r="F1" s="222"/>
      <c r="G1" s="222"/>
      <c r="H1" s="222"/>
      <c r="I1" s="222"/>
    </row>
    <row r="2" spans="1:15" s="404" customFormat="1" ht="18" customHeight="1">
      <c r="A2" s="1385" t="s">
        <v>172</v>
      </c>
      <c r="B2" s="1386" t="s">
        <v>574</v>
      </c>
      <c r="C2" s="1387"/>
      <c r="D2" s="1387"/>
      <c r="E2" s="1387"/>
      <c r="F2" s="1387"/>
      <c r="G2" s="1387"/>
      <c r="H2" s="1388"/>
      <c r="I2" s="1386" t="s">
        <v>579</v>
      </c>
      <c r="J2" s="1387"/>
      <c r="K2" s="1387"/>
      <c r="L2" s="1387"/>
      <c r="M2" s="1387"/>
      <c r="N2" s="1387"/>
      <c r="O2" s="1388"/>
    </row>
    <row r="3" spans="1:15" s="404" customFormat="1" ht="18" customHeight="1">
      <c r="A3" s="1322"/>
      <c r="B3" s="1060" t="s">
        <v>580</v>
      </c>
      <c r="C3" s="1060" t="s">
        <v>581</v>
      </c>
      <c r="D3" s="1060" t="s">
        <v>582</v>
      </c>
      <c r="E3" s="1060" t="s">
        <v>583</v>
      </c>
      <c r="F3" s="1060" t="s">
        <v>584</v>
      </c>
      <c r="G3" s="1060" t="s">
        <v>585</v>
      </c>
      <c r="H3" s="1060" t="s">
        <v>586</v>
      </c>
      <c r="I3" s="1060" t="s">
        <v>580</v>
      </c>
      <c r="J3" s="1060" t="s">
        <v>581</v>
      </c>
      <c r="K3" s="1060" t="s">
        <v>582</v>
      </c>
      <c r="L3" s="1060" t="s">
        <v>583</v>
      </c>
      <c r="M3" s="1060" t="s">
        <v>584</v>
      </c>
      <c r="N3" s="1060" t="s">
        <v>585</v>
      </c>
      <c r="O3" s="1060" t="s">
        <v>586</v>
      </c>
    </row>
    <row r="4" spans="1:15" s="113" customFormat="1" ht="18" customHeight="1">
      <c r="A4" s="1016" t="s">
        <v>530</v>
      </c>
      <c r="B4" s="1032">
        <v>2288114.5998154995</v>
      </c>
      <c r="C4" s="1036">
        <v>14552.657838250001</v>
      </c>
      <c r="D4" s="1036">
        <v>34351.92843475</v>
      </c>
      <c r="E4" s="1036">
        <v>8795.9715429999997</v>
      </c>
      <c r="F4" s="1036">
        <v>8.7103064999999993E-2</v>
      </c>
      <c r="G4" s="1036">
        <v>0</v>
      </c>
      <c r="H4" s="1036">
        <v>8.4343625000000005E-2</v>
      </c>
      <c r="I4" s="1077">
        <v>1146547</v>
      </c>
      <c r="J4" s="1078">
        <v>1361</v>
      </c>
      <c r="K4" s="1078">
        <v>7470</v>
      </c>
      <c r="L4" s="1078">
        <v>3407</v>
      </c>
      <c r="M4" s="1079">
        <v>0</v>
      </c>
      <c r="N4" s="1079">
        <v>0</v>
      </c>
      <c r="O4" s="1079">
        <v>0</v>
      </c>
    </row>
    <row r="5" spans="1:15" s="113" customFormat="1" ht="18" customHeight="1">
      <c r="A5" s="1019" t="s">
        <v>1207</v>
      </c>
      <c r="B5" s="1080">
        <f>SUM(B6:B17)</f>
        <v>30663.820608499998</v>
      </c>
      <c r="C5" s="1080">
        <f t="shared" ref="C5:H5" si="0">SUM(C6:C17)</f>
        <v>109.8955505</v>
      </c>
      <c r="D5" s="1080">
        <f t="shared" si="0"/>
        <v>130.21486200000001</v>
      </c>
      <c r="E5" s="1080">
        <f t="shared" si="0"/>
        <v>42.435428000000002</v>
      </c>
      <c r="F5" s="272">
        <f t="shared" si="0"/>
        <v>0</v>
      </c>
      <c r="G5" s="272">
        <f t="shared" si="0"/>
        <v>0</v>
      </c>
      <c r="H5" s="272">
        <f t="shared" si="0"/>
        <v>0</v>
      </c>
      <c r="I5" s="272">
        <f t="shared" ref="I5:O5" si="1">INDEX(I6:I17,COUNT(I6:I17))</f>
        <v>45810</v>
      </c>
      <c r="J5" s="272">
        <f t="shared" si="1"/>
        <v>0</v>
      </c>
      <c r="K5" s="272">
        <f t="shared" si="1"/>
        <v>0</v>
      </c>
      <c r="L5" s="272">
        <f t="shared" si="1"/>
        <v>0</v>
      </c>
      <c r="M5" s="272">
        <f t="shared" si="1"/>
        <v>0</v>
      </c>
      <c r="N5" s="272">
        <f t="shared" si="1"/>
        <v>0</v>
      </c>
      <c r="O5" s="272">
        <f t="shared" si="1"/>
        <v>0</v>
      </c>
    </row>
    <row r="6" spans="1:15" s="404" customFormat="1">
      <c r="A6" s="194">
        <v>45383</v>
      </c>
      <c r="B6" s="402">
        <v>26383.751637249999</v>
      </c>
      <c r="C6" s="402">
        <v>109.8955505</v>
      </c>
      <c r="D6" s="402">
        <v>130.21486200000001</v>
      </c>
      <c r="E6" s="402">
        <v>42.435428000000002</v>
      </c>
      <c r="F6" s="402">
        <v>0</v>
      </c>
      <c r="G6" s="402">
        <v>0</v>
      </c>
      <c r="H6" s="402">
        <v>0</v>
      </c>
      <c r="I6" s="403">
        <v>252110</v>
      </c>
      <c r="J6" s="402">
        <v>17</v>
      </c>
      <c r="K6" s="402">
        <v>548</v>
      </c>
      <c r="L6" s="402">
        <v>10</v>
      </c>
      <c r="M6" s="389">
        <v>0</v>
      </c>
      <c r="N6" s="389">
        <v>0</v>
      </c>
      <c r="O6" s="389">
        <v>0</v>
      </c>
    </row>
    <row r="7" spans="1:15" s="404" customFormat="1">
      <c r="A7" s="194">
        <v>45413</v>
      </c>
      <c r="B7" s="402">
        <v>2011.5061392499999</v>
      </c>
      <c r="C7" s="402">
        <v>0</v>
      </c>
      <c r="D7" s="402">
        <v>0</v>
      </c>
      <c r="E7" s="402">
        <v>0</v>
      </c>
      <c r="F7" s="402">
        <v>0</v>
      </c>
      <c r="G7" s="402">
        <v>0</v>
      </c>
      <c r="H7" s="402">
        <v>0</v>
      </c>
      <c r="I7" s="402">
        <v>9076</v>
      </c>
      <c r="J7" s="402">
        <v>0</v>
      </c>
      <c r="K7" s="402">
        <v>0</v>
      </c>
      <c r="L7" s="402">
        <v>0</v>
      </c>
      <c r="M7" s="389">
        <v>0</v>
      </c>
      <c r="N7" s="389">
        <v>0</v>
      </c>
      <c r="O7" s="389">
        <v>0</v>
      </c>
    </row>
    <row r="8" spans="1:15" s="404" customFormat="1">
      <c r="A8" s="194">
        <v>45444</v>
      </c>
      <c r="B8" s="402">
        <v>2268.5628320000001</v>
      </c>
      <c r="C8" s="402">
        <v>0</v>
      </c>
      <c r="D8" s="402">
        <v>0</v>
      </c>
      <c r="E8" s="402">
        <v>0</v>
      </c>
      <c r="F8" s="402">
        <v>0</v>
      </c>
      <c r="G8" s="402">
        <v>0</v>
      </c>
      <c r="H8" s="402">
        <v>0</v>
      </c>
      <c r="I8" s="402">
        <v>45810</v>
      </c>
      <c r="J8" s="402">
        <v>0</v>
      </c>
      <c r="K8" s="402">
        <v>0</v>
      </c>
      <c r="L8" s="402">
        <v>0</v>
      </c>
      <c r="M8" s="402">
        <v>0</v>
      </c>
      <c r="N8" s="402">
        <v>0</v>
      </c>
      <c r="O8" s="402">
        <v>0</v>
      </c>
    </row>
    <row r="9" spans="1:15" s="404" customFormat="1">
      <c r="A9" s="194">
        <v>45474</v>
      </c>
      <c r="B9" s="403"/>
      <c r="C9" s="402"/>
      <c r="D9" s="402"/>
      <c r="E9" s="402"/>
      <c r="F9" s="402"/>
      <c r="G9" s="402"/>
      <c r="H9" s="402"/>
      <c r="I9" s="403"/>
      <c r="J9" s="402"/>
      <c r="K9" s="402"/>
      <c r="L9" s="402"/>
      <c r="M9" s="389"/>
      <c r="N9" s="389"/>
      <c r="O9" s="389"/>
    </row>
    <row r="10" spans="1:15" s="404" customFormat="1">
      <c r="A10" s="194">
        <v>45505</v>
      </c>
      <c r="B10" s="403"/>
      <c r="C10" s="403"/>
      <c r="D10" s="403"/>
      <c r="E10" s="403"/>
      <c r="F10" s="403"/>
      <c r="G10" s="403"/>
      <c r="H10" s="403"/>
      <c r="I10" s="403"/>
      <c r="J10" s="403"/>
      <c r="K10" s="403"/>
      <c r="L10" s="403"/>
      <c r="M10" s="403"/>
      <c r="N10" s="403"/>
      <c r="O10" s="403"/>
    </row>
    <row r="11" spans="1:15" s="404" customFormat="1">
      <c r="A11" s="194">
        <v>45536</v>
      </c>
      <c r="B11" s="403"/>
      <c r="C11" s="402"/>
      <c r="D11" s="402"/>
      <c r="E11" s="402"/>
      <c r="F11" s="402"/>
      <c r="G11" s="402"/>
      <c r="H11" s="402"/>
      <c r="I11" s="403"/>
      <c r="J11" s="402"/>
      <c r="K11" s="402"/>
      <c r="L11" s="402"/>
      <c r="M11" s="389"/>
      <c r="N11" s="389"/>
      <c r="O11" s="389"/>
    </row>
    <row r="12" spans="1:15" s="404" customFormat="1">
      <c r="A12" s="194">
        <v>45566</v>
      </c>
      <c r="B12" s="403"/>
      <c r="C12" s="402"/>
      <c r="D12" s="402"/>
      <c r="E12" s="402"/>
      <c r="F12" s="402"/>
      <c r="G12" s="402"/>
      <c r="H12" s="402"/>
      <c r="I12" s="403"/>
      <c r="J12" s="402"/>
      <c r="K12" s="402"/>
      <c r="L12" s="402"/>
      <c r="M12" s="389"/>
      <c r="N12" s="389"/>
      <c r="O12" s="389"/>
    </row>
    <row r="13" spans="1:15" s="404" customFormat="1">
      <c r="A13" s="194">
        <v>45597</v>
      </c>
      <c r="B13" s="320"/>
      <c r="C13" s="402"/>
      <c r="D13" s="402"/>
      <c r="E13" s="402"/>
      <c r="F13" s="402"/>
      <c r="G13" s="402"/>
      <c r="H13" s="402"/>
      <c r="I13" s="403"/>
      <c r="J13" s="402"/>
      <c r="K13" s="402"/>
      <c r="L13" s="402"/>
      <c r="M13" s="389"/>
      <c r="N13" s="389"/>
      <c r="O13" s="389"/>
    </row>
    <row r="14" spans="1:15" s="404" customFormat="1">
      <c r="A14" s="194">
        <v>45627</v>
      </c>
      <c r="B14" s="403"/>
      <c r="C14" s="402"/>
      <c r="D14" s="402"/>
      <c r="E14" s="402"/>
      <c r="F14" s="402"/>
      <c r="G14" s="402"/>
      <c r="H14" s="402"/>
      <c r="I14" s="403"/>
      <c r="J14" s="402"/>
      <c r="K14" s="402"/>
      <c r="L14" s="402"/>
      <c r="M14" s="389"/>
      <c r="N14" s="389"/>
      <c r="O14" s="389"/>
    </row>
    <row r="15" spans="1:15" s="404" customFormat="1">
      <c r="A15" s="194">
        <v>45658</v>
      </c>
      <c r="B15" s="403"/>
      <c r="C15" s="402"/>
      <c r="D15" s="402"/>
      <c r="E15" s="402"/>
      <c r="F15" s="402"/>
      <c r="G15" s="402"/>
      <c r="H15" s="402"/>
      <c r="I15" s="403"/>
      <c r="J15" s="402"/>
      <c r="K15" s="402"/>
      <c r="L15" s="402"/>
      <c r="M15" s="389"/>
      <c r="N15" s="389"/>
      <c r="O15" s="389"/>
    </row>
    <row r="16" spans="1:15" s="404" customFormat="1">
      <c r="A16" s="194">
        <v>45689</v>
      </c>
      <c r="B16" s="403"/>
      <c r="C16" s="402"/>
      <c r="D16" s="402"/>
      <c r="E16" s="402"/>
      <c r="F16" s="402"/>
      <c r="G16" s="402"/>
      <c r="H16" s="402"/>
      <c r="I16" s="403"/>
      <c r="J16" s="402"/>
      <c r="K16" s="402"/>
      <c r="L16" s="402"/>
      <c r="M16" s="389"/>
      <c r="N16" s="389"/>
      <c r="O16" s="389"/>
    </row>
    <row r="17" spans="1:15" s="404" customFormat="1">
      <c r="A17" s="194">
        <v>45717</v>
      </c>
      <c r="B17" s="403"/>
      <c r="C17" s="402"/>
      <c r="D17" s="402"/>
      <c r="E17" s="402"/>
      <c r="F17" s="402"/>
      <c r="G17" s="402"/>
      <c r="H17" s="402"/>
      <c r="I17" s="403"/>
      <c r="J17" s="402"/>
      <c r="K17" s="402"/>
      <c r="L17" s="402"/>
      <c r="M17" s="389"/>
      <c r="N17" s="389"/>
      <c r="O17" s="389"/>
    </row>
    <row r="18" spans="1:15" s="404" customFormat="1">
      <c r="A18" s="591"/>
      <c r="B18" s="591"/>
      <c r="C18" s="591"/>
      <c r="D18" s="591"/>
      <c r="E18" s="591"/>
      <c r="F18" s="591"/>
      <c r="G18" s="591"/>
      <c r="H18" s="591"/>
      <c r="I18" s="591"/>
    </row>
    <row r="19" spans="1:15" s="404" customFormat="1" ht="15" customHeight="1">
      <c r="A19" s="1315" t="s">
        <v>262</v>
      </c>
      <c r="B19" s="1315"/>
      <c r="C19" s="1315"/>
      <c r="D19" s="1315"/>
      <c r="E19" s="1315"/>
      <c r="F19" s="1315"/>
      <c r="G19" s="1315"/>
      <c r="H19" s="1315"/>
      <c r="I19" s="1315"/>
    </row>
    <row r="20" spans="1:15" s="404" customFormat="1" ht="15" customHeight="1">
      <c r="A20" s="556" t="s">
        <v>1388</v>
      </c>
      <c r="B20" s="150"/>
      <c r="C20" s="150"/>
      <c r="D20" s="150"/>
      <c r="E20" s="150"/>
      <c r="F20" s="150"/>
      <c r="G20" s="150"/>
      <c r="H20" s="150"/>
      <c r="I20" s="150"/>
    </row>
    <row r="21" spans="1:15" s="404" customFormat="1">
      <c r="A21" s="108"/>
      <c r="B21" s="154"/>
      <c r="C21" s="154"/>
      <c r="D21" s="154"/>
      <c r="E21" s="108"/>
      <c r="F21" s="154"/>
      <c r="G21" s="154"/>
      <c r="H21" s="154"/>
      <c r="I21" s="154"/>
      <c r="J21" s="150"/>
      <c r="K21" s="150"/>
      <c r="L21" s="150"/>
      <c r="M21" s="150"/>
      <c r="N21" s="150"/>
      <c r="O21" s="150"/>
    </row>
    <row r="22" spans="1:15">
      <c r="B22" s="154"/>
      <c r="C22" s="154"/>
      <c r="D22" s="154"/>
      <c r="E22" s="154"/>
      <c r="F22" s="154"/>
      <c r="G22" s="154"/>
      <c r="J22" s="154"/>
      <c r="K22" s="154"/>
      <c r="L22" s="154"/>
      <c r="M22" s="154"/>
      <c r="N22" s="154"/>
      <c r="O22" s="154"/>
    </row>
    <row r="23" spans="1:15">
      <c r="G23" s="154"/>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
  <sheetViews>
    <sheetView workbookViewId="0"/>
  </sheetViews>
  <sheetFormatPr defaultColWidth="9.140625" defaultRowHeight="15"/>
  <cols>
    <col min="1" max="15" width="14.5703125" style="108" bestFit="1" customWidth="1"/>
    <col min="16" max="16" width="4.5703125" style="108" bestFit="1" customWidth="1"/>
    <col min="17" max="16384" width="9.140625" style="108"/>
  </cols>
  <sheetData>
    <row r="1" spans="1:15" ht="18.75" customHeight="1">
      <c r="A1" s="222" t="s">
        <v>587</v>
      </c>
      <c r="B1" s="222"/>
      <c r="C1" s="222"/>
      <c r="D1" s="222"/>
      <c r="E1" s="222"/>
      <c r="F1" s="222"/>
      <c r="G1" s="222"/>
    </row>
    <row r="2" spans="1:15" s="404" customFormat="1" ht="18" customHeight="1">
      <c r="A2" s="1385" t="s">
        <v>172</v>
      </c>
      <c r="B2" s="1386" t="s">
        <v>588</v>
      </c>
      <c r="C2" s="1387"/>
      <c r="D2" s="1387"/>
      <c r="E2" s="1387"/>
      <c r="F2" s="1387"/>
      <c r="G2" s="1387"/>
      <c r="H2" s="1388"/>
      <c r="I2" s="1386" t="s">
        <v>589</v>
      </c>
      <c r="J2" s="1387"/>
      <c r="K2" s="1387"/>
      <c r="L2" s="1387"/>
      <c r="M2" s="1387"/>
      <c r="N2" s="1387"/>
      <c r="O2" s="1388"/>
    </row>
    <row r="3" spans="1:15" s="404" customFormat="1" ht="18" customHeight="1">
      <c r="A3" s="1322"/>
      <c r="B3" s="1060" t="s">
        <v>580</v>
      </c>
      <c r="C3" s="1060" t="s">
        <v>581</v>
      </c>
      <c r="D3" s="1060" t="s">
        <v>582</v>
      </c>
      <c r="E3" s="1060" t="s">
        <v>583</v>
      </c>
      <c r="F3" s="1060" t="s">
        <v>584</v>
      </c>
      <c r="G3" s="1060" t="s">
        <v>585</v>
      </c>
      <c r="H3" s="1060" t="s">
        <v>586</v>
      </c>
      <c r="I3" s="1060" t="s">
        <v>580</v>
      </c>
      <c r="J3" s="1060" t="s">
        <v>581</v>
      </c>
      <c r="K3" s="1060" t="s">
        <v>582</v>
      </c>
      <c r="L3" s="1060" t="s">
        <v>583</v>
      </c>
      <c r="M3" s="1060" t="s">
        <v>584</v>
      </c>
      <c r="N3" s="1060" t="s">
        <v>585</v>
      </c>
      <c r="O3" s="1060" t="s">
        <v>586</v>
      </c>
    </row>
    <row r="4" spans="1:15" s="113" customFormat="1" ht="18" customHeight="1">
      <c r="A4" s="1016" t="s">
        <v>530</v>
      </c>
      <c r="B4" s="1072">
        <v>33624479.010000005</v>
      </c>
      <c r="C4" s="1032">
        <v>482803.10000000003</v>
      </c>
      <c r="D4" s="1032">
        <v>887082.6</v>
      </c>
      <c r="E4" s="1032">
        <v>142697.10999999999</v>
      </c>
      <c r="F4" s="1036">
        <v>3473.4500000000003</v>
      </c>
      <c r="G4" s="1036">
        <v>2765.37</v>
      </c>
      <c r="H4" s="1036">
        <v>737.5100000000001</v>
      </c>
      <c r="I4" s="1072">
        <v>17252112</v>
      </c>
      <c r="J4" s="1032">
        <v>158115</v>
      </c>
      <c r="K4" s="1032">
        <v>260489</v>
      </c>
      <c r="L4" s="1036">
        <v>133270</v>
      </c>
      <c r="M4" s="1036">
        <v>306</v>
      </c>
      <c r="N4" s="1036">
        <v>373</v>
      </c>
      <c r="O4" s="1036">
        <v>38</v>
      </c>
    </row>
    <row r="5" spans="1:15" s="113" customFormat="1" ht="18" customHeight="1">
      <c r="A5" s="1019" t="s">
        <v>1207</v>
      </c>
      <c r="B5" s="1080">
        <f>SUM(B6:B17)</f>
        <v>573704.64</v>
      </c>
      <c r="C5" s="1080">
        <f t="shared" ref="C5:H5" si="0">SUM(C6:C17)</f>
        <v>7393.62</v>
      </c>
      <c r="D5" s="1080">
        <f t="shared" si="0"/>
        <v>11378.640000000001</v>
      </c>
      <c r="E5" s="1080">
        <f t="shared" si="0"/>
        <v>2048.34</v>
      </c>
      <c r="F5" s="1080">
        <f>SUM(F6:F17)</f>
        <v>415.77</v>
      </c>
      <c r="G5" s="1080">
        <f t="shared" si="0"/>
        <v>851.74</v>
      </c>
      <c r="H5" s="1080">
        <f t="shared" si="0"/>
        <v>45.31</v>
      </c>
      <c r="I5" s="272">
        <f t="shared" ref="I5:M5" si="1">INDEX(I6:I17,COUNT(I6:I17))</f>
        <v>2858464</v>
      </c>
      <c r="J5" s="272">
        <f>INDEX(J6:J17,COUNT(J6:J17))</f>
        <v>12750</v>
      </c>
      <c r="K5" s="272">
        <f t="shared" si="1"/>
        <v>6616</v>
      </c>
      <c r="L5" s="272">
        <f t="shared" si="1"/>
        <v>2378</v>
      </c>
      <c r="M5" s="272">
        <f t="shared" si="1"/>
        <v>909</v>
      </c>
      <c r="N5" s="272">
        <f>INDEX(N6:N17,COUNT(N6:N17))</f>
        <v>287</v>
      </c>
      <c r="O5" s="272">
        <f>INDEX(O6:O17,COUNT(O6:O17))</f>
        <v>847</v>
      </c>
    </row>
    <row r="6" spans="1:15" s="404" customFormat="1">
      <c r="A6" s="194">
        <v>45383</v>
      </c>
      <c r="B6" s="403">
        <v>354714.26</v>
      </c>
      <c r="C6" s="402">
        <v>5457.25</v>
      </c>
      <c r="D6" s="402">
        <v>9130.51</v>
      </c>
      <c r="E6" s="402">
        <v>1761.07</v>
      </c>
      <c r="F6" s="402">
        <v>120.69</v>
      </c>
      <c r="G6" s="402">
        <v>427.2</v>
      </c>
      <c r="H6" s="402">
        <v>15.61</v>
      </c>
      <c r="I6" s="402">
        <v>4135879</v>
      </c>
      <c r="J6" s="402">
        <v>22073</v>
      </c>
      <c r="K6" s="402">
        <v>15433</v>
      </c>
      <c r="L6" s="402">
        <v>10464</v>
      </c>
      <c r="M6" s="402">
        <v>1904</v>
      </c>
      <c r="N6" s="402">
        <v>19090</v>
      </c>
      <c r="O6" s="402">
        <v>318</v>
      </c>
    </row>
    <row r="7" spans="1:15" s="404" customFormat="1">
      <c r="A7" s="194">
        <v>45413</v>
      </c>
      <c r="B7" s="403">
        <v>108114.93</v>
      </c>
      <c r="C7" s="402">
        <v>1005.53</v>
      </c>
      <c r="D7" s="402">
        <v>1120.0999999999999</v>
      </c>
      <c r="E7" s="402">
        <v>203.68</v>
      </c>
      <c r="F7" s="402">
        <v>125.51</v>
      </c>
      <c r="G7" s="402">
        <v>393.48</v>
      </c>
      <c r="H7" s="402">
        <v>8.3800000000000008</v>
      </c>
      <c r="I7" s="402">
        <v>3018383</v>
      </c>
      <c r="J7" s="402">
        <v>18716</v>
      </c>
      <c r="K7" s="402">
        <v>17914</v>
      </c>
      <c r="L7" s="402">
        <v>5104</v>
      </c>
      <c r="M7" s="402">
        <v>2907</v>
      </c>
      <c r="N7" s="402">
        <v>941</v>
      </c>
      <c r="O7" s="402">
        <v>220</v>
      </c>
    </row>
    <row r="8" spans="1:15" s="404" customFormat="1">
      <c r="A8" s="194">
        <v>45444</v>
      </c>
      <c r="B8" s="403">
        <v>110875.45</v>
      </c>
      <c r="C8" s="402">
        <v>930.84</v>
      </c>
      <c r="D8" s="402">
        <v>1128.03</v>
      </c>
      <c r="E8" s="402">
        <v>83.59</v>
      </c>
      <c r="F8" s="402">
        <v>169.57</v>
      </c>
      <c r="G8" s="402">
        <v>31.06</v>
      </c>
      <c r="H8" s="402">
        <v>21.32</v>
      </c>
      <c r="I8" s="402">
        <v>2858464</v>
      </c>
      <c r="J8" s="402">
        <v>12750</v>
      </c>
      <c r="K8" s="402">
        <v>6616</v>
      </c>
      <c r="L8" s="402">
        <v>2378</v>
      </c>
      <c r="M8" s="402">
        <v>909</v>
      </c>
      <c r="N8" s="402">
        <v>287</v>
      </c>
      <c r="O8" s="402">
        <v>847</v>
      </c>
    </row>
    <row r="9" spans="1:15" s="404" customFormat="1">
      <c r="A9" s="194">
        <v>45474</v>
      </c>
      <c r="B9" s="403"/>
      <c r="C9" s="402"/>
      <c r="D9" s="402"/>
      <c r="E9" s="402"/>
      <c r="F9" s="402"/>
      <c r="G9" s="402"/>
      <c r="H9" s="402"/>
      <c r="I9" s="390"/>
      <c r="J9" s="403"/>
      <c r="K9" s="403"/>
      <c r="L9" s="1043"/>
      <c r="M9" s="402"/>
      <c r="N9" s="402"/>
      <c r="O9" s="402"/>
    </row>
    <row r="10" spans="1:15" s="404" customFormat="1">
      <c r="A10" s="194">
        <v>45505</v>
      </c>
      <c r="B10" s="403"/>
      <c r="C10" s="402"/>
      <c r="D10" s="402"/>
      <c r="E10" s="402"/>
      <c r="F10" s="402"/>
      <c r="G10" s="402"/>
      <c r="H10" s="402"/>
      <c r="I10" s="390"/>
      <c r="J10" s="403"/>
      <c r="K10" s="403"/>
      <c r="L10" s="1043"/>
      <c r="M10" s="402"/>
      <c r="N10" s="402"/>
      <c r="O10" s="402"/>
    </row>
    <row r="11" spans="1:15" s="404" customFormat="1">
      <c r="A11" s="194">
        <v>45536</v>
      </c>
      <c r="B11" s="403"/>
      <c r="C11" s="402"/>
      <c r="D11" s="402"/>
      <c r="E11" s="402"/>
      <c r="F11" s="402"/>
      <c r="G11" s="402"/>
      <c r="H11" s="402"/>
      <c r="I11" s="390"/>
      <c r="J11" s="403"/>
      <c r="K11" s="403"/>
      <c r="L11" s="1043"/>
      <c r="M11" s="402"/>
      <c r="N11" s="402"/>
      <c r="O11" s="402"/>
    </row>
    <row r="12" spans="1:15" s="404" customFormat="1">
      <c r="A12" s="194">
        <v>45566</v>
      </c>
      <c r="B12" s="403"/>
      <c r="C12" s="402"/>
      <c r="D12" s="402"/>
      <c r="E12" s="402"/>
      <c r="F12" s="402"/>
      <c r="G12" s="402"/>
      <c r="H12" s="402"/>
      <c r="I12" s="390"/>
      <c r="J12" s="403"/>
      <c r="K12" s="403"/>
      <c r="L12" s="1043"/>
      <c r="M12" s="402"/>
      <c r="N12" s="402"/>
      <c r="O12" s="402"/>
    </row>
    <row r="13" spans="1:15" s="404" customFormat="1">
      <c r="A13" s="194">
        <v>45597</v>
      </c>
      <c r="B13" s="403"/>
      <c r="C13" s="402"/>
      <c r="D13" s="402"/>
      <c r="E13" s="402"/>
      <c r="F13" s="402"/>
      <c r="G13" s="402"/>
      <c r="H13" s="402"/>
      <c r="I13" s="390"/>
      <c r="J13" s="403"/>
      <c r="K13" s="403"/>
      <c r="L13" s="1043"/>
      <c r="M13" s="402"/>
      <c r="N13" s="402"/>
      <c r="O13" s="402"/>
    </row>
    <row r="14" spans="1:15" s="404" customFormat="1">
      <c r="A14" s="194">
        <v>45627</v>
      </c>
      <c r="B14" s="403"/>
      <c r="C14" s="402"/>
      <c r="D14" s="402"/>
      <c r="E14" s="402"/>
      <c r="F14" s="402"/>
      <c r="G14" s="402"/>
      <c r="H14" s="402"/>
      <c r="I14" s="390"/>
      <c r="J14" s="403"/>
      <c r="K14" s="403"/>
      <c r="L14" s="1043"/>
      <c r="M14" s="402"/>
      <c r="N14" s="402"/>
      <c r="O14" s="402"/>
    </row>
    <row r="15" spans="1:15" s="404" customFormat="1">
      <c r="A15" s="194">
        <v>45658</v>
      </c>
      <c r="B15" s="403"/>
      <c r="C15" s="402"/>
      <c r="D15" s="402"/>
      <c r="E15" s="402"/>
      <c r="F15" s="402"/>
      <c r="G15" s="402"/>
      <c r="H15" s="402"/>
      <c r="I15" s="390"/>
      <c r="J15" s="403"/>
      <c r="K15" s="403"/>
      <c r="L15" s="1043"/>
      <c r="M15" s="402"/>
      <c r="N15" s="402"/>
      <c r="O15" s="402"/>
    </row>
    <row r="16" spans="1:15" s="404" customFormat="1">
      <c r="A16" s="194">
        <v>45689</v>
      </c>
      <c r="B16" s="403"/>
      <c r="C16" s="402"/>
      <c r="D16" s="402"/>
      <c r="E16" s="402"/>
      <c r="F16" s="402"/>
      <c r="G16" s="402"/>
      <c r="H16" s="402"/>
      <c r="I16" s="390"/>
      <c r="J16" s="403"/>
      <c r="K16" s="403"/>
      <c r="L16" s="1043"/>
      <c r="M16" s="402"/>
      <c r="N16" s="402"/>
      <c r="O16" s="402"/>
    </row>
    <row r="17" spans="1:15" s="404" customFormat="1">
      <c r="A17" s="194">
        <v>45717</v>
      </c>
      <c r="B17" s="403"/>
      <c r="C17" s="402"/>
      <c r="D17" s="402"/>
      <c r="E17" s="402"/>
      <c r="F17" s="402"/>
      <c r="G17" s="402"/>
      <c r="H17" s="402"/>
      <c r="I17" s="390"/>
      <c r="J17" s="403"/>
      <c r="K17" s="403"/>
      <c r="L17" s="1043"/>
      <c r="M17" s="402"/>
      <c r="N17" s="402"/>
      <c r="O17" s="402"/>
    </row>
    <row r="18" spans="1:15" s="404" customFormat="1">
      <c r="A18" s="588"/>
      <c r="B18" s="588"/>
      <c r="C18" s="588"/>
      <c r="D18" s="588"/>
      <c r="E18" s="588"/>
      <c r="F18" s="588"/>
      <c r="G18" s="588"/>
      <c r="H18" s="588"/>
      <c r="I18" s="588"/>
    </row>
    <row r="19" spans="1:15" s="404" customFormat="1">
      <c r="A19" s="1283" t="s">
        <v>314</v>
      </c>
      <c r="B19" s="1283"/>
      <c r="C19" s="1283"/>
      <c r="D19" s="1283"/>
      <c r="E19" s="1283"/>
      <c r="F19" s="1283"/>
      <c r="G19" s="1283"/>
      <c r="H19" s="1283"/>
      <c r="I19" s="1283"/>
    </row>
    <row r="20" spans="1:15" s="404" customFormat="1">
      <c r="A20" s="556" t="s">
        <v>1388</v>
      </c>
      <c r="B20" s="154"/>
      <c r="C20" s="154"/>
      <c r="D20" s="154"/>
      <c r="E20" s="154"/>
      <c r="F20" s="154"/>
      <c r="G20" s="154"/>
      <c r="H20" s="154"/>
      <c r="I20" s="108"/>
    </row>
    <row r="25" spans="1:15">
      <c r="D25" s="171"/>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workbookViewId="0">
      <selection activeCell="D3" sqref="D3"/>
    </sheetView>
  </sheetViews>
  <sheetFormatPr defaultColWidth="9.140625" defaultRowHeight="15"/>
  <cols>
    <col min="1" max="9" width="14.5703125" style="108" bestFit="1" customWidth="1"/>
    <col min="10" max="16384" width="9.140625" style="108"/>
  </cols>
  <sheetData>
    <row r="1" spans="1:9" ht="18.75" customHeight="1">
      <c r="A1" s="596" t="s">
        <v>590</v>
      </c>
      <c r="B1" s="596"/>
      <c r="C1" s="596"/>
      <c r="D1" s="596"/>
      <c r="E1" s="596"/>
      <c r="F1" s="596"/>
      <c r="G1" s="596"/>
    </row>
    <row r="2" spans="1:9" s="404" customFormat="1" ht="27" customHeight="1">
      <c r="A2" s="1385" t="s">
        <v>172</v>
      </c>
      <c r="B2" s="1378" t="s">
        <v>273</v>
      </c>
      <c r="C2" s="1379"/>
      <c r="D2" s="1379"/>
      <c r="E2" s="1380"/>
      <c r="F2" s="1404" t="s">
        <v>591</v>
      </c>
      <c r="G2" s="1405"/>
      <c r="H2" s="1405"/>
      <c r="I2" s="1406"/>
    </row>
    <row r="3" spans="1:9" s="404" customFormat="1" ht="18" customHeight="1">
      <c r="A3" s="1322"/>
      <c r="B3" s="1060" t="s">
        <v>580</v>
      </c>
      <c r="C3" s="1060" t="s">
        <v>581</v>
      </c>
      <c r="D3" s="1060" t="s">
        <v>582</v>
      </c>
      <c r="E3" s="1060" t="s">
        <v>583</v>
      </c>
      <c r="F3" s="1060" t="s">
        <v>580</v>
      </c>
      <c r="G3" s="1060" t="s">
        <v>581</v>
      </c>
      <c r="H3" s="1060" t="s">
        <v>582</v>
      </c>
      <c r="I3" s="1060" t="s">
        <v>583</v>
      </c>
    </row>
    <row r="4" spans="1:9" s="113" customFormat="1" ht="18" customHeight="1">
      <c r="A4" s="1016" t="s">
        <v>530</v>
      </c>
      <c r="B4" s="1036">
        <v>247087.80125950006</v>
      </c>
      <c r="C4" s="1036">
        <v>41.063919250000005</v>
      </c>
      <c r="D4" s="1036">
        <v>553.48741949999999</v>
      </c>
      <c r="E4" s="1036">
        <v>55.695217749999998</v>
      </c>
      <c r="F4" s="1036">
        <v>103178</v>
      </c>
      <c r="G4" s="1036">
        <v>0</v>
      </c>
      <c r="H4" s="1036">
        <v>8</v>
      </c>
      <c r="I4" s="1036">
        <v>0</v>
      </c>
    </row>
    <row r="5" spans="1:9" s="113" customFormat="1" ht="18" customHeight="1">
      <c r="A5" s="1019" t="s">
        <v>1207</v>
      </c>
      <c r="B5" s="1038">
        <f>SUM(B6:B17)</f>
        <v>6965.3505430000005</v>
      </c>
      <c r="C5" s="1038">
        <f t="shared" ref="C5:E5" si="0">SUM(C6:C17)</f>
        <v>0</v>
      </c>
      <c r="D5" s="1038">
        <f t="shared" si="0"/>
        <v>0</v>
      </c>
      <c r="E5" s="1038">
        <f t="shared" si="0"/>
        <v>0</v>
      </c>
      <c r="F5" s="272">
        <f>INDEX(F6:F17,COUNT(F6:F17))</f>
        <v>28000</v>
      </c>
      <c r="G5" s="272">
        <f>IFERROR(INDEX(G6:G16,COUNT(G6:G16)), "0")</f>
        <v>0</v>
      </c>
      <c r="H5" s="272">
        <f t="shared" ref="H5:I5" si="1">IFERROR(INDEX(H6:H16,COUNT(H6:H16)), "0")</f>
        <v>0</v>
      </c>
      <c r="I5" s="272">
        <f t="shared" si="1"/>
        <v>0</v>
      </c>
    </row>
    <row r="6" spans="1:9" s="404" customFormat="1">
      <c r="A6" s="194">
        <v>45383</v>
      </c>
      <c r="B6" s="402">
        <v>5312.076293000001</v>
      </c>
      <c r="C6" s="402">
        <v>0</v>
      </c>
      <c r="D6" s="402">
        <v>0</v>
      </c>
      <c r="E6" s="402">
        <v>0</v>
      </c>
      <c r="F6" s="402">
        <v>40175</v>
      </c>
      <c r="G6" s="402" t="s">
        <v>238</v>
      </c>
      <c r="H6" s="402" t="s">
        <v>238</v>
      </c>
      <c r="I6" s="402" t="s">
        <v>238</v>
      </c>
    </row>
    <row r="7" spans="1:9" s="404" customFormat="1">
      <c r="A7" s="194">
        <v>45413</v>
      </c>
      <c r="B7" s="402">
        <v>1001.7</v>
      </c>
      <c r="C7" s="402">
        <v>0</v>
      </c>
      <c r="D7" s="402">
        <v>0</v>
      </c>
      <c r="E7" s="402">
        <v>0</v>
      </c>
      <c r="F7" s="402">
        <v>4</v>
      </c>
      <c r="G7" s="402">
        <v>0</v>
      </c>
      <c r="H7" s="402">
        <v>0</v>
      </c>
      <c r="I7" s="402">
        <v>0</v>
      </c>
    </row>
    <row r="8" spans="1:9" s="404" customFormat="1">
      <c r="A8" s="194">
        <v>45444</v>
      </c>
      <c r="B8" s="402">
        <v>651.57425000000001</v>
      </c>
      <c r="C8" s="402">
        <v>0</v>
      </c>
      <c r="D8" s="402">
        <v>0</v>
      </c>
      <c r="E8" s="402">
        <v>0</v>
      </c>
      <c r="F8" s="402">
        <v>28000</v>
      </c>
      <c r="G8" s="402">
        <v>0</v>
      </c>
      <c r="H8" s="402">
        <v>0</v>
      </c>
      <c r="I8" s="402">
        <v>0</v>
      </c>
    </row>
    <row r="9" spans="1:9" s="404" customFormat="1">
      <c r="A9" s="194">
        <v>45474</v>
      </c>
      <c r="B9" s="402"/>
      <c r="C9" s="402"/>
      <c r="D9" s="402"/>
      <c r="E9" s="402"/>
      <c r="F9" s="402"/>
      <c r="G9" s="402"/>
      <c r="H9" s="402"/>
      <c r="I9" s="402"/>
    </row>
    <row r="10" spans="1:9" s="404" customFormat="1">
      <c r="A10" s="194">
        <v>45505</v>
      </c>
      <c r="B10" s="402"/>
      <c r="C10" s="402"/>
      <c r="D10" s="402"/>
      <c r="E10" s="402"/>
      <c r="F10" s="402"/>
      <c r="G10" s="402"/>
      <c r="H10" s="402"/>
      <c r="I10" s="402"/>
    </row>
    <row r="11" spans="1:9" s="404" customFormat="1">
      <c r="A11" s="194">
        <v>45536</v>
      </c>
      <c r="B11" s="402"/>
      <c r="C11" s="402"/>
      <c r="D11" s="402"/>
      <c r="E11" s="402"/>
      <c r="F11" s="402"/>
      <c r="G11" s="402"/>
      <c r="H11" s="402"/>
      <c r="I11" s="402"/>
    </row>
    <row r="12" spans="1:9" s="404" customFormat="1">
      <c r="A12" s="194">
        <v>45566</v>
      </c>
      <c r="B12" s="402"/>
      <c r="C12" s="402"/>
      <c r="D12" s="402"/>
      <c r="E12" s="402"/>
      <c r="F12" s="402"/>
      <c r="G12" s="402"/>
      <c r="H12" s="402"/>
      <c r="I12" s="402"/>
    </row>
    <row r="13" spans="1:9" s="404" customFormat="1">
      <c r="A13" s="194">
        <v>45597</v>
      </c>
      <c r="B13" s="402"/>
      <c r="C13" s="402"/>
      <c r="D13" s="402"/>
      <c r="E13" s="402"/>
      <c r="F13" s="402"/>
      <c r="G13" s="402"/>
      <c r="H13" s="402"/>
      <c r="I13" s="402"/>
    </row>
    <row r="14" spans="1:9" s="404" customFormat="1">
      <c r="A14" s="194">
        <v>45627</v>
      </c>
      <c r="B14" s="402"/>
      <c r="C14" s="402"/>
      <c r="D14" s="402"/>
      <c r="E14" s="402"/>
      <c r="F14" s="402"/>
      <c r="G14" s="402"/>
      <c r="H14" s="402"/>
      <c r="I14" s="402"/>
    </row>
    <row r="15" spans="1:9" s="404" customFormat="1">
      <c r="A15" s="194">
        <v>45658</v>
      </c>
      <c r="B15" s="402"/>
      <c r="C15" s="402"/>
      <c r="D15" s="402"/>
      <c r="E15" s="402"/>
      <c r="F15" s="402"/>
      <c r="G15" s="402"/>
      <c r="H15" s="402"/>
      <c r="I15" s="402"/>
    </row>
    <row r="16" spans="1:9" s="404" customFormat="1">
      <c r="A16" s="194">
        <v>45689</v>
      </c>
      <c r="B16" s="402"/>
      <c r="C16" s="402"/>
      <c r="D16" s="402"/>
      <c r="E16" s="402"/>
      <c r="F16" s="402"/>
      <c r="G16" s="402"/>
      <c r="H16" s="402"/>
      <c r="I16" s="402"/>
    </row>
    <row r="17" spans="1:9" s="404" customFormat="1">
      <c r="A17" s="194">
        <v>45717</v>
      </c>
      <c r="B17" s="402"/>
      <c r="C17" s="402"/>
      <c r="D17" s="402"/>
      <c r="E17" s="402"/>
      <c r="F17" s="402"/>
      <c r="G17" s="402"/>
      <c r="H17" s="402"/>
      <c r="I17" s="402"/>
    </row>
    <row r="18" spans="1:9" s="404" customFormat="1">
      <c r="A18" s="588"/>
      <c r="B18" s="588"/>
      <c r="C18" s="588"/>
      <c r="D18" s="588"/>
      <c r="E18" s="588"/>
      <c r="F18" s="588"/>
      <c r="G18" s="588"/>
      <c r="H18" s="588"/>
      <c r="I18" s="588"/>
    </row>
    <row r="19" spans="1:9" s="404" customFormat="1">
      <c r="A19" s="588" t="s">
        <v>280</v>
      </c>
      <c r="B19" s="588"/>
      <c r="C19" s="588"/>
      <c r="D19" s="588"/>
      <c r="E19" s="588"/>
      <c r="F19" s="588"/>
      <c r="G19" s="588"/>
      <c r="H19" s="588"/>
      <c r="I19" s="588"/>
    </row>
    <row r="20" spans="1:9" s="404" customFormat="1">
      <c r="A20" s="556" t="s">
        <v>1388</v>
      </c>
      <c r="B20" s="588"/>
      <c r="C20" s="588"/>
      <c r="D20" s="588"/>
      <c r="E20" s="588"/>
      <c r="F20" s="588"/>
      <c r="G20" s="588"/>
      <c r="H20" s="588"/>
      <c r="I20" s="588"/>
    </row>
    <row r="21" spans="1:9" s="404" customFormat="1">
      <c r="A21" s="108"/>
      <c r="B21" s="120"/>
      <c r="C21" s="120"/>
      <c r="D21" s="120"/>
      <c r="E21" s="120"/>
      <c r="F21" s="120"/>
      <c r="G21" s="120"/>
      <c r="H21" s="120"/>
      <c r="I21" s="120"/>
    </row>
    <row r="22" spans="1:9">
      <c r="B22" s="121"/>
      <c r="C22" s="121"/>
      <c r="D22" s="121"/>
      <c r="E22" s="121"/>
    </row>
    <row r="23" spans="1:9">
      <c r="B23" s="121"/>
      <c r="C23" s="121"/>
      <c r="D23" s="121"/>
      <c r="E23" s="121"/>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
  <sheetViews>
    <sheetView workbookViewId="0">
      <selection activeCell="C8" sqref="C8"/>
    </sheetView>
  </sheetViews>
  <sheetFormatPr defaultColWidth="9.140625" defaultRowHeight="15"/>
  <cols>
    <col min="1" max="1" width="12.140625" style="108" bestFit="1" customWidth="1"/>
    <col min="2" max="2" width="12.140625" style="108" customWidth="1"/>
    <col min="3" max="6" width="12.140625" style="108" bestFit="1" customWidth="1"/>
    <col min="7" max="7" width="12.140625" style="108" customWidth="1"/>
    <col min="8" max="11" width="12.140625" style="108" bestFit="1" customWidth="1"/>
    <col min="12" max="12" width="22.42578125" style="108" bestFit="1" customWidth="1"/>
    <col min="13" max="13" width="4.5703125" style="108" bestFit="1" customWidth="1"/>
    <col min="14" max="16384" width="9.140625" style="108"/>
  </cols>
  <sheetData>
    <row r="1" spans="1:12" ht="15.75" customHeight="1">
      <c r="A1" s="596" t="s">
        <v>592</v>
      </c>
      <c r="B1" s="596"/>
      <c r="C1" s="596"/>
      <c r="D1" s="596"/>
      <c r="E1" s="596"/>
      <c r="F1" s="596"/>
      <c r="G1" s="596"/>
      <c r="H1" s="596"/>
      <c r="I1" s="596"/>
      <c r="J1" s="596"/>
      <c r="K1" s="596"/>
      <c r="L1" s="596"/>
    </row>
    <row r="2" spans="1:12" s="404" customFormat="1" ht="19.5" customHeight="1">
      <c r="A2" s="1392" t="s">
        <v>172</v>
      </c>
      <c r="B2" s="1407" t="s">
        <v>561</v>
      </c>
      <c r="C2" s="1408"/>
      <c r="D2" s="1408"/>
      <c r="E2" s="1408"/>
      <c r="F2" s="1409"/>
      <c r="G2" s="1386" t="s">
        <v>568</v>
      </c>
      <c r="H2" s="1387"/>
      <c r="I2" s="1387"/>
      <c r="J2" s="1387"/>
      <c r="K2" s="1388"/>
    </row>
    <row r="3" spans="1:12" s="404" customFormat="1">
      <c r="A3" s="1302"/>
      <c r="B3" s="599" t="s">
        <v>593</v>
      </c>
      <c r="C3" s="1081" t="s">
        <v>594</v>
      </c>
      <c r="D3" s="1060" t="s">
        <v>595</v>
      </c>
      <c r="E3" s="1060" t="s">
        <v>596</v>
      </c>
      <c r="F3" s="1060" t="s">
        <v>597</v>
      </c>
      <c r="G3" s="1060" t="s">
        <v>593</v>
      </c>
      <c r="H3" s="1060" t="s">
        <v>594</v>
      </c>
      <c r="I3" s="1060" t="s">
        <v>595</v>
      </c>
      <c r="J3" s="1060" t="s">
        <v>596</v>
      </c>
      <c r="K3" s="1060" t="s">
        <v>597</v>
      </c>
    </row>
    <row r="4" spans="1:12" s="113" customFormat="1" ht="17.25" customHeight="1">
      <c r="A4" s="1016" t="s">
        <v>530</v>
      </c>
      <c r="B4" s="172">
        <v>265155.58940524998</v>
      </c>
      <c r="C4" s="1032">
        <v>1582715.4185500001</v>
      </c>
      <c r="D4" s="1032">
        <v>323528.36560299998</v>
      </c>
      <c r="E4" s="1036">
        <v>14354.014708000001</v>
      </c>
      <c r="F4" s="1036">
        <v>3740.2410360000022</v>
      </c>
      <c r="G4" s="1036">
        <v>87232.275318500004</v>
      </c>
      <c r="H4" s="1036">
        <v>51139.150599250024</v>
      </c>
      <c r="I4" s="1036">
        <v>16606.64022175</v>
      </c>
      <c r="J4" s="1036">
        <v>1343.6427497500003</v>
      </c>
      <c r="K4" s="1036">
        <v>0</v>
      </c>
    </row>
    <row r="5" spans="1:12" s="113" customFormat="1" ht="17.25" customHeight="1">
      <c r="A5" s="1019" t="s">
        <v>1207</v>
      </c>
      <c r="B5" s="1038">
        <f>SUM(B6:B17)</f>
        <v>425.11490000000003</v>
      </c>
      <c r="C5" s="1038">
        <f>SUM(C6:C17)</f>
        <v>223027.54100000003</v>
      </c>
      <c r="D5" s="1038">
        <f>SUM(D6:D17)</f>
        <v>5922.6467000000002</v>
      </c>
      <c r="E5" s="1038">
        <f>SUM(E6:E17)</f>
        <v>186.82210000000001</v>
      </c>
      <c r="F5" s="1038">
        <f>SUM(F6:F17)</f>
        <v>167.45919999999998</v>
      </c>
      <c r="G5" s="1038">
        <f t="shared" ref="G5:K5" si="0">SUM(G6:G17)</f>
        <v>91.471999999999994</v>
      </c>
      <c r="H5" s="1038">
        <f t="shared" si="0"/>
        <v>264.4076</v>
      </c>
      <c r="I5" s="1038">
        <f t="shared" si="0"/>
        <v>1.6799999999999999E-2</v>
      </c>
      <c r="J5" s="1038">
        <f t="shared" si="0"/>
        <v>0</v>
      </c>
      <c r="K5" s="1038">
        <f t="shared" si="0"/>
        <v>0</v>
      </c>
      <c r="L5" s="404"/>
    </row>
    <row r="6" spans="1:12" s="404" customFormat="1">
      <c r="A6" s="194">
        <v>45383</v>
      </c>
      <c r="B6" s="402">
        <v>425.11490000000003</v>
      </c>
      <c r="C6" s="402">
        <v>24202.961899999998</v>
      </c>
      <c r="D6" s="402">
        <v>1328.1263000000001</v>
      </c>
      <c r="E6" s="402">
        <v>186.73869999999999</v>
      </c>
      <c r="F6" s="402">
        <v>167.45919999999998</v>
      </c>
      <c r="G6" s="402">
        <v>91.471999999999994</v>
      </c>
      <c r="H6" s="402">
        <v>264.4076</v>
      </c>
      <c r="I6" s="402">
        <v>1.6799999999999999E-2</v>
      </c>
      <c r="J6" s="402">
        <v>0</v>
      </c>
      <c r="K6" s="402">
        <v>0</v>
      </c>
    </row>
    <row r="7" spans="1:12" s="404" customFormat="1">
      <c r="A7" s="194">
        <v>45413</v>
      </c>
      <c r="B7" s="402">
        <v>0</v>
      </c>
      <c r="C7" s="403">
        <v>196923.91000000003</v>
      </c>
      <c r="D7" s="402">
        <v>4226.71</v>
      </c>
      <c r="E7" s="402">
        <v>0</v>
      </c>
      <c r="F7" s="402">
        <v>0</v>
      </c>
      <c r="G7" s="402">
        <v>0</v>
      </c>
      <c r="H7" s="402">
        <v>0</v>
      </c>
      <c r="I7" s="402">
        <v>0</v>
      </c>
      <c r="J7" s="402">
        <v>0</v>
      </c>
      <c r="K7" s="402">
        <v>0</v>
      </c>
    </row>
    <row r="8" spans="1:12" s="404" customFormat="1">
      <c r="A8" s="194">
        <v>45444</v>
      </c>
      <c r="B8" s="402">
        <v>0</v>
      </c>
      <c r="C8" s="402">
        <v>1900.6690999999998</v>
      </c>
      <c r="D8" s="402">
        <v>367.81039999999996</v>
      </c>
      <c r="E8" s="402">
        <v>8.3400000000000002E-2</v>
      </c>
      <c r="F8" s="402">
        <v>0</v>
      </c>
      <c r="G8" s="402">
        <v>0</v>
      </c>
      <c r="H8" s="402">
        <v>0</v>
      </c>
      <c r="I8" s="402">
        <v>0</v>
      </c>
      <c r="J8" s="402">
        <v>0</v>
      </c>
      <c r="K8" s="402">
        <v>0</v>
      </c>
    </row>
    <row r="9" spans="1:12" s="404" customFormat="1">
      <c r="A9" s="194">
        <v>45474</v>
      </c>
      <c r="B9" s="402"/>
      <c r="C9" s="402"/>
      <c r="D9" s="402"/>
      <c r="E9" s="402"/>
      <c r="F9" s="402"/>
      <c r="G9" s="402"/>
      <c r="H9" s="402"/>
      <c r="I9" s="402"/>
      <c r="J9" s="402"/>
      <c r="K9" s="402"/>
    </row>
    <row r="10" spans="1:12" s="404" customFormat="1">
      <c r="A10" s="194">
        <v>45505</v>
      </c>
      <c r="B10" s="402"/>
      <c r="C10" s="403"/>
      <c r="D10" s="402"/>
      <c r="E10" s="402"/>
      <c r="F10" s="402"/>
      <c r="G10" s="402"/>
      <c r="H10" s="402"/>
      <c r="I10" s="402"/>
      <c r="J10" s="402"/>
      <c r="K10" s="402"/>
    </row>
    <row r="11" spans="1:12" s="404" customFormat="1">
      <c r="A11" s="194">
        <v>45536</v>
      </c>
      <c r="B11" s="402"/>
      <c r="C11" s="403"/>
      <c r="D11" s="402"/>
      <c r="E11" s="402"/>
      <c r="F11" s="402"/>
      <c r="G11" s="402"/>
      <c r="H11" s="402"/>
      <c r="I11" s="402"/>
      <c r="J11" s="402"/>
      <c r="K11" s="402"/>
    </row>
    <row r="12" spans="1:12" s="404" customFormat="1">
      <c r="A12" s="194">
        <v>45566</v>
      </c>
      <c r="B12" s="402"/>
      <c r="C12" s="320"/>
      <c r="D12" s="402"/>
      <c r="E12" s="402"/>
      <c r="F12" s="402"/>
      <c r="G12" s="402"/>
      <c r="H12" s="402"/>
      <c r="I12" s="402"/>
      <c r="J12" s="402"/>
      <c r="K12" s="402"/>
    </row>
    <row r="13" spans="1:12" s="404" customFormat="1">
      <c r="A13" s="194">
        <v>45597</v>
      </c>
      <c r="B13" s="402"/>
      <c r="C13" s="320"/>
      <c r="D13" s="402"/>
      <c r="E13" s="402"/>
      <c r="F13" s="402"/>
      <c r="G13" s="402"/>
      <c r="H13" s="402"/>
      <c r="I13" s="402"/>
      <c r="J13" s="402"/>
      <c r="K13" s="402"/>
    </row>
    <row r="14" spans="1:12" s="404" customFormat="1">
      <c r="A14" s="194">
        <v>45627</v>
      </c>
      <c r="B14" s="402"/>
      <c r="C14" s="320"/>
      <c r="D14" s="402"/>
      <c r="E14" s="402"/>
      <c r="F14" s="402"/>
      <c r="G14" s="402"/>
      <c r="H14" s="402"/>
      <c r="I14" s="402"/>
      <c r="J14" s="402"/>
      <c r="K14" s="402"/>
    </row>
    <row r="15" spans="1:12" s="404" customFormat="1">
      <c r="A15" s="194">
        <v>45658</v>
      </c>
      <c r="B15" s="402"/>
      <c r="C15" s="403"/>
      <c r="D15" s="402"/>
      <c r="E15" s="402"/>
      <c r="F15" s="402"/>
      <c r="G15" s="402"/>
      <c r="H15" s="402"/>
      <c r="I15" s="402"/>
      <c r="J15" s="402"/>
      <c r="K15" s="402"/>
    </row>
    <row r="16" spans="1:12" s="404" customFormat="1">
      <c r="A16" s="194">
        <v>45689</v>
      </c>
      <c r="B16" s="402"/>
      <c r="C16" s="320"/>
      <c r="D16" s="402"/>
      <c r="E16" s="402"/>
      <c r="F16" s="402"/>
      <c r="G16" s="402"/>
      <c r="H16" s="402"/>
      <c r="I16" s="402"/>
      <c r="J16" s="402"/>
      <c r="K16" s="402"/>
    </row>
    <row r="17" spans="1:11" s="404" customFormat="1">
      <c r="A17" s="194">
        <v>45717</v>
      </c>
      <c r="B17" s="402"/>
      <c r="C17" s="320"/>
      <c r="D17" s="402"/>
      <c r="E17" s="402"/>
      <c r="F17" s="402"/>
      <c r="G17" s="402"/>
      <c r="H17" s="402"/>
      <c r="I17" s="402"/>
      <c r="J17" s="402"/>
      <c r="K17" s="402"/>
    </row>
    <row r="18" spans="1:11" s="404" customFormat="1">
      <c r="A18" s="147"/>
      <c r="B18" s="406"/>
      <c r="C18" s="148"/>
      <c r="D18" s="406"/>
      <c r="E18" s="406"/>
      <c r="F18" s="406"/>
      <c r="G18" s="406"/>
      <c r="H18" s="406"/>
      <c r="I18" s="406"/>
      <c r="J18" s="406"/>
      <c r="K18" s="406"/>
    </row>
    <row r="19" spans="1:11" s="404" customFormat="1" ht="15" customHeight="1">
      <c r="A19" s="1315" t="s">
        <v>262</v>
      </c>
      <c r="B19" s="1315"/>
      <c r="C19" s="1315"/>
      <c r="D19" s="1315"/>
      <c r="E19" s="1315"/>
      <c r="F19" s="1315"/>
      <c r="G19" s="1315"/>
      <c r="H19" s="1315"/>
      <c r="I19" s="1315"/>
      <c r="J19" s="1315"/>
      <c r="K19" s="1315"/>
    </row>
    <row r="20" spans="1:11" s="404" customFormat="1" ht="15" customHeight="1">
      <c r="A20" s="556" t="s">
        <v>1388</v>
      </c>
      <c r="B20" s="120"/>
      <c r="C20" s="120"/>
      <c r="D20" s="120"/>
      <c r="E20" s="120"/>
      <c r="F20" s="120"/>
      <c r="G20" s="120"/>
      <c r="H20" s="120"/>
      <c r="I20" s="120"/>
      <c r="J20" s="120"/>
      <c r="K20" s="120"/>
    </row>
    <row r="21" spans="1:11">
      <c r="B21" s="121"/>
      <c r="C21" s="121"/>
      <c r="D21" s="121"/>
      <c r="E21" s="121"/>
      <c r="F21" s="121"/>
      <c r="G21" s="121"/>
      <c r="H21" s="121"/>
      <c r="I21" s="121"/>
      <c r="J21" s="121"/>
      <c r="K21" s="121"/>
    </row>
    <row r="22" spans="1:11">
      <c r="B22" s="173"/>
      <c r="C22" s="173"/>
      <c r="F22" s="121"/>
      <c r="K22" s="121"/>
    </row>
    <row r="23" spans="1:11">
      <c r="B23" s="173"/>
      <c r="C23" s="173"/>
      <c r="F23" s="121"/>
      <c r="K23" s="121"/>
    </row>
    <row r="24" spans="1:11">
      <c r="B24" s="173"/>
      <c r="C24" s="173"/>
      <c r="F24" s="121"/>
      <c r="K24" s="121"/>
    </row>
    <row r="25" spans="1:11">
      <c r="B25" s="131"/>
      <c r="C25" s="131"/>
      <c r="F25" s="121"/>
      <c r="K25" s="121"/>
    </row>
    <row r="26" spans="1:11">
      <c r="F26" s="121"/>
      <c r="K26" s="121"/>
    </row>
    <row r="27" spans="1:11">
      <c r="F27" s="121"/>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workbookViewId="0">
      <selection activeCell="N10" sqref="N10"/>
    </sheetView>
  </sheetViews>
  <sheetFormatPr defaultColWidth="9.140625" defaultRowHeight="15"/>
  <cols>
    <col min="1" max="1" width="12.42578125" style="108" bestFit="1" customWidth="1"/>
    <col min="2" max="2" width="12.42578125" style="108" customWidth="1"/>
    <col min="3" max="6" width="12.42578125" style="108" bestFit="1" customWidth="1"/>
    <col min="7" max="7" width="12.42578125" style="108" customWidth="1"/>
    <col min="8" max="10" width="12.140625" style="108" bestFit="1" customWidth="1"/>
    <col min="11" max="11" width="12.42578125" style="108" bestFit="1" customWidth="1"/>
    <col min="12" max="13" width="9.140625" style="108"/>
    <col min="14" max="14" width="10.5703125" style="108" bestFit="1" customWidth="1"/>
    <col min="15" max="15" width="10.28515625" style="108" bestFit="1" customWidth="1"/>
    <col min="16" max="16384" width="9.140625" style="108"/>
  </cols>
  <sheetData>
    <row r="1" spans="1:15" ht="17.25" customHeight="1">
      <c r="A1" s="271" t="s">
        <v>598</v>
      </c>
      <c r="B1" s="283"/>
      <c r="C1" s="283"/>
      <c r="D1" s="283"/>
      <c r="E1" s="283"/>
      <c r="F1" s="283"/>
      <c r="G1" s="283"/>
      <c r="H1" s="283"/>
      <c r="I1" s="283"/>
      <c r="J1" s="283"/>
      <c r="K1" s="283"/>
    </row>
    <row r="2" spans="1:15" s="404" customFormat="1" ht="18" customHeight="1">
      <c r="A2" s="1410" t="s">
        <v>172</v>
      </c>
      <c r="B2" s="1412" t="s">
        <v>561</v>
      </c>
      <c r="C2" s="1413"/>
      <c r="D2" s="1413"/>
      <c r="E2" s="1413"/>
      <c r="F2" s="1414"/>
      <c r="G2" s="1415" t="s">
        <v>568</v>
      </c>
      <c r="H2" s="1416"/>
      <c r="I2" s="1416"/>
      <c r="J2" s="1416"/>
      <c r="K2" s="1417"/>
    </row>
    <row r="3" spans="1:15" s="404" customFormat="1" ht="18" customHeight="1">
      <c r="A3" s="1411"/>
      <c r="B3" s="232" t="s">
        <v>593</v>
      </c>
      <c r="C3" s="1082" t="s">
        <v>594</v>
      </c>
      <c r="D3" s="1083" t="s">
        <v>599</v>
      </c>
      <c r="E3" s="1083" t="s">
        <v>596</v>
      </c>
      <c r="F3" s="1083" t="s">
        <v>597</v>
      </c>
      <c r="G3" s="1083" t="s">
        <v>593</v>
      </c>
      <c r="H3" s="1083" t="s">
        <v>594</v>
      </c>
      <c r="I3" s="1083" t="s">
        <v>595</v>
      </c>
      <c r="J3" s="1083" t="s">
        <v>596</v>
      </c>
      <c r="K3" s="1083" t="s">
        <v>597</v>
      </c>
    </row>
    <row r="4" spans="1:15" s="113" customFormat="1" ht="16.5" customHeight="1">
      <c r="A4" s="1016" t="s">
        <v>530</v>
      </c>
      <c r="B4" s="303">
        <v>619188.15919525002</v>
      </c>
      <c r="C4" s="1084">
        <v>4685370.8459481057</v>
      </c>
      <c r="D4" s="1084">
        <v>1501948.9385291443</v>
      </c>
      <c r="E4" s="1084">
        <v>222220.96535619488</v>
      </c>
      <c r="F4" s="1084">
        <v>173012.63311431001</v>
      </c>
      <c r="G4" s="220">
        <v>19093760.92444725</v>
      </c>
      <c r="H4" s="1084">
        <v>7358692.7990452508</v>
      </c>
      <c r="I4" s="1084">
        <v>1360063.1282590001</v>
      </c>
      <c r="J4" s="1084">
        <v>122684.10330375</v>
      </c>
      <c r="K4" s="1084">
        <v>7094.0754217499998</v>
      </c>
    </row>
    <row r="5" spans="1:15" s="113" customFormat="1" ht="16.5" customHeight="1">
      <c r="A5" s="1019" t="s">
        <v>1207</v>
      </c>
      <c r="B5" s="1038">
        <f t="shared" ref="B5:K5" si="0">SUM(B6:B17)</f>
        <v>31835.689055018498</v>
      </c>
      <c r="C5" s="1038">
        <f t="shared" si="0"/>
        <v>319295.10792862845</v>
      </c>
      <c r="D5" s="1038">
        <f t="shared" si="0"/>
        <v>70720.877635738361</v>
      </c>
      <c r="E5" s="1038">
        <f t="shared" si="0"/>
        <v>3838.7536349999996</v>
      </c>
      <c r="F5" s="1038">
        <f t="shared" si="0"/>
        <v>6210.5008550000066</v>
      </c>
      <c r="G5" s="1038">
        <f t="shared" si="0"/>
        <v>57209.442180749989</v>
      </c>
      <c r="H5" s="1038">
        <f t="shared" si="0"/>
        <v>88866.167236999987</v>
      </c>
      <c r="I5" s="1038">
        <f t="shared" si="0"/>
        <v>13912.460767250002</v>
      </c>
      <c r="J5" s="1038">
        <f t="shared" si="0"/>
        <v>3542.7151205000005</v>
      </c>
      <c r="K5" s="1038">
        <f t="shared" si="0"/>
        <v>406.35107775</v>
      </c>
      <c r="L5" s="114"/>
      <c r="M5" s="114"/>
      <c r="N5" s="174"/>
      <c r="O5" s="175"/>
    </row>
    <row r="6" spans="1:15" s="404" customFormat="1" ht="16.5" customHeight="1">
      <c r="A6" s="194">
        <v>45383</v>
      </c>
      <c r="B6" s="395">
        <v>2881.8392305000002</v>
      </c>
      <c r="C6" s="395">
        <v>160682.56208672433</v>
      </c>
      <c r="D6" s="395">
        <v>45518.748263879817</v>
      </c>
      <c r="E6" s="395">
        <v>2917.7947239999994</v>
      </c>
      <c r="F6" s="395">
        <v>5437.4272440000068</v>
      </c>
      <c r="G6" s="395">
        <v>54900.824904749985</v>
      </c>
      <c r="H6" s="395">
        <v>82105.088391749989</v>
      </c>
      <c r="I6" s="395">
        <v>13265.001724250002</v>
      </c>
      <c r="J6" s="395">
        <v>3541.6720505000003</v>
      </c>
      <c r="K6" s="394">
        <v>375.64347524999999</v>
      </c>
      <c r="L6" s="120"/>
      <c r="M6" s="174"/>
      <c r="N6" s="174"/>
      <c r="O6" s="175"/>
    </row>
    <row r="7" spans="1:15" s="404" customFormat="1" ht="16.5" customHeight="1">
      <c r="A7" s="194">
        <v>45413</v>
      </c>
      <c r="B7" s="395">
        <v>28953.808095518496</v>
      </c>
      <c r="C7" s="395">
        <v>75037.492755135987</v>
      </c>
      <c r="D7" s="395">
        <v>125.46981049999999</v>
      </c>
      <c r="E7" s="395">
        <v>531.01790325000002</v>
      </c>
      <c r="F7" s="395">
        <v>502.71215499999994</v>
      </c>
      <c r="G7" s="395">
        <v>2253.3843769999999</v>
      </c>
      <c r="H7" s="395">
        <v>3540.1047944999996</v>
      </c>
      <c r="I7" s="395">
        <v>0</v>
      </c>
      <c r="J7" s="395">
        <v>0</v>
      </c>
      <c r="K7" s="394">
        <v>27.615787999999998</v>
      </c>
      <c r="L7" s="120"/>
      <c r="M7" s="174"/>
      <c r="N7" s="174"/>
      <c r="O7" s="175"/>
    </row>
    <row r="8" spans="1:15" s="404" customFormat="1" ht="16.5" customHeight="1">
      <c r="A8" s="194">
        <v>45444</v>
      </c>
      <c r="B8" s="395">
        <v>4.1729000000000002E-2</v>
      </c>
      <c r="C8" s="395">
        <v>83575.053086768166</v>
      </c>
      <c r="D8" s="395">
        <v>25076.659561358545</v>
      </c>
      <c r="E8" s="395">
        <v>389.94100775000004</v>
      </c>
      <c r="F8" s="395">
        <v>270.36145599999992</v>
      </c>
      <c r="G8" s="395">
        <v>55.23289900000001</v>
      </c>
      <c r="H8" s="395">
        <v>3220.9740507499992</v>
      </c>
      <c r="I8" s="395">
        <v>647.45904300000007</v>
      </c>
      <c r="J8" s="395">
        <v>1.0430699999999999</v>
      </c>
      <c r="K8" s="394">
        <v>3.0918145000000004</v>
      </c>
      <c r="L8" s="120"/>
      <c r="M8" s="174"/>
      <c r="N8" s="174"/>
      <c r="O8" s="175"/>
    </row>
    <row r="9" spans="1:15" s="404" customFormat="1" ht="16.5" customHeight="1">
      <c r="A9" s="194">
        <v>45474</v>
      </c>
      <c r="B9" s="395"/>
      <c r="C9" s="395"/>
      <c r="D9" s="395"/>
      <c r="E9" s="395"/>
      <c r="F9" s="395"/>
      <c r="G9" s="395"/>
      <c r="H9" s="391"/>
      <c r="I9" s="395"/>
      <c r="J9" s="395"/>
      <c r="K9" s="394"/>
      <c r="L9" s="120"/>
      <c r="M9" s="174"/>
      <c r="N9" s="174"/>
      <c r="O9" s="175"/>
    </row>
    <row r="10" spans="1:15" s="404" customFormat="1" ht="16.5" customHeight="1">
      <c r="A10" s="194">
        <v>45505</v>
      </c>
      <c r="B10" s="395"/>
      <c r="C10" s="395"/>
      <c r="D10" s="395"/>
      <c r="E10" s="395"/>
      <c r="F10" s="395"/>
      <c r="G10" s="395"/>
      <c r="H10" s="391"/>
      <c r="I10" s="395"/>
      <c r="J10" s="395"/>
      <c r="K10" s="394"/>
      <c r="L10" s="120"/>
      <c r="M10" s="174"/>
      <c r="N10" s="174"/>
      <c r="O10" s="175"/>
    </row>
    <row r="11" spans="1:15" s="404" customFormat="1">
      <c r="A11" s="194">
        <v>45536</v>
      </c>
      <c r="B11" s="395"/>
      <c r="C11" s="395"/>
      <c r="D11" s="395"/>
      <c r="E11" s="395"/>
      <c r="F11" s="395"/>
      <c r="G11" s="395"/>
      <c r="H11" s="391"/>
      <c r="I11" s="395"/>
      <c r="J11" s="395"/>
      <c r="K11" s="394"/>
      <c r="L11" s="120"/>
      <c r="M11" s="174"/>
      <c r="N11" s="174"/>
      <c r="O11" s="175"/>
    </row>
    <row r="12" spans="1:15" s="404" customFormat="1">
      <c r="A12" s="194">
        <v>45566</v>
      </c>
      <c r="B12" s="395"/>
      <c r="C12" s="395"/>
      <c r="D12" s="395"/>
      <c r="E12" s="395"/>
      <c r="F12" s="395"/>
      <c r="G12" s="395"/>
      <c r="H12" s="391"/>
      <c r="I12" s="395"/>
      <c r="J12" s="395"/>
      <c r="K12" s="394"/>
      <c r="L12" s="120"/>
      <c r="M12" s="174"/>
      <c r="N12" s="174"/>
      <c r="O12" s="175"/>
    </row>
    <row r="13" spans="1:15" s="404" customFormat="1">
      <c r="A13" s="194">
        <v>45597</v>
      </c>
      <c r="B13" s="395"/>
      <c r="C13" s="395"/>
      <c r="D13" s="395"/>
      <c r="E13" s="395"/>
      <c r="F13" s="395"/>
      <c r="G13" s="395"/>
      <c r="H13" s="391"/>
      <c r="I13" s="395"/>
      <c r="J13" s="395"/>
      <c r="K13" s="394"/>
    </row>
    <row r="14" spans="1:15" s="404" customFormat="1">
      <c r="A14" s="194">
        <v>45627</v>
      </c>
      <c r="B14" s="395"/>
      <c r="C14" s="395"/>
      <c r="D14" s="395"/>
      <c r="E14" s="395"/>
      <c r="F14" s="395"/>
      <c r="G14" s="395"/>
      <c r="H14" s="391"/>
      <c r="I14" s="395"/>
      <c r="J14" s="395"/>
      <c r="K14" s="394"/>
    </row>
    <row r="15" spans="1:15" s="404" customFormat="1">
      <c r="A15" s="194">
        <v>45658</v>
      </c>
      <c r="B15" s="395"/>
      <c r="C15" s="395"/>
      <c r="D15" s="395"/>
      <c r="E15" s="395"/>
      <c r="F15" s="395"/>
      <c r="G15" s="395"/>
      <c r="H15" s="391"/>
      <c r="I15" s="395"/>
      <c r="J15" s="395"/>
      <c r="K15" s="394"/>
    </row>
    <row r="16" spans="1:15" s="404" customFormat="1">
      <c r="A16" s="194">
        <v>45689</v>
      </c>
      <c r="B16" s="395"/>
      <c r="C16" s="395"/>
      <c r="D16" s="395"/>
      <c r="E16" s="395"/>
      <c r="F16" s="395"/>
      <c r="G16" s="395"/>
      <c r="H16" s="391"/>
      <c r="I16" s="395"/>
      <c r="J16" s="395"/>
      <c r="K16" s="394"/>
    </row>
    <row r="17" spans="1:15" s="404" customFormat="1">
      <c r="A17" s="194">
        <v>45717</v>
      </c>
      <c r="B17" s="401"/>
      <c r="C17" s="401"/>
      <c r="D17" s="401"/>
      <c r="E17" s="401"/>
      <c r="F17" s="401"/>
      <c r="G17" s="401"/>
      <c r="H17" s="392"/>
      <c r="I17" s="392"/>
      <c r="J17" s="420"/>
      <c r="K17" s="420"/>
    </row>
    <row r="18" spans="1:15" s="404" customFormat="1">
      <c r="L18" s="120"/>
      <c r="M18" s="174"/>
      <c r="N18" s="174"/>
      <c r="O18" s="175"/>
    </row>
    <row r="19" spans="1:15" s="404" customFormat="1" ht="15" customHeight="1">
      <c r="A19" s="1418" t="s">
        <v>600</v>
      </c>
      <c r="B19" s="1418"/>
      <c r="C19" s="1418"/>
      <c r="D19" s="1418"/>
      <c r="E19" s="1418"/>
      <c r="F19" s="1418"/>
      <c r="G19" s="1418"/>
      <c r="H19" s="1418"/>
      <c r="I19" s="1418"/>
      <c r="J19" s="1418"/>
      <c r="K19" s="1418"/>
      <c r="L19" s="120"/>
    </row>
    <row r="20" spans="1:15" s="404" customFormat="1">
      <c r="A20" s="404" t="s">
        <v>314</v>
      </c>
    </row>
    <row r="21" spans="1:15" s="404" customFormat="1">
      <c r="A21" s="556" t="s">
        <v>1388</v>
      </c>
    </row>
    <row r="22" spans="1:15" s="404" customFormat="1">
      <c r="A22" s="108"/>
      <c r="B22" s="175"/>
      <c r="C22" s="175"/>
      <c r="D22" s="175"/>
      <c r="E22" s="175"/>
      <c r="F22" s="175"/>
      <c r="G22" s="175"/>
      <c r="H22" s="175"/>
      <c r="J22" s="175"/>
      <c r="K22" s="175"/>
    </row>
    <row r="23" spans="1:15">
      <c r="F23" s="131"/>
      <c r="K23" s="131"/>
    </row>
    <row r="24" spans="1:15">
      <c r="F24" s="131"/>
      <c r="K24" s="131"/>
    </row>
    <row r="25" spans="1:15">
      <c r="F25" s="131"/>
      <c r="K25" s="131"/>
    </row>
    <row r="26" spans="1:15">
      <c r="F26" s="131"/>
      <c r="K26" s="131"/>
    </row>
    <row r="27" spans="1:15">
      <c r="E27" s="131"/>
      <c r="F27" s="131"/>
      <c r="K27" s="131"/>
    </row>
    <row r="28" spans="1:15">
      <c r="F28" s="131"/>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election activeCell="D3" sqref="D3"/>
    </sheetView>
  </sheetViews>
  <sheetFormatPr defaultColWidth="9.140625" defaultRowHeight="15"/>
  <cols>
    <col min="1" max="1" width="12.140625" style="108" bestFit="1" customWidth="1"/>
    <col min="2" max="2" width="12.140625" style="108" customWidth="1"/>
    <col min="3" max="6" width="12.140625" style="108" bestFit="1" customWidth="1"/>
    <col min="7" max="7" width="12.140625" style="108" customWidth="1"/>
    <col min="8" max="11" width="12.140625" style="108" bestFit="1" customWidth="1"/>
    <col min="12" max="12" width="4.5703125" style="108" bestFit="1" customWidth="1"/>
    <col min="13" max="16384" width="9.140625" style="108"/>
  </cols>
  <sheetData>
    <row r="1" spans="1:11" ht="18" customHeight="1">
      <c r="A1" s="271" t="s">
        <v>601</v>
      </c>
      <c r="B1" s="271"/>
      <c r="C1" s="271"/>
      <c r="D1" s="271"/>
      <c r="E1" s="271"/>
      <c r="F1" s="271"/>
      <c r="G1" s="271"/>
      <c r="H1" s="271"/>
      <c r="I1" s="271"/>
      <c r="J1" s="271"/>
      <c r="K1" s="271"/>
    </row>
    <row r="2" spans="1:11" s="404" customFormat="1" ht="18" customHeight="1">
      <c r="A2" s="1410" t="s">
        <v>172</v>
      </c>
      <c r="B2" s="1412" t="s">
        <v>561</v>
      </c>
      <c r="C2" s="1413"/>
      <c r="D2" s="1413"/>
      <c r="E2" s="1413"/>
      <c r="F2" s="1414"/>
      <c r="G2" s="1415" t="s">
        <v>568</v>
      </c>
      <c r="H2" s="1416"/>
      <c r="I2" s="1416"/>
      <c r="J2" s="1416"/>
      <c r="K2" s="1417"/>
    </row>
    <row r="3" spans="1:11" s="404" customFormat="1" ht="18" customHeight="1">
      <c r="A3" s="1411"/>
      <c r="B3" s="232" t="s">
        <v>593</v>
      </c>
      <c r="C3" s="1082" t="s">
        <v>594</v>
      </c>
      <c r="D3" s="1083" t="s">
        <v>599</v>
      </c>
      <c r="E3" s="1083" t="s">
        <v>596</v>
      </c>
      <c r="F3" s="1083" t="s">
        <v>597</v>
      </c>
      <c r="G3" s="1083" t="s">
        <v>593</v>
      </c>
      <c r="H3" s="1083" t="s">
        <v>594</v>
      </c>
      <c r="I3" s="1083" t="s">
        <v>595</v>
      </c>
      <c r="J3" s="1083" t="s">
        <v>596</v>
      </c>
      <c r="K3" s="1083" t="s">
        <v>597</v>
      </c>
    </row>
    <row r="4" spans="1:11" s="113" customFormat="1" ht="17.25" customHeight="1">
      <c r="A4" s="1016" t="s">
        <v>530</v>
      </c>
      <c r="B4" s="303">
        <v>14.802290500000003</v>
      </c>
      <c r="C4" s="1084">
        <v>145944.96059725003</v>
      </c>
      <c r="D4" s="1084">
        <v>72897.092392749997</v>
      </c>
      <c r="E4" s="1084">
        <v>28876.607645249998</v>
      </c>
      <c r="F4" s="1084">
        <v>4.5848877499999992</v>
      </c>
      <c r="G4" s="220">
        <v>0</v>
      </c>
      <c r="H4" s="1084">
        <v>0</v>
      </c>
      <c r="I4" s="1084">
        <v>0</v>
      </c>
      <c r="J4" s="1084">
        <v>0</v>
      </c>
      <c r="K4" s="1084">
        <v>0</v>
      </c>
    </row>
    <row r="5" spans="1:11" s="113" customFormat="1" ht="17.25" customHeight="1">
      <c r="A5" s="1019" t="s">
        <v>1207</v>
      </c>
      <c r="B5" s="1038">
        <f t="shared" ref="B5:K5" si="0">SUM(B6:B17)</f>
        <v>0.78358949999999994</v>
      </c>
      <c r="C5" s="1038">
        <f t="shared" si="0"/>
        <v>4808.3032375000003</v>
      </c>
      <c r="D5" s="1038">
        <f t="shared" si="0"/>
        <v>2156.1633980000001</v>
      </c>
      <c r="E5" s="1038">
        <f t="shared" si="0"/>
        <v>0.10031799999999999</v>
      </c>
      <c r="F5" s="1038">
        <f t="shared" si="0"/>
        <v>0</v>
      </c>
      <c r="G5" s="1038">
        <f t="shared" si="0"/>
        <v>0</v>
      </c>
      <c r="H5" s="1038">
        <f t="shared" si="0"/>
        <v>0</v>
      </c>
      <c r="I5" s="1038">
        <f t="shared" si="0"/>
        <v>0</v>
      </c>
      <c r="J5" s="1038">
        <f t="shared" si="0"/>
        <v>0</v>
      </c>
      <c r="K5" s="1038">
        <f t="shared" si="0"/>
        <v>0</v>
      </c>
    </row>
    <row r="6" spans="1:11" s="404" customFormat="1" ht="17.25" customHeight="1">
      <c r="A6" s="194">
        <v>45383</v>
      </c>
      <c r="B6" s="395">
        <v>0.78358949999999994</v>
      </c>
      <c r="C6" s="395">
        <v>3389.2969875000008</v>
      </c>
      <c r="D6" s="395">
        <v>1921.8953980000001</v>
      </c>
      <c r="E6" s="395">
        <v>0.10031799999999999</v>
      </c>
      <c r="F6" s="395">
        <v>0</v>
      </c>
      <c r="G6" s="395">
        <v>0</v>
      </c>
      <c r="H6" s="391">
        <v>0</v>
      </c>
      <c r="I6" s="395">
        <v>0</v>
      </c>
      <c r="J6" s="395">
        <v>0</v>
      </c>
      <c r="K6" s="394">
        <v>0</v>
      </c>
    </row>
    <row r="7" spans="1:11" s="404" customFormat="1" ht="17.25" customHeight="1">
      <c r="A7" s="194">
        <v>45413</v>
      </c>
      <c r="B7" s="395">
        <v>0</v>
      </c>
      <c r="C7" s="395">
        <v>1001.7</v>
      </c>
      <c r="D7" s="395">
        <v>0</v>
      </c>
      <c r="E7" s="395">
        <v>0</v>
      </c>
      <c r="F7" s="395">
        <v>0</v>
      </c>
      <c r="G7" s="395">
        <v>0</v>
      </c>
      <c r="H7" s="391">
        <v>0</v>
      </c>
      <c r="I7" s="395">
        <v>0</v>
      </c>
      <c r="J7" s="395">
        <v>0</v>
      </c>
      <c r="K7" s="394">
        <v>0</v>
      </c>
    </row>
    <row r="8" spans="1:11" s="404" customFormat="1" ht="17.25" customHeight="1">
      <c r="A8" s="194">
        <v>45444</v>
      </c>
      <c r="B8" s="395">
        <v>0</v>
      </c>
      <c r="C8" s="395">
        <v>417.30624999999998</v>
      </c>
      <c r="D8" s="395">
        <v>234.268</v>
      </c>
      <c r="E8" s="395">
        <v>0</v>
      </c>
      <c r="F8" s="395">
        <v>0</v>
      </c>
      <c r="G8" s="395">
        <v>0</v>
      </c>
      <c r="H8" s="391">
        <v>0</v>
      </c>
      <c r="I8" s="395">
        <v>0</v>
      </c>
      <c r="J8" s="395">
        <v>0</v>
      </c>
      <c r="K8" s="394">
        <v>0</v>
      </c>
    </row>
    <row r="9" spans="1:11" s="404" customFormat="1" ht="17.25" customHeight="1">
      <c r="A9" s="194">
        <v>45474</v>
      </c>
      <c r="B9" s="395"/>
      <c r="C9" s="395"/>
      <c r="D9" s="395"/>
      <c r="E9" s="395"/>
      <c r="F9" s="395"/>
      <c r="G9" s="395"/>
      <c r="H9" s="391"/>
      <c r="I9" s="395"/>
      <c r="J9" s="395"/>
      <c r="K9" s="394"/>
    </row>
    <row r="10" spans="1:11" s="404" customFormat="1" ht="17.25" customHeight="1">
      <c r="A10" s="194">
        <v>45505</v>
      </c>
      <c r="B10" s="395"/>
      <c r="C10" s="395"/>
      <c r="D10" s="395"/>
      <c r="E10" s="395"/>
      <c r="F10" s="395"/>
      <c r="G10" s="395"/>
      <c r="H10" s="391"/>
      <c r="I10" s="395"/>
      <c r="J10" s="395"/>
      <c r="K10" s="394"/>
    </row>
    <row r="11" spans="1:11" s="404" customFormat="1">
      <c r="A11" s="194">
        <v>45536</v>
      </c>
      <c r="B11" s="395"/>
      <c r="C11" s="395"/>
      <c r="D11" s="395"/>
      <c r="E11" s="395"/>
      <c r="F11" s="395"/>
      <c r="G11" s="395"/>
      <c r="H11" s="391"/>
      <c r="I11" s="395"/>
      <c r="J11" s="395"/>
      <c r="K11" s="394"/>
    </row>
    <row r="12" spans="1:11" s="404" customFormat="1" ht="13.5" customHeight="1">
      <c r="A12" s="194">
        <v>45566</v>
      </c>
      <c r="B12" s="395"/>
      <c r="C12" s="395"/>
      <c r="D12" s="395"/>
      <c r="E12" s="395"/>
      <c r="F12" s="395"/>
      <c r="G12" s="395"/>
      <c r="H12" s="391"/>
      <c r="I12" s="395"/>
      <c r="J12" s="395"/>
      <c r="K12" s="394"/>
    </row>
    <row r="13" spans="1:11" s="404" customFormat="1">
      <c r="A13" s="194">
        <v>45597</v>
      </c>
      <c r="B13" s="401"/>
      <c r="C13" s="401"/>
      <c r="D13" s="401"/>
      <c r="E13" s="401"/>
      <c r="F13" s="396"/>
      <c r="G13" s="396"/>
      <c r="H13" s="392"/>
      <c r="I13" s="392"/>
      <c r="J13" s="393"/>
      <c r="K13" s="393"/>
    </row>
    <row r="14" spans="1:11" s="404" customFormat="1">
      <c r="A14" s="194">
        <v>45627</v>
      </c>
      <c r="B14" s="401"/>
      <c r="C14" s="401"/>
      <c r="D14" s="401"/>
      <c r="E14" s="401"/>
      <c r="F14" s="396"/>
      <c r="G14" s="396"/>
      <c r="H14" s="392"/>
      <c r="I14" s="392"/>
      <c r="J14" s="393"/>
      <c r="K14" s="393"/>
    </row>
    <row r="15" spans="1:11" s="404" customFormat="1">
      <c r="A15" s="194">
        <v>45658</v>
      </c>
      <c r="B15" s="401"/>
      <c r="C15" s="401"/>
      <c r="D15" s="401"/>
      <c r="E15" s="401"/>
      <c r="F15" s="396"/>
      <c r="G15" s="396"/>
      <c r="H15" s="392"/>
      <c r="I15" s="392"/>
      <c r="J15" s="393"/>
      <c r="K15" s="393"/>
    </row>
    <row r="16" spans="1:11" s="404" customFormat="1">
      <c r="A16" s="194">
        <v>45689</v>
      </c>
      <c r="B16" s="401"/>
      <c r="C16" s="401"/>
      <c r="D16" s="401"/>
      <c r="E16" s="401"/>
      <c r="F16" s="395"/>
      <c r="G16" s="396"/>
      <c r="H16" s="392"/>
      <c r="I16" s="392"/>
      <c r="J16" s="393"/>
      <c r="K16" s="393"/>
    </row>
    <row r="17" spans="1:11" s="404" customFormat="1">
      <c r="A17" s="194">
        <v>45717</v>
      </c>
      <c r="B17" s="401"/>
      <c r="C17" s="401"/>
      <c r="D17" s="401"/>
      <c r="E17" s="401"/>
      <c r="F17" s="422"/>
      <c r="G17" s="396"/>
      <c r="H17" s="392"/>
      <c r="I17" s="392"/>
      <c r="J17" s="393"/>
      <c r="K17" s="393"/>
    </row>
    <row r="18" spans="1:11" s="404" customFormat="1">
      <c r="A18" s="147"/>
      <c r="B18" s="177"/>
      <c r="C18" s="178"/>
      <c r="D18" s="178"/>
      <c r="E18" s="177"/>
      <c r="F18" s="177"/>
      <c r="G18" s="177"/>
      <c r="H18" s="179"/>
      <c r="I18" s="179"/>
      <c r="J18" s="179"/>
      <c r="K18" s="177"/>
    </row>
    <row r="19" spans="1:11" s="404" customFormat="1" ht="15" customHeight="1">
      <c r="A19" s="1315" t="s">
        <v>280</v>
      </c>
      <c r="B19" s="1315"/>
      <c r="C19" s="1315"/>
      <c r="D19" s="1315"/>
      <c r="E19" s="1315"/>
      <c r="F19" s="1315"/>
      <c r="G19" s="1315"/>
      <c r="H19" s="1315"/>
      <c r="I19" s="1315"/>
      <c r="J19" s="1315"/>
      <c r="K19" s="1315"/>
    </row>
    <row r="20" spans="1:11" s="404" customFormat="1" ht="15" customHeight="1">
      <c r="A20" s="556" t="s">
        <v>1388</v>
      </c>
      <c r="B20" s="175"/>
      <c r="C20" s="175"/>
      <c r="D20" s="175"/>
      <c r="E20" s="175"/>
      <c r="F20" s="175"/>
    </row>
    <row r="21" spans="1:11" s="404" customFormat="1">
      <c r="A21" s="108"/>
      <c r="B21" s="131"/>
      <c r="C21" s="131"/>
      <c r="D21" s="131"/>
      <c r="E21" s="131"/>
      <c r="F21" s="131"/>
      <c r="G21" s="131"/>
      <c r="H21" s="131"/>
      <c r="I21" s="131"/>
      <c r="J21" s="131"/>
      <c r="K21" s="131"/>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8"/>
  <sheetViews>
    <sheetView workbookViewId="0">
      <selection activeCell="J30" sqref="J30"/>
    </sheetView>
  </sheetViews>
  <sheetFormatPr defaultColWidth="9.140625" defaultRowHeight="15"/>
  <cols>
    <col min="1" max="1" width="12.140625" style="108" bestFit="1" customWidth="1"/>
    <col min="2" max="2" width="13.42578125" style="108" customWidth="1"/>
    <col min="3" max="14" width="13.7109375" style="108" customWidth="1"/>
    <col min="15" max="15" width="6.140625" style="108" bestFit="1" customWidth="1"/>
    <col min="16" max="16384" width="9.140625" style="108"/>
  </cols>
  <sheetData>
    <row r="1" spans="1:14">
      <c r="A1" s="271" t="s">
        <v>47</v>
      </c>
      <c r="B1" s="271"/>
      <c r="C1" s="271"/>
      <c r="D1" s="271"/>
      <c r="E1" s="271"/>
      <c r="F1" s="271"/>
      <c r="G1" s="271"/>
      <c r="H1" s="271"/>
      <c r="I1" s="271"/>
      <c r="J1" s="271"/>
      <c r="K1" s="271"/>
      <c r="L1" s="271"/>
      <c r="M1" s="271"/>
      <c r="N1" s="271"/>
    </row>
    <row r="2" spans="1:14" s="404" customFormat="1">
      <c r="A2" s="1376" t="s">
        <v>143</v>
      </c>
      <c r="B2" s="1376" t="s">
        <v>247</v>
      </c>
      <c r="C2" s="1378" t="s">
        <v>73</v>
      </c>
      <c r="D2" s="1379"/>
      <c r="E2" s="1379"/>
      <c r="F2" s="1380"/>
      <c r="G2" s="1378" t="s">
        <v>74</v>
      </c>
      <c r="H2" s="1379"/>
      <c r="I2" s="1379"/>
      <c r="J2" s="1380"/>
      <c r="K2" s="1378" t="s">
        <v>75</v>
      </c>
      <c r="L2" s="1379"/>
      <c r="M2" s="1379"/>
      <c r="N2" s="1380"/>
    </row>
    <row r="3" spans="1:14" s="404" customFormat="1">
      <c r="A3" s="1377"/>
      <c r="B3" s="1377"/>
      <c r="C3" s="1378" t="s">
        <v>602</v>
      </c>
      <c r="D3" s="1380"/>
      <c r="E3" s="1381" t="s">
        <v>603</v>
      </c>
      <c r="F3" s="1384"/>
      <c r="G3" s="1378" t="s">
        <v>602</v>
      </c>
      <c r="H3" s="1380"/>
      <c r="I3" s="1381" t="s">
        <v>603</v>
      </c>
      <c r="J3" s="1384"/>
      <c r="K3" s="1378" t="s">
        <v>604</v>
      </c>
      <c r="L3" s="1380"/>
      <c r="M3" s="1378" t="s">
        <v>605</v>
      </c>
      <c r="N3" s="1380"/>
    </row>
    <row r="4" spans="1:14" s="404" customFormat="1" ht="30">
      <c r="A4" s="1309"/>
      <c r="B4" s="1309"/>
      <c r="C4" s="1030" t="s">
        <v>526</v>
      </c>
      <c r="D4" s="1056" t="s">
        <v>606</v>
      </c>
      <c r="E4" s="1030" t="s">
        <v>526</v>
      </c>
      <c r="F4" s="1056" t="s">
        <v>566</v>
      </c>
      <c r="G4" s="1030" t="s">
        <v>526</v>
      </c>
      <c r="H4" s="1056" t="s">
        <v>606</v>
      </c>
      <c r="I4" s="1030" t="s">
        <v>526</v>
      </c>
      <c r="J4" s="1056" t="s">
        <v>566</v>
      </c>
      <c r="K4" s="1030" t="s">
        <v>526</v>
      </c>
      <c r="L4" s="1056" t="s">
        <v>606</v>
      </c>
      <c r="M4" s="1030" t="s">
        <v>526</v>
      </c>
      <c r="N4" s="1056" t="s">
        <v>566</v>
      </c>
    </row>
    <row r="5" spans="1:14" s="113" customFormat="1">
      <c r="A5" s="1016" t="s">
        <v>530</v>
      </c>
      <c r="B5" s="303">
        <v>240</v>
      </c>
      <c r="C5" s="1084">
        <v>1443270</v>
      </c>
      <c r="D5" s="1084">
        <v>28700.029499999997</v>
      </c>
      <c r="E5" s="1084">
        <v>1000</v>
      </c>
      <c r="F5" s="1084">
        <v>20.143139999999999</v>
      </c>
      <c r="G5" s="220">
        <v>1471765</v>
      </c>
      <c r="H5" s="1084">
        <v>29570.77</v>
      </c>
      <c r="I5" s="1084">
        <v>36097</v>
      </c>
      <c r="J5" s="1084">
        <v>720.77629999999999</v>
      </c>
      <c r="K5" s="394" t="s">
        <v>238</v>
      </c>
      <c r="L5" s="394" t="s">
        <v>238</v>
      </c>
      <c r="M5" s="221" t="s">
        <v>238</v>
      </c>
      <c r="N5" s="221" t="s">
        <v>238</v>
      </c>
    </row>
    <row r="6" spans="1:14" s="113" customFormat="1">
      <c r="A6" s="1019" t="s">
        <v>1207</v>
      </c>
      <c r="B6" s="1038">
        <f>SUM(B7:B18)</f>
        <v>57</v>
      </c>
      <c r="C6" s="1038">
        <f t="shared" ref="C6:D6" si="0">SUM(C7:C18)</f>
        <v>0</v>
      </c>
      <c r="D6" s="1038">
        <f t="shared" si="0"/>
        <v>0</v>
      </c>
      <c r="E6" s="1038">
        <f>INDEX(E7:E18,COUNT(E7:E18))</f>
        <v>0</v>
      </c>
      <c r="F6" s="1038">
        <f>INDEX(F7:F18,COUNT(F7:F18))</f>
        <v>0</v>
      </c>
      <c r="G6" s="1038">
        <f t="shared" ref="G6:H6" si="1">SUM(G7:G18)</f>
        <v>310540</v>
      </c>
      <c r="H6" s="1038">
        <f t="shared" si="1"/>
        <v>6242.33</v>
      </c>
      <c r="I6" s="1038">
        <f>INDEX(I7:I18,COUNT(I7:I18))</f>
        <v>39728</v>
      </c>
      <c r="J6" s="1038">
        <f>INDEX(J7:J18,COUNT(J7:J18))</f>
        <v>793.4221</v>
      </c>
      <c r="K6" s="394" t="s">
        <v>238</v>
      </c>
      <c r="L6" s="394" t="s">
        <v>238</v>
      </c>
      <c r="M6" s="221" t="s">
        <v>238</v>
      </c>
      <c r="N6" s="221" t="s">
        <v>238</v>
      </c>
    </row>
    <row r="7" spans="1:14" s="404" customFormat="1">
      <c r="A7" s="194">
        <v>45383</v>
      </c>
      <c r="B7" s="395">
        <v>18</v>
      </c>
      <c r="C7" s="481">
        <v>0</v>
      </c>
      <c r="D7" s="482">
        <v>0</v>
      </c>
      <c r="E7" s="395">
        <v>0</v>
      </c>
      <c r="F7" s="395">
        <v>0</v>
      </c>
      <c r="G7" s="395">
        <v>88690</v>
      </c>
      <c r="H7" s="395">
        <v>1772.13</v>
      </c>
      <c r="I7" s="395">
        <v>39210</v>
      </c>
      <c r="J7" s="395">
        <v>775.52210000000002</v>
      </c>
      <c r="K7" s="394"/>
      <c r="L7" s="394"/>
      <c r="M7" s="394"/>
      <c r="N7" s="394"/>
    </row>
    <row r="8" spans="1:14" s="404" customFormat="1">
      <c r="A8" s="194">
        <v>45413</v>
      </c>
      <c r="B8" s="395">
        <v>20</v>
      </c>
      <c r="C8" s="395">
        <v>0</v>
      </c>
      <c r="D8" s="395">
        <v>0</v>
      </c>
      <c r="E8" s="395">
        <v>0</v>
      </c>
      <c r="F8" s="395">
        <v>0</v>
      </c>
      <c r="G8" s="395">
        <v>111208</v>
      </c>
      <c r="H8" s="395">
        <v>2238.9899999999998</v>
      </c>
      <c r="I8" s="395">
        <v>39430</v>
      </c>
      <c r="J8" s="395">
        <v>787.33489999999995</v>
      </c>
      <c r="K8" s="394"/>
      <c r="L8" s="394"/>
      <c r="M8" s="394"/>
      <c r="N8" s="394"/>
    </row>
    <row r="9" spans="1:14" s="404" customFormat="1">
      <c r="A9" s="194">
        <v>45444</v>
      </c>
      <c r="B9" s="482">
        <v>19</v>
      </c>
      <c r="C9" s="395">
        <v>0</v>
      </c>
      <c r="D9" s="395">
        <v>0</v>
      </c>
      <c r="E9" s="395">
        <v>0</v>
      </c>
      <c r="F9" s="395">
        <v>0</v>
      </c>
      <c r="G9" s="395">
        <v>110642</v>
      </c>
      <c r="H9" s="395">
        <v>2231.21</v>
      </c>
      <c r="I9" s="395">
        <v>39728</v>
      </c>
      <c r="J9" s="395">
        <v>793.4221</v>
      </c>
      <c r="K9" s="394"/>
      <c r="L9" s="394"/>
      <c r="M9" s="394"/>
      <c r="N9" s="394"/>
    </row>
    <row r="10" spans="1:14" s="404" customFormat="1">
      <c r="A10" s="194">
        <v>45474</v>
      </c>
      <c r="B10" s="395"/>
      <c r="C10" s="395"/>
      <c r="D10" s="395"/>
      <c r="E10" s="395"/>
      <c r="F10" s="395"/>
      <c r="G10" s="395"/>
      <c r="H10" s="395"/>
      <c r="I10" s="395"/>
      <c r="J10" s="395"/>
      <c r="K10" s="394"/>
      <c r="L10" s="394"/>
      <c r="M10" s="394"/>
      <c r="N10" s="394"/>
    </row>
    <row r="11" spans="1:14" s="404" customFormat="1">
      <c r="A11" s="194">
        <v>45505</v>
      </c>
      <c r="B11" s="395"/>
      <c r="C11" s="395"/>
      <c r="D11" s="395"/>
      <c r="E11" s="395"/>
      <c r="F11" s="395"/>
      <c r="G11" s="395"/>
      <c r="H11" s="395"/>
      <c r="I11" s="395"/>
      <c r="J11" s="395"/>
      <c r="K11" s="394"/>
      <c r="L11" s="394"/>
      <c r="M11" s="394"/>
      <c r="N11" s="394"/>
    </row>
    <row r="12" spans="1:14" s="404" customFormat="1">
      <c r="A12" s="194">
        <v>45536</v>
      </c>
      <c r="B12" s="395"/>
      <c r="C12" s="395"/>
      <c r="D12" s="395"/>
      <c r="E12" s="395"/>
      <c r="F12" s="395"/>
      <c r="G12" s="395"/>
      <c r="H12" s="395"/>
      <c r="I12" s="395"/>
      <c r="J12" s="395"/>
      <c r="K12" s="394"/>
      <c r="L12" s="394"/>
      <c r="M12" s="394"/>
      <c r="N12" s="394"/>
    </row>
    <row r="13" spans="1:14" s="404" customFormat="1">
      <c r="A13" s="194">
        <v>45566</v>
      </c>
      <c r="B13" s="395"/>
      <c r="C13" s="395"/>
      <c r="D13" s="395"/>
      <c r="E13" s="395"/>
      <c r="F13" s="395"/>
      <c r="G13" s="395"/>
      <c r="H13" s="395"/>
      <c r="I13" s="395"/>
      <c r="J13" s="395"/>
      <c r="K13" s="394"/>
      <c r="L13" s="394"/>
      <c r="M13" s="394"/>
      <c r="N13" s="394"/>
    </row>
    <row r="14" spans="1:14" s="404" customFormat="1">
      <c r="A14" s="194">
        <v>45597</v>
      </c>
      <c r="B14" s="401"/>
      <c r="C14" s="401"/>
      <c r="D14" s="401"/>
      <c r="E14" s="401"/>
      <c r="F14" s="396"/>
      <c r="G14" s="395"/>
      <c r="H14" s="395"/>
      <c r="I14" s="395"/>
      <c r="J14" s="395"/>
      <c r="K14" s="394"/>
      <c r="L14" s="394"/>
      <c r="M14" s="394"/>
      <c r="N14" s="394"/>
    </row>
    <row r="15" spans="1:14" s="404" customFormat="1">
      <c r="A15" s="194">
        <v>45627</v>
      </c>
      <c r="B15" s="401"/>
      <c r="C15" s="401"/>
      <c r="D15" s="401"/>
      <c r="E15" s="401"/>
      <c r="F15" s="395"/>
      <c r="G15" s="395"/>
      <c r="H15" s="395"/>
      <c r="I15" s="395"/>
      <c r="J15" s="395"/>
      <c r="K15" s="394"/>
      <c r="L15" s="394"/>
      <c r="M15" s="394"/>
      <c r="N15" s="394"/>
    </row>
    <row r="16" spans="1:14" s="404" customFormat="1">
      <c r="A16" s="194">
        <v>45658</v>
      </c>
      <c r="B16" s="401"/>
      <c r="C16" s="401"/>
      <c r="D16" s="401"/>
      <c r="E16" s="401"/>
      <c r="F16" s="395"/>
      <c r="G16" s="395"/>
      <c r="H16" s="395"/>
      <c r="I16" s="395"/>
      <c r="J16" s="395"/>
      <c r="K16" s="394"/>
      <c r="L16" s="394"/>
      <c r="M16" s="394"/>
      <c r="N16" s="394"/>
    </row>
    <row r="17" spans="1:14" s="404" customFormat="1">
      <c r="A17" s="194">
        <v>45689</v>
      </c>
      <c r="B17" s="401"/>
      <c r="C17" s="401"/>
      <c r="D17" s="401"/>
      <c r="E17" s="401"/>
      <c r="F17" s="396"/>
      <c r="G17" s="395"/>
      <c r="H17" s="395"/>
      <c r="I17" s="395"/>
      <c r="J17" s="395"/>
      <c r="K17" s="394"/>
      <c r="L17" s="394"/>
      <c r="M17" s="394"/>
      <c r="N17" s="394"/>
    </row>
    <row r="18" spans="1:14" s="404" customFormat="1">
      <c r="A18" s="194">
        <v>45717</v>
      </c>
      <c r="B18" s="401"/>
      <c r="C18" s="401"/>
      <c r="D18" s="401"/>
      <c r="E18" s="401"/>
      <c r="F18" s="396"/>
      <c r="G18" s="396"/>
      <c r="H18" s="392"/>
      <c r="I18" s="392"/>
      <c r="J18" s="424"/>
      <c r="K18" s="394"/>
      <c r="L18" s="394"/>
      <c r="M18" s="394"/>
      <c r="N18" s="394"/>
    </row>
    <row r="19" spans="1:14" s="404" customFormat="1">
      <c r="A19" s="470"/>
      <c r="B19" s="483"/>
      <c r="C19" s="475"/>
      <c r="D19" s="475"/>
      <c r="E19" s="484"/>
      <c r="F19" s="475"/>
      <c r="G19" s="475"/>
      <c r="H19" s="475"/>
      <c r="I19" s="475"/>
      <c r="J19" s="475"/>
      <c r="K19" s="475"/>
      <c r="L19" s="475"/>
      <c r="M19" s="475"/>
      <c r="N19" s="475"/>
    </row>
    <row r="20" spans="1:14" s="404" customFormat="1" ht="15" customHeight="1">
      <c r="A20" s="1315" t="s">
        <v>607</v>
      </c>
      <c r="B20" s="1315"/>
      <c r="C20" s="1315"/>
      <c r="D20" s="1315"/>
      <c r="E20" s="1315"/>
      <c r="F20" s="1315"/>
      <c r="G20" s="1315"/>
      <c r="H20" s="1315"/>
      <c r="I20" s="1315"/>
      <c r="J20" s="1315"/>
      <c r="K20" s="1315"/>
      <c r="L20" s="1315"/>
      <c r="M20" s="1315"/>
      <c r="N20" s="1315"/>
    </row>
    <row r="21" spans="1:14" s="404" customFormat="1" ht="23.25" customHeight="1">
      <c r="A21" s="556" t="s">
        <v>1388</v>
      </c>
      <c r="B21" s="131"/>
      <c r="C21" s="131"/>
      <c r="D21" s="131"/>
      <c r="E21" s="131"/>
      <c r="F21" s="131"/>
      <c r="G21" s="131"/>
      <c r="H21" s="131"/>
      <c r="I21" s="131"/>
      <c r="J21" s="131"/>
      <c r="K21" s="131"/>
      <c r="L21" s="131"/>
      <c r="M21" s="131"/>
      <c r="N21" s="131"/>
    </row>
    <row r="22" spans="1:14">
      <c r="B22" s="131"/>
      <c r="C22" s="131"/>
      <c r="D22" s="131"/>
      <c r="E22" s="131"/>
      <c r="F22" s="131"/>
      <c r="G22" s="131"/>
      <c r="H22" s="131"/>
      <c r="I22" s="131"/>
      <c r="J22" s="131"/>
      <c r="K22" s="131"/>
      <c r="L22" s="131"/>
      <c r="M22" s="131"/>
    </row>
    <row r="25" spans="1:14">
      <c r="E25" s="1164">
        <v>2012</v>
      </c>
      <c r="F25" s="1165">
        <v>2269</v>
      </c>
    </row>
    <row r="26" spans="1:14">
      <c r="E26" s="1164">
        <v>110972</v>
      </c>
      <c r="F26" s="1165">
        <v>113240</v>
      </c>
    </row>
    <row r="27" spans="1:14" ht="15.75" thickBot="1">
      <c r="E27" s="1166">
        <v>1002</v>
      </c>
      <c r="F27" s="1167">
        <v>652</v>
      </c>
    </row>
    <row r="28" spans="1:14">
      <c r="E28" s="131">
        <f>SUM(E25:E27)</f>
        <v>113986</v>
      </c>
      <c r="F28" s="131">
        <f>SUM(F25:F27)</f>
        <v>116161</v>
      </c>
      <c r="G28" s="108">
        <f>(F28-E28)/E28*100</f>
        <v>1.9081290684820944</v>
      </c>
    </row>
  </sheetData>
  <mergeCells count="12">
    <mergeCell ref="M3:N3"/>
    <mergeCell ref="A20:N20"/>
    <mergeCell ref="A2:A4"/>
    <mergeCell ref="B2:B4"/>
    <mergeCell ref="C2:F2"/>
    <mergeCell ref="G2:J2"/>
    <mergeCell ref="K2:N2"/>
    <mergeCell ref="C3:D3"/>
    <mergeCell ref="E3:F3"/>
    <mergeCell ref="G3:H3"/>
    <mergeCell ref="I3:J3"/>
    <mergeCell ref="K3:L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workbookViewId="0">
      <selection activeCell="D3" sqref="D3"/>
    </sheetView>
  </sheetViews>
  <sheetFormatPr defaultColWidth="9.140625" defaultRowHeight="15"/>
  <cols>
    <col min="1" max="1" width="14.5703125" style="108" bestFit="1" customWidth="1"/>
    <col min="2" max="2" width="16.5703125" style="108" bestFit="1" customWidth="1"/>
    <col min="3" max="6" width="12.140625" style="108" bestFit="1" customWidth="1"/>
    <col min="7" max="7" width="14.5703125" style="108" customWidth="1"/>
    <col min="8" max="8" width="22.140625" style="108" bestFit="1" customWidth="1"/>
    <col min="9" max="9" width="4.5703125" style="108" bestFit="1" customWidth="1"/>
    <col min="10" max="16384" width="9.140625" style="108"/>
  </cols>
  <sheetData>
    <row r="1" spans="1:9" ht="18" customHeight="1">
      <c r="A1" s="972" t="s">
        <v>608</v>
      </c>
      <c r="B1" s="972"/>
      <c r="C1" s="972"/>
      <c r="D1" s="972"/>
      <c r="E1" s="972"/>
      <c r="F1" s="972"/>
      <c r="G1" s="972"/>
      <c r="H1" s="222"/>
    </row>
    <row r="2" spans="1:9" s="404" customFormat="1" ht="18" customHeight="1">
      <c r="A2" s="1385" t="s">
        <v>143</v>
      </c>
      <c r="B2" s="1378" t="s">
        <v>73</v>
      </c>
      <c r="C2" s="1380"/>
      <c r="D2" s="1378" t="s">
        <v>74</v>
      </c>
      <c r="E2" s="1380"/>
      <c r="F2" s="1378" t="s">
        <v>75</v>
      </c>
      <c r="G2" s="1380"/>
    </row>
    <row r="3" spans="1:9" s="404" customFormat="1" ht="43.5" customHeight="1">
      <c r="A3" s="1322"/>
      <c r="B3" s="1056" t="s">
        <v>540</v>
      </c>
      <c r="C3" s="1085" t="s">
        <v>609</v>
      </c>
      <c r="D3" s="1056" t="s">
        <v>540</v>
      </c>
      <c r="E3" s="1030" t="s">
        <v>609</v>
      </c>
      <c r="F3" s="1030" t="s">
        <v>610</v>
      </c>
      <c r="G3" s="1030" t="s">
        <v>609</v>
      </c>
    </row>
    <row r="4" spans="1:9" s="113" customFormat="1" ht="18" customHeight="1">
      <c r="A4" s="1016" t="s">
        <v>530</v>
      </c>
      <c r="B4" s="1074">
        <v>135.67188899999996</v>
      </c>
      <c r="C4" s="1074">
        <v>2.0217879999999999</v>
      </c>
      <c r="D4" s="1074">
        <v>388.70098350000001</v>
      </c>
      <c r="E4" s="1074">
        <v>5.0480749399999993</v>
      </c>
      <c r="F4" s="1086">
        <v>0</v>
      </c>
      <c r="G4" s="1086">
        <v>0</v>
      </c>
    </row>
    <row r="5" spans="1:9" s="113" customFormat="1" ht="18" customHeight="1">
      <c r="A5" s="1019" t="s">
        <v>1207</v>
      </c>
      <c r="B5" s="1038">
        <f t="shared" ref="B5:G5" si="0">SUM(B6:B17)</f>
        <v>13.081223</v>
      </c>
      <c r="C5" s="1038">
        <f t="shared" si="0"/>
        <v>1.6324999999999999E-2</v>
      </c>
      <c r="D5" s="1038">
        <f t="shared" si="0"/>
        <v>54.087302000000001</v>
      </c>
      <c r="E5" s="1038">
        <f t="shared" si="0"/>
        <v>0.14062832</v>
      </c>
      <c r="F5" s="1038">
        <f t="shared" si="0"/>
        <v>0</v>
      </c>
      <c r="G5" s="1038">
        <f t="shared" si="0"/>
        <v>0</v>
      </c>
      <c r="H5" s="180"/>
      <c r="I5" s="180"/>
    </row>
    <row r="6" spans="1:9" s="404" customFormat="1" ht="18" customHeight="1">
      <c r="A6" s="194">
        <v>45383</v>
      </c>
      <c r="B6" s="388">
        <v>0.51230799999999999</v>
      </c>
      <c r="C6" s="388">
        <v>0</v>
      </c>
      <c r="D6" s="480">
        <v>16.1061415</v>
      </c>
      <c r="E6" s="480">
        <v>9.5859180000000002E-2</v>
      </c>
      <c r="F6" s="284">
        <v>0</v>
      </c>
      <c r="G6" s="284">
        <v>0</v>
      </c>
    </row>
    <row r="7" spans="1:9" s="404" customFormat="1" ht="18" customHeight="1">
      <c r="A7" s="194">
        <v>45413</v>
      </c>
      <c r="B7" s="388">
        <v>2.0300880000000001</v>
      </c>
      <c r="C7" s="388">
        <v>0</v>
      </c>
      <c r="D7" s="388">
        <v>18.2131945</v>
      </c>
      <c r="E7" s="388">
        <v>2.4916799999999999E-2</v>
      </c>
      <c r="F7" s="284">
        <v>0</v>
      </c>
      <c r="G7" s="284">
        <v>0</v>
      </c>
    </row>
    <row r="8" spans="1:9" s="404" customFormat="1" ht="18" customHeight="1">
      <c r="A8" s="194">
        <v>45444</v>
      </c>
      <c r="B8" s="388">
        <v>10.538827</v>
      </c>
      <c r="C8" s="388">
        <v>1.6324999999999999E-2</v>
      </c>
      <c r="D8" s="388">
        <v>19.767966000000001</v>
      </c>
      <c r="E8" s="388">
        <v>1.985234E-2</v>
      </c>
      <c r="F8" s="284">
        <v>0</v>
      </c>
      <c r="G8" s="284">
        <v>0</v>
      </c>
    </row>
    <row r="9" spans="1:9" s="404" customFormat="1" ht="18" customHeight="1">
      <c r="A9" s="194">
        <v>45474</v>
      </c>
      <c r="B9" s="388"/>
      <c r="C9" s="388"/>
      <c r="D9" s="388"/>
      <c r="E9" s="388"/>
      <c r="F9" s="284"/>
      <c r="G9" s="284"/>
    </row>
    <row r="10" spans="1:9" s="404" customFormat="1" ht="18" customHeight="1">
      <c r="A10" s="194">
        <v>45505</v>
      </c>
      <c r="B10" s="388"/>
      <c r="C10" s="388"/>
      <c r="D10" s="388"/>
      <c r="E10" s="388"/>
      <c r="F10" s="284"/>
      <c r="G10" s="284"/>
    </row>
    <row r="11" spans="1:9" s="404" customFormat="1" ht="19.5" customHeight="1">
      <c r="A11" s="194">
        <v>45536</v>
      </c>
      <c r="B11" s="388"/>
      <c r="C11" s="388"/>
      <c r="D11" s="388"/>
      <c r="E11" s="388"/>
      <c r="F11" s="284"/>
      <c r="G11" s="284"/>
    </row>
    <row r="12" spans="1:9" s="404" customFormat="1" ht="18" customHeight="1">
      <c r="A12" s="194">
        <v>45566</v>
      </c>
      <c r="B12" s="388"/>
      <c r="C12" s="388"/>
      <c r="D12" s="388"/>
      <c r="E12" s="388"/>
      <c r="F12" s="284"/>
      <c r="G12" s="284"/>
    </row>
    <row r="13" spans="1:9" s="404" customFormat="1">
      <c r="A13" s="194">
        <v>45597</v>
      </c>
      <c r="B13" s="401"/>
      <c r="C13" s="401"/>
      <c r="D13" s="401"/>
      <c r="E13" s="401"/>
      <c r="F13" s="284"/>
      <c r="G13" s="284"/>
      <c r="H13" s="146"/>
      <c r="I13" s="146"/>
    </row>
    <row r="14" spans="1:9" s="404" customFormat="1">
      <c r="A14" s="194">
        <v>45627</v>
      </c>
      <c r="B14" s="401"/>
      <c r="C14" s="401"/>
      <c r="D14" s="401"/>
      <c r="E14" s="401"/>
      <c r="F14" s="396"/>
      <c r="G14" s="396"/>
      <c r="H14" s="146"/>
      <c r="I14" s="146"/>
    </row>
    <row r="15" spans="1:9" s="404" customFormat="1">
      <c r="A15" s="194">
        <v>45658</v>
      </c>
      <c r="B15" s="401"/>
      <c r="C15" s="401"/>
      <c r="D15" s="401"/>
      <c r="E15" s="401"/>
      <c r="F15" s="396"/>
      <c r="G15" s="396"/>
      <c r="H15" s="146"/>
      <c r="I15" s="146"/>
    </row>
    <row r="16" spans="1:9" s="404" customFormat="1">
      <c r="A16" s="194">
        <v>45689</v>
      </c>
      <c r="B16" s="401"/>
      <c r="C16" s="401"/>
      <c r="D16" s="401"/>
      <c r="E16" s="401"/>
      <c r="F16" s="396"/>
      <c r="G16" s="396"/>
      <c r="H16" s="146"/>
      <c r="I16" s="146"/>
    </row>
    <row r="17" spans="1:9" s="404" customFormat="1">
      <c r="A17" s="194">
        <v>45717</v>
      </c>
      <c r="B17" s="401"/>
      <c r="C17" s="401"/>
      <c r="D17" s="401"/>
      <c r="E17" s="401"/>
      <c r="F17" s="396"/>
      <c r="G17" s="396"/>
      <c r="H17" s="146"/>
      <c r="I17" s="146"/>
    </row>
    <row r="18" spans="1:9" s="404" customFormat="1">
      <c r="A18" s="147"/>
      <c r="B18" s="156"/>
      <c r="C18" s="156"/>
      <c r="D18" s="156"/>
      <c r="E18" s="156"/>
      <c r="F18" s="485"/>
      <c r="G18" s="485"/>
    </row>
    <row r="19" spans="1:9" s="404" customFormat="1">
      <c r="A19" s="1283" t="s">
        <v>611</v>
      </c>
      <c r="B19" s="1283"/>
      <c r="C19" s="1283"/>
      <c r="D19" s="1283"/>
      <c r="E19" s="1283"/>
      <c r="F19" s="1283"/>
      <c r="G19" s="1283"/>
    </row>
    <row r="20" spans="1:9" s="404" customFormat="1">
      <c r="A20" s="556" t="s">
        <v>1388</v>
      </c>
      <c r="B20" s="397"/>
      <c r="C20" s="397"/>
      <c r="D20" s="397"/>
      <c r="E20" s="397"/>
      <c r="F20" s="397"/>
      <c r="G20" s="397"/>
    </row>
    <row r="21" spans="1:9">
      <c r="B21" s="397"/>
      <c r="C21" s="397"/>
      <c r="D21" s="397"/>
      <c r="E21" s="397"/>
      <c r="F21" s="397"/>
      <c r="G21" s="397"/>
    </row>
  </sheetData>
  <mergeCells count="5">
    <mergeCell ref="A2:A3"/>
    <mergeCell ref="B2:C2"/>
    <mergeCell ref="D2:E2"/>
    <mergeCell ref="F2:G2"/>
    <mergeCell ref="A19:G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selection activeCell="K3" sqref="K3"/>
    </sheetView>
  </sheetViews>
  <sheetFormatPr defaultRowHeight="15"/>
  <cols>
    <col min="1" max="1" width="14.42578125" style="410" bestFit="1" customWidth="1"/>
    <col min="2" max="3" width="16.28515625" style="410" bestFit="1" customWidth="1"/>
    <col min="4" max="4" width="15.85546875" style="410" bestFit="1" customWidth="1"/>
    <col min="5" max="5" width="13.85546875" style="410" bestFit="1" customWidth="1"/>
    <col min="6" max="6" width="16.28515625" style="410" bestFit="1" customWidth="1"/>
    <col min="7" max="7" width="9.140625" style="410"/>
    <col min="8" max="8" width="9.7109375" style="410" bestFit="1" customWidth="1"/>
    <col min="9" max="9" width="9.85546875" style="410" customWidth="1"/>
    <col min="10" max="16384" width="9.140625" style="410"/>
  </cols>
  <sheetData>
    <row r="1" spans="1:9" s="319" customFormat="1" ht="15" customHeight="1">
      <c r="A1" s="1419" t="s">
        <v>49</v>
      </c>
      <c r="B1" s="1419"/>
      <c r="C1" s="1419"/>
      <c r="D1" s="1419"/>
      <c r="E1" s="1419"/>
      <c r="F1" s="1419"/>
    </row>
    <row r="2" spans="1:9" ht="45">
      <c r="A2" s="1087" t="s">
        <v>116</v>
      </c>
      <c r="B2" s="1087" t="s">
        <v>933</v>
      </c>
      <c r="C2" s="1087" t="s">
        <v>934</v>
      </c>
      <c r="D2" s="1087" t="s">
        <v>935</v>
      </c>
      <c r="E2" s="1087" t="s">
        <v>936</v>
      </c>
      <c r="F2" s="1087" t="s">
        <v>937</v>
      </c>
    </row>
    <row r="3" spans="1:9">
      <c r="A3" s="1016" t="s">
        <v>530</v>
      </c>
      <c r="B3" s="1088">
        <v>3617496.66</v>
      </c>
      <c r="C3" s="1088">
        <v>3278432.04</v>
      </c>
      <c r="D3" s="1088">
        <v>339064.62</v>
      </c>
      <c r="E3" s="1088">
        <v>41044.090000000004</v>
      </c>
      <c r="F3" s="1088">
        <v>300808.43000000005</v>
      </c>
      <c r="G3" s="50"/>
      <c r="H3" s="425"/>
    </row>
    <row r="4" spans="1:9">
      <c r="A4" s="1019" t="s">
        <v>1207</v>
      </c>
      <c r="B4" s="1089">
        <f>SUM(B5:B16)</f>
        <v>1267912.8600000001</v>
      </c>
      <c r="C4" s="1089">
        <f t="shared" ref="C4:D4" si="0">SUM(C5:C16)</f>
        <v>1255326.3</v>
      </c>
      <c r="D4" s="1089">
        <f t="shared" si="0"/>
        <v>12586.560000000001</v>
      </c>
      <c r="E4" s="1089">
        <f>SUM(E5:E16)</f>
        <v>1521.6399999999994</v>
      </c>
      <c r="F4" s="1089">
        <f>F3+E4</f>
        <v>302330.07000000007</v>
      </c>
      <c r="G4" s="50"/>
      <c r="H4" s="425"/>
      <c r="I4" s="50"/>
    </row>
    <row r="5" spans="1:9">
      <c r="A5" s="1090">
        <v>45383</v>
      </c>
      <c r="B5" s="1091">
        <v>360879.1</v>
      </c>
      <c r="C5" s="1091">
        <v>377139.12</v>
      </c>
      <c r="D5" s="1091">
        <v>-16260.02</v>
      </c>
      <c r="E5" s="1091">
        <v>-1944.68</v>
      </c>
      <c r="F5" s="1091">
        <f>F3+E5</f>
        <v>298863.75000000006</v>
      </c>
      <c r="G5" s="50"/>
      <c r="H5" s="425"/>
    </row>
    <row r="6" spans="1:9">
      <c r="A6" s="1090">
        <v>45413</v>
      </c>
      <c r="B6" s="1091">
        <v>371456.14</v>
      </c>
      <c r="C6" s="1091">
        <v>384367</v>
      </c>
      <c r="D6" s="1091">
        <v>-12910.86</v>
      </c>
      <c r="E6" s="1091">
        <v>-1540.86</v>
      </c>
      <c r="F6" s="1091">
        <v>297322.89</v>
      </c>
      <c r="G6" s="50"/>
      <c r="H6" s="425"/>
      <c r="I6" s="50"/>
    </row>
    <row r="7" spans="1:9" ht="15" customHeight="1">
      <c r="A7" s="1090">
        <v>45444</v>
      </c>
      <c r="B7" s="1091">
        <v>535577.62000000011</v>
      </c>
      <c r="C7" s="1091">
        <v>493820.18</v>
      </c>
      <c r="D7" s="1091">
        <v>41757.440000000002</v>
      </c>
      <c r="E7" s="1091">
        <v>5007.1799999999994</v>
      </c>
      <c r="F7" s="1091">
        <v>302330.07</v>
      </c>
      <c r="G7" s="50"/>
      <c r="H7" s="425"/>
    </row>
    <row r="8" spans="1:9">
      <c r="A8" s="1090">
        <v>45474</v>
      </c>
      <c r="B8" s="1092"/>
      <c r="C8" s="1093"/>
      <c r="D8" s="1093"/>
      <c r="E8" s="1093"/>
      <c r="F8" s="1093"/>
    </row>
    <row r="9" spans="1:9">
      <c r="A9" s="1090">
        <v>45505</v>
      </c>
      <c r="B9" s="1092"/>
      <c r="C9" s="1093"/>
      <c r="D9" s="1093"/>
      <c r="E9" s="1093"/>
      <c r="F9" s="1093"/>
    </row>
    <row r="10" spans="1:9">
      <c r="A10" s="1090">
        <v>45536</v>
      </c>
      <c r="B10" s="1092"/>
      <c r="C10" s="1093"/>
      <c r="D10" s="1093"/>
      <c r="E10" s="1093"/>
      <c r="F10" s="1093"/>
    </row>
    <row r="11" spans="1:9">
      <c r="A11" s="1090">
        <v>45566</v>
      </c>
      <c r="B11" s="1092"/>
      <c r="C11" s="1093"/>
      <c r="D11" s="1093"/>
      <c r="E11" s="1093"/>
      <c r="F11" s="1093"/>
    </row>
    <row r="12" spans="1:9">
      <c r="A12" s="1090">
        <v>45597</v>
      </c>
      <c r="B12" s="1092"/>
      <c r="C12" s="1093"/>
      <c r="D12" s="1093"/>
      <c r="E12" s="1093"/>
      <c r="F12" s="1093"/>
    </row>
    <row r="13" spans="1:9">
      <c r="A13" s="1090">
        <v>45627</v>
      </c>
      <c r="B13" s="1092"/>
      <c r="C13" s="1093"/>
      <c r="D13" s="1093"/>
      <c r="E13" s="1093"/>
      <c r="F13" s="1093"/>
    </row>
    <row r="14" spans="1:9">
      <c r="A14" s="1090">
        <v>45658</v>
      </c>
      <c r="B14" s="1092"/>
      <c r="C14" s="1093"/>
      <c r="D14" s="1093"/>
      <c r="E14" s="1093"/>
      <c r="F14" s="1093"/>
    </row>
    <row r="15" spans="1:9">
      <c r="A15" s="1090">
        <v>45689</v>
      </c>
      <c r="B15" s="1092"/>
      <c r="C15" s="1093"/>
      <c r="D15" s="1093"/>
      <c r="E15" s="1093"/>
      <c r="F15" s="1093"/>
    </row>
    <row r="16" spans="1:9">
      <c r="A16" s="1090">
        <v>45717</v>
      </c>
      <c r="B16" s="1092"/>
      <c r="C16" s="1093"/>
      <c r="D16" s="1093"/>
      <c r="E16" s="1093"/>
      <c r="F16" s="1093"/>
    </row>
    <row r="17" spans="1:6" ht="15" customHeight="1">
      <c r="A17" s="1420" t="s">
        <v>938</v>
      </c>
      <c r="B17" s="1420"/>
      <c r="C17" s="1420"/>
      <c r="D17" s="1420"/>
      <c r="E17" s="1420"/>
      <c r="F17" s="1420"/>
    </row>
    <row r="18" spans="1:6">
      <c r="A18" s="556" t="s">
        <v>1388</v>
      </c>
      <c r="B18" s="49"/>
      <c r="C18" s="49"/>
      <c r="D18" s="49"/>
      <c r="E18" s="49"/>
      <c r="F18" s="49"/>
    </row>
    <row r="21" spans="1:6" s="426" customFormat="1" ht="11.25">
      <c r="B21" s="427"/>
      <c r="C21" s="427"/>
      <c r="D21" s="427"/>
      <c r="E21" s="427"/>
    </row>
  </sheetData>
  <mergeCells count="2">
    <mergeCell ref="A1:F1"/>
    <mergeCell ref="A17:F17"/>
  </mergeCells>
  <printOptions horizontalCentered="1"/>
  <pageMargins left="0.7" right="0.7" top="0.75" bottom="0.75" header="0.3" footer="0.3"/>
  <pageSetup paperSize="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workbookViewId="0">
      <selection activeCell="B5" sqref="B5:F7"/>
    </sheetView>
  </sheetViews>
  <sheetFormatPr defaultRowHeight="15"/>
  <cols>
    <col min="1" max="1" width="14.42578125" style="187" bestFit="1" customWidth="1"/>
    <col min="2" max="6" width="23.85546875" style="187" customWidth="1"/>
    <col min="7" max="16384" width="9.140625" style="187"/>
  </cols>
  <sheetData>
    <row r="1" spans="1:11" s="189" customFormat="1" ht="15" customHeight="1">
      <c r="A1" s="1419" t="s">
        <v>939</v>
      </c>
      <c r="B1" s="1419"/>
      <c r="C1" s="1419"/>
      <c r="D1" s="1419"/>
      <c r="E1" s="1419"/>
      <c r="F1" s="1419"/>
      <c r="G1" s="188"/>
      <c r="H1" s="188"/>
      <c r="I1" s="188"/>
      <c r="J1" s="188"/>
      <c r="K1" s="188"/>
    </row>
    <row r="2" spans="1:11" ht="90">
      <c r="A2" s="489" t="s">
        <v>116</v>
      </c>
      <c r="B2" s="489" t="s">
        <v>940</v>
      </c>
      <c r="C2" s="489" t="s">
        <v>941</v>
      </c>
      <c r="D2" s="489" t="s">
        <v>942</v>
      </c>
      <c r="E2" s="489" t="s">
        <v>943</v>
      </c>
      <c r="F2" s="1087" t="s">
        <v>944</v>
      </c>
    </row>
    <row r="3" spans="1:11">
      <c r="A3" s="490" t="s">
        <v>530</v>
      </c>
      <c r="B3" s="1094">
        <v>149119.91718537293</v>
      </c>
      <c r="C3" s="1094">
        <v>149119.91718537293</v>
      </c>
      <c r="D3" s="1094">
        <v>6953988</v>
      </c>
      <c r="E3" s="1095">
        <v>2.1443798462892505</v>
      </c>
      <c r="F3" s="1095">
        <v>2.1443798462892505</v>
      </c>
    </row>
    <row r="4" spans="1:11">
      <c r="A4" s="490" t="s">
        <v>530</v>
      </c>
      <c r="B4" s="491"/>
      <c r="C4" s="491"/>
      <c r="D4" s="491"/>
      <c r="E4" s="492"/>
      <c r="F4" s="492"/>
    </row>
    <row r="5" spans="1:11">
      <c r="A5" s="487">
        <v>45383</v>
      </c>
      <c r="B5" s="1422" t="s">
        <v>1404</v>
      </c>
      <c r="C5" s="1423"/>
      <c r="D5" s="1423"/>
      <c r="E5" s="1423"/>
      <c r="F5" s="1424"/>
    </row>
    <row r="6" spans="1:11">
      <c r="A6" s="487">
        <v>45443</v>
      </c>
      <c r="B6" s="1425"/>
      <c r="C6" s="1426"/>
      <c r="D6" s="1426"/>
      <c r="E6" s="1426"/>
      <c r="F6" s="1427"/>
    </row>
    <row r="7" spans="1:11">
      <c r="A7" s="487">
        <v>45473</v>
      </c>
      <c r="B7" s="1428"/>
      <c r="C7" s="1429"/>
      <c r="D7" s="1429"/>
      <c r="E7" s="1429"/>
      <c r="F7" s="1430"/>
    </row>
    <row r="8" spans="1:11">
      <c r="A8" s="487">
        <v>45504</v>
      </c>
      <c r="B8" s="1096"/>
      <c r="C8" s="1096"/>
      <c r="D8" s="1096"/>
      <c r="E8" s="1097"/>
      <c r="F8" s="1097"/>
    </row>
    <row r="9" spans="1:11" ht="15" customHeight="1">
      <c r="A9" s="487">
        <v>45535</v>
      </c>
      <c r="B9" s="1096"/>
      <c r="C9" s="1096"/>
      <c r="D9" s="1096"/>
      <c r="E9" s="1097"/>
      <c r="F9" s="1097"/>
    </row>
    <row r="10" spans="1:11" ht="15" customHeight="1">
      <c r="A10" s="487">
        <v>45565</v>
      </c>
      <c r="B10" s="1096"/>
      <c r="C10" s="1096"/>
      <c r="D10" s="1096"/>
      <c r="E10" s="1097"/>
      <c r="F10" s="1097"/>
    </row>
    <row r="11" spans="1:11" ht="15" customHeight="1">
      <c r="A11" s="487">
        <v>45596</v>
      </c>
      <c r="B11" s="1096"/>
      <c r="C11" s="1096"/>
      <c r="D11" s="1096"/>
      <c r="E11" s="1097"/>
      <c r="F11" s="1097"/>
    </row>
    <row r="12" spans="1:11" ht="15" customHeight="1">
      <c r="A12" s="487">
        <v>45626</v>
      </c>
      <c r="B12" s="1096"/>
      <c r="C12" s="1096"/>
      <c r="D12" s="1096"/>
      <c r="E12" s="1097"/>
      <c r="F12" s="1097"/>
    </row>
    <row r="13" spans="1:11" ht="15" customHeight="1">
      <c r="A13" s="487">
        <v>45657</v>
      </c>
      <c r="B13" s="1096"/>
      <c r="C13" s="1096"/>
      <c r="D13" s="1096"/>
      <c r="E13" s="1097"/>
      <c r="F13" s="1097"/>
    </row>
    <row r="14" spans="1:11" ht="15" customHeight="1">
      <c r="A14" s="487">
        <v>45688</v>
      </c>
      <c r="B14" s="1096"/>
      <c r="C14" s="1096"/>
      <c r="D14" s="1096"/>
      <c r="E14" s="1097"/>
      <c r="F14" s="1097"/>
    </row>
    <row r="15" spans="1:11" s="410" customFormat="1" ht="15" customHeight="1">
      <c r="A15" s="487">
        <v>45716</v>
      </c>
      <c r="B15" s="1096"/>
      <c r="C15" s="1096"/>
      <c r="D15" s="1096"/>
      <c r="E15" s="1097"/>
      <c r="F15" s="1097"/>
    </row>
    <row r="16" spans="1:11" s="410" customFormat="1" ht="15" customHeight="1">
      <c r="A16" s="487">
        <v>45747</v>
      </c>
      <c r="B16" s="1096"/>
      <c r="C16" s="1096"/>
      <c r="D16" s="1096"/>
      <c r="E16" s="1097"/>
      <c r="F16" s="1097"/>
    </row>
    <row r="17" spans="1:6" ht="53.25" customHeight="1">
      <c r="A17" s="1421" t="s">
        <v>1212</v>
      </c>
      <c r="B17" s="1421"/>
      <c r="C17" s="1421"/>
      <c r="D17" s="1421"/>
      <c r="E17" s="1421"/>
      <c r="F17" s="1421"/>
    </row>
    <row r="18" spans="1:6" ht="15" customHeight="1">
      <c r="A18" s="1420" t="s">
        <v>1185</v>
      </c>
      <c r="B18" s="1420"/>
      <c r="C18" s="1420"/>
      <c r="D18" s="1420"/>
      <c r="E18" s="1420"/>
      <c r="F18" s="1420"/>
    </row>
    <row r="19" spans="1:6">
      <c r="A19" s="1420" t="s">
        <v>945</v>
      </c>
      <c r="B19" s="1420"/>
      <c r="C19" s="1420"/>
      <c r="D19" s="1420"/>
      <c r="E19" s="1420"/>
      <c r="F19" s="1420"/>
    </row>
  </sheetData>
  <mergeCells count="5">
    <mergeCell ref="A1:F1"/>
    <mergeCell ref="A17:F17"/>
    <mergeCell ref="A18:F18"/>
    <mergeCell ref="A19:F19"/>
    <mergeCell ref="B5:F7"/>
  </mergeCells>
  <printOptions horizontalCentered="1"/>
  <pageMargins left="0.7" right="0.7" top="0.75" bottom="0.75" header="0.3" footer="0.3"/>
  <pageSetup paperSize="9" scale="98"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1"/>
  <sheetViews>
    <sheetView topLeftCell="Q1" workbookViewId="0">
      <selection activeCell="I8" sqref="I8"/>
    </sheetView>
  </sheetViews>
  <sheetFormatPr defaultColWidth="9.140625" defaultRowHeight="15"/>
  <cols>
    <col min="1" max="1" width="11.140625" style="405" bestFit="1" customWidth="1"/>
    <col min="2" max="2" width="12.85546875" style="405" customWidth="1"/>
    <col min="3" max="3" width="16.42578125" style="405" bestFit="1" customWidth="1"/>
    <col min="4" max="4" width="8.42578125" style="405" bestFit="1" customWidth="1"/>
    <col min="5" max="5" width="15.140625" style="405" bestFit="1" customWidth="1"/>
    <col min="6" max="6" width="11.7109375" style="405" bestFit="1" customWidth="1"/>
    <col min="7" max="7" width="16.42578125" style="405" bestFit="1" customWidth="1"/>
    <col min="8" max="8" width="9.7109375" style="405" bestFit="1" customWidth="1"/>
    <col min="9" max="9" width="13" style="405" bestFit="1" customWidth="1"/>
    <col min="10" max="10" width="8.42578125" style="405" bestFit="1" customWidth="1"/>
    <col min="11" max="11" width="9.85546875" style="405" customWidth="1"/>
    <col min="12" max="14" width="11.7109375" style="405" bestFit="1" customWidth="1"/>
    <col min="15" max="15" width="16.42578125" style="405" bestFit="1" customWidth="1"/>
    <col min="16" max="16" width="11.7109375" style="405" bestFit="1" customWidth="1"/>
    <col min="17" max="17" width="15.140625" style="405" bestFit="1" customWidth="1"/>
    <col min="18" max="18" width="8.42578125" style="405" bestFit="1" customWidth="1"/>
    <col min="19" max="19" width="15.140625" style="405" bestFit="1" customWidth="1"/>
    <col min="20" max="20" width="9.7109375" style="405" bestFit="1" customWidth="1"/>
    <col min="21" max="21" width="16.42578125" style="405" bestFit="1" customWidth="1"/>
    <col min="22" max="22" width="9.7109375" style="405" bestFit="1" customWidth="1"/>
    <col min="23" max="23" width="16.28515625" style="405" bestFit="1" customWidth="1"/>
    <col min="24" max="24" width="8.42578125" style="405" bestFit="1" customWidth="1"/>
    <col min="25" max="25" width="13" style="405" bestFit="1" customWidth="1"/>
    <col min="26" max="26" width="12.85546875" style="405" customWidth="1"/>
    <col min="27" max="27" width="16.42578125" style="239" bestFit="1" customWidth="1"/>
    <col min="28" max="28" width="13" style="239" bestFit="1" customWidth="1"/>
    <col min="29" max="29" width="18.5703125" style="239" bestFit="1" customWidth="1"/>
    <col min="30" max="30" width="4.5703125" style="239" bestFit="1" customWidth="1"/>
    <col min="31" max="31" width="10" style="239" bestFit="1" customWidth="1"/>
    <col min="32" max="16384" width="9.140625" style="239"/>
  </cols>
  <sheetData>
    <row r="1" spans="1:31" s="233" customFormat="1" ht="15" customHeight="1">
      <c r="A1" s="1441" t="s">
        <v>51</v>
      </c>
      <c r="B1" s="1442"/>
      <c r="C1" s="1442"/>
      <c r="D1" s="1442"/>
      <c r="E1" s="1442"/>
      <c r="F1" s="1442"/>
      <c r="G1" s="1442"/>
      <c r="H1" s="1442"/>
      <c r="I1" s="1442"/>
      <c r="J1" s="1442"/>
      <c r="K1" s="1442"/>
      <c r="L1" s="1442"/>
      <c r="M1" s="1442"/>
      <c r="N1" s="1442"/>
      <c r="O1" s="1442"/>
      <c r="P1" s="1442"/>
      <c r="Q1" s="1442"/>
      <c r="R1" s="1442"/>
      <c r="S1" s="1442"/>
      <c r="T1" s="1442"/>
      <c r="U1" s="1442"/>
      <c r="V1" s="1442"/>
      <c r="W1" s="1442"/>
      <c r="X1" s="1442"/>
      <c r="Y1" s="1442"/>
      <c r="Z1" s="1442"/>
    </row>
    <row r="2" spans="1:31" s="234" customFormat="1" ht="60" customHeight="1">
      <c r="A2" s="1443" t="s">
        <v>956</v>
      </c>
      <c r="B2" s="1444" t="s">
        <v>955</v>
      </c>
      <c r="C2" s="1445"/>
      <c r="D2" s="1446" t="s">
        <v>1200</v>
      </c>
      <c r="E2" s="1446"/>
      <c r="F2" s="1446" t="s">
        <v>954</v>
      </c>
      <c r="G2" s="1446"/>
      <c r="H2" s="1446" t="s">
        <v>953</v>
      </c>
      <c r="I2" s="1446"/>
      <c r="J2" s="1444" t="s">
        <v>952</v>
      </c>
      <c r="K2" s="1445"/>
      <c r="L2" s="1444" t="s">
        <v>951</v>
      </c>
      <c r="M2" s="1445"/>
      <c r="N2" s="1435" t="s">
        <v>80</v>
      </c>
      <c r="O2" s="1435"/>
      <c r="P2" s="1433" t="s">
        <v>950</v>
      </c>
      <c r="Q2" s="1434"/>
      <c r="R2" s="1433" t="s">
        <v>311</v>
      </c>
      <c r="S2" s="1434"/>
      <c r="T2" s="1435" t="s">
        <v>1201</v>
      </c>
      <c r="U2" s="1435"/>
      <c r="V2" s="1436" t="s">
        <v>1202</v>
      </c>
      <c r="W2" s="1437"/>
      <c r="X2" s="1438" t="s">
        <v>949</v>
      </c>
      <c r="Y2" s="1437"/>
      <c r="Z2" s="1439" t="s">
        <v>306</v>
      </c>
      <c r="AA2" s="1440"/>
      <c r="AB2" s="1439" t="s">
        <v>96</v>
      </c>
      <c r="AC2" s="1440"/>
    </row>
    <row r="3" spans="1:31" s="234" customFormat="1" ht="30">
      <c r="A3" s="1443"/>
      <c r="B3" s="602" t="s">
        <v>948</v>
      </c>
      <c r="C3" s="602" t="s">
        <v>124</v>
      </c>
      <c r="D3" s="602" t="s">
        <v>948</v>
      </c>
      <c r="E3" s="602" t="s">
        <v>124</v>
      </c>
      <c r="F3" s="602" t="s">
        <v>948</v>
      </c>
      <c r="G3" s="602" t="s">
        <v>124</v>
      </c>
      <c r="H3" s="602" t="s">
        <v>948</v>
      </c>
      <c r="I3" s="602" t="s">
        <v>124</v>
      </c>
      <c r="J3" s="602" t="s">
        <v>948</v>
      </c>
      <c r="K3" s="493" t="s">
        <v>124</v>
      </c>
      <c r="L3" s="602" t="s">
        <v>948</v>
      </c>
      <c r="M3" s="602" t="s">
        <v>124</v>
      </c>
      <c r="N3" s="600" t="s">
        <v>948</v>
      </c>
      <c r="O3" s="600" t="s">
        <v>124</v>
      </c>
      <c r="P3" s="600" t="s">
        <v>948</v>
      </c>
      <c r="Q3" s="600" t="s">
        <v>124</v>
      </c>
      <c r="R3" s="600" t="s">
        <v>948</v>
      </c>
      <c r="S3" s="600" t="s">
        <v>124</v>
      </c>
      <c r="T3" s="600" t="s">
        <v>948</v>
      </c>
      <c r="U3" s="600" t="s">
        <v>124</v>
      </c>
      <c r="V3" s="600" t="s">
        <v>948</v>
      </c>
      <c r="W3" s="600" t="s">
        <v>124</v>
      </c>
      <c r="X3" s="600" t="s">
        <v>948</v>
      </c>
      <c r="Y3" s="600" t="s">
        <v>124</v>
      </c>
      <c r="Z3" s="600" t="s">
        <v>948</v>
      </c>
      <c r="AA3" s="600" t="s">
        <v>124</v>
      </c>
      <c r="AB3" s="600" t="s">
        <v>948</v>
      </c>
      <c r="AC3" s="600" t="s">
        <v>124</v>
      </c>
    </row>
    <row r="4" spans="1:31" s="235" customFormat="1">
      <c r="A4" s="1016" t="s">
        <v>530</v>
      </c>
      <c r="B4" s="1098">
        <v>11365</v>
      </c>
      <c r="C4" s="1098">
        <v>6953987.6900000004</v>
      </c>
      <c r="D4" s="1098">
        <v>9</v>
      </c>
      <c r="E4" s="1098">
        <v>526941.28</v>
      </c>
      <c r="F4" s="1098">
        <v>3382</v>
      </c>
      <c r="G4" s="1098">
        <v>2723152.54</v>
      </c>
      <c r="H4" s="1098">
        <v>234</v>
      </c>
      <c r="I4" s="1098">
        <v>40878.49</v>
      </c>
      <c r="J4" s="1098">
        <v>23</v>
      </c>
      <c r="K4" s="1099">
        <v>627.4</v>
      </c>
      <c r="L4" s="1098">
        <v>2071</v>
      </c>
      <c r="M4" s="1098">
        <v>6760.93</v>
      </c>
      <c r="N4" s="1098">
        <v>1563</v>
      </c>
      <c r="O4" s="1098">
        <v>4702435.43</v>
      </c>
      <c r="P4" s="1098">
        <v>1677</v>
      </c>
      <c r="Q4" s="1098">
        <v>315572.77</v>
      </c>
      <c r="R4" s="1098">
        <v>88</v>
      </c>
      <c r="S4" s="1098">
        <v>786385.51</v>
      </c>
      <c r="T4" s="1098">
        <v>811</v>
      </c>
      <c r="U4" s="1098">
        <v>3691165.73</v>
      </c>
      <c r="V4" s="1098">
        <v>141</v>
      </c>
      <c r="W4" s="1098">
        <v>1149735.92</v>
      </c>
      <c r="X4" s="1098">
        <v>21</v>
      </c>
      <c r="Y4" s="1098">
        <v>47547.05</v>
      </c>
      <c r="Z4" s="1098">
        <v>63193</v>
      </c>
      <c r="AA4" s="1098">
        <v>2284017.4500000002</v>
      </c>
      <c r="AB4" s="1098">
        <v>84578</v>
      </c>
      <c r="AC4" s="1098">
        <v>23229208.190000001</v>
      </c>
      <c r="AE4" s="236"/>
    </row>
    <row r="5" spans="1:31" s="235" customFormat="1">
      <c r="A5" s="1019" t="s">
        <v>1207</v>
      </c>
      <c r="B5" s="494">
        <f>INDEX(B6:B17,COUNT(B6:B17))</f>
        <v>11619</v>
      </c>
      <c r="C5" s="494">
        <f t="shared" ref="C5:AC5" si="0">INDEX(C6:C17,COUNT(C6:C17))</f>
        <v>7708847.6699999999</v>
      </c>
      <c r="D5" s="494">
        <f t="shared" si="0"/>
        <v>9</v>
      </c>
      <c r="E5" s="494">
        <f t="shared" si="0"/>
        <v>584958.61</v>
      </c>
      <c r="F5" s="494">
        <f t="shared" si="0"/>
        <v>3535</v>
      </c>
      <c r="G5" s="494">
        <f t="shared" si="0"/>
        <v>3001809.38</v>
      </c>
      <c r="H5" s="494">
        <f t="shared" si="0"/>
        <v>233</v>
      </c>
      <c r="I5" s="494">
        <f t="shared" si="0"/>
        <v>44218.74</v>
      </c>
      <c r="J5" s="494">
        <f t="shared" si="0"/>
        <v>23</v>
      </c>
      <c r="K5" s="494">
        <f t="shared" si="0"/>
        <v>711.9</v>
      </c>
      <c r="L5" s="494">
        <f t="shared" si="0"/>
        <v>2390</v>
      </c>
      <c r="M5" s="494">
        <f t="shared" si="0"/>
        <v>8059.06</v>
      </c>
      <c r="N5" s="494">
        <f t="shared" si="0"/>
        <v>1625</v>
      </c>
      <c r="O5" s="494">
        <f t="shared" si="0"/>
        <v>5387836.5499999998</v>
      </c>
      <c r="P5" s="494">
        <f t="shared" si="0"/>
        <v>1984</v>
      </c>
      <c r="Q5" s="494">
        <f t="shared" si="0"/>
        <v>339672.66</v>
      </c>
      <c r="R5" s="494">
        <f t="shared" si="0"/>
        <v>88</v>
      </c>
      <c r="S5" s="494">
        <f t="shared" si="0"/>
        <v>773244.52</v>
      </c>
      <c r="T5" s="494">
        <f t="shared" si="0"/>
        <v>820</v>
      </c>
      <c r="U5" s="494">
        <f t="shared" si="0"/>
        <v>3953336.98</v>
      </c>
      <c r="V5" s="494">
        <f t="shared" si="0"/>
        <v>141</v>
      </c>
      <c r="W5" s="494">
        <f t="shared" si="0"/>
        <v>1220904.6299999999</v>
      </c>
      <c r="X5" s="494">
        <f t="shared" si="0"/>
        <v>21</v>
      </c>
      <c r="Y5" s="494">
        <f t="shared" si="0"/>
        <v>47410.63</v>
      </c>
      <c r="Z5" s="494">
        <f t="shared" si="0"/>
        <v>75335</v>
      </c>
      <c r="AA5" s="494">
        <f t="shared" si="0"/>
        <v>2461801.42</v>
      </c>
      <c r="AB5" s="495">
        <f t="shared" si="0"/>
        <v>97823</v>
      </c>
      <c r="AC5" s="495">
        <f t="shared" si="0"/>
        <v>25532812.75</v>
      </c>
      <c r="AE5" s="236"/>
    </row>
    <row r="6" spans="1:31" s="238" customFormat="1">
      <c r="A6" s="487">
        <v>45383</v>
      </c>
      <c r="B6" s="496">
        <v>11430</v>
      </c>
      <c r="C6" s="496">
        <v>7155781.8899999997</v>
      </c>
      <c r="D6" s="496">
        <v>9</v>
      </c>
      <c r="E6" s="496">
        <v>543626.87</v>
      </c>
      <c r="F6" s="496">
        <v>3429</v>
      </c>
      <c r="G6" s="496">
        <v>2817729.07</v>
      </c>
      <c r="H6" s="496">
        <v>236</v>
      </c>
      <c r="I6" s="497">
        <v>42437.18</v>
      </c>
      <c r="J6" s="498">
        <v>23</v>
      </c>
      <c r="K6" s="499">
        <v>686.7</v>
      </c>
      <c r="L6" s="496">
        <v>2154</v>
      </c>
      <c r="M6" s="496">
        <v>7243.41</v>
      </c>
      <c r="N6" s="496">
        <v>1564</v>
      </c>
      <c r="O6" s="496">
        <v>4960090.78</v>
      </c>
      <c r="P6" s="496">
        <v>1782</v>
      </c>
      <c r="Q6" s="496">
        <v>322224.53000000003</v>
      </c>
      <c r="R6" s="496">
        <v>88</v>
      </c>
      <c r="S6" s="496">
        <v>770469.53</v>
      </c>
      <c r="T6" s="496">
        <v>814</v>
      </c>
      <c r="U6" s="496">
        <v>3784190.55</v>
      </c>
      <c r="V6" s="496">
        <v>141</v>
      </c>
      <c r="W6" s="496">
        <v>1169293.6200000001</v>
      </c>
      <c r="X6" s="496">
        <v>21</v>
      </c>
      <c r="Y6" s="496">
        <v>48302.44</v>
      </c>
      <c r="Z6" s="496">
        <v>66377</v>
      </c>
      <c r="AA6" s="500">
        <v>2340309.33</v>
      </c>
      <c r="AB6" s="500">
        <v>88068</v>
      </c>
      <c r="AC6" s="500">
        <v>23962385.899999999</v>
      </c>
      <c r="AD6" s="237"/>
      <c r="AE6" s="237"/>
    </row>
    <row r="7" spans="1:31" s="238" customFormat="1">
      <c r="A7" s="487">
        <f>EOMONTH(A6,1)</f>
        <v>45443</v>
      </c>
      <c r="B7" s="496">
        <v>11503</v>
      </c>
      <c r="C7" s="496">
        <v>7187455.0999999996</v>
      </c>
      <c r="D7" s="496">
        <v>9</v>
      </c>
      <c r="E7" s="496">
        <v>537469.1</v>
      </c>
      <c r="F7" s="496">
        <v>3487</v>
      </c>
      <c r="G7" s="496">
        <v>2878459.06</v>
      </c>
      <c r="H7" s="496">
        <v>233</v>
      </c>
      <c r="I7" s="496">
        <v>42225.45</v>
      </c>
      <c r="J7" s="496">
        <v>23</v>
      </c>
      <c r="K7" s="496">
        <v>638.35</v>
      </c>
      <c r="L7" s="496">
        <v>2285</v>
      </c>
      <c r="M7" s="496">
        <v>7384.54</v>
      </c>
      <c r="N7" s="496">
        <v>1573</v>
      </c>
      <c r="O7" s="496">
        <v>5052831.16</v>
      </c>
      <c r="P7" s="496">
        <v>1866</v>
      </c>
      <c r="Q7" s="496">
        <v>331318.31</v>
      </c>
      <c r="R7" s="496">
        <v>88</v>
      </c>
      <c r="S7" s="496">
        <v>763526.05</v>
      </c>
      <c r="T7" s="496">
        <v>817</v>
      </c>
      <c r="U7" s="496">
        <v>3809804.16</v>
      </c>
      <c r="V7" s="496">
        <v>141</v>
      </c>
      <c r="W7" s="496">
        <v>1189654.69</v>
      </c>
      <c r="X7" s="496">
        <v>21</v>
      </c>
      <c r="Y7" s="496">
        <v>47610.45</v>
      </c>
      <c r="Z7" s="496">
        <v>70642</v>
      </c>
      <c r="AA7" s="496">
        <v>2366320.3199999998</v>
      </c>
      <c r="AB7" s="496">
        <v>92688</v>
      </c>
      <c r="AC7" s="496">
        <v>24214696.739999998</v>
      </c>
      <c r="AD7" s="237"/>
      <c r="AE7" s="237"/>
    </row>
    <row r="8" spans="1:31" s="238" customFormat="1" ht="15" customHeight="1">
      <c r="A8" s="487">
        <f t="shared" ref="A8:A17" si="1">EOMONTH(A7,1)</f>
        <v>45473</v>
      </c>
      <c r="B8" s="496">
        <v>11619</v>
      </c>
      <c r="C8" s="496">
        <v>7708847.6699999999</v>
      </c>
      <c r="D8" s="496">
        <v>9</v>
      </c>
      <c r="E8" s="496">
        <v>584958.61</v>
      </c>
      <c r="F8" s="496">
        <v>3535</v>
      </c>
      <c r="G8" s="496">
        <v>3001809.38</v>
      </c>
      <c r="H8" s="496">
        <v>233</v>
      </c>
      <c r="I8" s="496">
        <v>44218.74</v>
      </c>
      <c r="J8" s="496">
        <v>23</v>
      </c>
      <c r="K8" s="496">
        <v>711.9</v>
      </c>
      <c r="L8" s="496">
        <v>2390</v>
      </c>
      <c r="M8" s="496">
        <v>8059.06</v>
      </c>
      <c r="N8" s="496">
        <v>1625</v>
      </c>
      <c r="O8" s="496">
        <v>5387836.5499999998</v>
      </c>
      <c r="P8" s="496">
        <v>1984</v>
      </c>
      <c r="Q8" s="496">
        <v>339672.66</v>
      </c>
      <c r="R8" s="496">
        <v>88</v>
      </c>
      <c r="S8" s="496">
        <v>773244.52</v>
      </c>
      <c r="T8" s="496">
        <v>820</v>
      </c>
      <c r="U8" s="496">
        <v>3953336.98</v>
      </c>
      <c r="V8" s="496">
        <v>141</v>
      </c>
      <c r="W8" s="496">
        <v>1220904.6299999999</v>
      </c>
      <c r="X8" s="496">
        <v>21</v>
      </c>
      <c r="Y8" s="496">
        <v>47410.63</v>
      </c>
      <c r="Z8" s="496">
        <v>75335</v>
      </c>
      <c r="AA8" s="496">
        <v>2461801.42</v>
      </c>
      <c r="AB8" s="496">
        <f>SUM(B8,D8,F8,H8,J8,L8,N8,P8,R8,T8,V8,X8,Z8)</f>
        <v>97823</v>
      </c>
      <c r="AC8" s="496">
        <f>SUM(C8,E8,G8,I8,K8,M8,O8,Q8,S8,U8,W8,Y8,AA8)</f>
        <v>25532812.75</v>
      </c>
      <c r="AD8" s="237"/>
      <c r="AE8" s="237"/>
    </row>
    <row r="9" spans="1:31" s="238" customFormat="1" ht="15" customHeight="1">
      <c r="A9" s="487">
        <f t="shared" si="1"/>
        <v>45504</v>
      </c>
      <c r="B9" s="259"/>
      <c r="C9" s="259"/>
      <c r="D9" s="259"/>
      <c r="E9" s="259"/>
      <c r="F9" s="259"/>
      <c r="G9" s="259"/>
      <c r="H9" s="259"/>
      <c r="I9" s="259"/>
      <c r="J9" s="259"/>
      <c r="K9" s="259"/>
      <c r="L9" s="259"/>
      <c r="M9" s="259"/>
      <c r="N9" s="259"/>
      <c r="O9" s="259"/>
      <c r="P9" s="259"/>
      <c r="Q9" s="259"/>
      <c r="R9" s="259"/>
      <c r="S9" s="259"/>
      <c r="T9" s="259"/>
      <c r="U9" s="259"/>
      <c r="V9" s="259"/>
      <c r="W9" s="259"/>
      <c r="X9" s="259"/>
      <c r="Y9" s="259"/>
      <c r="Z9" s="259"/>
      <c r="AA9" s="501"/>
      <c r="AB9" s="501"/>
      <c r="AC9" s="501"/>
      <c r="AD9" s="237"/>
      <c r="AE9" s="237"/>
    </row>
    <row r="10" spans="1:31" s="238" customFormat="1" ht="15" customHeight="1">
      <c r="A10" s="487">
        <f t="shared" si="1"/>
        <v>45535</v>
      </c>
      <c r="B10" s="259"/>
      <c r="C10" s="259"/>
      <c r="D10" s="259"/>
      <c r="E10" s="259"/>
      <c r="F10" s="259"/>
      <c r="G10" s="259"/>
      <c r="H10" s="259"/>
      <c r="I10" s="259"/>
      <c r="J10" s="259"/>
      <c r="K10" s="259"/>
      <c r="L10" s="259"/>
      <c r="M10" s="259"/>
      <c r="N10" s="259"/>
      <c r="O10" s="259"/>
      <c r="P10" s="259"/>
      <c r="Q10" s="259"/>
      <c r="R10" s="259"/>
      <c r="S10" s="259"/>
      <c r="T10" s="259"/>
      <c r="U10" s="259"/>
      <c r="V10" s="259"/>
      <c r="W10" s="259"/>
      <c r="X10" s="259"/>
      <c r="Y10" s="259"/>
      <c r="Z10" s="259"/>
      <c r="AA10" s="501"/>
      <c r="AB10" s="501"/>
      <c r="AC10" s="501"/>
      <c r="AD10" s="237"/>
      <c r="AE10" s="237"/>
    </row>
    <row r="11" spans="1:31" s="238" customFormat="1" ht="15" customHeight="1">
      <c r="A11" s="487">
        <f t="shared" si="1"/>
        <v>45565</v>
      </c>
      <c r="B11" s="259"/>
      <c r="C11" s="259"/>
      <c r="D11" s="259"/>
      <c r="E11" s="259"/>
      <c r="F11" s="259"/>
      <c r="G11" s="259"/>
      <c r="H11" s="259"/>
      <c r="I11" s="259"/>
      <c r="J11" s="259"/>
      <c r="K11" s="259"/>
      <c r="L11" s="259"/>
      <c r="M11" s="259"/>
      <c r="N11" s="259"/>
      <c r="O11" s="259"/>
      <c r="P11" s="259"/>
      <c r="Q11" s="259"/>
      <c r="R11" s="259"/>
      <c r="S11" s="259"/>
      <c r="T11" s="259"/>
      <c r="U11" s="259"/>
      <c r="V11" s="259"/>
      <c r="W11" s="259"/>
      <c r="X11" s="259"/>
      <c r="Y11" s="259"/>
      <c r="Z11" s="259"/>
      <c r="AA11" s="501"/>
      <c r="AB11" s="501"/>
      <c r="AC11" s="501"/>
    </row>
    <row r="12" spans="1:31" s="238" customFormat="1" ht="15" customHeight="1">
      <c r="A12" s="487">
        <f t="shared" si="1"/>
        <v>45596</v>
      </c>
      <c r="B12" s="259"/>
      <c r="C12" s="259"/>
      <c r="D12" s="259"/>
      <c r="E12" s="259"/>
      <c r="F12" s="259"/>
      <c r="G12" s="259"/>
      <c r="H12" s="259"/>
      <c r="I12" s="259"/>
      <c r="J12" s="259"/>
      <c r="K12" s="259"/>
      <c r="L12" s="259"/>
      <c r="M12" s="259"/>
      <c r="N12" s="259"/>
      <c r="O12" s="259"/>
      <c r="P12" s="259"/>
      <c r="Q12" s="259"/>
      <c r="R12" s="259"/>
      <c r="S12" s="259"/>
      <c r="T12" s="259"/>
      <c r="U12" s="259"/>
      <c r="V12" s="259"/>
      <c r="W12" s="259"/>
      <c r="X12" s="259"/>
      <c r="Y12" s="259"/>
      <c r="Z12" s="259"/>
      <c r="AA12" s="501"/>
      <c r="AB12" s="501"/>
      <c r="AC12" s="501"/>
      <c r="AE12" s="239"/>
    </row>
    <row r="13" spans="1:31">
      <c r="A13" s="487">
        <f t="shared" si="1"/>
        <v>45626</v>
      </c>
      <c r="B13" s="259"/>
      <c r="C13" s="259"/>
      <c r="D13" s="259"/>
      <c r="E13" s="259"/>
      <c r="F13" s="259"/>
      <c r="G13" s="259"/>
      <c r="H13" s="259"/>
      <c r="I13" s="259"/>
      <c r="J13" s="259"/>
      <c r="K13" s="259"/>
      <c r="L13" s="259"/>
      <c r="M13" s="259"/>
      <c r="N13" s="259"/>
      <c r="O13" s="259"/>
      <c r="P13" s="259"/>
      <c r="Q13" s="259"/>
      <c r="R13" s="259"/>
      <c r="S13" s="259"/>
      <c r="T13" s="259"/>
      <c r="U13" s="259"/>
      <c r="V13" s="259"/>
      <c r="W13" s="259"/>
      <c r="X13" s="259"/>
      <c r="Y13" s="259"/>
      <c r="Z13" s="259"/>
      <c r="AA13" s="501"/>
      <c r="AB13" s="502"/>
      <c r="AC13" s="502"/>
    </row>
    <row r="14" spans="1:31">
      <c r="A14" s="487">
        <f t="shared" si="1"/>
        <v>45657</v>
      </c>
      <c r="B14" s="259"/>
      <c r="C14" s="259"/>
      <c r="D14" s="259"/>
      <c r="E14" s="259"/>
      <c r="F14" s="259"/>
      <c r="G14" s="259"/>
      <c r="H14" s="259"/>
      <c r="I14" s="259"/>
      <c r="J14" s="259"/>
      <c r="K14" s="259"/>
      <c r="L14" s="259"/>
      <c r="M14" s="259"/>
      <c r="N14" s="259"/>
      <c r="O14" s="259"/>
      <c r="P14" s="259"/>
      <c r="Q14" s="259"/>
      <c r="R14" s="259"/>
      <c r="S14" s="259"/>
      <c r="T14" s="259"/>
      <c r="U14" s="259"/>
      <c r="V14" s="259"/>
      <c r="W14" s="259"/>
      <c r="X14" s="259"/>
      <c r="Y14" s="259"/>
      <c r="Z14" s="259"/>
      <c r="AA14" s="502"/>
      <c r="AB14" s="502"/>
      <c r="AC14" s="502"/>
    </row>
    <row r="15" spans="1:31">
      <c r="A15" s="487">
        <f t="shared" si="1"/>
        <v>45688</v>
      </c>
      <c r="B15" s="259"/>
      <c r="C15" s="259"/>
      <c r="D15" s="259"/>
      <c r="E15" s="259"/>
      <c r="F15" s="259"/>
      <c r="G15" s="259"/>
      <c r="H15" s="259"/>
      <c r="I15" s="259"/>
      <c r="J15" s="259"/>
      <c r="K15" s="259"/>
      <c r="L15" s="259"/>
      <c r="M15" s="259"/>
      <c r="N15" s="259"/>
      <c r="O15" s="259"/>
      <c r="P15" s="259"/>
      <c r="Q15" s="259"/>
      <c r="R15" s="259"/>
      <c r="S15" s="259"/>
      <c r="T15" s="259"/>
      <c r="U15" s="259"/>
      <c r="V15" s="259"/>
      <c r="W15" s="259"/>
      <c r="X15" s="259"/>
      <c r="Y15" s="259"/>
      <c r="Z15" s="259"/>
      <c r="AA15" s="502"/>
      <c r="AB15" s="502"/>
      <c r="AC15" s="502"/>
    </row>
    <row r="16" spans="1:31">
      <c r="A16" s="487">
        <f t="shared" si="1"/>
        <v>45716</v>
      </c>
      <c r="B16" s="259"/>
      <c r="C16" s="259"/>
      <c r="D16" s="259"/>
      <c r="E16" s="259"/>
      <c r="F16" s="259"/>
      <c r="G16" s="259"/>
      <c r="H16" s="259"/>
      <c r="I16" s="259"/>
      <c r="J16" s="259"/>
      <c r="K16" s="259"/>
      <c r="L16" s="259"/>
      <c r="M16" s="259"/>
      <c r="N16" s="259"/>
      <c r="O16" s="259"/>
      <c r="P16" s="259"/>
      <c r="Q16" s="259"/>
      <c r="R16" s="259"/>
      <c r="S16" s="259"/>
      <c r="T16" s="259"/>
      <c r="U16" s="259"/>
      <c r="V16" s="259"/>
      <c r="W16" s="259"/>
      <c r="X16" s="259"/>
      <c r="Y16" s="259"/>
      <c r="Z16" s="259"/>
      <c r="AA16" s="502"/>
      <c r="AB16" s="502"/>
      <c r="AC16" s="502"/>
    </row>
    <row r="17" spans="1:29">
      <c r="A17" s="487">
        <f t="shared" si="1"/>
        <v>45747</v>
      </c>
      <c r="B17" s="259"/>
      <c r="C17" s="259"/>
      <c r="D17" s="259"/>
      <c r="E17" s="259"/>
      <c r="F17" s="259"/>
      <c r="G17" s="259"/>
      <c r="H17" s="259"/>
      <c r="I17" s="259"/>
      <c r="J17" s="259"/>
      <c r="K17" s="259"/>
      <c r="L17" s="259"/>
      <c r="M17" s="259"/>
      <c r="N17" s="259"/>
      <c r="O17" s="259"/>
      <c r="P17" s="259"/>
      <c r="Q17" s="259"/>
      <c r="R17" s="259"/>
      <c r="S17" s="259"/>
      <c r="T17" s="259"/>
      <c r="U17" s="259"/>
      <c r="V17" s="259"/>
      <c r="W17" s="259"/>
      <c r="X17" s="259"/>
      <c r="Y17" s="259"/>
      <c r="Z17" s="259"/>
      <c r="AA17" s="502"/>
      <c r="AB17" s="502"/>
      <c r="AC17" s="502"/>
    </row>
    <row r="18" spans="1:29">
      <c r="A18" s="1431" t="s">
        <v>1203</v>
      </c>
      <c r="B18" s="1431"/>
      <c r="C18" s="1431"/>
      <c r="D18" s="1431"/>
      <c r="E18" s="1431"/>
      <c r="F18" s="1431"/>
      <c r="G18" s="1431"/>
      <c r="H18" s="1431"/>
      <c r="I18" s="1431"/>
      <c r="J18" s="1431"/>
      <c r="K18" s="1431"/>
      <c r="L18" s="1431"/>
      <c r="M18" s="1431"/>
      <c r="N18" s="1431"/>
      <c r="O18" s="1431"/>
      <c r="P18" s="1431"/>
      <c r="Q18" s="1431"/>
      <c r="R18" s="1431"/>
      <c r="S18" s="1431"/>
      <c r="T18" s="1431"/>
      <c r="U18" s="1431"/>
      <c r="V18" s="1431"/>
      <c r="W18" s="1431"/>
      <c r="X18" s="1431"/>
      <c r="Y18" s="1431"/>
      <c r="Z18" s="1431"/>
    </row>
    <row r="19" spans="1:29">
      <c r="A19" s="1420" t="s">
        <v>947</v>
      </c>
      <c r="B19" s="1420"/>
      <c r="C19" s="1420"/>
      <c r="D19" s="1420"/>
      <c r="E19" s="1420"/>
      <c r="F19" s="1420"/>
      <c r="G19" s="1420"/>
      <c r="H19" s="1420"/>
      <c r="I19" s="1420"/>
      <c r="J19" s="1420"/>
      <c r="K19" s="1420"/>
      <c r="L19" s="1420"/>
      <c r="M19" s="1420"/>
      <c r="N19" s="1420"/>
      <c r="O19" s="1420"/>
      <c r="P19" s="1420"/>
      <c r="Q19" s="1420"/>
      <c r="R19" s="1420"/>
      <c r="S19" s="1420"/>
      <c r="T19" s="1420"/>
      <c r="U19" s="1420"/>
      <c r="V19" s="1420"/>
      <c r="W19" s="1420"/>
      <c r="X19" s="1420"/>
      <c r="Y19" s="1420"/>
      <c r="Z19" s="1420"/>
    </row>
    <row r="20" spans="1:29">
      <c r="A20" s="1432" t="s">
        <v>946</v>
      </c>
      <c r="B20" s="1432"/>
      <c r="C20" s="1432"/>
      <c r="D20" s="1432"/>
      <c r="E20" s="1432"/>
      <c r="F20" s="1432"/>
      <c r="G20" s="1432"/>
      <c r="H20" s="1432"/>
      <c r="I20" s="1432"/>
      <c r="J20" s="1432"/>
      <c r="K20" s="1432"/>
      <c r="L20" s="1432"/>
      <c r="M20" s="1432"/>
      <c r="N20" s="1432"/>
      <c r="O20" s="1432"/>
      <c r="P20" s="1432"/>
      <c r="Q20" s="1432"/>
      <c r="R20" s="1432"/>
      <c r="S20" s="1432"/>
      <c r="T20" s="1432"/>
      <c r="U20" s="1432"/>
      <c r="V20" s="1432"/>
      <c r="W20" s="1432"/>
      <c r="X20" s="1432"/>
      <c r="Y20" s="1432"/>
      <c r="Z20" s="1432"/>
    </row>
    <row r="21" spans="1:29">
      <c r="A21" s="556" t="s">
        <v>1388</v>
      </c>
    </row>
  </sheetData>
  <mergeCells count="19">
    <mergeCell ref="AB2:AC2"/>
    <mergeCell ref="A1:Z1"/>
    <mergeCell ref="A2:A3"/>
    <mergeCell ref="B2:C2"/>
    <mergeCell ref="D2:E2"/>
    <mergeCell ref="F2:G2"/>
    <mergeCell ref="H2:I2"/>
    <mergeCell ref="J2:K2"/>
    <mergeCell ref="L2:M2"/>
    <mergeCell ref="N2:O2"/>
    <mergeCell ref="P2:Q2"/>
    <mergeCell ref="A18:Z18"/>
    <mergeCell ref="A19:Z19"/>
    <mergeCell ref="A20:Z20"/>
    <mergeCell ref="R2:S2"/>
    <mergeCell ref="T2:U2"/>
    <mergeCell ref="V2:W2"/>
    <mergeCell ref="X2:Y2"/>
    <mergeCell ref="Z2:AA2"/>
  </mergeCells>
  <printOptions horizontalCentered="1"/>
  <pageMargins left="0.7" right="0.7" top="0.75" bottom="0.75" header="0.3" footer="0.3"/>
  <pageSetup paperSize="9" fitToHeight="0"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activeCell="J17" sqref="J17"/>
    </sheetView>
  </sheetViews>
  <sheetFormatPr defaultRowHeight="15"/>
  <cols>
    <col min="1" max="1" width="20.7109375" style="241" bestFit="1" customWidth="1"/>
    <col min="2" max="9" width="12.140625" style="241" customWidth="1"/>
    <col min="10" max="10" width="10.28515625" style="241" customWidth="1"/>
    <col min="11" max="16384" width="9.140625" style="241"/>
  </cols>
  <sheetData>
    <row r="1" spans="1:10" s="240" customFormat="1" ht="15" customHeight="1">
      <c r="A1" s="1447" t="s">
        <v>964</v>
      </c>
      <c r="B1" s="1448"/>
      <c r="C1" s="1448"/>
      <c r="D1" s="1448"/>
      <c r="E1" s="1448"/>
      <c r="F1" s="1448"/>
      <c r="G1" s="1448"/>
      <c r="H1" s="1448"/>
      <c r="I1" s="1448"/>
      <c r="J1" s="1448"/>
    </row>
    <row r="2" spans="1:10" ht="15" customHeight="1">
      <c r="A2" s="1449" t="s">
        <v>965</v>
      </c>
      <c r="B2" s="1451" t="s">
        <v>966</v>
      </c>
      <c r="C2" s="1452"/>
      <c r="D2" s="1452"/>
      <c r="E2" s="1452"/>
      <c r="F2" s="1452"/>
      <c r="G2" s="1452"/>
      <c r="H2" s="1452"/>
      <c r="I2" s="1452"/>
      <c r="J2" s="1453"/>
    </row>
    <row r="3" spans="1:10">
      <c r="A3" s="1450"/>
      <c r="B3" s="1100">
        <v>44621</v>
      </c>
      <c r="C3" s="1100">
        <v>44713</v>
      </c>
      <c r="D3" s="1100">
        <v>44805</v>
      </c>
      <c r="E3" s="1101">
        <v>44896</v>
      </c>
      <c r="F3" s="1101">
        <v>44986</v>
      </c>
      <c r="G3" s="1101">
        <v>45078</v>
      </c>
      <c r="H3" s="1101">
        <v>45170</v>
      </c>
      <c r="I3" s="1101">
        <v>45261</v>
      </c>
      <c r="J3" s="1101">
        <v>45352</v>
      </c>
    </row>
    <row r="4" spans="1:10">
      <c r="A4" s="1102" t="s">
        <v>967</v>
      </c>
      <c r="B4" s="1170">
        <v>3261</v>
      </c>
      <c r="C4" s="1171">
        <v>3110</v>
      </c>
      <c r="D4" s="1171">
        <v>3176</v>
      </c>
      <c r="E4" s="1171">
        <v>3176</v>
      </c>
      <c r="F4" s="1172">
        <v>3448</v>
      </c>
      <c r="G4" s="192">
        <v>2300</v>
      </c>
      <c r="H4" s="1170">
        <v>2072</v>
      </c>
      <c r="I4" s="1173">
        <v>2138</v>
      </c>
      <c r="J4" s="226">
        <v>2040</v>
      </c>
    </row>
    <row r="5" spans="1:10">
      <c r="A5" s="1102" t="s">
        <v>968</v>
      </c>
      <c r="B5" s="1170">
        <v>166</v>
      </c>
      <c r="C5" s="1171">
        <v>133</v>
      </c>
      <c r="D5" s="1171">
        <v>166</v>
      </c>
      <c r="E5" s="1171">
        <v>57</v>
      </c>
      <c r="F5" s="1172">
        <v>166</v>
      </c>
      <c r="G5" s="192">
        <v>271</v>
      </c>
      <c r="H5" s="1170">
        <v>136</v>
      </c>
      <c r="I5" s="1173">
        <v>461</v>
      </c>
      <c r="J5" s="226">
        <v>494</v>
      </c>
    </row>
    <row r="6" spans="1:10">
      <c r="A6" s="1102" t="s">
        <v>969</v>
      </c>
      <c r="B6" s="1170">
        <v>824</v>
      </c>
      <c r="C6" s="1171">
        <v>687</v>
      </c>
      <c r="D6" s="1171">
        <v>687</v>
      </c>
      <c r="E6" s="1171">
        <v>656</v>
      </c>
      <c r="F6" s="1172">
        <v>656</v>
      </c>
      <c r="G6" s="192">
        <v>656</v>
      </c>
      <c r="H6" s="1170">
        <v>564</v>
      </c>
      <c r="I6" s="1173">
        <v>658</v>
      </c>
      <c r="J6" s="226">
        <v>658</v>
      </c>
    </row>
    <row r="7" spans="1:10">
      <c r="A7" s="1102" t="s">
        <v>970</v>
      </c>
      <c r="B7" s="1170">
        <v>0</v>
      </c>
      <c r="C7" s="1171">
        <v>0</v>
      </c>
      <c r="D7" s="1171">
        <v>0</v>
      </c>
      <c r="E7" s="1171">
        <v>0</v>
      </c>
      <c r="F7" s="1172">
        <v>0</v>
      </c>
      <c r="G7" s="192">
        <v>0</v>
      </c>
      <c r="H7" s="1170">
        <v>45</v>
      </c>
      <c r="I7" s="1173">
        <v>0</v>
      </c>
      <c r="J7" s="226">
        <v>0</v>
      </c>
    </row>
    <row r="8" spans="1:10">
      <c r="A8" s="1102" t="s">
        <v>971</v>
      </c>
      <c r="B8" s="1170">
        <v>594</v>
      </c>
      <c r="C8" s="1171">
        <v>547</v>
      </c>
      <c r="D8" s="1171">
        <v>581</v>
      </c>
      <c r="E8" s="1171">
        <v>213</v>
      </c>
      <c r="F8" s="1172">
        <v>219</v>
      </c>
      <c r="G8" s="192">
        <v>219</v>
      </c>
      <c r="H8" s="1170">
        <v>187</v>
      </c>
      <c r="I8" s="1173">
        <v>180</v>
      </c>
      <c r="J8" s="226">
        <v>219</v>
      </c>
    </row>
    <row r="9" spans="1:10">
      <c r="A9" s="1102" t="s">
        <v>972</v>
      </c>
      <c r="B9" s="1170">
        <v>1505</v>
      </c>
      <c r="C9" s="1171">
        <v>213</v>
      </c>
      <c r="D9" s="1171">
        <v>206</v>
      </c>
      <c r="E9" s="1171">
        <v>197</v>
      </c>
      <c r="F9" s="1172">
        <v>1416</v>
      </c>
      <c r="G9" s="192">
        <v>2066</v>
      </c>
      <c r="H9" s="1170">
        <v>2106</v>
      </c>
      <c r="I9" s="1173">
        <v>1899</v>
      </c>
      <c r="J9" s="226">
        <v>1649</v>
      </c>
    </row>
    <row r="10" spans="1:10">
      <c r="A10" s="1102" t="s">
        <v>973</v>
      </c>
      <c r="B10" s="1170">
        <v>42</v>
      </c>
      <c r="C10" s="1171">
        <v>12</v>
      </c>
      <c r="D10" s="1171">
        <v>42</v>
      </c>
      <c r="E10" s="1171">
        <v>12</v>
      </c>
      <c r="F10" s="1172">
        <v>12</v>
      </c>
      <c r="G10" s="192">
        <v>632</v>
      </c>
      <c r="H10" s="1170">
        <v>316</v>
      </c>
      <c r="I10" s="1173">
        <v>188</v>
      </c>
      <c r="J10" s="226">
        <v>188</v>
      </c>
    </row>
    <row r="11" spans="1:10">
      <c r="A11" s="1102" t="s">
        <v>306</v>
      </c>
      <c r="B11" s="331">
        <v>39570</v>
      </c>
      <c r="C11" s="1171">
        <v>35000</v>
      </c>
      <c r="D11" s="1171">
        <v>39239</v>
      </c>
      <c r="E11" s="1171">
        <v>37132</v>
      </c>
      <c r="F11" s="1172">
        <v>42369</v>
      </c>
      <c r="G11" s="192">
        <v>37055</v>
      </c>
      <c r="H11" s="331">
        <v>42119</v>
      </c>
      <c r="I11" s="1173">
        <v>41728</v>
      </c>
      <c r="J11" s="226">
        <v>48673</v>
      </c>
    </row>
    <row r="12" spans="1:10">
      <c r="A12" s="1103" t="s">
        <v>96</v>
      </c>
      <c r="B12" s="1174">
        <f>SUM(B4:B11)</f>
        <v>45962</v>
      </c>
      <c r="C12" s="1174">
        <f t="shared" ref="C12:J12" si="0">SUM(C4:C11)</f>
        <v>39702</v>
      </c>
      <c r="D12" s="1174">
        <f t="shared" si="0"/>
        <v>44097</v>
      </c>
      <c r="E12" s="1174">
        <f t="shared" si="0"/>
        <v>41443</v>
      </c>
      <c r="F12" s="1174">
        <f t="shared" si="0"/>
        <v>48286</v>
      </c>
      <c r="G12" s="1174">
        <f t="shared" si="0"/>
        <v>43199</v>
      </c>
      <c r="H12" s="1174">
        <f t="shared" si="0"/>
        <v>47545</v>
      </c>
      <c r="I12" s="1174">
        <f t="shared" si="0"/>
        <v>47252</v>
      </c>
      <c r="J12" s="1174">
        <f t="shared" si="0"/>
        <v>53921</v>
      </c>
    </row>
    <row r="13" spans="1:10">
      <c r="A13" s="503" t="s">
        <v>974</v>
      </c>
      <c r="B13" s="504"/>
      <c r="C13" s="504"/>
      <c r="D13" s="242"/>
      <c r="E13" s="242"/>
      <c r="F13" s="242"/>
      <c r="G13" s="242"/>
      <c r="H13" s="242"/>
      <c r="I13" s="242"/>
      <c r="J13" s="242"/>
    </row>
  </sheetData>
  <mergeCells count="3">
    <mergeCell ref="A1:J1"/>
    <mergeCell ref="A2:A3"/>
    <mergeCell ref="B2:J2"/>
  </mergeCells>
  <printOptions horizontalCentered="1"/>
  <pageMargins left="0.7" right="0.7" top="0.75" bottom="0.75" header="0.3" footer="0.3"/>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topLeftCell="C1" workbookViewId="0">
      <selection activeCell="H15" sqref="H15"/>
    </sheetView>
  </sheetViews>
  <sheetFormatPr defaultColWidth="9.140625" defaultRowHeight="15"/>
  <cols>
    <col min="1" max="1" width="14.5703125" style="405" bestFit="1" customWidth="1"/>
    <col min="2" max="3" width="17.7109375" style="405" bestFit="1" customWidth="1"/>
    <col min="4" max="4" width="19.28515625" style="405" bestFit="1" customWidth="1"/>
    <col min="5" max="6" width="17.7109375" style="405" bestFit="1" customWidth="1"/>
    <col min="7" max="7" width="18.5703125" style="405" bestFit="1" customWidth="1"/>
    <col min="8" max="8" width="15.28515625" style="405" bestFit="1" customWidth="1"/>
    <col min="9" max="9" width="13.85546875" style="405" bestFit="1" customWidth="1"/>
    <col min="10" max="10" width="15.42578125" style="405" bestFit="1" customWidth="1"/>
    <col min="11" max="11" width="19.5703125" style="405" bestFit="1" customWidth="1"/>
    <col min="12" max="13" width="13.7109375" style="239" bestFit="1" customWidth="1"/>
    <col min="14" max="16384" width="9.140625" style="239"/>
  </cols>
  <sheetData>
    <row r="1" spans="1:13" ht="15" customHeight="1">
      <c r="A1" s="1455" t="s">
        <v>963</v>
      </c>
      <c r="B1" s="1455"/>
      <c r="C1" s="1455"/>
      <c r="D1" s="1455"/>
      <c r="E1" s="1455"/>
      <c r="F1" s="1455"/>
      <c r="G1" s="1455"/>
      <c r="H1" s="1455"/>
      <c r="I1" s="1455"/>
      <c r="J1" s="1455"/>
      <c r="K1" s="1455"/>
    </row>
    <row r="2" spans="1:13" s="238" customFormat="1" ht="15" customHeight="1">
      <c r="A2" s="1443" t="s">
        <v>116</v>
      </c>
      <c r="B2" s="1443" t="s">
        <v>962</v>
      </c>
      <c r="C2" s="1443"/>
      <c r="D2" s="1443"/>
      <c r="E2" s="1456" t="s">
        <v>961</v>
      </c>
      <c r="F2" s="1456"/>
      <c r="G2" s="1456"/>
      <c r="H2" s="1443" t="s">
        <v>960</v>
      </c>
      <c r="I2" s="1443"/>
      <c r="J2" s="1443"/>
      <c r="K2" s="1457" t="s">
        <v>959</v>
      </c>
    </row>
    <row r="3" spans="1:13" s="238" customFormat="1">
      <c r="A3" s="1456"/>
      <c r="B3" s="601" t="s">
        <v>958</v>
      </c>
      <c r="C3" s="601" t="s">
        <v>957</v>
      </c>
      <c r="D3" s="601" t="s">
        <v>96</v>
      </c>
      <c r="E3" s="601" t="s">
        <v>958</v>
      </c>
      <c r="F3" s="601" t="s">
        <v>957</v>
      </c>
      <c r="G3" s="601" t="s">
        <v>96</v>
      </c>
      <c r="H3" s="601" t="s">
        <v>958</v>
      </c>
      <c r="I3" s="601" t="s">
        <v>957</v>
      </c>
      <c r="J3" s="601" t="s">
        <v>96</v>
      </c>
      <c r="K3" s="1457"/>
    </row>
    <row r="4" spans="1:13" s="243" customFormat="1">
      <c r="A4" s="1104" t="s">
        <v>530</v>
      </c>
      <c r="B4" s="1105">
        <v>8841564.8542797305</v>
      </c>
      <c r="C4" s="1105">
        <v>2606649.9309260407</v>
      </c>
      <c r="D4" s="1105">
        <v>11448214.78520577</v>
      </c>
      <c r="E4" s="1105">
        <v>8532666.8482885826</v>
      </c>
      <c r="F4" s="1105">
        <v>2560846.6137513546</v>
      </c>
      <c r="G4" s="1105">
        <v>11093513.462039936</v>
      </c>
      <c r="H4" s="1105">
        <v>308898.00599114149</v>
      </c>
      <c r="I4" s="1105">
        <v>45803.317174686148</v>
      </c>
      <c r="J4" s="1105">
        <v>354701.32316582766</v>
      </c>
      <c r="K4" s="1105">
        <v>5340194.6749522863</v>
      </c>
    </row>
    <row r="5" spans="1:13" s="243" customFormat="1">
      <c r="A5" s="1104" t="s">
        <v>1207</v>
      </c>
      <c r="B5" s="505">
        <f>SUM(B6:B17)</f>
        <v>2510881.1110016252</v>
      </c>
      <c r="C5" s="505">
        <f t="shared" ref="C5:J5" si="0">SUM(C6:C17)</f>
        <v>650948.17694398516</v>
      </c>
      <c r="D5" s="505">
        <f>SUM(D6:D17)</f>
        <v>3161829.2879456105</v>
      </c>
      <c r="E5" s="505">
        <f t="shared" si="0"/>
        <v>2251042.5324810958</v>
      </c>
      <c r="F5" s="505">
        <f t="shared" si="0"/>
        <v>604673.53972435032</v>
      </c>
      <c r="G5" s="505">
        <f t="shared" si="0"/>
        <v>2855716.0722054462</v>
      </c>
      <c r="H5" s="505">
        <f t="shared" si="0"/>
        <v>259838.57852052915</v>
      </c>
      <c r="I5" s="505">
        <f t="shared" si="0"/>
        <v>46274.637219634962</v>
      </c>
      <c r="J5" s="505">
        <f t="shared" si="0"/>
        <v>306113.2157401641</v>
      </c>
      <c r="K5" s="506">
        <f>INDEX(K6:K17,COUNT(K6:K17))</f>
        <v>6115581.8946445212</v>
      </c>
    </row>
    <row r="6" spans="1:13" s="238" customFormat="1">
      <c r="A6" s="487">
        <v>45383</v>
      </c>
      <c r="B6" s="522">
        <v>881430.02513550152</v>
      </c>
      <c r="C6" s="522">
        <v>233054.31953251455</v>
      </c>
      <c r="D6" s="522">
        <f>B6+C6</f>
        <v>1114484.3446680161</v>
      </c>
      <c r="E6" s="522">
        <v>681885.24491182459</v>
      </c>
      <c r="F6" s="522">
        <v>193366.30208995071</v>
      </c>
      <c r="G6" s="522">
        <f>E6+F6</f>
        <v>875251.54700177535</v>
      </c>
      <c r="H6" s="522">
        <v>199544.78022367728</v>
      </c>
      <c r="I6" s="522">
        <v>39688.017442563738</v>
      </c>
      <c r="J6" s="522">
        <f>H6+I6</f>
        <v>239232.79766624101</v>
      </c>
      <c r="K6" s="523">
        <v>5725898.0232708147</v>
      </c>
    </row>
    <row r="7" spans="1:13" s="238" customFormat="1">
      <c r="A7" s="487">
        <f>EOMONTH(A6,1)</f>
        <v>45443</v>
      </c>
      <c r="B7" s="522">
        <v>792839.22503205109</v>
      </c>
      <c r="C7" s="522">
        <v>195701.39598213934</v>
      </c>
      <c r="D7" s="522">
        <v>988540.6210141906</v>
      </c>
      <c r="E7" s="522">
        <v>690962.66577725741</v>
      </c>
      <c r="F7" s="522">
        <v>187060.94780343864</v>
      </c>
      <c r="G7" s="522">
        <v>878023.61358069605</v>
      </c>
      <c r="H7" s="522">
        <v>101876.5592547931</v>
      </c>
      <c r="I7" s="522">
        <v>8640.4481787007244</v>
      </c>
      <c r="J7" s="522">
        <v>110517.00743349385</v>
      </c>
      <c r="K7" s="522">
        <v>5891160.5167409051</v>
      </c>
    </row>
    <row r="8" spans="1:13" s="238" customFormat="1">
      <c r="A8" s="487">
        <f t="shared" ref="A8:A17" si="1">EOMONTH(A7,1)</f>
        <v>45473</v>
      </c>
      <c r="B8" s="522">
        <v>836611.86083407258</v>
      </c>
      <c r="C8" s="522">
        <v>222192.46142933128</v>
      </c>
      <c r="D8" s="522">
        <v>1058804.3222634038</v>
      </c>
      <c r="E8" s="522">
        <v>878194.62179201376</v>
      </c>
      <c r="F8" s="522">
        <v>224246.28983096097</v>
      </c>
      <c r="G8" s="522">
        <v>1102440.9116229748</v>
      </c>
      <c r="H8" s="522">
        <v>-41582.760957941238</v>
      </c>
      <c r="I8" s="522">
        <v>-2053.8284016295001</v>
      </c>
      <c r="J8" s="522">
        <v>-43636.58935957076</v>
      </c>
      <c r="K8" s="522">
        <v>6115581.8946445212</v>
      </c>
    </row>
    <row r="9" spans="1:13" s="238" customFormat="1">
      <c r="A9" s="487">
        <f t="shared" si="1"/>
        <v>45504</v>
      </c>
      <c r="B9" s="259"/>
      <c r="C9" s="259"/>
      <c r="D9" s="259"/>
      <c r="E9" s="259"/>
      <c r="F9" s="259"/>
      <c r="G9" s="259"/>
      <c r="H9" s="259"/>
      <c r="I9" s="259"/>
      <c r="J9" s="259"/>
      <c r="K9" s="259"/>
      <c r="L9" s="244"/>
      <c r="M9" s="245"/>
    </row>
    <row r="10" spans="1:13">
      <c r="A10" s="487">
        <f t="shared" si="1"/>
        <v>45535</v>
      </c>
      <c r="B10" s="259"/>
      <c r="C10" s="259"/>
      <c r="D10" s="259"/>
      <c r="E10" s="259"/>
      <c r="F10" s="259"/>
      <c r="G10" s="259"/>
      <c r="H10" s="259"/>
      <c r="I10" s="259"/>
      <c r="J10" s="259"/>
      <c r="K10" s="259"/>
    </row>
    <row r="11" spans="1:13">
      <c r="A11" s="487">
        <f t="shared" si="1"/>
        <v>45565</v>
      </c>
      <c r="B11" s="259"/>
      <c r="C11" s="259"/>
      <c r="D11" s="259"/>
      <c r="E11" s="259"/>
      <c r="F11" s="259"/>
      <c r="G11" s="259"/>
      <c r="H11" s="259"/>
      <c r="I11" s="259"/>
      <c r="J11" s="259"/>
      <c r="K11" s="259"/>
    </row>
    <row r="12" spans="1:13">
      <c r="A12" s="487">
        <f t="shared" si="1"/>
        <v>45596</v>
      </c>
      <c r="B12" s="259"/>
      <c r="C12" s="259"/>
      <c r="D12" s="259"/>
      <c r="E12" s="259"/>
      <c r="F12" s="259"/>
      <c r="G12" s="259"/>
      <c r="H12" s="259"/>
      <c r="I12" s="259"/>
      <c r="J12" s="259"/>
      <c r="K12" s="259"/>
    </row>
    <row r="13" spans="1:13">
      <c r="A13" s="487">
        <f t="shared" si="1"/>
        <v>45626</v>
      </c>
      <c r="B13" s="259"/>
      <c r="C13" s="259"/>
      <c r="D13" s="259"/>
      <c r="E13" s="259"/>
      <c r="F13" s="259"/>
      <c r="G13" s="259"/>
      <c r="H13" s="259"/>
      <c r="I13" s="259"/>
      <c r="J13" s="259"/>
      <c r="K13" s="259"/>
    </row>
    <row r="14" spans="1:13">
      <c r="A14" s="487">
        <f t="shared" si="1"/>
        <v>45657</v>
      </c>
      <c r="B14" s="259"/>
      <c r="C14" s="259"/>
      <c r="D14" s="259"/>
      <c r="E14" s="259"/>
      <c r="F14" s="259"/>
      <c r="G14" s="259"/>
      <c r="H14" s="259"/>
      <c r="I14" s="259"/>
      <c r="J14" s="259"/>
      <c r="K14" s="259"/>
    </row>
    <row r="15" spans="1:13">
      <c r="A15" s="487">
        <f t="shared" si="1"/>
        <v>45688</v>
      </c>
      <c r="B15" s="259"/>
      <c r="C15" s="259"/>
      <c r="D15" s="259"/>
      <c r="E15" s="259"/>
      <c r="F15" s="259"/>
      <c r="G15" s="259"/>
      <c r="H15" s="259"/>
      <c r="I15" s="259"/>
      <c r="J15" s="259"/>
      <c r="K15" s="259"/>
    </row>
    <row r="16" spans="1:13">
      <c r="A16" s="487">
        <f t="shared" si="1"/>
        <v>45716</v>
      </c>
      <c r="B16" s="259"/>
      <c r="C16" s="259"/>
      <c r="D16" s="259"/>
      <c r="E16" s="259"/>
      <c r="F16" s="259"/>
      <c r="G16" s="259"/>
      <c r="H16" s="259"/>
      <c r="I16" s="259"/>
      <c r="J16" s="259"/>
      <c r="K16" s="259"/>
    </row>
    <row r="17" spans="1:11">
      <c r="A17" s="487">
        <f t="shared" si="1"/>
        <v>45747</v>
      </c>
      <c r="B17" s="259"/>
      <c r="C17" s="259"/>
      <c r="D17" s="259"/>
      <c r="E17" s="259"/>
      <c r="F17" s="259"/>
      <c r="G17" s="259"/>
      <c r="H17" s="259"/>
      <c r="I17" s="259"/>
      <c r="J17" s="259"/>
      <c r="K17" s="259"/>
    </row>
    <row r="18" spans="1:11">
      <c r="A18" s="1431" t="s">
        <v>1397</v>
      </c>
      <c r="B18" s="1431"/>
      <c r="C18" s="1431"/>
      <c r="D18" s="1431"/>
      <c r="E18" s="1431"/>
      <c r="F18" s="1431"/>
      <c r="G18" s="1431"/>
      <c r="H18" s="1431"/>
      <c r="I18" s="1431"/>
      <c r="J18" s="1431"/>
      <c r="K18" s="1431"/>
    </row>
    <row r="19" spans="1:11" ht="15" customHeight="1">
      <c r="A19" s="1431" t="s">
        <v>1410</v>
      </c>
      <c r="B19" s="1431"/>
      <c r="C19" s="1431"/>
      <c r="D19" s="1431"/>
      <c r="E19" s="1431"/>
      <c r="F19" s="1431"/>
      <c r="G19" s="1431"/>
      <c r="H19" s="1431"/>
      <c r="I19" s="1431"/>
      <c r="J19" s="1431"/>
      <c r="K19" s="1431"/>
    </row>
    <row r="20" spans="1:11">
      <c r="A20" s="1454" t="s">
        <v>130</v>
      </c>
      <c r="B20" s="1454"/>
      <c r="C20" s="1454"/>
      <c r="D20" s="1454"/>
      <c r="E20" s="1454"/>
      <c r="F20" s="1454"/>
      <c r="G20" s="1454"/>
      <c r="H20" s="1454"/>
      <c r="I20" s="1454"/>
      <c r="J20" s="1454"/>
      <c r="K20" s="1454"/>
    </row>
    <row r="22" spans="1:11">
      <c r="B22" s="1106"/>
      <c r="C22" s="1106"/>
      <c r="D22" s="1106"/>
      <c r="E22" s="1106"/>
      <c r="F22" s="1106"/>
      <c r="G22" s="1106"/>
      <c r="H22" s="1106"/>
      <c r="I22" s="1106"/>
      <c r="J22" s="1106"/>
      <c r="K22" s="1106"/>
    </row>
  </sheetData>
  <mergeCells count="9">
    <mergeCell ref="A18:K18"/>
    <mergeCell ref="A19:K19"/>
    <mergeCell ref="A20:K20"/>
    <mergeCell ref="A1:K1"/>
    <mergeCell ref="A2:A3"/>
    <mergeCell ref="B2:D2"/>
    <mergeCell ref="E2:G2"/>
    <mergeCell ref="H2:J2"/>
    <mergeCell ref="K2:K3"/>
  </mergeCells>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pane xSplit="2" ySplit="3" topLeftCell="G49" activePane="bottomRight" state="frozen"/>
      <selection activeCell="D3" sqref="D3"/>
      <selection pane="topRight" activeCell="D3" sqref="D3"/>
      <selection pane="bottomLeft" activeCell="D3" sqref="D3"/>
      <selection pane="bottomRight" activeCell="J49" sqref="J49"/>
    </sheetView>
  </sheetViews>
  <sheetFormatPr defaultColWidth="8.85546875" defaultRowHeight="15"/>
  <cols>
    <col min="1" max="1" width="8.140625" style="324" bestFit="1" customWidth="1"/>
    <col min="2" max="2" width="43.28515625" style="324" customWidth="1"/>
    <col min="3" max="3" width="12.42578125" style="324" bestFit="1" customWidth="1"/>
    <col min="4" max="4" width="19.5703125" style="324" bestFit="1" customWidth="1"/>
    <col min="5" max="6" width="18.42578125" style="324" bestFit="1" customWidth="1"/>
    <col min="7" max="7" width="16.140625" style="324" bestFit="1" customWidth="1"/>
    <col min="8" max="8" width="16.5703125" style="324" bestFit="1" customWidth="1"/>
    <col min="9" max="9" width="16.42578125" style="511" bestFit="1" customWidth="1"/>
    <col min="10" max="10" width="19.5703125" style="511" bestFit="1" customWidth="1"/>
    <col min="11" max="11" width="15.7109375" style="511" bestFit="1" customWidth="1"/>
    <col min="12" max="12" width="15.85546875" style="511" bestFit="1" customWidth="1"/>
    <col min="13" max="13" width="17.28515625" style="511" bestFit="1" customWidth="1"/>
    <col min="14" max="14" width="17" style="511" bestFit="1" customWidth="1"/>
    <col min="15" max="16384" width="8.85546875" style="324"/>
  </cols>
  <sheetData>
    <row r="1" spans="1:14" s="322" customFormat="1" ht="15" customHeight="1">
      <c r="A1" s="1463" t="s">
        <v>54</v>
      </c>
      <c r="B1" s="1463"/>
      <c r="C1" s="1463"/>
      <c r="D1" s="1463"/>
      <c r="I1" s="507"/>
      <c r="J1" s="507"/>
      <c r="K1" s="507"/>
      <c r="L1" s="507"/>
      <c r="M1" s="507"/>
      <c r="N1" s="507"/>
    </row>
    <row r="2" spans="1:14" s="322" customFormat="1">
      <c r="A2" s="1464" t="s">
        <v>975</v>
      </c>
      <c r="B2" s="1464" t="s">
        <v>976</v>
      </c>
      <c r="C2" s="1458" t="s">
        <v>72</v>
      </c>
      <c r="D2" s="1459"/>
      <c r="E2" s="1459"/>
      <c r="F2" s="1459"/>
      <c r="G2" s="1459"/>
      <c r="H2" s="1459"/>
      <c r="I2" s="1458" t="s">
        <v>1207</v>
      </c>
      <c r="J2" s="1459"/>
      <c r="K2" s="1459"/>
      <c r="L2" s="1459"/>
      <c r="M2" s="1459"/>
      <c r="N2" s="1459"/>
    </row>
    <row r="3" spans="1:14" s="323" customFormat="1" ht="105">
      <c r="A3" s="1465"/>
      <c r="B3" s="1464"/>
      <c r="C3" s="547" t="s">
        <v>1193</v>
      </c>
      <c r="D3" s="547" t="s">
        <v>1194</v>
      </c>
      <c r="E3" s="547" t="s">
        <v>1195</v>
      </c>
      <c r="F3" s="547" t="s">
        <v>1196</v>
      </c>
      <c r="G3" s="547" t="s">
        <v>1197</v>
      </c>
      <c r="H3" s="547" t="s">
        <v>1198</v>
      </c>
      <c r="I3" s="547" t="s">
        <v>1302</v>
      </c>
      <c r="J3" s="547" t="s">
        <v>1303</v>
      </c>
      <c r="K3" s="547" t="s">
        <v>1304</v>
      </c>
      <c r="L3" s="547" t="s">
        <v>1305</v>
      </c>
      <c r="M3" s="547" t="s">
        <v>1306</v>
      </c>
      <c r="N3" s="547" t="s">
        <v>1307</v>
      </c>
    </row>
    <row r="4" spans="1:14" s="322" customFormat="1">
      <c r="A4" s="605" t="s">
        <v>977</v>
      </c>
      <c r="B4" s="604" t="s">
        <v>978</v>
      </c>
      <c r="C4" s="548"/>
      <c r="D4" s="548"/>
      <c r="E4" s="549"/>
      <c r="F4" s="548"/>
      <c r="G4" s="548"/>
      <c r="H4" s="548"/>
      <c r="I4" s="548"/>
      <c r="J4" s="548"/>
      <c r="K4" s="549"/>
      <c r="L4" s="548"/>
      <c r="M4" s="548"/>
      <c r="N4" s="548"/>
    </row>
    <row r="5" spans="1:14">
      <c r="A5" s="604" t="s">
        <v>979</v>
      </c>
      <c r="B5" s="604" t="s">
        <v>980</v>
      </c>
      <c r="C5" s="548"/>
      <c r="D5" s="548"/>
      <c r="E5" s="549"/>
      <c r="F5" s="549"/>
      <c r="G5" s="549"/>
      <c r="H5" s="549"/>
      <c r="I5" s="548"/>
      <c r="J5" s="548"/>
      <c r="K5" s="549"/>
      <c r="L5" s="549"/>
      <c r="M5" s="549"/>
      <c r="N5" s="549"/>
    </row>
    <row r="6" spans="1:14">
      <c r="A6" s="550">
        <v>1</v>
      </c>
      <c r="B6" s="551" t="s">
        <v>981</v>
      </c>
      <c r="C6" s="552">
        <v>32</v>
      </c>
      <c r="D6" s="552">
        <v>694136</v>
      </c>
      <c r="E6" s="552">
        <v>1211968.49</v>
      </c>
      <c r="F6" s="552">
        <v>1220143.48</v>
      </c>
      <c r="G6" s="552">
        <v>-8174.98</v>
      </c>
      <c r="H6" s="552">
        <v>89223.42</v>
      </c>
      <c r="I6" s="552">
        <v>35</v>
      </c>
      <c r="J6" s="552">
        <v>863087</v>
      </c>
      <c r="K6" s="552">
        <v>1318013.2005667817</v>
      </c>
      <c r="L6" s="552">
        <v>1315315.8825155313</v>
      </c>
      <c r="M6" s="552">
        <v>2697.318051250083</v>
      </c>
      <c r="N6" s="552">
        <v>65516.912835083232</v>
      </c>
    </row>
    <row r="7" spans="1:14">
      <c r="A7" s="550">
        <v>2</v>
      </c>
      <c r="B7" s="551" t="s">
        <v>982</v>
      </c>
      <c r="C7" s="552">
        <v>36</v>
      </c>
      <c r="D7" s="552">
        <v>1778066</v>
      </c>
      <c r="E7" s="552">
        <v>999037.64</v>
      </c>
      <c r="F7" s="552">
        <v>919129.54</v>
      </c>
      <c r="G7" s="552">
        <v>79908.100000000006</v>
      </c>
      <c r="H7" s="552">
        <v>419555.59</v>
      </c>
      <c r="I7" s="552">
        <v>36</v>
      </c>
      <c r="J7" s="552">
        <v>1778436</v>
      </c>
      <c r="K7" s="552">
        <v>1092332.1721383892</v>
      </c>
      <c r="L7" s="552">
        <v>1044061.3233428557</v>
      </c>
      <c r="M7" s="552">
        <v>48270.848795533486</v>
      </c>
      <c r="N7" s="552">
        <v>420256.20952231862</v>
      </c>
    </row>
    <row r="8" spans="1:14">
      <c r="A8" s="550">
        <v>3</v>
      </c>
      <c r="B8" s="551" t="s">
        <v>983</v>
      </c>
      <c r="C8" s="552">
        <v>25</v>
      </c>
      <c r="D8" s="552">
        <v>637819</v>
      </c>
      <c r="E8" s="552">
        <v>59136.160000000003</v>
      </c>
      <c r="F8" s="552">
        <v>42774.83</v>
      </c>
      <c r="G8" s="552">
        <v>16361.34</v>
      </c>
      <c r="H8" s="552">
        <v>97161.26</v>
      </c>
      <c r="I8" s="552">
        <v>24</v>
      </c>
      <c r="J8" s="552">
        <v>631122</v>
      </c>
      <c r="K8" s="552">
        <v>66013.904904811614</v>
      </c>
      <c r="L8" s="552">
        <v>55588.763441507013</v>
      </c>
      <c r="M8" s="552">
        <v>10425.141463304606</v>
      </c>
      <c r="N8" s="552">
        <v>95660.199613230405</v>
      </c>
    </row>
    <row r="9" spans="1:14">
      <c r="A9" s="550">
        <v>4</v>
      </c>
      <c r="B9" s="551" t="s">
        <v>984</v>
      </c>
      <c r="C9" s="552">
        <v>21</v>
      </c>
      <c r="D9" s="552">
        <v>930843</v>
      </c>
      <c r="E9" s="552">
        <v>33319.94</v>
      </c>
      <c r="F9" s="552">
        <v>22751.68</v>
      </c>
      <c r="G9" s="552">
        <v>10568.26</v>
      </c>
      <c r="H9" s="552">
        <v>99019.05</v>
      </c>
      <c r="I9" s="552">
        <v>20</v>
      </c>
      <c r="J9" s="552">
        <v>847689</v>
      </c>
      <c r="K9" s="552">
        <v>45658.415957233075</v>
      </c>
      <c r="L9" s="552">
        <v>35240.621820801542</v>
      </c>
      <c r="M9" s="552">
        <v>10417.794136431528</v>
      </c>
      <c r="N9" s="552">
        <v>102366.29517643439</v>
      </c>
    </row>
    <row r="10" spans="1:14">
      <c r="A10" s="550">
        <v>5</v>
      </c>
      <c r="B10" s="551" t="s">
        <v>985</v>
      </c>
      <c r="C10" s="552">
        <v>22</v>
      </c>
      <c r="D10" s="552">
        <v>428088</v>
      </c>
      <c r="E10" s="552">
        <v>96873.87</v>
      </c>
      <c r="F10" s="552">
        <v>67354.83</v>
      </c>
      <c r="G10" s="552">
        <v>29519.05</v>
      </c>
      <c r="H10" s="552">
        <v>140034.51999999999</v>
      </c>
      <c r="I10" s="552">
        <v>23</v>
      </c>
      <c r="J10" s="552">
        <v>430454</v>
      </c>
      <c r="K10" s="552">
        <v>163411.62781072478</v>
      </c>
      <c r="L10" s="552">
        <v>111465.46071278902</v>
      </c>
      <c r="M10" s="552">
        <v>51946.167097935751</v>
      </c>
      <c r="N10" s="552">
        <v>204137.13623519579</v>
      </c>
    </row>
    <row r="11" spans="1:14">
      <c r="A11" s="550">
        <v>6</v>
      </c>
      <c r="B11" s="551" t="s">
        <v>986</v>
      </c>
      <c r="C11" s="552">
        <v>25</v>
      </c>
      <c r="D11" s="552">
        <v>502719</v>
      </c>
      <c r="E11" s="552">
        <v>10767.11</v>
      </c>
      <c r="F11" s="552">
        <v>5116.49</v>
      </c>
      <c r="G11" s="552">
        <v>5650.63</v>
      </c>
      <c r="H11" s="552">
        <v>99138.83</v>
      </c>
      <c r="I11" s="552">
        <v>23</v>
      </c>
      <c r="J11" s="552">
        <v>438621</v>
      </c>
      <c r="K11" s="552">
        <v>16083.828079762035</v>
      </c>
      <c r="L11" s="552">
        <v>14717.549235099585</v>
      </c>
      <c r="M11" s="552">
        <v>1366.2788446624513</v>
      </c>
      <c r="N11" s="552">
        <v>102081.5076217257</v>
      </c>
    </row>
    <row r="12" spans="1:14">
      <c r="A12" s="550">
        <v>7</v>
      </c>
      <c r="B12" s="551" t="s">
        <v>987</v>
      </c>
      <c r="C12" s="552">
        <v>15</v>
      </c>
      <c r="D12" s="552">
        <v>254975</v>
      </c>
      <c r="E12" s="552">
        <v>1120.4000000000001</v>
      </c>
      <c r="F12" s="552">
        <v>1451.46</v>
      </c>
      <c r="G12" s="552">
        <v>-331.05</v>
      </c>
      <c r="H12" s="552">
        <v>27349.41</v>
      </c>
      <c r="I12" s="552">
        <v>15</v>
      </c>
      <c r="J12" s="552">
        <v>219933</v>
      </c>
      <c r="K12" s="552">
        <v>574.79682327532157</v>
      </c>
      <c r="L12" s="552">
        <v>2000.8210190023335</v>
      </c>
      <c r="M12" s="552">
        <v>-1426.0241957270116</v>
      </c>
      <c r="N12" s="552">
        <v>24983.483435371531</v>
      </c>
    </row>
    <row r="13" spans="1:14">
      <c r="A13" s="550">
        <v>8</v>
      </c>
      <c r="B13" s="551" t="s">
        <v>988</v>
      </c>
      <c r="C13" s="552">
        <v>12</v>
      </c>
      <c r="D13" s="552">
        <v>106555</v>
      </c>
      <c r="E13" s="552">
        <v>1286.5899999999999</v>
      </c>
      <c r="F13" s="552">
        <v>522.29999999999995</v>
      </c>
      <c r="G13" s="552">
        <v>764.29</v>
      </c>
      <c r="H13" s="552">
        <v>9883.6200000000008</v>
      </c>
      <c r="I13" s="552">
        <v>12</v>
      </c>
      <c r="J13" s="552">
        <v>99224</v>
      </c>
      <c r="K13" s="552">
        <v>533.46633140785889</v>
      </c>
      <c r="L13" s="552">
        <v>318.55290447599998</v>
      </c>
      <c r="M13" s="552">
        <v>214.91342693185888</v>
      </c>
      <c r="N13" s="552">
        <v>10894.612838935118</v>
      </c>
    </row>
    <row r="14" spans="1:14">
      <c r="A14" s="550">
        <v>9</v>
      </c>
      <c r="B14" s="551" t="s">
        <v>989</v>
      </c>
      <c r="C14" s="552">
        <v>7</v>
      </c>
      <c r="D14" s="552">
        <v>47668</v>
      </c>
      <c r="E14" s="552">
        <v>324.97000000000003</v>
      </c>
      <c r="F14" s="552">
        <v>175.95</v>
      </c>
      <c r="G14" s="552">
        <v>149.01</v>
      </c>
      <c r="H14" s="552">
        <v>9183.1299999999992</v>
      </c>
      <c r="I14" s="552">
        <v>9</v>
      </c>
      <c r="J14" s="552">
        <v>66641</v>
      </c>
      <c r="K14" s="552">
        <v>1788.258787361</v>
      </c>
      <c r="L14" s="552">
        <v>444.67103022499998</v>
      </c>
      <c r="M14" s="552">
        <v>1343.5877571359999</v>
      </c>
      <c r="N14" s="552">
        <v>14423.134792323686</v>
      </c>
    </row>
    <row r="15" spans="1:14">
      <c r="A15" s="550">
        <v>10</v>
      </c>
      <c r="B15" s="551" t="s">
        <v>990</v>
      </c>
      <c r="C15" s="552">
        <v>22</v>
      </c>
      <c r="D15" s="552">
        <v>232991</v>
      </c>
      <c r="E15" s="552">
        <v>1509.09</v>
      </c>
      <c r="F15" s="552">
        <v>1294.8</v>
      </c>
      <c r="G15" s="552">
        <v>214.29</v>
      </c>
      <c r="H15" s="552">
        <v>30210.27</v>
      </c>
      <c r="I15" s="552">
        <v>22</v>
      </c>
      <c r="J15" s="552">
        <v>216403</v>
      </c>
      <c r="K15" s="552">
        <v>2358.3727120714275</v>
      </c>
      <c r="L15" s="552">
        <v>1995.554852771</v>
      </c>
      <c r="M15" s="552">
        <v>362.81785930042787</v>
      </c>
      <c r="N15" s="552">
        <v>32569.232402577654</v>
      </c>
    </row>
    <row r="16" spans="1:14">
      <c r="A16" s="550">
        <v>11</v>
      </c>
      <c r="B16" s="551" t="s">
        <v>991</v>
      </c>
      <c r="C16" s="552">
        <v>21</v>
      </c>
      <c r="D16" s="552">
        <v>610771</v>
      </c>
      <c r="E16" s="552">
        <v>8656.2800000000007</v>
      </c>
      <c r="F16" s="552">
        <v>7429.74</v>
      </c>
      <c r="G16" s="552">
        <v>1226.54</v>
      </c>
      <c r="H16" s="552">
        <v>135476.04</v>
      </c>
      <c r="I16" s="552">
        <v>21</v>
      </c>
      <c r="J16" s="552">
        <v>541562</v>
      </c>
      <c r="K16" s="552">
        <v>16130.979710354157</v>
      </c>
      <c r="L16" s="552">
        <v>15921.134563093334</v>
      </c>
      <c r="M16" s="552">
        <v>209.84514726082119</v>
      </c>
      <c r="N16" s="552">
        <v>150648.38270529243</v>
      </c>
    </row>
    <row r="17" spans="1:14">
      <c r="A17" s="550">
        <v>12</v>
      </c>
      <c r="B17" s="551" t="s">
        <v>992</v>
      </c>
      <c r="C17" s="552">
        <v>15</v>
      </c>
      <c r="D17" s="552">
        <v>238230</v>
      </c>
      <c r="E17" s="552">
        <v>288.98</v>
      </c>
      <c r="F17" s="552">
        <v>1252.67</v>
      </c>
      <c r="G17" s="552">
        <v>-963.68</v>
      </c>
      <c r="H17" s="552">
        <v>24324.52</v>
      </c>
      <c r="I17" s="552">
        <v>14</v>
      </c>
      <c r="J17" s="552">
        <v>197979</v>
      </c>
      <c r="K17" s="552">
        <v>134.12398855051265</v>
      </c>
      <c r="L17" s="552">
        <v>1511.9617604490004</v>
      </c>
      <c r="M17" s="552">
        <v>-1377.8377718984873</v>
      </c>
      <c r="N17" s="552">
        <v>22146.568237342111</v>
      </c>
    </row>
    <row r="18" spans="1:14">
      <c r="A18" s="550">
        <v>13</v>
      </c>
      <c r="B18" s="551" t="s">
        <v>993</v>
      </c>
      <c r="C18" s="552">
        <v>23</v>
      </c>
      <c r="D18" s="552">
        <v>289473</v>
      </c>
      <c r="E18" s="552">
        <v>2726.43</v>
      </c>
      <c r="F18" s="552">
        <v>3551.99</v>
      </c>
      <c r="G18" s="552">
        <v>-825.56</v>
      </c>
      <c r="H18" s="552">
        <v>81815.399999999994</v>
      </c>
      <c r="I18" s="552">
        <v>22</v>
      </c>
      <c r="J18" s="552">
        <v>245334</v>
      </c>
      <c r="K18" s="552">
        <v>4556.5756881788466</v>
      </c>
      <c r="L18" s="552">
        <v>7742.5755152330003</v>
      </c>
      <c r="M18" s="552">
        <v>-3185.9998270541528</v>
      </c>
      <c r="N18" s="552">
        <v>78756.30058222216</v>
      </c>
    </row>
    <row r="19" spans="1:14">
      <c r="A19" s="550">
        <v>14</v>
      </c>
      <c r="B19" s="551" t="s">
        <v>994</v>
      </c>
      <c r="C19" s="552">
        <v>22</v>
      </c>
      <c r="D19" s="552">
        <v>180688</v>
      </c>
      <c r="E19" s="552">
        <v>1771.01</v>
      </c>
      <c r="F19" s="552">
        <v>1067.74</v>
      </c>
      <c r="G19" s="552">
        <v>703.27</v>
      </c>
      <c r="H19" s="552">
        <v>22702.57</v>
      </c>
      <c r="I19" s="552">
        <v>21</v>
      </c>
      <c r="J19" s="552">
        <v>189771</v>
      </c>
      <c r="K19" s="552">
        <v>8899.8910755439338</v>
      </c>
      <c r="L19" s="552">
        <v>5073.8903948050001</v>
      </c>
      <c r="M19" s="552">
        <v>3826.0006807389332</v>
      </c>
      <c r="N19" s="552">
        <v>31752.369621615599</v>
      </c>
    </row>
    <row r="20" spans="1:14">
      <c r="A20" s="550">
        <v>15</v>
      </c>
      <c r="B20" s="551" t="s">
        <v>995</v>
      </c>
      <c r="C20" s="552">
        <v>5</v>
      </c>
      <c r="D20" s="552">
        <v>42164</v>
      </c>
      <c r="E20" s="552">
        <v>742.58</v>
      </c>
      <c r="F20" s="552">
        <v>391</v>
      </c>
      <c r="G20" s="552">
        <v>351.58</v>
      </c>
      <c r="H20" s="552">
        <v>4230.46</v>
      </c>
      <c r="I20" s="552">
        <v>5</v>
      </c>
      <c r="J20" s="552">
        <v>36681</v>
      </c>
      <c r="K20" s="552">
        <v>709.94321588700006</v>
      </c>
      <c r="L20" s="552">
        <v>1049.1042725116067</v>
      </c>
      <c r="M20" s="552">
        <v>-339.1610566246066</v>
      </c>
      <c r="N20" s="552">
        <v>4487.6986954068716</v>
      </c>
    </row>
    <row r="21" spans="1:14">
      <c r="A21" s="550">
        <v>16</v>
      </c>
      <c r="B21" s="551" t="s">
        <v>996</v>
      </c>
      <c r="C21" s="552">
        <v>13</v>
      </c>
      <c r="D21" s="552">
        <v>232214</v>
      </c>
      <c r="E21" s="552">
        <v>13357.49</v>
      </c>
      <c r="F21" s="552">
        <v>9977.6299999999992</v>
      </c>
      <c r="G21" s="552">
        <v>3379.85</v>
      </c>
      <c r="H21" s="552">
        <v>58174.5</v>
      </c>
      <c r="I21" s="552">
        <v>13</v>
      </c>
      <c r="J21" s="552">
        <v>210277</v>
      </c>
      <c r="K21" s="552">
        <v>5241.1544289354761</v>
      </c>
      <c r="L21" s="552">
        <v>5164.9807411036663</v>
      </c>
      <c r="M21" s="552">
        <v>76.173687831809843</v>
      </c>
      <c r="N21" s="552">
        <v>52551.948796746867</v>
      </c>
    </row>
    <row r="22" spans="1:14">
      <c r="A22" s="550"/>
      <c r="B22" s="604" t="s">
        <v>997</v>
      </c>
      <c r="C22" s="548">
        <v>316</v>
      </c>
      <c r="D22" s="548">
        <v>7207400</v>
      </c>
      <c r="E22" s="548">
        <v>2442887.04</v>
      </c>
      <c r="F22" s="548">
        <v>2304386.11</v>
      </c>
      <c r="G22" s="548">
        <v>138500.92000000001</v>
      </c>
      <c r="H22" s="548">
        <v>1347482.6</v>
      </c>
      <c r="I22" s="548">
        <v>315</v>
      </c>
      <c r="J22" s="548">
        <v>7013214</v>
      </c>
      <c r="K22" s="548">
        <v>2742440.7122192681</v>
      </c>
      <c r="L22" s="548">
        <v>2617612.8481222549</v>
      </c>
      <c r="M22" s="548">
        <v>124827.86409701349</v>
      </c>
      <c r="N22" s="548">
        <v>1413231.9931118221</v>
      </c>
    </row>
    <row r="23" spans="1:14">
      <c r="A23" s="550"/>
      <c r="B23" s="550"/>
      <c r="C23" s="552"/>
      <c r="D23" s="552"/>
      <c r="E23" s="552"/>
      <c r="F23" s="552"/>
      <c r="G23" s="552"/>
      <c r="H23" s="552"/>
      <c r="I23" s="552"/>
      <c r="J23" s="552"/>
      <c r="K23" s="552"/>
      <c r="L23" s="552"/>
      <c r="M23" s="552"/>
      <c r="N23" s="552"/>
    </row>
    <row r="24" spans="1:14">
      <c r="A24" s="604" t="s">
        <v>998</v>
      </c>
      <c r="B24" s="604" t="s">
        <v>999</v>
      </c>
      <c r="C24" s="552"/>
      <c r="D24" s="552"/>
      <c r="E24" s="552"/>
      <c r="F24" s="552"/>
      <c r="G24" s="552"/>
      <c r="H24" s="552"/>
      <c r="I24" s="552"/>
      <c r="J24" s="552"/>
      <c r="K24" s="552"/>
      <c r="L24" s="552"/>
      <c r="M24" s="552"/>
      <c r="N24" s="552"/>
    </row>
    <row r="25" spans="1:14">
      <c r="A25" s="550">
        <v>17</v>
      </c>
      <c r="B25" s="553" t="s">
        <v>1000</v>
      </c>
      <c r="C25" s="552">
        <v>19</v>
      </c>
      <c r="D25" s="552">
        <v>4281290</v>
      </c>
      <c r="E25" s="552">
        <v>5316.09</v>
      </c>
      <c r="F25" s="552">
        <v>4270.59</v>
      </c>
      <c r="G25" s="552">
        <v>1045.49</v>
      </c>
      <c r="H25" s="552">
        <v>78415.3</v>
      </c>
      <c r="I25" s="552">
        <v>25</v>
      </c>
      <c r="J25" s="552">
        <v>6857791</v>
      </c>
      <c r="K25" s="552">
        <v>15676.385652506049</v>
      </c>
      <c r="L25" s="552">
        <v>5599.0877989291048</v>
      </c>
      <c r="M25" s="552">
        <v>10077.297853576945</v>
      </c>
      <c r="N25" s="552">
        <v>154024.94117481704</v>
      </c>
    </row>
    <row r="26" spans="1:14">
      <c r="A26" s="550">
        <v>18</v>
      </c>
      <c r="B26" s="553" t="s">
        <v>1001</v>
      </c>
      <c r="C26" s="552">
        <v>31</v>
      </c>
      <c r="D26" s="552">
        <v>12937115</v>
      </c>
      <c r="E26" s="552">
        <v>9006.39</v>
      </c>
      <c r="F26" s="552">
        <v>12365.66</v>
      </c>
      <c r="G26" s="552">
        <v>-3359.26</v>
      </c>
      <c r="H26" s="552">
        <v>259583.23</v>
      </c>
      <c r="I26" s="552">
        <v>31</v>
      </c>
      <c r="J26" s="552">
        <v>14129880</v>
      </c>
      <c r="K26" s="552">
        <v>16890.965137110081</v>
      </c>
      <c r="L26" s="552">
        <v>14899.816986178692</v>
      </c>
      <c r="M26" s="552">
        <v>1991.1481509313894</v>
      </c>
      <c r="N26" s="552">
        <v>345361.64557571616</v>
      </c>
    </row>
    <row r="27" spans="1:14">
      <c r="A27" s="550">
        <v>19</v>
      </c>
      <c r="B27" s="553" t="s">
        <v>1002</v>
      </c>
      <c r="C27" s="552">
        <v>26</v>
      </c>
      <c r="D27" s="552">
        <v>7986403</v>
      </c>
      <c r="E27" s="552">
        <v>9033.5400000000009</v>
      </c>
      <c r="F27" s="552">
        <v>6014.88</v>
      </c>
      <c r="G27" s="552">
        <v>3018.66</v>
      </c>
      <c r="H27" s="552">
        <v>148217.79999999999</v>
      </c>
      <c r="I27" s="552">
        <v>29</v>
      </c>
      <c r="J27" s="552">
        <v>9834494</v>
      </c>
      <c r="K27" s="552">
        <v>16370.008981377294</v>
      </c>
      <c r="L27" s="552">
        <v>8421.9909139429692</v>
      </c>
      <c r="M27" s="552">
        <v>7948.018067434331</v>
      </c>
      <c r="N27" s="552">
        <v>243589.36845972852</v>
      </c>
    </row>
    <row r="28" spans="1:14">
      <c r="A28" s="550">
        <v>20</v>
      </c>
      <c r="B28" s="553" t="s">
        <v>1003</v>
      </c>
      <c r="C28" s="552">
        <v>29</v>
      </c>
      <c r="D28" s="552">
        <v>11049628</v>
      </c>
      <c r="E28" s="552">
        <v>12644.72</v>
      </c>
      <c r="F28" s="552">
        <v>7909.58</v>
      </c>
      <c r="G28" s="552">
        <v>4735.1400000000003</v>
      </c>
      <c r="H28" s="552">
        <v>218145.99</v>
      </c>
      <c r="I28" s="552">
        <v>29</v>
      </c>
      <c r="J28" s="552">
        <v>15274241</v>
      </c>
      <c r="K28" s="552">
        <v>19451.886897546898</v>
      </c>
      <c r="L28" s="552">
        <v>12525.273968550548</v>
      </c>
      <c r="M28" s="552">
        <v>6926.6129289963483</v>
      </c>
      <c r="N28" s="552">
        <v>359426.17541020212</v>
      </c>
    </row>
    <row r="29" spans="1:14">
      <c r="A29" s="550">
        <v>21</v>
      </c>
      <c r="B29" s="553" t="s">
        <v>1004</v>
      </c>
      <c r="C29" s="552">
        <v>24</v>
      </c>
      <c r="D29" s="552">
        <v>12267299</v>
      </c>
      <c r="E29" s="552">
        <v>16076.07</v>
      </c>
      <c r="F29" s="552">
        <v>5139.37</v>
      </c>
      <c r="G29" s="552">
        <v>10936.69</v>
      </c>
      <c r="H29" s="552">
        <v>168434.34</v>
      </c>
      <c r="I29" s="552">
        <v>28</v>
      </c>
      <c r="J29" s="552">
        <v>20296496</v>
      </c>
      <c r="K29" s="552">
        <v>19766.583252966644</v>
      </c>
      <c r="L29" s="552">
        <v>12569.725674938145</v>
      </c>
      <c r="M29" s="552">
        <v>7196.8575780285009</v>
      </c>
      <c r="N29" s="552">
        <v>296408.44236656826</v>
      </c>
    </row>
    <row r="30" spans="1:14">
      <c r="A30" s="550">
        <v>22</v>
      </c>
      <c r="B30" s="553" t="s">
        <v>1005</v>
      </c>
      <c r="C30" s="552">
        <v>9</v>
      </c>
      <c r="D30" s="552">
        <v>752821</v>
      </c>
      <c r="E30" s="552">
        <v>1394.39</v>
      </c>
      <c r="F30" s="552">
        <v>584.84</v>
      </c>
      <c r="G30" s="552">
        <v>809.55</v>
      </c>
      <c r="H30" s="552">
        <v>16236.99</v>
      </c>
      <c r="I30" s="552">
        <v>9</v>
      </c>
      <c r="J30" s="552">
        <v>952532</v>
      </c>
      <c r="K30" s="552">
        <v>2576.7352962270002</v>
      </c>
      <c r="L30" s="552">
        <v>1270.0599040548145</v>
      </c>
      <c r="M30" s="552">
        <v>1306.6753921721856</v>
      </c>
      <c r="N30" s="552">
        <v>28229.282651013433</v>
      </c>
    </row>
    <row r="31" spans="1:14">
      <c r="A31" s="550">
        <v>23</v>
      </c>
      <c r="B31" s="553" t="s">
        <v>1006</v>
      </c>
      <c r="C31" s="552">
        <v>23</v>
      </c>
      <c r="D31" s="552">
        <v>4936198</v>
      </c>
      <c r="E31" s="552">
        <v>6433.32</v>
      </c>
      <c r="F31" s="552">
        <v>3320.92</v>
      </c>
      <c r="G31" s="552">
        <v>3112.4</v>
      </c>
      <c r="H31" s="552">
        <v>104685.73</v>
      </c>
      <c r="I31" s="552">
        <v>23</v>
      </c>
      <c r="J31" s="552">
        <v>6721735</v>
      </c>
      <c r="K31" s="552">
        <v>11407.095015792564</v>
      </c>
      <c r="L31" s="552">
        <v>5988.9997096323204</v>
      </c>
      <c r="M31" s="552">
        <v>5418.0953061602422</v>
      </c>
      <c r="N31" s="552">
        <v>173897.49523082605</v>
      </c>
    </row>
    <row r="32" spans="1:14">
      <c r="A32" s="550">
        <v>24</v>
      </c>
      <c r="B32" s="553" t="s">
        <v>1007</v>
      </c>
      <c r="C32" s="552">
        <v>27</v>
      </c>
      <c r="D32" s="552">
        <v>5232806</v>
      </c>
      <c r="E32" s="552">
        <v>4795.54</v>
      </c>
      <c r="F32" s="552">
        <v>6888.55</v>
      </c>
      <c r="G32" s="552">
        <v>-2093.0100000000002</v>
      </c>
      <c r="H32" s="552">
        <v>109698.37</v>
      </c>
      <c r="I32" s="552">
        <v>28</v>
      </c>
      <c r="J32" s="552">
        <v>5069662</v>
      </c>
      <c r="K32" s="552">
        <v>6973.0339787499979</v>
      </c>
      <c r="L32" s="552">
        <v>7894.2454030706967</v>
      </c>
      <c r="M32" s="552">
        <v>-921.21142432069769</v>
      </c>
      <c r="N32" s="552">
        <v>143382.37311573143</v>
      </c>
    </row>
    <row r="33" spans="1:14">
      <c r="A33" s="550">
        <v>25</v>
      </c>
      <c r="B33" s="553" t="s">
        <v>1008</v>
      </c>
      <c r="C33" s="552">
        <v>130</v>
      </c>
      <c r="D33" s="552">
        <v>13344178</v>
      </c>
      <c r="E33" s="552">
        <v>13411.02</v>
      </c>
      <c r="F33" s="552">
        <v>12506.16</v>
      </c>
      <c r="G33" s="552">
        <v>904.86</v>
      </c>
      <c r="H33" s="552">
        <v>196178.06</v>
      </c>
      <c r="I33" s="552">
        <v>172</v>
      </c>
      <c r="J33" s="552">
        <v>22497544</v>
      </c>
      <c r="K33" s="552">
        <v>68507.885693925971</v>
      </c>
      <c r="L33" s="552">
        <v>21776.719158694865</v>
      </c>
      <c r="M33" s="552">
        <v>46731.166535231103</v>
      </c>
      <c r="N33" s="552">
        <v>383271.18596144044</v>
      </c>
    </row>
    <row r="34" spans="1:14">
      <c r="A34" s="550">
        <v>26</v>
      </c>
      <c r="B34" s="553" t="s">
        <v>1009</v>
      </c>
      <c r="C34" s="552">
        <v>43</v>
      </c>
      <c r="D34" s="552">
        <v>15301801</v>
      </c>
      <c r="E34" s="552">
        <v>4541.6899999999996</v>
      </c>
      <c r="F34" s="552">
        <v>5459.99</v>
      </c>
      <c r="G34" s="552">
        <v>-918.31</v>
      </c>
      <c r="H34" s="552">
        <v>171034.5</v>
      </c>
      <c r="I34" s="552">
        <v>42</v>
      </c>
      <c r="J34" s="552">
        <v>16371644</v>
      </c>
      <c r="K34" s="552">
        <v>6242.6625463581386</v>
      </c>
      <c r="L34" s="552">
        <v>7081.8726911172025</v>
      </c>
      <c r="M34" s="552">
        <v>-839.21014475906384</v>
      </c>
      <c r="N34" s="552">
        <v>239021.84688069118</v>
      </c>
    </row>
    <row r="35" spans="1:14">
      <c r="A35" s="550">
        <v>27</v>
      </c>
      <c r="B35" s="553" t="s">
        <v>1010</v>
      </c>
      <c r="C35" s="552">
        <v>36</v>
      </c>
      <c r="D35" s="552">
        <v>12784279</v>
      </c>
      <c r="E35" s="552">
        <v>11599.9</v>
      </c>
      <c r="F35" s="552">
        <v>11434.04</v>
      </c>
      <c r="G35" s="552">
        <v>165.86</v>
      </c>
      <c r="H35" s="552">
        <v>272743.18</v>
      </c>
      <c r="I35" s="552">
        <v>39</v>
      </c>
      <c r="J35" s="552">
        <v>15026296</v>
      </c>
      <c r="K35" s="552">
        <v>23920.533701851247</v>
      </c>
      <c r="L35" s="552">
        <v>15533.737418488208</v>
      </c>
      <c r="M35" s="552">
        <v>8386.796283363039</v>
      </c>
      <c r="N35" s="552">
        <v>401386.08160435117</v>
      </c>
    </row>
    <row r="36" spans="1:14">
      <c r="A36" s="550"/>
      <c r="B36" s="604" t="s">
        <v>1011</v>
      </c>
      <c r="C36" s="548">
        <v>397</v>
      </c>
      <c r="D36" s="548">
        <v>100873818</v>
      </c>
      <c r="E36" s="548">
        <v>94252.68</v>
      </c>
      <c r="F36" s="548">
        <v>75894.570000000007</v>
      </c>
      <c r="G36" s="548">
        <v>18358.080000000002</v>
      </c>
      <c r="H36" s="548">
        <v>1743373.48</v>
      </c>
      <c r="I36" s="548">
        <v>455</v>
      </c>
      <c r="J36" s="548">
        <v>133032315</v>
      </c>
      <c r="K36" s="548">
        <v>207783.77615441187</v>
      </c>
      <c r="L36" s="548">
        <v>113561.52962759756</v>
      </c>
      <c r="M36" s="548">
        <v>94222.246526814328</v>
      </c>
      <c r="N36" s="548">
        <v>2767998.8384310859</v>
      </c>
    </row>
    <row r="37" spans="1:14">
      <c r="A37" s="550"/>
      <c r="B37" s="550"/>
      <c r="C37" s="552"/>
      <c r="D37" s="552"/>
      <c r="E37" s="552"/>
      <c r="F37" s="552"/>
      <c r="G37" s="552"/>
      <c r="H37" s="552"/>
      <c r="I37" s="552"/>
      <c r="J37" s="552"/>
      <c r="K37" s="552"/>
      <c r="L37" s="552"/>
      <c r="M37" s="552"/>
      <c r="N37" s="552"/>
    </row>
    <row r="38" spans="1:14">
      <c r="A38" s="604" t="s">
        <v>1012</v>
      </c>
      <c r="B38" s="604" t="s">
        <v>1013</v>
      </c>
      <c r="C38" s="552"/>
      <c r="D38" s="552"/>
      <c r="E38" s="552"/>
      <c r="F38" s="552"/>
      <c r="G38" s="552"/>
      <c r="H38" s="552"/>
      <c r="I38" s="552"/>
      <c r="J38" s="552"/>
      <c r="K38" s="552"/>
      <c r="L38" s="552"/>
      <c r="M38" s="552"/>
      <c r="N38" s="552"/>
    </row>
    <row r="39" spans="1:14">
      <c r="A39" s="550">
        <v>28</v>
      </c>
      <c r="B39" s="553" t="s">
        <v>1014</v>
      </c>
      <c r="C39" s="552">
        <v>20</v>
      </c>
      <c r="D39" s="552">
        <v>519553</v>
      </c>
      <c r="E39" s="552">
        <v>1094.69</v>
      </c>
      <c r="F39" s="552">
        <v>1165.98</v>
      </c>
      <c r="G39" s="552">
        <v>-71.290000000000006</v>
      </c>
      <c r="H39" s="552">
        <v>24158.37</v>
      </c>
      <c r="I39" s="552">
        <v>19</v>
      </c>
      <c r="J39" s="552">
        <v>542400</v>
      </c>
      <c r="K39" s="552">
        <v>1300.435796644314</v>
      </c>
      <c r="L39" s="552">
        <v>1538.1121464631578</v>
      </c>
      <c r="M39" s="552">
        <v>-237.67634981884348</v>
      </c>
      <c r="N39" s="552">
        <v>27781.018645519256</v>
      </c>
    </row>
    <row r="40" spans="1:14">
      <c r="A40" s="550">
        <v>29</v>
      </c>
      <c r="B40" s="553" t="s">
        <v>1015</v>
      </c>
      <c r="C40" s="552">
        <v>31</v>
      </c>
      <c r="D40" s="552">
        <v>5291966</v>
      </c>
      <c r="E40" s="552">
        <v>5628.26</v>
      </c>
      <c r="F40" s="552">
        <v>7445.59</v>
      </c>
      <c r="G40" s="552">
        <v>-1817.33</v>
      </c>
      <c r="H40" s="552">
        <v>166686.76</v>
      </c>
      <c r="I40" s="552">
        <v>31</v>
      </c>
      <c r="J40" s="552">
        <v>5480053</v>
      </c>
      <c r="K40" s="552">
        <v>8386.3888473891857</v>
      </c>
      <c r="L40" s="552">
        <v>8277.9127754428573</v>
      </c>
      <c r="M40" s="552">
        <v>108.47607194633011</v>
      </c>
      <c r="N40" s="552">
        <v>214271.76404482432</v>
      </c>
    </row>
    <row r="41" spans="1:14">
      <c r="A41" s="550">
        <v>30</v>
      </c>
      <c r="B41" s="553" t="s">
        <v>1016</v>
      </c>
      <c r="C41" s="552">
        <v>29</v>
      </c>
      <c r="D41" s="552">
        <v>4430919</v>
      </c>
      <c r="E41" s="552">
        <v>9637.68</v>
      </c>
      <c r="F41" s="552">
        <v>10680.04</v>
      </c>
      <c r="G41" s="552">
        <v>-1042.3599999999999</v>
      </c>
      <c r="H41" s="552">
        <v>204997.12</v>
      </c>
      <c r="I41" s="552">
        <v>33</v>
      </c>
      <c r="J41" s="552">
        <v>4722817</v>
      </c>
      <c r="K41" s="552">
        <v>15599.923324200579</v>
      </c>
      <c r="L41" s="552">
        <v>12332.022507709475</v>
      </c>
      <c r="M41" s="552">
        <v>3267.9008164911011</v>
      </c>
      <c r="N41" s="552">
        <v>269771.88823718985</v>
      </c>
    </row>
    <row r="42" spans="1:14">
      <c r="A42" s="550">
        <v>31</v>
      </c>
      <c r="B42" s="553" t="s">
        <v>1017</v>
      </c>
      <c r="C42" s="552">
        <v>13</v>
      </c>
      <c r="D42" s="552">
        <v>1139849</v>
      </c>
      <c r="E42" s="552">
        <v>3726.78</v>
      </c>
      <c r="F42" s="552">
        <v>1220.27</v>
      </c>
      <c r="G42" s="552">
        <v>2506.52</v>
      </c>
      <c r="H42" s="552">
        <v>31148.94</v>
      </c>
      <c r="I42" s="552">
        <v>24</v>
      </c>
      <c r="J42" s="552">
        <v>2340890</v>
      </c>
      <c r="K42" s="552">
        <v>12911.342376353499</v>
      </c>
      <c r="L42" s="552">
        <v>2985.0415709604354</v>
      </c>
      <c r="M42" s="552">
        <v>9926.3008053930607</v>
      </c>
      <c r="N42" s="552">
        <v>83719.977486692223</v>
      </c>
    </row>
    <row r="43" spans="1:14">
      <c r="A43" s="550">
        <v>32</v>
      </c>
      <c r="B43" s="553" t="s">
        <v>1018</v>
      </c>
      <c r="C43" s="552">
        <v>26</v>
      </c>
      <c r="D43" s="552">
        <v>435281</v>
      </c>
      <c r="E43" s="552">
        <v>29686.63</v>
      </c>
      <c r="F43" s="552">
        <v>15965.01</v>
      </c>
      <c r="G43" s="552">
        <v>13721.62</v>
      </c>
      <c r="H43" s="552">
        <v>80625.37</v>
      </c>
      <c r="I43" s="552">
        <v>27</v>
      </c>
      <c r="J43" s="552">
        <v>519317</v>
      </c>
      <c r="K43" s="552">
        <v>82897.097871614998</v>
      </c>
      <c r="L43" s="552">
        <v>52401.141384411996</v>
      </c>
      <c r="M43" s="552">
        <v>30495.956487203013</v>
      </c>
      <c r="N43" s="552">
        <v>180070.71640533546</v>
      </c>
    </row>
    <row r="44" spans="1:14">
      <c r="A44" s="550">
        <v>33</v>
      </c>
      <c r="B44" s="553" t="s">
        <v>1019</v>
      </c>
      <c r="C44" s="552">
        <v>22</v>
      </c>
      <c r="D44" s="552">
        <v>362326</v>
      </c>
      <c r="E44" s="552">
        <v>2495.87</v>
      </c>
      <c r="F44" s="552">
        <v>1771.98</v>
      </c>
      <c r="G44" s="552">
        <v>723.89</v>
      </c>
      <c r="H44" s="552">
        <v>17888.919999999998</v>
      </c>
      <c r="I44" s="552">
        <v>22</v>
      </c>
      <c r="J44" s="552">
        <v>424433</v>
      </c>
      <c r="K44" s="552">
        <v>7579.350213579507</v>
      </c>
      <c r="L44" s="552">
        <v>4431.9491344319667</v>
      </c>
      <c r="M44" s="552">
        <v>3147.4010791475389</v>
      </c>
      <c r="N44" s="552">
        <v>34154.414264901803</v>
      </c>
    </row>
    <row r="45" spans="1:14">
      <c r="A45" s="550"/>
      <c r="B45" s="604" t="s">
        <v>1020</v>
      </c>
      <c r="C45" s="548">
        <v>141</v>
      </c>
      <c r="D45" s="548">
        <v>12179894</v>
      </c>
      <c r="E45" s="548">
        <v>52269.91</v>
      </c>
      <c r="F45" s="548">
        <v>38248.870000000003</v>
      </c>
      <c r="G45" s="548">
        <v>14021.04</v>
      </c>
      <c r="H45" s="548">
        <v>525505.48</v>
      </c>
      <c r="I45" s="548">
        <v>156</v>
      </c>
      <c r="J45" s="548">
        <v>14029910</v>
      </c>
      <c r="K45" s="548">
        <v>128674.53842978209</v>
      </c>
      <c r="L45" s="548">
        <v>81966.179519419893</v>
      </c>
      <c r="M45" s="548">
        <v>46708.3589103622</v>
      </c>
      <c r="N45" s="548">
        <v>809769.77908446291</v>
      </c>
    </row>
    <row r="46" spans="1:14">
      <c r="A46" s="550"/>
      <c r="B46" s="550"/>
      <c r="C46" s="552"/>
      <c r="D46" s="552"/>
      <c r="E46" s="552"/>
      <c r="F46" s="552"/>
      <c r="G46" s="552"/>
      <c r="H46" s="552"/>
      <c r="I46" s="552"/>
      <c r="J46" s="552"/>
      <c r="K46" s="552"/>
      <c r="L46" s="552"/>
      <c r="M46" s="552"/>
      <c r="N46" s="552"/>
    </row>
    <row r="47" spans="1:14">
      <c r="A47" s="604" t="s">
        <v>1021</v>
      </c>
      <c r="B47" s="604" t="s">
        <v>1022</v>
      </c>
      <c r="C47" s="552"/>
      <c r="D47" s="552"/>
      <c r="E47" s="552"/>
      <c r="F47" s="552"/>
      <c r="G47" s="552"/>
      <c r="H47" s="552"/>
      <c r="I47" s="552"/>
      <c r="J47" s="552"/>
      <c r="K47" s="552"/>
      <c r="L47" s="552"/>
      <c r="M47" s="552"/>
      <c r="N47" s="552"/>
    </row>
    <row r="48" spans="1:14">
      <c r="A48" s="550">
        <v>34</v>
      </c>
      <c r="B48" s="553" t="s">
        <v>1023</v>
      </c>
      <c r="C48" s="552">
        <v>26</v>
      </c>
      <c r="D48" s="552">
        <v>2774489</v>
      </c>
      <c r="E48" s="552">
        <v>701.19</v>
      </c>
      <c r="F48" s="552">
        <v>435.96</v>
      </c>
      <c r="G48" s="552">
        <v>265.23</v>
      </c>
      <c r="H48" s="552">
        <v>20199.11</v>
      </c>
      <c r="I48" s="552">
        <v>29</v>
      </c>
      <c r="J48" s="552">
        <v>2923859</v>
      </c>
      <c r="K48" s="552">
        <v>1302.372506191</v>
      </c>
      <c r="L48" s="552">
        <v>602.46834272600461</v>
      </c>
      <c r="M48" s="552">
        <v>699.90416346499546</v>
      </c>
      <c r="N48" s="552">
        <v>28713.149986112705</v>
      </c>
    </row>
    <row r="49" spans="1:14">
      <c r="A49" s="550">
        <v>35</v>
      </c>
      <c r="B49" s="553" t="s">
        <v>1024</v>
      </c>
      <c r="C49" s="552">
        <v>10</v>
      </c>
      <c r="D49" s="552">
        <v>2933164</v>
      </c>
      <c r="E49" s="552">
        <v>336.48</v>
      </c>
      <c r="F49" s="552">
        <v>182.65</v>
      </c>
      <c r="G49" s="552">
        <v>153.83000000000001</v>
      </c>
      <c r="H49" s="552">
        <v>15887.98</v>
      </c>
      <c r="I49" s="552">
        <v>11</v>
      </c>
      <c r="J49" s="552">
        <v>2996772</v>
      </c>
      <c r="K49" s="552">
        <v>440.99771006800006</v>
      </c>
      <c r="L49" s="552">
        <v>244.63481669633035</v>
      </c>
      <c r="M49" s="552">
        <v>196.36289337166966</v>
      </c>
      <c r="N49" s="552">
        <v>21248.697814534615</v>
      </c>
    </row>
    <row r="50" spans="1:14">
      <c r="A50" s="550"/>
      <c r="B50" s="604" t="s">
        <v>1025</v>
      </c>
      <c r="C50" s="548">
        <v>36</v>
      </c>
      <c r="D50" s="548">
        <v>5707653</v>
      </c>
      <c r="E50" s="548">
        <v>1037.67</v>
      </c>
      <c r="F50" s="548">
        <v>618.62</v>
      </c>
      <c r="G50" s="548">
        <v>419.06</v>
      </c>
      <c r="H50" s="548">
        <v>36087.08</v>
      </c>
      <c r="I50" s="548">
        <v>40</v>
      </c>
      <c r="J50" s="548">
        <v>5920631</v>
      </c>
      <c r="K50" s="548">
        <v>1743.370216259</v>
      </c>
      <c r="L50" s="548">
        <v>847.10315942233501</v>
      </c>
      <c r="M50" s="548">
        <v>896.26705683666512</v>
      </c>
      <c r="N50" s="548">
        <v>49961.847800647316</v>
      </c>
    </row>
    <row r="51" spans="1:14">
      <c r="A51" s="550"/>
      <c r="B51" s="550"/>
      <c r="C51" s="552"/>
      <c r="D51" s="552"/>
      <c r="E51" s="552"/>
      <c r="F51" s="552"/>
      <c r="G51" s="552"/>
      <c r="H51" s="552"/>
      <c r="I51" s="552"/>
      <c r="J51" s="552"/>
      <c r="K51" s="552"/>
      <c r="L51" s="552"/>
      <c r="M51" s="552"/>
      <c r="N51" s="552"/>
    </row>
    <row r="52" spans="1:14">
      <c r="A52" s="604" t="s">
        <v>1026</v>
      </c>
      <c r="B52" s="604" t="s">
        <v>1027</v>
      </c>
      <c r="C52" s="552"/>
      <c r="D52" s="552"/>
      <c r="E52" s="552"/>
      <c r="F52" s="552"/>
      <c r="G52" s="552"/>
      <c r="H52" s="552"/>
      <c r="I52" s="552"/>
      <c r="J52" s="552"/>
      <c r="K52" s="552"/>
      <c r="L52" s="552"/>
      <c r="M52" s="552"/>
      <c r="N52" s="552"/>
    </row>
    <row r="53" spans="1:14">
      <c r="A53" s="550">
        <v>36</v>
      </c>
      <c r="B53" s="551" t="s">
        <v>1028</v>
      </c>
      <c r="C53" s="552">
        <v>185</v>
      </c>
      <c r="D53" s="552">
        <v>4495761</v>
      </c>
      <c r="E53" s="552">
        <v>9475.4699999999993</v>
      </c>
      <c r="F53" s="552">
        <v>10125.17</v>
      </c>
      <c r="G53" s="552">
        <v>-649.69000000000005</v>
      </c>
      <c r="H53" s="552">
        <v>175468.04</v>
      </c>
      <c r="I53" s="552">
        <v>219</v>
      </c>
      <c r="J53" s="552">
        <v>8730472</v>
      </c>
      <c r="K53" s="552">
        <v>26907.537946946701</v>
      </c>
      <c r="L53" s="552">
        <v>10821.300098438287</v>
      </c>
      <c r="M53" s="552">
        <v>16086.237848508414</v>
      </c>
      <c r="N53" s="552">
        <v>243481.96736303699</v>
      </c>
    </row>
    <row r="54" spans="1:14">
      <c r="A54" s="550">
        <v>37</v>
      </c>
      <c r="B54" s="551" t="s">
        <v>1029</v>
      </c>
      <c r="C54" s="552">
        <v>13</v>
      </c>
      <c r="D54" s="552">
        <v>4752363</v>
      </c>
      <c r="E54" s="552">
        <v>605.99</v>
      </c>
      <c r="F54" s="552">
        <v>308.01</v>
      </c>
      <c r="G54" s="552">
        <v>297.97000000000003</v>
      </c>
      <c r="H54" s="552">
        <v>22339.39</v>
      </c>
      <c r="I54" s="552">
        <v>17</v>
      </c>
      <c r="J54" s="552">
        <v>5409986</v>
      </c>
      <c r="K54" s="552">
        <v>2292.4369049399997</v>
      </c>
      <c r="L54" s="552">
        <v>1134.530942222</v>
      </c>
      <c r="M54" s="552">
        <v>1157.9059627179997</v>
      </c>
      <c r="N54" s="552">
        <v>34355.739512834749</v>
      </c>
    </row>
    <row r="55" spans="1:14">
      <c r="A55" s="550">
        <v>38</v>
      </c>
      <c r="B55" s="551" t="s">
        <v>1030</v>
      </c>
      <c r="C55" s="552">
        <v>161</v>
      </c>
      <c r="D55" s="552">
        <v>12124531</v>
      </c>
      <c r="E55" s="552">
        <v>28829.61</v>
      </c>
      <c r="F55" s="552">
        <v>14113.07</v>
      </c>
      <c r="G55" s="552">
        <v>14716.54</v>
      </c>
      <c r="H55" s="552">
        <v>538872.99</v>
      </c>
      <c r="I55" s="552">
        <v>195</v>
      </c>
      <c r="J55" s="552">
        <v>14907694</v>
      </c>
      <c r="K55" s="552">
        <v>51238.173162113009</v>
      </c>
      <c r="L55" s="552">
        <v>25667.448261607191</v>
      </c>
      <c r="M55" s="552">
        <v>25570.724900505815</v>
      </c>
      <c r="N55" s="552">
        <v>744584.99873554579</v>
      </c>
    </row>
    <row r="56" spans="1:14">
      <c r="A56" s="550">
        <v>39</v>
      </c>
      <c r="B56" s="551" t="s">
        <v>1031</v>
      </c>
      <c r="C56" s="552">
        <v>50</v>
      </c>
      <c r="D56" s="552">
        <v>1348079</v>
      </c>
      <c r="E56" s="552">
        <v>781.08</v>
      </c>
      <c r="F56" s="552">
        <v>1656.37</v>
      </c>
      <c r="G56" s="552">
        <v>-875.29</v>
      </c>
      <c r="H56" s="552">
        <v>23869.39</v>
      </c>
      <c r="I56" s="552">
        <v>55</v>
      </c>
      <c r="J56" s="552">
        <v>1453281</v>
      </c>
      <c r="K56" s="552">
        <v>689.11091026299994</v>
      </c>
      <c r="L56" s="552">
        <v>1741.974011047218</v>
      </c>
      <c r="M56" s="552">
        <v>-1052.863100784218</v>
      </c>
      <c r="N56" s="552">
        <v>25887.376084176463</v>
      </c>
    </row>
    <row r="57" spans="1:14">
      <c r="A57" s="550"/>
      <c r="B57" s="604" t="s">
        <v>1032</v>
      </c>
      <c r="C57" s="548">
        <v>409</v>
      </c>
      <c r="D57" s="548">
        <v>22720734</v>
      </c>
      <c r="E57" s="548">
        <v>39692.15</v>
      </c>
      <c r="F57" s="548">
        <v>26202.62</v>
      </c>
      <c r="G57" s="548">
        <v>13489.53</v>
      </c>
      <c r="H57" s="548">
        <v>760549.8</v>
      </c>
      <c r="I57" s="548">
        <v>486</v>
      </c>
      <c r="J57" s="548">
        <v>30501433</v>
      </c>
      <c r="K57" s="548">
        <v>81127.258924262715</v>
      </c>
      <c r="L57" s="548">
        <v>39365.253313314694</v>
      </c>
      <c r="M57" s="548">
        <v>41762.005610948007</v>
      </c>
      <c r="N57" s="548">
        <v>1048310.081695594</v>
      </c>
    </row>
    <row r="58" spans="1:14">
      <c r="A58" s="550"/>
      <c r="B58" s="550"/>
      <c r="C58" s="552"/>
      <c r="D58" s="552"/>
      <c r="E58" s="552"/>
      <c r="F58" s="552"/>
      <c r="G58" s="552"/>
      <c r="H58" s="552"/>
      <c r="I58" s="552"/>
      <c r="J58" s="552"/>
      <c r="K58" s="552"/>
      <c r="L58" s="552"/>
      <c r="M58" s="552"/>
      <c r="N58" s="552"/>
    </row>
    <row r="59" spans="1:14">
      <c r="A59" s="550"/>
      <c r="B59" s="604" t="s">
        <v>1033</v>
      </c>
      <c r="C59" s="548">
        <v>1299</v>
      </c>
      <c r="D59" s="548">
        <v>148689499</v>
      </c>
      <c r="E59" s="548">
        <v>2630139.44</v>
      </c>
      <c r="F59" s="548">
        <v>2445350.7799999998</v>
      </c>
      <c r="G59" s="548">
        <v>184788.63</v>
      </c>
      <c r="H59" s="548">
        <v>4412998.4400000004</v>
      </c>
      <c r="I59" s="548">
        <v>1452</v>
      </c>
      <c r="J59" s="548">
        <v>190497503</v>
      </c>
      <c r="K59" s="548">
        <v>3161769.6559439837</v>
      </c>
      <c r="L59" s="548">
        <v>2853352.9137420096</v>
      </c>
      <c r="M59" s="548">
        <v>308416.74220197473</v>
      </c>
      <c r="N59" s="548">
        <v>6089272.5401236117</v>
      </c>
    </row>
    <row r="60" spans="1:14">
      <c r="A60" s="550"/>
      <c r="B60" s="550"/>
      <c r="C60" s="552"/>
      <c r="D60" s="552"/>
      <c r="E60" s="552"/>
      <c r="F60" s="552"/>
      <c r="G60" s="552"/>
      <c r="H60" s="552"/>
      <c r="I60" s="552"/>
      <c r="J60" s="552"/>
      <c r="K60" s="552"/>
      <c r="L60" s="552"/>
      <c r="M60" s="552"/>
      <c r="N60" s="552"/>
    </row>
    <row r="61" spans="1:14" s="322" customFormat="1">
      <c r="A61" s="605" t="s">
        <v>1034</v>
      </c>
      <c r="B61" s="604" t="s">
        <v>1035</v>
      </c>
      <c r="C61" s="552"/>
      <c r="D61" s="552"/>
      <c r="E61" s="552"/>
      <c r="F61" s="552"/>
      <c r="G61" s="552"/>
      <c r="H61" s="552"/>
      <c r="I61" s="552"/>
      <c r="J61" s="552"/>
      <c r="K61" s="552"/>
      <c r="L61" s="552"/>
      <c r="M61" s="552"/>
      <c r="N61" s="552"/>
    </row>
    <row r="62" spans="1:14">
      <c r="A62" s="550" t="s">
        <v>979</v>
      </c>
      <c r="B62" s="551" t="s">
        <v>980</v>
      </c>
      <c r="C62" s="552"/>
      <c r="D62" s="552"/>
      <c r="E62" s="552"/>
      <c r="F62" s="552"/>
      <c r="G62" s="552"/>
      <c r="H62" s="552"/>
      <c r="I62" s="552"/>
      <c r="J62" s="552"/>
      <c r="K62" s="552"/>
      <c r="L62" s="552"/>
      <c r="M62" s="552"/>
      <c r="N62" s="552"/>
    </row>
    <row r="63" spans="1:14">
      <c r="A63" s="550" t="s">
        <v>1036</v>
      </c>
      <c r="B63" s="551" t="s">
        <v>1037</v>
      </c>
      <c r="C63" s="552">
        <v>92</v>
      </c>
      <c r="D63" s="552">
        <v>134471</v>
      </c>
      <c r="E63" s="552">
        <v>102.64</v>
      </c>
      <c r="F63" s="552">
        <v>4850.99</v>
      </c>
      <c r="G63" s="552">
        <v>-4748.3500000000004</v>
      </c>
      <c r="H63" s="552">
        <v>19564.330000000002</v>
      </c>
      <c r="I63" s="552">
        <v>79</v>
      </c>
      <c r="J63" s="552">
        <v>67806</v>
      </c>
      <c r="K63" s="552">
        <v>0</v>
      </c>
      <c r="L63" s="552">
        <v>1087.9926700419999</v>
      </c>
      <c r="M63" s="552">
        <v>-1087.9926700419999</v>
      </c>
      <c r="N63" s="552">
        <v>15170.282073596429</v>
      </c>
    </row>
    <row r="64" spans="1:14">
      <c r="A64" s="550" t="s">
        <v>1038</v>
      </c>
      <c r="B64" s="551" t="s">
        <v>1039</v>
      </c>
      <c r="C64" s="552">
        <v>3</v>
      </c>
      <c r="D64" s="552">
        <v>2883</v>
      </c>
      <c r="E64" s="552">
        <v>0</v>
      </c>
      <c r="F64" s="552">
        <v>533.65</v>
      </c>
      <c r="G64" s="552">
        <v>-533.65</v>
      </c>
      <c r="H64" s="552">
        <v>119.12</v>
      </c>
      <c r="I64" s="552">
        <v>0</v>
      </c>
      <c r="J64" s="552">
        <v>0</v>
      </c>
      <c r="K64" s="552">
        <v>0</v>
      </c>
      <c r="L64" s="552">
        <v>0</v>
      </c>
      <c r="M64" s="552">
        <v>0</v>
      </c>
      <c r="N64" s="552">
        <v>0</v>
      </c>
    </row>
    <row r="65" spans="1:14">
      <c r="A65" s="550" t="s">
        <v>1040</v>
      </c>
      <c r="B65" s="551" t="s">
        <v>1041</v>
      </c>
      <c r="C65" s="552">
        <v>7</v>
      </c>
      <c r="D65" s="552">
        <v>52</v>
      </c>
      <c r="E65" s="552">
        <v>0</v>
      </c>
      <c r="F65" s="552">
        <v>0</v>
      </c>
      <c r="G65" s="552">
        <v>0</v>
      </c>
      <c r="H65" s="552">
        <v>2055.17</v>
      </c>
      <c r="I65" s="552">
        <v>4</v>
      </c>
      <c r="J65" s="552">
        <v>30</v>
      </c>
      <c r="K65" s="552">
        <v>0</v>
      </c>
      <c r="L65" s="552">
        <v>606.48123177704792</v>
      </c>
      <c r="M65" s="552">
        <v>-606.48123177704804</v>
      </c>
      <c r="N65" s="552">
        <v>1049.7049390321999</v>
      </c>
    </row>
    <row r="66" spans="1:14">
      <c r="A66" s="550" t="s">
        <v>1042</v>
      </c>
      <c r="B66" s="551" t="s">
        <v>1043</v>
      </c>
      <c r="C66" s="552">
        <v>0</v>
      </c>
      <c r="D66" s="552">
        <v>0</v>
      </c>
      <c r="E66" s="552">
        <v>0</v>
      </c>
      <c r="F66" s="552">
        <v>0</v>
      </c>
      <c r="G66" s="552">
        <v>0</v>
      </c>
      <c r="H66" s="552">
        <v>0</v>
      </c>
      <c r="I66" s="552">
        <v>1</v>
      </c>
      <c r="J66" s="552">
        <v>205732</v>
      </c>
      <c r="K66" s="552">
        <v>59.61</v>
      </c>
      <c r="L66" s="552">
        <v>221.26</v>
      </c>
      <c r="M66" s="552">
        <v>-161.64999999999998</v>
      </c>
      <c r="N66" s="552">
        <v>5432.45</v>
      </c>
    </row>
    <row r="67" spans="1:14">
      <c r="A67" s="550"/>
      <c r="B67" s="604" t="s">
        <v>1044</v>
      </c>
      <c r="C67" s="548">
        <v>102</v>
      </c>
      <c r="D67" s="548">
        <v>137406</v>
      </c>
      <c r="E67" s="548">
        <v>102.64</v>
      </c>
      <c r="F67" s="548">
        <v>5384.64</v>
      </c>
      <c r="G67" s="548">
        <v>-5282</v>
      </c>
      <c r="H67" s="548">
        <v>21738.61</v>
      </c>
      <c r="I67" s="548">
        <v>84</v>
      </c>
      <c r="J67" s="548">
        <v>273568</v>
      </c>
      <c r="K67" s="548">
        <v>59.61</v>
      </c>
      <c r="L67" s="548">
        <v>1915.7339018190478</v>
      </c>
      <c r="M67" s="548">
        <v>-1856.1239018190481</v>
      </c>
      <c r="N67" s="548">
        <v>21652.43701262863</v>
      </c>
    </row>
    <row r="68" spans="1:14">
      <c r="A68" s="550"/>
      <c r="B68" s="550"/>
      <c r="C68" s="552"/>
      <c r="D68" s="552"/>
      <c r="E68" s="552"/>
      <c r="F68" s="552"/>
      <c r="G68" s="552"/>
      <c r="H68" s="552"/>
      <c r="I68" s="552"/>
      <c r="J68" s="552"/>
      <c r="K68" s="552"/>
      <c r="L68" s="552"/>
      <c r="M68" s="552"/>
      <c r="N68" s="552"/>
    </row>
    <row r="69" spans="1:14">
      <c r="A69" s="550" t="s">
        <v>998</v>
      </c>
      <c r="B69" s="551" t="s">
        <v>999</v>
      </c>
      <c r="C69" s="552"/>
      <c r="D69" s="552"/>
      <c r="E69" s="552"/>
      <c r="F69" s="552"/>
      <c r="G69" s="552"/>
      <c r="H69" s="552"/>
      <c r="I69" s="552"/>
      <c r="J69" s="552"/>
      <c r="K69" s="552"/>
      <c r="L69" s="552"/>
      <c r="M69" s="552"/>
      <c r="N69" s="552"/>
    </row>
    <row r="70" spans="1:14">
      <c r="A70" s="550" t="s">
        <v>1036</v>
      </c>
      <c r="B70" s="551" t="s">
        <v>1009</v>
      </c>
      <c r="C70" s="552">
        <v>19</v>
      </c>
      <c r="D70" s="552">
        <v>292193</v>
      </c>
      <c r="E70" s="552">
        <v>0</v>
      </c>
      <c r="F70" s="552">
        <v>93.94</v>
      </c>
      <c r="G70" s="552">
        <v>-93.94</v>
      </c>
      <c r="H70" s="552">
        <v>3723.64</v>
      </c>
      <c r="I70" s="552">
        <v>18</v>
      </c>
      <c r="J70" s="552">
        <v>273632</v>
      </c>
      <c r="K70" s="552">
        <v>0</v>
      </c>
      <c r="L70" s="552">
        <v>90.101316978576051</v>
      </c>
      <c r="M70" s="552">
        <v>-90.101316978576051</v>
      </c>
      <c r="N70" s="552">
        <v>4494.8872806011914</v>
      </c>
    </row>
    <row r="71" spans="1:14">
      <c r="A71" s="550" t="s">
        <v>1038</v>
      </c>
      <c r="B71" s="551" t="s">
        <v>306</v>
      </c>
      <c r="C71" s="552">
        <v>5</v>
      </c>
      <c r="D71" s="552">
        <v>9876</v>
      </c>
      <c r="E71" s="552">
        <v>0</v>
      </c>
      <c r="F71" s="552">
        <v>1837.48</v>
      </c>
      <c r="G71" s="552">
        <v>-1837.48</v>
      </c>
      <c r="H71" s="552">
        <v>479.58</v>
      </c>
      <c r="I71" s="552">
        <v>0</v>
      </c>
      <c r="J71" s="552">
        <v>0</v>
      </c>
      <c r="K71" s="552">
        <v>0</v>
      </c>
      <c r="L71" s="552">
        <v>0</v>
      </c>
      <c r="M71" s="552">
        <v>0</v>
      </c>
      <c r="N71" s="552">
        <v>0</v>
      </c>
    </row>
    <row r="72" spans="1:14">
      <c r="A72" s="550"/>
      <c r="B72" s="604" t="s">
        <v>1044</v>
      </c>
      <c r="C72" s="548">
        <v>24</v>
      </c>
      <c r="D72" s="548">
        <v>302069</v>
      </c>
      <c r="E72" s="548">
        <v>0</v>
      </c>
      <c r="F72" s="548">
        <v>1931.42</v>
      </c>
      <c r="G72" s="548">
        <v>-1931.42</v>
      </c>
      <c r="H72" s="548">
        <v>4203.22</v>
      </c>
      <c r="I72" s="548">
        <v>18</v>
      </c>
      <c r="J72" s="548">
        <v>273632</v>
      </c>
      <c r="K72" s="548">
        <v>0</v>
      </c>
      <c r="L72" s="548">
        <v>90.101316978576051</v>
      </c>
      <c r="M72" s="548">
        <v>-90.101316978576051</v>
      </c>
      <c r="N72" s="548">
        <v>4494.8872806011914</v>
      </c>
    </row>
    <row r="73" spans="1:14">
      <c r="A73" s="550"/>
      <c r="B73" s="550"/>
      <c r="C73" s="552"/>
      <c r="D73" s="552"/>
      <c r="E73" s="552"/>
      <c r="F73" s="552"/>
      <c r="G73" s="552"/>
      <c r="H73" s="552"/>
      <c r="I73" s="552"/>
      <c r="J73" s="552"/>
      <c r="K73" s="552"/>
      <c r="L73" s="552"/>
      <c r="M73" s="552"/>
      <c r="N73" s="552"/>
    </row>
    <row r="74" spans="1:14">
      <c r="A74" s="550" t="s">
        <v>1012</v>
      </c>
      <c r="B74" s="551" t="s">
        <v>1027</v>
      </c>
      <c r="C74" s="548">
        <v>0</v>
      </c>
      <c r="D74" s="548">
        <v>0</v>
      </c>
      <c r="E74" s="548">
        <v>0</v>
      </c>
      <c r="F74" s="548">
        <v>0</v>
      </c>
      <c r="G74" s="548">
        <v>0</v>
      </c>
      <c r="H74" s="548">
        <v>0</v>
      </c>
      <c r="I74" s="548">
        <v>0</v>
      </c>
      <c r="J74" s="548">
        <v>0</v>
      </c>
      <c r="K74" s="548">
        <v>0</v>
      </c>
      <c r="L74" s="548">
        <v>0</v>
      </c>
      <c r="M74" s="548">
        <v>0</v>
      </c>
      <c r="N74" s="548">
        <v>0</v>
      </c>
    </row>
    <row r="75" spans="1:14">
      <c r="A75" s="550"/>
      <c r="B75" s="550"/>
      <c r="C75" s="552"/>
      <c r="D75" s="552"/>
      <c r="E75" s="552"/>
      <c r="F75" s="552"/>
      <c r="G75" s="552"/>
      <c r="H75" s="552"/>
      <c r="I75" s="552"/>
      <c r="J75" s="552"/>
      <c r="K75" s="552"/>
      <c r="L75" s="552"/>
      <c r="M75" s="552"/>
      <c r="N75" s="552"/>
    </row>
    <row r="76" spans="1:14">
      <c r="A76" s="550"/>
      <c r="B76" s="604" t="s">
        <v>1045</v>
      </c>
      <c r="C76" s="548">
        <v>126</v>
      </c>
      <c r="D76" s="548">
        <v>439475</v>
      </c>
      <c r="E76" s="548">
        <v>102.64</v>
      </c>
      <c r="F76" s="548">
        <v>7316.05</v>
      </c>
      <c r="G76" s="548">
        <v>-7213.41</v>
      </c>
      <c r="H76" s="548">
        <v>25941.83</v>
      </c>
      <c r="I76" s="548">
        <v>102</v>
      </c>
      <c r="J76" s="548">
        <v>547200</v>
      </c>
      <c r="K76" s="548">
        <v>59.61</v>
      </c>
      <c r="L76" s="548">
        <v>2005.8352187976238</v>
      </c>
      <c r="M76" s="548">
        <v>-1946.2252187976242</v>
      </c>
      <c r="N76" s="548">
        <v>26147.324293229824</v>
      </c>
    </row>
    <row r="77" spans="1:14">
      <c r="A77" s="550"/>
      <c r="B77" s="550"/>
      <c r="C77" s="552"/>
      <c r="D77" s="552"/>
      <c r="E77" s="552"/>
      <c r="F77" s="552"/>
      <c r="G77" s="552"/>
      <c r="H77" s="552"/>
      <c r="I77" s="552"/>
      <c r="J77" s="552"/>
      <c r="K77" s="552"/>
      <c r="L77" s="552"/>
      <c r="M77" s="552"/>
      <c r="N77" s="552"/>
    </row>
    <row r="78" spans="1:14" s="322" customFormat="1">
      <c r="A78" s="605" t="s">
        <v>1046</v>
      </c>
      <c r="B78" s="604" t="s">
        <v>1047</v>
      </c>
      <c r="C78" s="552"/>
      <c r="D78" s="552"/>
      <c r="E78" s="552"/>
      <c r="F78" s="552"/>
      <c r="G78" s="552"/>
      <c r="H78" s="552"/>
      <c r="I78" s="552"/>
      <c r="J78" s="552"/>
      <c r="K78" s="552"/>
      <c r="L78" s="552"/>
      <c r="M78" s="552"/>
      <c r="N78" s="552"/>
    </row>
    <row r="79" spans="1:14">
      <c r="A79" s="550" t="s">
        <v>979</v>
      </c>
      <c r="B79" s="551" t="s">
        <v>980</v>
      </c>
      <c r="C79" s="548">
        <v>12</v>
      </c>
      <c r="D79" s="548">
        <v>2734</v>
      </c>
      <c r="E79" s="548">
        <v>11.01</v>
      </c>
      <c r="F79" s="548">
        <v>753.31</v>
      </c>
      <c r="G79" s="548">
        <v>-742.3</v>
      </c>
      <c r="H79" s="548">
        <v>246.94</v>
      </c>
      <c r="I79" s="548">
        <v>12</v>
      </c>
      <c r="J79" s="548">
        <v>2415</v>
      </c>
      <c r="K79" s="548">
        <v>2.2001626999999999E-2</v>
      </c>
      <c r="L79" s="548">
        <v>357.32324463999998</v>
      </c>
      <c r="M79" s="548">
        <v>-357.30124301299998</v>
      </c>
      <c r="N79" s="548">
        <v>162.03022767993969</v>
      </c>
    </row>
    <row r="80" spans="1:14">
      <c r="A80" s="550"/>
      <c r="B80" s="550"/>
      <c r="C80" s="552"/>
      <c r="D80" s="552"/>
      <c r="E80" s="552"/>
      <c r="F80" s="552"/>
      <c r="G80" s="552"/>
      <c r="H80" s="552"/>
      <c r="I80" s="552"/>
      <c r="J80" s="552"/>
      <c r="K80" s="552"/>
      <c r="L80" s="552"/>
      <c r="M80" s="552"/>
      <c r="N80" s="552"/>
    </row>
    <row r="81" spans="1:14">
      <c r="A81" s="550" t="s">
        <v>998</v>
      </c>
      <c r="B81" s="551" t="s">
        <v>1048</v>
      </c>
      <c r="C81" s="548">
        <v>0</v>
      </c>
      <c r="D81" s="548">
        <v>0</v>
      </c>
      <c r="E81" s="548">
        <v>0</v>
      </c>
      <c r="F81" s="548">
        <v>0</v>
      </c>
      <c r="G81" s="548">
        <v>0</v>
      </c>
      <c r="H81" s="548">
        <v>0</v>
      </c>
      <c r="I81" s="548">
        <v>0</v>
      </c>
      <c r="J81" s="548">
        <v>0</v>
      </c>
      <c r="K81" s="548">
        <v>0</v>
      </c>
      <c r="L81" s="548">
        <v>0</v>
      </c>
      <c r="M81" s="548">
        <v>0</v>
      </c>
      <c r="N81" s="548">
        <v>0</v>
      </c>
    </row>
    <row r="82" spans="1:14">
      <c r="A82" s="550"/>
      <c r="B82" s="550"/>
      <c r="C82" s="552"/>
      <c r="D82" s="552"/>
      <c r="E82" s="552"/>
      <c r="F82" s="552"/>
      <c r="G82" s="552"/>
      <c r="H82" s="552"/>
      <c r="I82" s="552"/>
      <c r="J82" s="552"/>
      <c r="K82" s="552"/>
      <c r="L82" s="552"/>
      <c r="M82" s="552"/>
      <c r="N82" s="552"/>
    </row>
    <row r="83" spans="1:14">
      <c r="A83" s="550" t="s">
        <v>1012</v>
      </c>
      <c r="B83" s="551" t="s">
        <v>1027</v>
      </c>
      <c r="C83" s="548">
        <v>0</v>
      </c>
      <c r="D83" s="548">
        <v>0</v>
      </c>
      <c r="E83" s="548">
        <v>0</v>
      </c>
      <c r="F83" s="548">
        <v>0</v>
      </c>
      <c r="G83" s="548">
        <v>0</v>
      </c>
      <c r="H83" s="548">
        <v>0</v>
      </c>
      <c r="I83" s="548">
        <v>0</v>
      </c>
      <c r="J83" s="548">
        <v>0</v>
      </c>
      <c r="K83" s="548">
        <v>0</v>
      </c>
      <c r="L83" s="548">
        <v>0</v>
      </c>
      <c r="M83" s="548">
        <v>0</v>
      </c>
      <c r="N83" s="548">
        <v>0</v>
      </c>
    </row>
    <row r="84" spans="1:14">
      <c r="A84" s="550"/>
      <c r="B84" s="550"/>
      <c r="C84" s="552"/>
      <c r="D84" s="552"/>
      <c r="E84" s="552"/>
      <c r="F84" s="552"/>
      <c r="G84" s="552"/>
      <c r="H84" s="552"/>
      <c r="I84" s="552"/>
      <c r="J84" s="552"/>
      <c r="K84" s="552"/>
      <c r="L84" s="552"/>
      <c r="M84" s="552"/>
      <c r="N84" s="552"/>
    </row>
    <row r="85" spans="1:14">
      <c r="A85" s="550"/>
      <c r="B85" s="604" t="s">
        <v>1049</v>
      </c>
      <c r="C85" s="548">
        <v>12</v>
      </c>
      <c r="D85" s="548">
        <v>2734</v>
      </c>
      <c r="E85" s="548">
        <v>11.01</v>
      </c>
      <c r="F85" s="548">
        <v>753.31</v>
      </c>
      <c r="G85" s="548">
        <v>-742.3</v>
      </c>
      <c r="H85" s="548">
        <v>246.94</v>
      </c>
      <c r="I85" s="548">
        <v>12</v>
      </c>
      <c r="J85" s="548">
        <v>2415</v>
      </c>
      <c r="K85" s="548">
        <v>2.2001626999999999E-2</v>
      </c>
      <c r="L85" s="548">
        <v>357.32324463999998</v>
      </c>
      <c r="M85" s="548">
        <v>-357.30124301299998</v>
      </c>
      <c r="N85" s="548">
        <v>162.03022767993969</v>
      </c>
    </row>
    <row r="86" spans="1:14">
      <c r="A86" s="550"/>
      <c r="B86" s="550"/>
      <c r="C86" s="552"/>
      <c r="D86" s="552"/>
      <c r="E86" s="552"/>
      <c r="F86" s="552"/>
      <c r="G86" s="552"/>
      <c r="H86" s="552"/>
      <c r="I86" s="552"/>
      <c r="J86" s="552"/>
      <c r="K86" s="552"/>
      <c r="L86" s="552"/>
      <c r="M86" s="552"/>
      <c r="N86" s="552"/>
    </row>
    <row r="87" spans="1:14" s="322" customFormat="1">
      <c r="A87" s="1107"/>
      <c r="B87" s="1107" t="s">
        <v>1050</v>
      </c>
      <c r="C87" s="548">
        <v>1437</v>
      </c>
      <c r="D87" s="548">
        <v>149131708</v>
      </c>
      <c r="E87" s="548">
        <v>2630253.1</v>
      </c>
      <c r="F87" s="548">
        <v>2453420.14</v>
      </c>
      <c r="G87" s="548">
        <v>176832.92</v>
      </c>
      <c r="H87" s="548">
        <v>4439187.21</v>
      </c>
      <c r="I87" s="548">
        <v>1566</v>
      </c>
      <c r="J87" s="548">
        <v>191047118</v>
      </c>
      <c r="K87" s="548">
        <v>3161829.2879456105</v>
      </c>
      <c r="L87" s="548">
        <v>2855716.0722054471</v>
      </c>
      <c r="M87" s="548">
        <v>306113.2157401641</v>
      </c>
      <c r="N87" s="548">
        <v>6115581.8946445212</v>
      </c>
    </row>
    <row r="88" spans="1:14">
      <c r="A88" s="550"/>
      <c r="B88" s="550"/>
      <c r="C88" s="552"/>
      <c r="D88" s="552"/>
      <c r="E88" s="552"/>
      <c r="F88" s="552"/>
      <c r="G88" s="552"/>
      <c r="H88" s="552"/>
      <c r="I88" s="552"/>
      <c r="J88" s="552"/>
      <c r="K88" s="552"/>
      <c r="L88" s="552"/>
      <c r="M88" s="552"/>
      <c r="N88" s="552"/>
    </row>
    <row r="89" spans="1:14">
      <c r="A89" s="550"/>
      <c r="B89" s="551" t="s">
        <v>1051</v>
      </c>
      <c r="C89" s="549">
        <v>76</v>
      </c>
      <c r="D89" s="549">
        <v>1870167</v>
      </c>
      <c r="E89" s="549">
        <v>2720.01</v>
      </c>
      <c r="F89" s="549">
        <v>4622.68</v>
      </c>
      <c r="G89" s="549">
        <v>-1902.68</v>
      </c>
      <c r="H89" s="549">
        <v>67690.490000000005</v>
      </c>
      <c r="I89" s="549">
        <v>81</v>
      </c>
      <c r="J89" s="549">
        <v>2348054</v>
      </c>
      <c r="K89" s="549">
        <v>3876.2363452924023</v>
      </c>
      <c r="L89" s="549">
        <v>3673.3619382495017</v>
      </c>
      <c r="M89" s="549">
        <v>202.87440704289983</v>
      </c>
      <c r="N89" s="549">
        <v>80703.919166203937</v>
      </c>
    </row>
    <row r="90" spans="1:14">
      <c r="A90" s="508" t="s">
        <v>81</v>
      </c>
      <c r="B90" s="508"/>
      <c r="C90" s="509"/>
      <c r="D90" s="509"/>
      <c r="E90" s="509"/>
      <c r="F90" s="509"/>
      <c r="G90" s="509"/>
      <c r="H90" s="510"/>
    </row>
    <row r="91" spans="1:14" ht="15" customHeight="1">
      <c r="A91" s="1460" t="s">
        <v>1052</v>
      </c>
      <c r="B91" s="1460"/>
      <c r="C91" s="1460"/>
      <c r="D91" s="1460"/>
      <c r="E91" s="509"/>
      <c r="F91" s="509"/>
      <c r="G91" s="509"/>
      <c r="H91" s="510"/>
    </row>
    <row r="92" spans="1:14" ht="15" customHeight="1">
      <c r="A92" s="1461" t="s">
        <v>1398</v>
      </c>
      <c r="B92" s="1461"/>
      <c r="C92" s="603"/>
      <c r="D92" s="603"/>
      <c r="E92" s="603"/>
      <c r="F92" s="603"/>
      <c r="G92" s="603"/>
    </row>
    <row r="93" spans="1:14" ht="15" customHeight="1">
      <c r="A93" s="1461" t="s">
        <v>1053</v>
      </c>
      <c r="B93" s="1462"/>
      <c r="C93" s="1462"/>
      <c r="D93" s="1462"/>
      <c r="E93" s="1462"/>
      <c r="F93" s="1462"/>
      <c r="G93" s="1462"/>
    </row>
    <row r="94" spans="1:14" ht="15" customHeight="1">
      <c r="A94" s="1461" t="s">
        <v>130</v>
      </c>
      <c r="B94" s="1461"/>
      <c r="C94" s="603"/>
      <c r="D94" s="603"/>
      <c r="E94" s="603"/>
      <c r="F94" s="603"/>
      <c r="G94" s="603"/>
    </row>
    <row r="98" spans="3:3">
      <c r="C98" s="512"/>
    </row>
    <row r="99" spans="3:3">
      <c r="C99" s="512"/>
    </row>
    <row r="100" spans="3:3">
      <c r="C100" s="512"/>
    </row>
  </sheetData>
  <mergeCells count="9">
    <mergeCell ref="A1:D1"/>
    <mergeCell ref="A2:A3"/>
    <mergeCell ref="B2:B3"/>
    <mergeCell ref="C2:H2"/>
    <mergeCell ref="I2:N2"/>
    <mergeCell ref="A91:D91"/>
    <mergeCell ref="A92:B92"/>
    <mergeCell ref="A93:G93"/>
    <mergeCell ref="A94:B94"/>
  </mergeCells>
  <pageMargins left="0.7" right="0.7" top="0.75" bottom="0.75" header="0.3" footer="0.3"/>
  <pageSetup paperSize="9" scale="56" fitToHeight="0"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1"/>
  <sheetViews>
    <sheetView workbookViewId="0">
      <selection activeCell="K15" sqref="K15"/>
    </sheetView>
  </sheetViews>
  <sheetFormatPr defaultColWidth="9.140625" defaultRowHeight="15"/>
  <cols>
    <col min="1" max="1" width="14.42578125" style="242" bestFit="1" customWidth="1"/>
    <col min="2" max="3" width="14.85546875" style="242" bestFit="1" customWidth="1"/>
    <col min="4" max="4" width="13.7109375" style="242" bestFit="1" customWidth="1"/>
    <col min="5" max="6" width="14.85546875" style="242" bestFit="1" customWidth="1"/>
    <col min="7" max="7" width="13.7109375" style="242" bestFit="1" customWidth="1"/>
    <col min="8" max="9" width="12.85546875" style="242" bestFit="1" customWidth="1"/>
    <col min="10" max="10" width="16.140625" style="242" bestFit="1" customWidth="1"/>
    <col min="11" max="11" width="10" style="242" customWidth="1"/>
    <col min="12" max="16384" width="9.140625" style="242"/>
  </cols>
  <sheetData>
    <row r="1" spans="1:18" ht="15" customHeight="1">
      <c r="A1" s="1467" t="s">
        <v>1204</v>
      </c>
      <c r="B1" s="1468"/>
      <c r="C1" s="1468"/>
      <c r="D1" s="1468"/>
      <c r="E1" s="1468"/>
      <c r="F1" s="1468"/>
      <c r="G1" s="1468"/>
      <c r="H1" s="1468"/>
      <c r="I1" s="1468"/>
      <c r="J1" s="1469"/>
    </row>
    <row r="2" spans="1:18" s="246" customFormat="1">
      <c r="A2" s="1470" t="s">
        <v>116</v>
      </c>
      <c r="B2" s="1471" t="s">
        <v>643</v>
      </c>
      <c r="C2" s="1471"/>
      <c r="D2" s="1471"/>
      <c r="E2" s="1471" t="s">
        <v>140</v>
      </c>
      <c r="F2" s="1471"/>
      <c r="G2" s="1471"/>
      <c r="H2" s="1471" t="s">
        <v>96</v>
      </c>
      <c r="I2" s="1471"/>
      <c r="J2" s="1471"/>
      <c r="K2" s="242"/>
      <c r="L2" s="242"/>
      <c r="M2" s="242"/>
      <c r="N2" s="242"/>
      <c r="O2" s="242"/>
      <c r="P2" s="242"/>
      <c r="Q2" s="242"/>
      <c r="R2" s="242"/>
    </row>
    <row r="3" spans="1:18" s="246" customFormat="1" ht="45">
      <c r="A3" s="1470"/>
      <c r="B3" s="1108" t="s">
        <v>1054</v>
      </c>
      <c r="C3" s="1108" t="s">
        <v>1055</v>
      </c>
      <c r="D3" s="1108" t="s">
        <v>1056</v>
      </c>
      <c r="E3" s="1108" t="s">
        <v>1054</v>
      </c>
      <c r="F3" s="1108" t="s">
        <v>1055</v>
      </c>
      <c r="G3" s="1108" t="s">
        <v>1056</v>
      </c>
      <c r="H3" s="1108" t="s">
        <v>1054</v>
      </c>
      <c r="I3" s="1108" t="s">
        <v>1055</v>
      </c>
      <c r="J3" s="1108" t="s">
        <v>1056</v>
      </c>
      <c r="K3" s="242"/>
      <c r="L3" s="242"/>
      <c r="M3" s="242"/>
      <c r="N3" s="242"/>
      <c r="O3" s="242"/>
      <c r="P3" s="242"/>
      <c r="Q3" s="242"/>
      <c r="R3" s="242"/>
    </row>
    <row r="4" spans="1:18" s="247" customFormat="1">
      <c r="A4" s="1109" t="s">
        <v>530</v>
      </c>
      <c r="B4" s="1110">
        <v>1689869.16</v>
      </c>
      <c r="C4" s="1110">
        <v>1489137.0499999998</v>
      </c>
      <c r="D4" s="1110">
        <v>200732.11000000004</v>
      </c>
      <c r="E4" s="1110">
        <v>1900513.16</v>
      </c>
      <c r="F4" s="1110">
        <v>2096290.51</v>
      </c>
      <c r="G4" s="1110">
        <v>-195777.35</v>
      </c>
      <c r="H4" s="1110">
        <v>3590382.3200000003</v>
      </c>
      <c r="I4" s="1110">
        <v>3585427.5599999996</v>
      </c>
      <c r="J4" s="1110">
        <v>4954.7600000000239</v>
      </c>
      <c r="K4" s="242"/>
      <c r="L4" s="242"/>
      <c r="M4" s="242"/>
      <c r="N4" s="242"/>
      <c r="O4" s="242"/>
      <c r="P4" s="242"/>
      <c r="Q4" s="242"/>
      <c r="R4" s="242"/>
    </row>
    <row r="5" spans="1:18" s="247" customFormat="1">
      <c r="A5" s="1111" t="s">
        <v>1207</v>
      </c>
      <c r="B5" s="524">
        <f>SUM(B6:B17)</f>
        <v>743975.17999999993</v>
      </c>
      <c r="C5" s="524">
        <f t="shared" ref="C5:J5" si="0">SUM(C6:C17)</f>
        <v>634826.82999999996</v>
      </c>
      <c r="D5" s="524">
        <f t="shared" si="0"/>
        <v>109148.34999999999</v>
      </c>
      <c r="E5" s="524">
        <f t="shared" si="0"/>
        <v>501029.11</v>
      </c>
      <c r="F5" s="524">
        <f t="shared" si="0"/>
        <v>535396.11</v>
      </c>
      <c r="G5" s="524">
        <f t="shared" si="0"/>
        <v>-34367.000000000015</v>
      </c>
      <c r="H5" s="524">
        <f t="shared" si="0"/>
        <v>1245004.29</v>
      </c>
      <c r="I5" s="524">
        <f t="shared" si="0"/>
        <v>1170222.94</v>
      </c>
      <c r="J5" s="524">
        <f t="shared" si="0"/>
        <v>74781.349999999977</v>
      </c>
      <c r="K5" s="248"/>
      <c r="L5" s="248"/>
      <c r="M5" s="248"/>
      <c r="N5" s="248"/>
      <c r="O5" s="248"/>
      <c r="P5" s="248"/>
      <c r="Q5" s="248"/>
      <c r="R5" s="248"/>
    </row>
    <row r="6" spans="1:18" s="246" customFormat="1">
      <c r="A6" s="487">
        <v>45383</v>
      </c>
      <c r="B6" s="513">
        <v>206765.05</v>
      </c>
      <c r="C6" s="513">
        <v>173941.35</v>
      </c>
      <c r="D6" s="514">
        <f t="shared" ref="D6" si="1">B6-C6</f>
        <v>32823.699999999983</v>
      </c>
      <c r="E6" s="513">
        <v>141518.29999999999</v>
      </c>
      <c r="F6" s="515">
        <v>126989.36</v>
      </c>
      <c r="G6" s="514">
        <f t="shared" ref="G6" si="2">E6-F6</f>
        <v>14528.939999999988</v>
      </c>
      <c r="H6" s="514">
        <f>B6+E6</f>
        <v>348283.35</v>
      </c>
      <c r="I6" s="514">
        <f t="shared" ref="I6:J8" si="3">C6+F6</f>
        <v>300930.71000000002</v>
      </c>
      <c r="J6" s="514">
        <f t="shared" si="3"/>
        <v>47352.63999999997</v>
      </c>
      <c r="K6" s="242"/>
      <c r="L6" s="242"/>
      <c r="M6" s="242"/>
      <c r="N6" s="242"/>
      <c r="O6" s="242"/>
      <c r="P6" s="242"/>
      <c r="Q6" s="242"/>
      <c r="R6" s="242"/>
    </row>
    <row r="7" spans="1:18" s="405" customFormat="1" ht="15" customHeight="1">
      <c r="A7" s="487">
        <f>EOMONTH(A6,1)</f>
        <v>45443</v>
      </c>
      <c r="B7" s="554">
        <v>250702.03</v>
      </c>
      <c r="C7" s="554">
        <v>202603.02</v>
      </c>
      <c r="D7" s="554">
        <v>48099.01</v>
      </c>
      <c r="E7" s="554">
        <v>181627.12</v>
      </c>
      <c r="F7" s="554">
        <v>225723.47</v>
      </c>
      <c r="G7" s="554">
        <v>-44096.35</v>
      </c>
      <c r="H7" s="514">
        <f t="shared" ref="H7:H8" si="4">B7+E7</f>
        <v>432329.15</v>
      </c>
      <c r="I7" s="514">
        <f t="shared" si="3"/>
        <v>428326.49</v>
      </c>
      <c r="J7" s="514">
        <f t="shared" si="3"/>
        <v>4002.6600000000035</v>
      </c>
    </row>
    <row r="8" spans="1:18" s="405" customFormat="1" ht="15" customHeight="1">
      <c r="A8" s="487">
        <f t="shared" ref="A8:A17" si="5">EOMONTH(A7,1)</f>
        <v>45473</v>
      </c>
      <c r="B8" s="554">
        <v>286508.09999999998</v>
      </c>
      <c r="C8" s="554">
        <v>258282.46</v>
      </c>
      <c r="D8" s="554">
        <v>28225.64</v>
      </c>
      <c r="E8" s="554">
        <v>177883.69</v>
      </c>
      <c r="F8" s="554">
        <v>182683.28</v>
      </c>
      <c r="G8" s="554">
        <v>-4799.59</v>
      </c>
      <c r="H8" s="554">
        <f t="shared" si="4"/>
        <v>464391.79</v>
      </c>
      <c r="I8" s="554">
        <f t="shared" si="3"/>
        <v>440965.74</v>
      </c>
      <c r="J8" s="554">
        <f t="shared" si="3"/>
        <v>23426.05</v>
      </c>
      <c r="M8" s="410"/>
      <c r="N8" s="410"/>
      <c r="O8" s="410"/>
    </row>
    <row r="9" spans="1:18" s="405" customFormat="1">
      <c r="A9" s="487">
        <f t="shared" si="5"/>
        <v>45504</v>
      </c>
      <c r="B9" s="488"/>
      <c r="C9" s="488"/>
      <c r="D9" s="488"/>
      <c r="E9" s="488"/>
      <c r="F9" s="488"/>
      <c r="G9" s="488"/>
      <c r="H9" s="488"/>
      <c r="I9" s="488"/>
      <c r="J9" s="488"/>
      <c r="M9" s="410"/>
      <c r="N9" s="410"/>
      <c r="O9" s="410"/>
    </row>
    <row r="10" spans="1:18" s="405" customFormat="1">
      <c r="A10" s="487">
        <f t="shared" si="5"/>
        <v>45535</v>
      </c>
      <c r="B10" s="488"/>
      <c r="C10" s="488"/>
      <c r="D10" s="488"/>
      <c r="E10" s="488"/>
      <c r="F10" s="488"/>
      <c r="G10" s="488"/>
      <c r="H10" s="488"/>
      <c r="I10" s="488"/>
      <c r="J10" s="488"/>
    </row>
    <row r="11" spans="1:18" s="405" customFormat="1">
      <c r="A11" s="487">
        <f t="shared" si="5"/>
        <v>45565</v>
      </c>
      <c r="B11" s="488"/>
      <c r="C11" s="488"/>
      <c r="D11" s="488"/>
      <c r="E11" s="488"/>
      <c r="F11" s="488"/>
      <c r="G11" s="488"/>
      <c r="H11" s="488"/>
      <c r="I11" s="488"/>
      <c r="J11" s="488"/>
    </row>
    <row r="12" spans="1:18" s="405" customFormat="1">
      <c r="A12" s="487">
        <f t="shared" si="5"/>
        <v>45596</v>
      </c>
      <c r="B12" s="488"/>
      <c r="C12" s="488"/>
      <c r="D12" s="488"/>
      <c r="E12" s="488"/>
      <c r="F12" s="488"/>
      <c r="G12" s="488"/>
      <c r="H12" s="488"/>
      <c r="I12" s="488"/>
      <c r="J12" s="488"/>
    </row>
    <row r="13" spans="1:18" s="405" customFormat="1">
      <c r="A13" s="487">
        <f t="shared" si="5"/>
        <v>45626</v>
      </c>
      <c r="B13" s="488"/>
      <c r="C13" s="488"/>
      <c r="D13" s="488"/>
      <c r="E13" s="488"/>
      <c r="F13" s="488"/>
      <c r="G13" s="488"/>
      <c r="H13" s="488"/>
      <c r="I13" s="488"/>
      <c r="J13" s="488"/>
    </row>
    <row r="14" spans="1:18" s="405" customFormat="1">
      <c r="A14" s="487">
        <f t="shared" si="5"/>
        <v>45657</v>
      </c>
      <c r="B14" s="488"/>
      <c r="C14" s="488"/>
      <c r="D14" s="488"/>
      <c r="E14" s="488"/>
      <c r="F14" s="488"/>
      <c r="G14" s="488"/>
      <c r="H14" s="488"/>
      <c r="I14" s="488"/>
      <c r="J14" s="488"/>
    </row>
    <row r="15" spans="1:18" s="405" customFormat="1">
      <c r="A15" s="487">
        <f t="shared" si="5"/>
        <v>45688</v>
      </c>
      <c r="B15" s="488"/>
      <c r="C15" s="488"/>
      <c r="D15" s="488"/>
      <c r="E15" s="488"/>
      <c r="F15" s="488"/>
      <c r="G15" s="488"/>
      <c r="H15" s="488"/>
      <c r="I15" s="488"/>
      <c r="J15" s="488"/>
    </row>
    <row r="16" spans="1:18" s="405" customFormat="1">
      <c r="A16" s="487">
        <f t="shared" si="5"/>
        <v>45716</v>
      </c>
      <c r="B16" s="488"/>
      <c r="C16" s="488"/>
      <c r="D16" s="488"/>
      <c r="E16" s="488"/>
      <c r="F16" s="488"/>
      <c r="G16" s="488"/>
      <c r="H16" s="488"/>
      <c r="I16" s="488"/>
      <c r="J16" s="488"/>
    </row>
    <row r="17" spans="1:10" s="405" customFormat="1">
      <c r="A17" s="487">
        <f t="shared" si="5"/>
        <v>45747</v>
      </c>
      <c r="B17" s="488"/>
      <c r="C17" s="488"/>
      <c r="D17" s="488"/>
      <c r="E17" s="488"/>
      <c r="F17" s="488"/>
      <c r="G17" s="488"/>
      <c r="H17" s="488"/>
      <c r="I17" s="488"/>
      <c r="J17" s="488"/>
    </row>
    <row r="18" spans="1:10">
      <c r="A18" s="1466"/>
      <c r="B18" s="1466"/>
      <c r="C18" s="1466"/>
      <c r="D18" s="1466"/>
      <c r="E18" s="1466"/>
      <c r="F18" s="1466"/>
      <c r="G18" s="1466"/>
      <c r="H18" s="1466"/>
      <c r="I18" s="1466"/>
      <c r="J18" s="1466"/>
    </row>
    <row r="19" spans="1:10">
      <c r="A19" s="1466" t="s">
        <v>1057</v>
      </c>
      <c r="B19" s="1466"/>
      <c r="C19" s="1466"/>
      <c r="D19" s="1466"/>
      <c r="E19" s="1466"/>
      <c r="F19" s="1466"/>
      <c r="G19" s="1466"/>
      <c r="H19" s="1466"/>
      <c r="I19" s="1466"/>
      <c r="J19" s="1466"/>
    </row>
    <row r="20" spans="1:10">
      <c r="A20" s="606" t="s">
        <v>145</v>
      </c>
      <c r="B20" s="606"/>
      <c r="C20" s="436"/>
      <c r="D20" s="436"/>
      <c r="E20" s="436"/>
      <c r="F20" s="436"/>
      <c r="G20" s="436"/>
      <c r="H20" s="436"/>
      <c r="I20" s="436"/>
      <c r="J20" s="436"/>
    </row>
    <row r="21" spans="1:10">
      <c r="A21" s="242" t="s">
        <v>1398</v>
      </c>
    </row>
  </sheetData>
  <mergeCells count="7">
    <mergeCell ref="A19:J19"/>
    <mergeCell ref="A1:J1"/>
    <mergeCell ref="A2:A3"/>
    <mergeCell ref="B2:D2"/>
    <mergeCell ref="E2:G2"/>
    <mergeCell ref="H2:J2"/>
    <mergeCell ref="A18:J18"/>
  </mergeCells>
  <pageMargins left="0.7" right="0.7" top="0.75" bottom="0.75" header="0.3" footer="0.3"/>
  <pageSetup paperSize="9" scale="91" fitToHeight="0"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zoomScaleNormal="100" workbookViewId="0"/>
  </sheetViews>
  <sheetFormatPr defaultRowHeight="15"/>
  <cols>
    <col min="1" max="1" width="29" style="410" customWidth="1"/>
    <col min="2" max="2" width="18.28515625" style="410" customWidth="1"/>
    <col min="3" max="4" width="12.7109375" style="410" customWidth="1"/>
    <col min="5" max="5" width="10.7109375" style="410" customWidth="1"/>
    <col min="6" max="6" width="12.5703125" style="410" bestFit="1" customWidth="1"/>
    <col min="7" max="7" width="14" style="410" customWidth="1"/>
    <col min="8" max="8" width="12.5703125" style="410" customWidth="1"/>
    <col min="9" max="9" width="11.7109375" style="410" customWidth="1"/>
    <col min="10" max="10" width="10.5703125" style="410" bestFit="1" customWidth="1"/>
    <col min="11" max="11" width="11.5703125" style="410" bestFit="1" customWidth="1"/>
    <col min="12" max="12" width="10.5703125" style="410" bestFit="1" customWidth="1"/>
    <col min="13" max="16384" width="9.140625" style="410"/>
  </cols>
  <sheetData>
    <row r="1" spans="1:11">
      <c r="A1" s="325" t="s">
        <v>56</v>
      </c>
      <c r="B1" s="325"/>
      <c r="C1" s="325"/>
      <c r="D1" s="325"/>
      <c r="E1" s="325"/>
      <c r="F1" s="325"/>
      <c r="G1" s="325"/>
      <c r="H1" s="325"/>
      <c r="I1" s="325"/>
      <c r="J1" s="325"/>
      <c r="K1" s="325"/>
    </row>
    <row r="2" spans="1:11">
      <c r="A2" s="1140" t="s">
        <v>116</v>
      </c>
      <c r="B2" s="1472">
        <v>45413</v>
      </c>
      <c r="C2" s="1473"/>
      <c r="D2" s="1473"/>
      <c r="E2" s="1473"/>
      <c r="F2" s="1474"/>
      <c r="G2" s="1475" t="s">
        <v>126</v>
      </c>
      <c r="H2" s="1473"/>
      <c r="I2" s="1473"/>
      <c r="J2" s="1473"/>
      <c r="K2" s="1476"/>
    </row>
    <row r="3" spans="1:11" ht="45">
      <c r="A3" s="1141" t="s">
        <v>642</v>
      </c>
      <c r="B3" s="1142" t="s">
        <v>1058</v>
      </c>
      <c r="C3" s="1142" t="s">
        <v>1059</v>
      </c>
      <c r="D3" s="1142" t="s">
        <v>1060</v>
      </c>
      <c r="E3" s="1142" t="s">
        <v>1061</v>
      </c>
      <c r="F3" s="1142" t="s">
        <v>96</v>
      </c>
      <c r="G3" s="1142" t="s">
        <v>1199</v>
      </c>
      <c r="H3" s="1142" t="s">
        <v>1059</v>
      </c>
      <c r="I3" s="1142" t="s">
        <v>1060</v>
      </c>
      <c r="J3" s="1142" t="s">
        <v>1062</v>
      </c>
      <c r="K3" s="1143" t="s">
        <v>96</v>
      </c>
    </row>
    <row r="4" spans="1:11">
      <c r="A4" s="1144" t="s">
        <v>1063</v>
      </c>
      <c r="B4" s="516">
        <v>160706</v>
      </c>
      <c r="C4" s="516">
        <v>5434</v>
      </c>
      <c r="D4" s="1112">
        <v>281</v>
      </c>
      <c r="E4" s="516">
        <v>1379</v>
      </c>
      <c r="F4" s="1145">
        <v>167800</v>
      </c>
      <c r="G4" s="516">
        <v>133510</v>
      </c>
      <c r="H4" s="516">
        <v>3973</v>
      </c>
      <c r="I4" s="516">
        <v>53</v>
      </c>
      <c r="J4" s="516">
        <v>1772</v>
      </c>
      <c r="K4" s="1146">
        <v>139308</v>
      </c>
    </row>
    <row r="5" spans="1:11">
      <c r="A5" s="1477" t="s">
        <v>1064</v>
      </c>
      <c r="B5" s="1478"/>
      <c r="C5" s="1478"/>
      <c r="D5" s="1478"/>
      <c r="E5" s="1478"/>
      <c r="F5" s="1478"/>
      <c r="G5" s="1478"/>
      <c r="H5" s="1478"/>
      <c r="I5" s="1478"/>
      <c r="J5" s="1478"/>
      <c r="K5" s="1479"/>
    </row>
    <row r="6" spans="1:11">
      <c r="A6" s="1144" t="s">
        <v>1065</v>
      </c>
      <c r="B6" s="1137">
        <v>324897.09018</v>
      </c>
      <c r="C6" s="1137">
        <v>37612.023479999996</v>
      </c>
      <c r="D6" s="1137">
        <v>0</v>
      </c>
      <c r="E6" s="1137"/>
      <c r="F6" s="1147">
        <v>362509.11365999997</v>
      </c>
      <c r="G6" s="516">
        <v>243716</v>
      </c>
      <c r="H6" s="516">
        <v>23213</v>
      </c>
      <c r="I6" s="516">
        <v>0</v>
      </c>
      <c r="J6" s="516">
        <v>0</v>
      </c>
      <c r="K6" s="1148">
        <v>266929</v>
      </c>
    </row>
    <row r="7" spans="1:11">
      <c r="A7" s="1144" t="s">
        <v>1066</v>
      </c>
      <c r="B7" s="1137">
        <v>860.35492999999974</v>
      </c>
      <c r="C7" s="1137">
        <v>524.01354000000003</v>
      </c>
      <c r="D7" s="1137">
        <v>1192.52</v>
      </c>
      <c r="E7" s="1137"/>
      <c r="F7" s="1147">
        <v>2576.8884699999999</v>
      </c>
      <c r="G7" s="516">
        <v>673</v>
      </c>
      <c r="H7" s="516">
        <v>268.34584000000001</v>
      </c>
      <c r="I7" s="516">
        <v>241</v>
      </c>
      <c r="J7" s="516">
        <v>0</v>
      </c>
      <c r="K7" s="1148">
        <v>1182.34584</v>
      </c>
    </row>
    <row r="8" spans="1:11">
      <c r="A8" s="1144" t="s">
        <v>1067</v>
      </c>
      <c r="B8" s="1137">
        <v>2398233.3391800001</v>
      </c>
      <c r="C8" s="1137">
        <v>184100.27162000001</v>
      </c>
      <c r="D8" s="1137">
        <v>0</v>
      </c>
      <c r="E8" s="1137"/>
      <c r="F8" s="1147">
        <v>2582333.6107999999</v>
      </c>
      <c r="G8" s="516">
        <v>2052289</v>
      </c>
      <c r="H8" s="516">
        <v>163334.00972</v>
      </c>
      <c r="I8" s="516">
        <v>0</v>
      </c>
      <c r="J8" s="516">
        <v>0</v>
      </c>
      <c r="K8" s="1148">
        <v>2215623.00972</v>
      </c>
    </row>
    <row r="9" spans="1:11">
      <c r="A9" s="1144" t="s">
        <v>1068</v>
      </c>
      <c r="B9" s="1137">
        <v>38195.795300000005</v>
      </c>
      <c r="C9" s="1137">
        <v>165.92000000000004</v>
      </c>
      <c r="D9" s="1137">
        <v>334.53999999999996</v>
      </c>
      <c r="E9" s="1137"/>
      <c r="F9" s="1147">
        <v>38696.255300000004</v>
      </c>
      <c r="G9" s="516">
        <v>23452</v>
      </c>
      <c r="H9" s="516">
        <v>136.71</v>
      </c>
      <c r="I9" s="516">
        <v>86</v>
      </c>
      <c r="J9" s="516">
        <v>0</v>
      </c>
      <c r="K9" s="1148">
        <v>23674.71</v>
      </c>
    </row>
    <row r="10" spans="1:11">
      <c r="A10" s="1149" t="s">
        <v>1069</v>
      </c>
      <c r="B10" s="1137">
        <v>711.8</v>
      </c>
      <c r="C10" s="1137">
        <v>925.09</v>
      </c>
      <c r="D10" s="1137">
        <v>0</v>
      </c>
      <c r="E10" s="1137"/>
      <c r="F10" s="1147">
        <v>1636.8899999999999</v>
      </c>
      <c r="G10" s="516">
        <v>1382.19</v>
      </c>
      <c r="H10" s="516">
        <v>1140.96</v>
      </c>
      <c r="I10" s="516">
        <v>0</v>
      </c>
      <c r="J10" s="516">
        <v>0</v>
      </c>
      <c r="K10" s="1148">
        <v>2523.15</v>
      </c>
    </row>
    <row r="11" spans="1:11">
      <c r="A11" s="1149" t="s">
        <v>1070</v>
      </c>
      <c r="B11" s="1137">
        <v>19.28</v>
      </c>
      <c r="C11" s="1137">
        <v>10.79</v>
      </c>
      <c r="D11" s="1137">
        <v>593.78000000000009</v>
      </c>
      <c r="E11" s="1137"/>
      <c r="F11" s="1147">
        <v>623.85000000000014</v>
      </c>
      <c r="G11" s="516">
        <v>73.22999999999999</v>
      </c>
      <c r="H11" s="516">
        <v>37.19</v>
      </c>
      <c r="I11" s="516">
        <v>0</v>
      </c>
      <c r="J11" s="516">
        <v>0</v>
      </c>
      <c r="K11" s="1148">
        <v>110.41999999999999</v>
      </c>
    </row>
    <row r="12" spans="1:11">
      <c r="A12" s="1144" t="s">
        <v>1071</v>
      </c>
      <c r="B12" s="1137">
        <v>441.87675000000002</v>
      </c>
      <c r="C12" s="1137">
        <v>0.33</v>
      </c>
      <c r="D12" s="1137">
        <v>0</v>
      </c>
      <c r="E12" s="1137"/>
      <c r="F12" s="1147">
        <v>442.20675</v>
      </c>
      <c r="G12" s="516">
        <v>239.54867000000002</v>
      </c>
      <c r="H12" s="516">
        <v>0</v>
      </c>
      <c r="I12" s="516">
        <v>0</v>
      </c>
      <c r="J12" s="516">
        <v>0</v>
      </c>
      <c r="K12" s="1148">
        <v>239.54867000000002</v>
      </c>
    </row>
    <row r="13" spans="1:11">
      <c r="A13" s="1149" t="s">
        <v>1072</v>
      </c>
      <c r="B13" s="1137">
        <v>-0.9</v>
      </c>
      <c r="C13" s="1137">
        <v>0</v>
      </c>
      <c r="D13" s="1137">
        <v>0</v>
      </c>
      <c r="E13" s="1137"/>
      <c r="F13" s="1147">
        <v>-0.9</v>
      </c>
      <c r="G13" s="516">
        <v>0</v>
      </c>
      <c r="H13" s="516">
        <v>0</v>
      </c>
      <c r="I13" s="516">
        <v>0</v>
      </c>
      <c r="J13" s="516">
        <v>0</v>
      </c>
      <c r="K13" s="1148">
        <v>0</v>
      </c>
    </row>
    <row r="14" spans="1:11">
      <c r="A14" s="1149" t="s">
        <v>1073</v>
      </c>
      <c r="B14" s="1137">
        <v>0.35</v>
      </c>
      <c r="C14" s="1137">
        <v>2.1530000000000001E-2</v>
      </c>
      <c r="D14" s="1137">
        <v>0</v>
      </c>
      <c r="E14" s="1137"/>
      <c r="F14" s="1147">
        <v>0.37152999999999997</v>
      </c>
      <c r="G14" s="516">
        <v>0</v>
      </c>
      <c r="H14" s="516">
        <v>0</v>
      </c>
      <c r="I14" s="516">
        <v>0</v>
      </c>
      <c r="J14" s="516">
        <v>0</v>
      </c>
      <c r="K14" s="1148">
        <v>0</v>
      </c>
    </row>
    <row r="15" spans="1:11">
      <c r="A15" s="1144" t="s">
        <v>80</v>
      </c>
      <c r="B15" s="1137">
        <v>74054.399000000034</v>
      </c>
      <c r="C15" s="1137">
        <v>52712.360510000028</v>
      </c>
      <c r="D15" s="1137">
        <v>0</v>
      </c>
      <c r="E15" s="1137"/>
      <c r="F15" s="1147">
        <v>126766.75951000006</v>
      </c>
      <c r="G15" s="516">
        <v>29858</v>
      </c>
      <c r="H15" s="516">
        <v>24207</v>
      </c>
      <c r="I15" s="516">
        <v>2</v>
      </c>
      <c r="J15" s="516">
        <v>0</v>
      </c>
      <c r="K15" s="1148">
        <v>54067</v>
      </c>
    </row>
    <row r="16" spans="1:11">
      <c r="A16" s="1144" t="s">
        <v>306</v>
      </c>
      <c r="B16" s="1137">
        <v>17978.336629999991</v>
      </c>
      <c r="C16" s="1137">
        <v>5724.974040000001</v>
      </c>
      <c r="D16" s="1137">
        <v>23.860999999999997</v>
      </c>
      <c r="E16" s="1137"/>
      <c r="F16" s="1147">
        <v>23727.171669999992</v>
      </c>
      <c r="G16" s="516">
        <v>24916</v>
      </c>
      <c r="H16" s="516">
        <v>4514</v>
      </c>
      <c r="I16" s="516">
        <v>0</v>
      </c>
      <c r="J16" s="516">
        <v>0</v>
      </c>
      <c r="K16" s="1148">
        <v>29430</v>
      </c>
    </row>
    <row r="17" spans="1:12">
      <c r="A17" s="1150" t="s">
        <v>1400</v>
      </c>
      <c r="B17" s="1138">
        <v>2855391.7219699994</v>
      </c>
      <c r="C17" s="1138">
        <v>281775.79472000001</v>
      </c>
      <c r="D17" s="1138">
        <v>2144.701</v>
      </c>
      <c r="E17" s="1138">
        <v>284707.42216999992</v>
      </c>
      <c r="F17" s="1147">
        <v>3424019.6398600005</v>
      </c>
      <c r="G17" s="1138">
        <v>2376598.9686699999</v>
      </c>
      <c r="H17" s="1138">
        <v>216851.21555999998</v>
      </c>
      <c r="I17" s="1138">
        <v>329</v>
      </c>
      <c r="J17" s="516">
        <v>213240</v>
      </c>
      <c r="K17" s="1147">
        <v>2807019.1842299998</v>
      </c>
      <c r="L17" s="1139"/>
    </row>
    <row r="18" spans="1:12">
      <c r="A18" s="1151" t="s">
        <v>81</v>
      </c>
      <c r="B18" s="1152"/>
      <c r="C18" s="1153"/>
      <c r="D18" s="1153"/>
      <c r="E18" s="1154"/>
      <c r="F18" s="1155"/>
      <c r="G18" s="1155"/>
      <c r="H18" s="1155"/>
      <c r="I18" s="1155"/>
      <c r="J18" s="1155"/>
      <c r="K18" s="1155"/>
    </row>
    <row r="19" spans="1:12">
      <c r="A19" s="1156" t="s">
        <v>1074</v>
      </c>
      <c r="B19" s="1157"/>
      <c r="C19" s="1157"/>
      <c r="D19" s="1157"/>
      <c r="E19" s="1157"/>
      <c r="F19" s="1155"/>
      <c r="G19" s="1155"/>
      <c r="H19" s="1155"/>
      <c r="I19" s="1155"/>
      <c r="J19" s="1155"/>
      <c r="K19" s="87"/>
    </row>
    <row r="20" spans="1:12">
      <c r="A20" s="1158" t="s">
        <v>1402</v>
      </c>
      <c r="B20" s="71"/>
      <c r="C20" s="71"/>
      <c r="D20" s="71"/>
      <c r="E20" s="71"/>
      <c r="F20" s="71"/>
      <c r="G20" s="71"/>
      <c r="H20" s="71"/>
      <c r="I20" s="71"/>
      <c r="J20" s="71"/>
      <c r="K20" s="71"/>
    </row>
    <row r="21" spans="1:12">
      <c r="A21" s="1159" t="s">
        <v>1403</v>
      </c>
      <c r="B21" s="1160"/>
      <c r="C21" s="1159"/>
      <c r="D21" s="1159"/>
      <c r="E21" s="1159"/>
      <c r="F21" s="1155"/>
      <c r="G21" s="1155"/>
      <c r="H21" s="1155"/>
      <c r="I21" s="1155"/>
      <c r="J21" s="1155"/>
      <c r="K21" s="1155"/>
    </row>
    <row r="22" spans="1:12">
      <c r="A22" s="1156" t="s">
        <v>1401</v>
      </c>
      <c r="B22" s="1159"/>
      <c r="C22" s="1159"/>
      <c r="D22" s="1159"/>
      <c r="E22" s="1155"/>
      <c r="F22" s="1155"/>
      <c r="G22" s="1155"/>
      <c r="H22" s="1155"/>
      <c r="I22" s="1155"/>
      <c r="J22" s="1155"/>
      <c r="K22" s="1155"/>
    </row>
    <row r="23" spans="1:12">
      <c r="A23" s="71"/>
      <c r="B23" s="1161"/>
      <c r="C23" s="1161"/>
      <c r="D23" s="1161"/>
      <c r="E23" s="1161"/>
      <c r="F23" s="1161"/>
      <c r="G23" s="1161"/>
      <c r="H23" s="1161"/>
      <c r="I23" s="1161"/>
      <c r="J23" s="1161"/>
      <c r="K23" s="1161"/>
    </row>
  </sheetData>
  <mergeCells count="3">
    <mergeCell ref="B2:F2"/>
    <mergeCell ref="G2:K2"/>
    <mergeCell ref="A5:K5"/>
  </mergeCells>
  <printOptions horizontalCentered="1"/>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topLeftCell="A7" workbookViewId="0">
      <selection activeCell="A7" sqref="A7:XFD7"/>
    </sheetView>
  </sheetViews>
  <sheetFormatPr defaultColWidth="9.140625" defaultRowHeight="15"/>
  <cols>
    <col min="1" max="1" width="54.140625" style="108" customWidth="1"/>
    <col min="2" max="2" width="9.140625" style="108" bestFit="1" customWidth="1"/>
    <col min="3" max="5" width="10.28515625" style="108" bestFit="1" customWidth="1"/>
    <col min="6" max="6" width="14.42578125" style="108" customWidth="1"/>
    <col min="7" max="7" width="17.5703125" style="108" bestFit="1" customWidth="1"/>
    <col min="8" max="8" width="13.5703125" style="108" customWidth="1"/>
    <col min="9" max="9" width="12.85546875" style="108" customWidth="1"/>
    <col min="10" max="10" width="12.28515625" style="108" customWidth="1"/>
    <col min="11" max="11" width="14.7109375" style="108" bestFit="1" customWidth="1"/>
    <col min="12" max="12" width="17.5703125" style="108" bestFit="1" customWidth="1"/>
    <col min="13" max="16384" width="9.140625" style="108"/>
  </cols>
  <sheetData>
    <row r="1" spans="1:12" ht="15.75" customHeight="1">
      <c r="A1" s="588" t="s">
        <v>612</v>
      </c>
    </row>
    <row r="2" spans="1:12" s="404" customFormat="1" ht="18.75" customHeight="1">
      <c r="A2" s="1480" t="s">
        <v>613</v>
      </c>
      <c r="B2" s="1480" t="s">
        <v>614</v>
      </c>
      <c r="C2" s="1481" t="s">
        <v>615</v>
      </c>
      <c r="D2" s="1482"/>
      <c r="E2" s="1482"/>
      <c r="F2" s="1482"/>
      <c r="G2" s="1482"/>
      <c r="H2" s="1389" t="s">
        <v>616</v>
      </c>
      <c r="I2" s="1389"/>
      <c r="J2" s="1389"/>
      <c r="K2" s="1389"/>
      <c r="L2" s="1389"/>
    </row>
    <row r="3" spans="1:12" s="404" customFormat="1" ht="63.75" customHeight="1">
      <c r="A3" s="1302"/>
      <c r="B3" s="1302"/>
      <c r="C3" s="399">
        <v>45473</v>
      </c>
      <c r="D3" s="399">
        <v>45413</v>
      </c>
      <c r="E3" s="399">
        <v>45107</v>
      </c>
      <c r="F3" s="1113" t="s">
        <v>1191</v>
      </c>
      <c r="G3" s="1114" t="s">
        <v>1192</v>
      </c>
      <c r="H3" s="1115">
        <v>45444</v>
      </c>
      <c r="I3" s="1115">
        <v>45413</v>
      </c>
      <c r="J3" s="1116">
        <v>45078</v>
      </c>
      <c r="K3" s="1114" t="s">
        <v>1191</v>
      </c>
      <c r="L3" s="400" t="s">
        <v>1192</v>
      </c>
    </row>
    <row r="4" spans="1:12" s="404" customFormat="1" ht="18" customHeight="1">
      <c r="A4" s="1117" t="s">
        <v>617</v>
      </c>
      <c r="B4" s="1118" t="s">
        <v>618</v>
      </c>
      <c r="C4" s="1119">
        <v>6017</v>
      </c>
      <c r="D4" s="1119">
        <v>5994</v>
      </c>
      <c r="E4" s="1119">
        <v>5838</v>
      </c>
      <c r="F4" s="1120">
        <f>IFERROR((C4/E4-1)*100,"-")</f>
        <v>3.066118533744433</v>
      </c>
      <c r="G4" s="1120">
        <f>IFERROR((C4/D4-1)*100,"-")</f>
        <v>0.38371705038371395</v>
      </c>
      <c r="H4" s="1119">
        <v>6409</v>
      </c>
      <c r="I4" s="1119">
        <v>6380</v>
      </c>
      <c r="J4" s="1119">
        <v>6083</v>
      </c>
      <c r="K4" s="1120">
        <f>IFERROR((H4/J4-1)*100,"-")</f>
        <v>5.3591977642610589</v>
      </c>
      <c r="L4" s="1120">
        <f>IFERROR((H4/I4-1)*100,"-")</f>
        <v>0.45454545454546302</v>
      </c>
    </row>
    <row r="5" spans="1:12" s="404" customFormat="1" ht="18" customHeight="1">
      <c r="A5" s="1117" t="s">
        <v>619</v>
      </c>
      <c r="B5" s="1118" t="s">
        <v>618</v>
      </c>
      <c r="C5" s="1119">
        <v>285</v>
      </c>
      <c r="D5" s="1119">
        <v>282</v>
      </c>
      <c r="E5" s="1119">
        <v>284</v>
      </c>
      <c r="F5" s="1120">
        <f t="shared" ref="F5:F17" si="0">IFERROR((C5/E5-1)*100,"-")</f>
        <v>0.35211267605634866</v>
      </c>
      <c r="G5" s="1120">
        <f t="shared" ref="G5:G17" si="1">IFERROR((C5/D5-1)*100,"-")</f>
        <v>1.0638297872340496</v>
      </c>
      <c r="H5" s="1119">
        <v>573</v>
      </c>
      <c r="I5" s="1119">
        <v>577</v>
      </c>
      <c r="J5" s="1119">
        <v>588</v>
      </c>
      <c r="K5" s="1120">
        <f t="shared" ref="K5:K17" si="2">IFERROR((H5/J5-1)*100,"-")</f>
        <v>-2.5510204081632626</v>
      </c>
      <c r="L5" s="1120">
        <f t="shared" ref="L5:L17" si="3">IFERROR((H5/I5-1)*100,"-")</f>
        <v>-0.69324090121317683</v>
      </c>
    </row>
    <row r="6" spans="1:12" s="404" customFormat="1" ht="18" customHeight="1">
      <c r="A6" s="1117" t="s">
        <v>1105</v>
      </c>
      <c r="B6" s="1118" t="s">
        <v>618</v>
      </c>
      <c r="C6" s="1119">
        <v>5</v>
      </c>
      <c r="D6" s="1119">
        <v>5</v>
      </c>
      <c r="E6" s="1119">
        <v>4</v>
      </c>
      <c r="F6" s="1120">
        <f t="shared" si="0"/>
        <v>25</v>
      </c>
      <c r="G6" s="1120">
        <f t="shared" si="1"/>
        <v>0</v>
      </c>
      <c r="H6" s="1119">
        <v>3</v>
      </c>
      <c r="I6" s="1119">
        <v>3</v>
      </c>
      <c r="J6" s="1119">
        <v>3</v>
      </c>
      <c r="K6" s="1120">
        <f t="shared" si="2"/>
        <v>0</v>
      </c>
      <c r="L6" s="1120">
        <f t="shared" si="3"/>
        <v>0</v>
      </c>
    </row>
    <row r="7" spans="1:12" s="404" customFormat="1" ht="18" customHeight="1">
      <c r="A7" s="1117" t="s">
        <v>620</v>
      </c>
      <c r="B7" s="1118" t="s">
        <v>621</v>
      </c>
      <c r="C7" s="1119">
        <v>367.93916000000002</v>
      </c>
      <c r="D7" s="1119">
        <v>364.21902</v>
      </c>
      <c r="E7" s="1119">
        <v>323.42935999999997</v>
      </c>
      <c r="F7" s="1120">
        <f t="shared" si="0"/>
        <v>13.761830404017751</v>
      </c>
      <c r="G7" s="1120">
        <f t="shared" si="1"/>
        <v>1.0214019026244303</v>
      </c>
      <c r="H7" s="1119">
        <v>1254.9440300000001</v>
      </c>
      <c r="I7" s="1119">
        <v>1216.28451</v>
      </c>
      <c r="J7" s="1119">
        <v>881.71</v>
      </c>
      <c r="K7" s="1120">
        <f t="shared" si="2"/>
        <v>42.330701704642124</v>
      </c>
      <c r="L7" s="1120">
        <f t="shared" si="3"/>
        <v>3.178493163577345</v>
      </c>
    </row>
    <row r="8" spans="1:12" s="404" customFormat="1" ht="18" customHeight="1">
      <c r="A8" s="1117" t="s">
        <v>622</v>
      </c>
      <c r="B8" s="1118" t="s">
        <v>623</v>
      </c>
      <c r="C8" s="1119">
        <v>74579.777717799996</v>
      </c>
      <c r="D8" s="1119">
        <v>74006.96043050001</v>
      </c>
      <c r="E8" s="1119">
        <v>68549.897302500001</v>
      </c>
      <c r="F8" s="1120">
        <f t="shared" si="0"/>
        <v>8.7963376351843046</v>
      </c>
      <c r="G8" s="1120">
        <f t="shared" si="1"/>
        <v>0.77400461249577113</v>
      </c>
      <c r="H8" s="1119">
        <v>35662.527957099999</v>
      </c>
      <c r="I8" s="1119">
        <v>35365.690709000002</v>
      </c>
      <c r="J8" s="1119">
        <v>31488.73</v>
      </c>
      <c r="K8" s="1120">
        <f t="shared" si="2"/>
        <v>13.254894551479213</v>
      </c>
      <c r="L8" s="1120">
        <f t="shared" si="3"/>
        <v>0.83933677569729692</v>
      </c>
    </row>
    <row r="9" spans="1:12" s="404" customFormat="1" ht="18" customHeight="1">
      <c r="A9" s="1117" t="s">
        <v>624</v>
      </c>
      <c r="B9" s="1118" t="s">
        <v>625</v>
      </c>
      <c r="C9" s="1121">
        <v>37088785.724403322</v>
      </c>
      <c r="D9" s="1121">
        <v>34805571.798250653</v>
      </c>
      <c r="E9" s="1121">
        <v>25532405.243459947</v>
      </c>
      <c r="F9" s="1120">
        <f t="shared" si="0"/>
        <v>45.2616209509032</v>
      </c>
      <c r="G9" s="1120">
        <f t="shared" si="1"/>
        <v>6.5599092564467609</v>
      </c>
      <c r="H9" s="1119">
        <v>6564625.6864999998</v>
      </c>
      <c r="I9" s="1119">
        <v>6218814.9375</v>
      </c>
      <c r="J9" s="1119">
        <v>3937662.89</v>
      </c>
      <c r="K9" s="1120">
        <f t="shared" si="2"/>
        <v>66.713755592724183</v>
      </c>
      <c r="L9" s="1120">
        <f t="shared" si="3"/>
        <v>5.5607177971277233</v>
      </c>
    </row>
    <row r="10" spans="1:12" s="404" customFormat="1" ht="18" customHeight="1">
      <c r="A10" s="1117" t="s">
        <v>626</v>
      </c>
      <c r="B10" s="1118" t="s">
        <v>623</v>
      </c>
      <c r="C10" s="1119">
        <v>84892.560518892395</v>
      </c>
      <c r="D10" s="1119">
        <v>83660.768031172294</v>
      </c>
      <c r="E10" s="1119">
        <v>73366.744348540204</v>
      </c>
      <c r="F10" s="1120">
        <f t="shared" si="0"/>
        <v>15.70986456151986</v>
      </c>
      <c r="G10" s="1120">
        <f t="shared" si="1"/>
        <v>1.4723657416832792</v>
      </c>
      <c r="H10" s="1119">
        <v>41552.137340000001</v>
      </c>
      <c r="I10" s="1119">
        <v>41084.965700000001</v>
      </c>
      <c r="J10" s="1119">
        <v>36008.9</v>
      </c>
      <c r="K10" s="1120">
        <f t="shared" si="2"/>
        <v>15.394075742385915</v>
      </c>
      <c r="L10" s="1120">
        <f t="shared" si="3"/>
        <v>1.1370866009996483</v>
      </c>
    </row>
    <row r="11" spans="1:12" s="404" customFormat="1" ht="18" customHeight="1">
      <c r="A11" s="1117" t="s">
        <v>627</v>
      </c>
      <c r="B11" s="1118" t="s">
        <v>625</v>
      </c>
      <c r="C11" s="1121">
        <v>41483096.402148195</v>
      </c>
      <c r="D11" s="1121">
        <v>39126940.694159634</v>
      </c>
      <c r="E11" s="1121">
        <v>29664243.138973035</v>
      </c>
      <c r="F11" s="1120">
        <f t="shared" si="0"/>
        <v>39.842086001673472</v>
      </c>
      <c r="G11" s="1120">
        <f t="shared" si="1"/>
        <v>6.0218245183177865</v>
      </c>
      <c r="H11" s="1119">
        <v>7029966.8899999997</v>
      </c>
      <c r="I11" s="1119">
        <v>6657817.6050000004</v>
      </c>
      <c r="J11" s="1119">
        <v>4263678.7</v>
      </c>
      <c r="K11" s="1120">
        <f t="shared" si="2"/>
        <v>64.880315442155606</v>
      </c>
      <c r="L11" s="1120">
        <f t="shared" si="3"/>
        <v>5.5896587602597636</v>
      </c>
    </row>
    <row r="12" spans="1:12" s="404" customFormat="1" ht="18" customHeight="1">
      <c r="A12" s="1117" t="s">
        <v>628</v>
      </c>
      <c r="B12" s="1118" t="s">
        <v>623</v>
      </c>
      <c r="C12" s="1119">
        <v>3121.7198616000001</v>
      </c>
      <c r="D12" s="1119">
        <v>2566.0177287000001</v>
      </c>
      <c r="E12" s="1119">
        <v>1684.3889177999999</v>
      </c>
      <c r="F12" s="1120">
        <f t="shared" si="0"/>
        <v>85.332486375968017</v>
      </c>
      <c r="G12" s="1120">
        <f t="shared" si="1"/>
        <v>21.656207854087217</v>
      </c>
      <c r="H12" s="1119">
        <v>4594.1010900000001</v>
      </c>
      <c r="I12" s="1119">
        <v>3560.352578</v>
      </c>
      <c r="J12" s="1119">
        <v>2755.97</v>
      </c>
      <c r="K12" s="1120">
        <f t="shared" si="2"/>
        <v>66.696338857099335</v>
      </c>
      <c r="L12" s="1120">
        <f t="shared" si="3"/>
        <v>29.03500395965559</v>
      </c>
    </row>
    <row r="13" spans="1:12" s="404" customFormat="1" ht="18" customHeight="1">
      <c r="A13" s="1117" t="s">
        <v>1112</v>
      </c>
      <c r="B13" s="1118" t="s">
        <v>623</v>
      </c>
      <c r="C13" s="1119">
        <v>164.30104534736844</v>
      </c>
      <c r="D13" s="1119">
        <v>128.300886435</v>
      </c>
      <c r="E13" s="1119">
        <v>80.208996085714276</v>
      </c>
      <c r="F13" s="1120">
        <f t="shared" si="0"/>
        <v>104.84116915238575</v>
      </c>
      <c r="G13" s="1120">
        <f t="shared" si="1"/>
        <v>28.059166162197101</v>
      </c>
      <c r="H13" s="1119">
        <v>241.79479421052633</v>
      </c>
      <c r="I13" s="1119">
        <v>178.01762890000001</v>
      </c>
      <c r="J13" s="1119">
        <v>131.24</v>
      </c>
      <c r="K13" s="1120">
        <f t="shared" si="2"/>
        <v>84.238642342674723</v>
      </c>
      <c r="L13" s="1120">
        <f t="shared" si="3"/>
        <v>35.826319957532206</v>
      </c>
    </row>
    <row r="14" spans="1:12" s="404" customFormat="1" ht="18" customHeight="1">
      <c r="A14" s="1117" t="s">
        <v>629</v>
      </c>
      <c r="B14" s="1118" t="s">
        <v>625</v>
      </c>
      <c r="C14" s="1119">
        <v>1135608.0334567099</v>
      </c>
      <c r="D14" s="1119">
        <v>826415.06410185923</v>
      </c>
      <c r="E14" s="1119">
        <v>568170.90791840374</v>
      </c>
      <c r="F14" s="1120">
        <f t="shared" si="0"/>
        <v>99.87085182119128</v>
      </c>
      <c r="G14" s="1120">
        <f t="shared" si="1"/>
        <v>37.413762500914594</v>
      </c>
      <c r="H14" s="1119">
        <v>588764.28353599994</v>
      </c>
      <c r="I14" s="1119">
        <v>449616.448041</v>
      </c>
      <c r="J14" s="1119">
        <v>276145.06</v>
      </c>
      <c r="K14" s="1120">
        <f t="shared" si="2"/>
        <v>113.20833461080201</v>
      </c>
      <c r="L14" s="1120">
        <f t="shared" si="3"/>
        <v>30.948119469666558</v>
      </c>
    </row>
    <row r="15" spans="1:12" s="404" customFormat="1" ht="18" customHeight="1">
      <c r="A15" s="1117" t="s">
        <v>1113</v>
      </c>
      <c r="B15" s="1118" t="s">
        <v>625</v>
      </c>
      <c r="C15" s="1119">
        <v>59768.843866142626</v>
      </c>
      <c r="D15" s="1119">
        <v>41320.753205092966</v>
      </c>
      <c r="E15" s="1119">
        <v>27055.757519923987</v>
      </c>
      <c r="F15" s="1120">
        <f t="shared" si="0"/>
        <v>120.90988885500091</v>
      </c>
      <c r="G15" s="1120">
        <f t="shared" si="1"/>
        <v>44.646065790436396</v>
      </c>
      <c r="H15" s="1119">
        <v>30987.593870315788</v>
      </c>
      <c r="I15" s="1119">
        <v>22480.822402049998</v>
      </c>
      <c r="J15" s="1119">
        <v>13149.76</v>
      </c>
      <c r="K15" s="1120">
        <f t="shared" si="2"/>
        <v>135.65140253750477</v>
      </c>
      <c r="L15" s="1120">
        <f t="shared" si="3"/>
        <v>37.84012575754376</v>
      </c>
    </row>
    <row r="16" spans="1:12" s="404" customFormat="1" ht="18" customHeight="1">
      <c r="A16" s="1117" t="s">
        <v>630</v>
      </c>
      <c r="B16" s="1118" t="s">
        <v>618</v>
      </c>
      <c r="C16" s="1119">
        <v>0</v>
      </c>
      <c r="D16" s="1119">
        <v>1</v>
      </c>
      <c r="E16" s="1119">
        <v>1</v>
      </c>
      <c r="F16" s="1120">
        <f t="shared" si="0"/>
        <v>-100</v>
      </c>
      <c r="G16" s="1120">
        <f t="shared" si="1"/>
        <v>-100</v>
      </c>
      <c r="H16" s="1119">
        <v>0</v>
      </c>
      <c r="I16" s="1119">
        <v>0</v>
      </c>
      <c r="J16" s="1119">
        <v>0</v>
      </c>
      <c r="K16" s="1120" t="str">
        <f t="shared" si="2"/>
        <v>-</v>
      </c>
      <c r="L16" s="1120" t="str">
        <f t="shared" si="3"/>
        <v>-</v>
      </c>
    </row>
    <row r="17" spans="1:12" s="404" customFormat="1" ht="18" customHeight="1">
      <c r="A17" s="1117" t="s">
        <v>631</v>
      </c>
      <c r="B17" s="1118" t="s">
        <v>632</v>
      </c>
      <c r="C17" s="1119">
        <v>85.014300000000006</v>
      </c>
      <c r="D17" s="1119">
        <v>84.522900000000007</v>
      </c>
      <c r="E17" s="1119">
        <v>85.164400000000001</v>
      </c>
      <c r="F17" s="1120">
        <f t="shared" si="0"/>
        <v>-0.17624735218001453</v>
      </c>
      <c r="G17" s="1120">
        <f t="shared" si="1"/>
        <v>0.58138090387338526</v>
      </c>
      <c r="H17" s="1119">
        <v>15.0210687256413</v>
      </c>
      <c r="I17" s="1119">
        <v>15.148628873975399</v>
      </c>
      <c r="J17" s="1119">
        <v>13.29</v>
      </c>
      <c r="K17" s="1120">
        <f t="shared" si="2"/>
        <v>13.025347822733636</v>
      </c>
      <c r="L17" s="1120">
        <f t="shared" si="3"/>
        <v>-0.84205738615222847</v>
      </c>
    </row>
    <row r="18" spans="1:12" s="404" customFormat="1" ht="18" customHeight="1">
      <c r="A18" s="1122"/>
      <c r="B18" s="1123"/>
      <c r="C18" s="1124"/>
      <c r="D18" s="1124"/>
      <c r="E18" s="1124"/>
      <c r="F18" s="1125"/>
      <c r="G18" s="1125"/>
      <c r="H18" s="406"/>
      <c r="I18" s="406"/>
      <c r="J18" s="406"/>
      <c r="K18" s="398"/>
      <c r="L18" s="398"/>
    </row>
    <row r="19" spans="1:12" s="181" customFormat="1" ht="36.75" customHeight="1">
      <c r="A19" s="1483" t="s">
        <v>633</v>
      </c>
      <c r="B19" s="1483"/>
      <c r="C19" s="1483"/>
      <c r="D19" s="1483"/>
      <c r="E19" s="1483"/>
      <c r="F19" s="1483"/>
      <c r="G19" s="1483"/>
      <c r="H19" s="1483"/>
      <c r="I19" s="1483"/>
      <c r="J19" s="1483"/>
      <c r="K19" s="1483"/>
      <c r="L19" s="1483"/>
    </row>
    <row r="20" spans="1:12" s="181" customFormat="1" ht="13.5" customHeight="1">
      <c r="A20" s="1348" t="s">
        <v>634</v>
      </c>
      <c r="B20" s="1348"/>
      <c r="C20" s="1348"/>
      <c r="D20" s="1348"/>
      <c r="E20" s="1348"/>
      <c r="F20" s="1348"/>
      <c r="G20" s="1348"/>
      <c r="H20" s="1348"/>
      <c r="I20" s="1348"/>
      <c r="J20" s="1348"/>
      <c r="K20" s="1348"/>
      <c r="L20" s="1348"/>
    </row>
    <row r="22" spans="1:12">
      <c r="K22" s="304"/>
    </row>
  </sheetData>
  <mergeCells count="6">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workbookViewId="0">
      <selection activeCell="J12" sqref="J12"/>
    </sheetView>
  </sheetViews>
  <sheetFormatPr defaultColWidth="9.140625" defaultRowHeight="15"/>
  <cols>
    <col min="1" max="1" width="14.5703125" style="108" bestFit="1" customWidth="1"/>
    <col min="2" max="2" width="16.85546875" style="108" customWidth="1"/>
    <col min="3" max="5" width="14.5703125" style="108" bestFit="1" customWidth="1"/>
    <col min="6" max="6" width="14.140625" style="108" bestFit="1" customWidth="1"/>
    <col min="7" max="7" width="17.42578125" style="108" customWidth="1"/>
    <col min="8" max="9" width="14.5703125" style="108" bestFit="1" customWidth="1"/>
    <col min="10" max="10" width="14.140625" style="108" customWidth="1"/>
    <col min="11" max="11" width="19.5703125" style="108" bestFit="1" customWidth="1"/>
    <col min="12" max="12" width="4.5703125" style="108" bestFit="1" customWidth="1"/>
    <col min="13" max="16384" width="9.140625" style="108"/>
  </cols>
  <sheetData>
    <row r="1" spans="1:11" ht="16.5" customHeight="1">
      <c r="A1" s="972" t="s">
        <v>58</v>
      </c>
      <c r="B1" s="972"/>
      <c r="C1" s="972"/>
      <c r="D1" s="972"/>
      <c r="E1" s="972"/>
      <c r="F1" s="972"/>
      <c r="G1" s="972"/>
      <c r="H1" s="972"/>
      <c r="I1" s="972"/>
      <c r="J1" s="972"/>
      <c r="K1" s="972"/>
    </row>
    <row r="2" spans="1:11" s="404" customFormat="1" ht="18" customHeight="1">
      <c r="A2" s="1484" t="s">
        <v>143</v>
      </c>
      <c r="B2" s="1481" t="s">
        <v>78</v>
      </c>
      <c r="C2" s="1482"/>
      <c r="D2" s="1482"/>
      <c r="E2" s="1482"/>
      <c r="F2" s="1485"/>
      <c r="G2" s="1481" t="s">
        <v>79</v>
      </c>
      <c r="H2" s="1482"/>
      <c r="I2" s="1482"/>
      <c r="J2" s="1482"/>
      <c r="K2" s="1485"/>
    </row>
    <row r="3" spans="1:11" s="404" customFormat="1" ht="67.5" customHeight="1">
      <c r="A3" s="1322"/>
      <c r="B3" s="1113" t="s">
        <v>635</v>
      </c>
      <c r="C3" s="1113" t="s">
        <v>636</v>
      </c>
      <c r="D3" s="1126" t="s">
        <v>637</v>
      </c>
      <c r="E3" s="1126" t="s">
        <v>638</v>
      </c>
      <c r="F3" s="1113" t="s">
        <v>639</v>
      </c>
      <c r="G3" s="1113" t="s">
        <v>635</v>
      </c>
      <c r="H3" s="1113" t="s">
        <v>636</v>
      </c>
      <c r="I3" s="1126" t="s">
        <v>637</v>
      </c>
      <c r="J3" s="1126" t="s">
        <v>638</v>
      </c>
      <c r="K3" s="1113" t="s">
        <v>640</v>
      </c>
    </row>
    <row r="4" spans="1:11" s="404" customFormat="1" ht="30" customHeight="1">
      <c r="A4" s="1109" t="s">
        <v>530</v>
      </c>
      <c r="B4" s="1127">
        <v>46015</v>
      </c>
      <c r="C4" s="1127">
        <v>281</v>
      </c>
      <c r="D4" s="1127">
        <v>61665</v>
      </c>
      <c r="E4" s="1128">
        <v>3773299.28</v>
      </c>
      <c r="F4" s="1128">
        <v>42344187.609999999</v>
      </c>
      <c r="G4" s="1127">
        <v>23060</v>
      </c>
      <c r="H4" s="1127">
        <v>580</v>
      </c>
      <c r="I4" s="1127">
        <v>17487</v>
      </c>
      <c r="J4" s="1128">
        <v>661463.29700000002</v>
      </c>
      <c r="K4" s="1128">
        <v>6420627.6279999996</v>
      </c>
    </row>
    <row r="5" spans="1:11" s="404" customFormat="1" ht="18" customHeight="1">
      <c r="A5" s="1111" t="s">
        <v>1207</v>
      </c>
      <c r="B5" s="1129">
        <f t="shared" ref="B5:F5" si="0">INDEX(B6:B17,COUNTA(B6:B17))</f>
        <v>49661</v>
      </c>
      <c r="C5" s="1129">
        <f t="shared" si="0"/>
        <v>285</v>
      </c>
      <c r="D5" s="1129">
        <f>INDEX(D6:D17,COUNTA(D6:D17))</f>
        <v>62513</v>
      </c>
      <c r="E5" s="1129">
        <f t="shared" si="0"/>
        <v>3982690.82</v>
      </c>
      <c r="F5" s="1129">
        <f t="shared" si="0"/>
        <v>47074465.240999997</v>
      </c>
      <c r="G5" s="1129">
        <f>INDEX(G6:G17,COUNTA(G6:G17))</f>
        <v>24858</v>
      </c>
      <c r="H5" s="1129">
        <f t="shared" ref="H5:K5" si="1">INDEX(H6:H17,COUNTA(H6:H17))</f>
        <v>573</v>
      </c>
      <c r="I5" s="1129">
        <f t="shared" si="1"/>
        <v>17671</v>
      </c>
      <c r="J5" s="1129">
        <f t="shared" si="1"/>
        <v>689967</v>
      </c>
      <c r="K5" s="1129">
        <f t="shared" si="1"/>
        <v>7350540</v>
      </c>
    </row>
    <row r="6" spans="1:11" s="404" customFormat="1" ht="18" customHeight="1">
      <c r="A6" s="194">
        <v>45383</v>
      </c>
      <c r="B6" s="402">
        <v>46792</v>
      </c>
      <c r="C6" s="402">
        <v>282</v>
      </c>
      <c r="D6" s="402">
        <v>62763</v>
      </c>
      <c r="E6" s="402">
        <v>3860905.75</v>
      </c>
      <c r="F6" s="402">
        <v>43957388.061999999</v>
      </c>
      <c r="G6" s="402">
        <v>23560</v>
      </c>
      <c r="H6" s="402">
        <v>578</v>
      </c>
      <c r="I6" s="402">
        <v>17644</v>
      </c>
      <c r="J6" s="403">
        <v>670642.35581886093</v>
      </c>
      <c r="K6" s="403">
        <v>6922743.2829000009</v>
      </c>
    </row>
    <row r="7" spans="1:11" s="404" customFormat="1" ht="18" customHeight="1">
      <c r="A7" s="194">
        <v>45413</v>
      </c>
      <c r="B7" s="402">
        <v>48397</v>
      </c>
      <c r="C7" s="402">
        <v>282</v>
      </c>
      <c r="D7" s="402">
        <v>62492</v>
      </c>
      <c r="E7" s="402">
        <v>3927366.21</v>
      </c>
      <c r="F7" s="402">
        <v>44576101.505999997</v>
      </c>
      <c r="G7" s="402">
        <v>24093</v>
      </c>
      <c r="H7" s="402">
        <v>577</v>
      </c>
      <c r="I7" s="402">
        <v>17661</v>
      </c>
      <c r="J7" s="403">
        <v>683554.59368588799</v>
      </c>
      <c r="K7" s="403">
        <v>6973608.2975000003</v>
      </c>
    </row>
    <row r="8" spans="1:11" s="404" customFormat="1" ht="18" customHeight="1">
      <c r="A8" s="194">
        <v>45444</v>
      </c>
      <c r="B8" s="402">
        <v>49661</v>
      </c>
      <c r="C8" s="402">
        <v>285</v>
      </c>
      <c r="D8" s="402">
        <v>62513</v>
      </c>
      <c r="E8" s="402">
        <v>3982690.82</v>
      </c>
      <c r="F8" s="402">
        <v>47074465.240999997</v>
      </c>
      <c r="G8" s="402">
        <v>24858</v>
      </c>
      <c r="H8" s="402">
        <v>573</v>
      </c>
      <c r="I8" s="402">
        <v>17671</v>
      </c>
      <c r="J8" s="403">
        <v>689967</v>
      </c>
      <c r="K8" s="403">
        <v>7350540</v>
      </c>
    </row>
    <row r="9" spans="1:11" s="404" customFormat="1" ht="18" customHeight="1">
      <c r="A9" s="194">
        <v>45474</v>
      </c>
      <c r="B9" s="402"/>
      <c r="C9" s="402"/>
      <c r="D9" s="402"/>
      <c r="E9" s="402"/>
      <c r="F9" s="402"/>
      <c r="G9" s="402"/>
      <c r="H9" s="402"/>
      <c r="I9" s="402"/>
      <c r="J9" s="403"/>
      <c r="K9" s="403"/>
    </row>
    <row r="10" spans="1:11" s="404" customFormat="1">
      <c r="A10" s="194">
        <v>45505</v>
      </c>
      <c r="B10" s="402"/>
      <c r="C10" s="402"/>
      <c r="D10" s="402"/>
      <c r="E10" s="402"/>
      <c r="F10" s="402"/>
      <c r="G10" s="402"/>
      <c r="H10" s="402"/>
      <c r="I10" s="402"/>
      <c r="J10" s="403"/>
      <c r="K10" s="403"/>
    </row>
    <row r="11" spans="1:11" s="404" customFormat="1">
      <c r="A11" s="194">
        <v>45536</v>
      </c>
      <c r="B11" s="402"/>
      <c r="C11" s="402"/>
      <c r="D11" s="402"/>
      <c r="E11" s="402"/>
      <c r="F11" s="402"/>
      <c r="G11" s="402"/>
      <c r="H11" s="402"/>
      <c r="I11" s="402"/>
      <c r="J11" s="403"/>
      <c r="K11" s="403"/>
    </row>
    <row r="12" spans="1:11" s="404" customFormat="1">
      <c r="A12" s="194">
        <v>45566</v>
      </c>
      <c r="B12" s="402"/>
      <c r="C12" s="402"/>
      <c r="D12" s="402"/>
      <c r="E12" s="402"/>
      <c r="F12" s="402"/>
      <c r="G12" s="402"/>
      <c r="H12" s="402"/>
      <c r="I12" s="402"/>
      <c r="J12" s="403"/>
      <c r="K12" s="403"/>
    </row>
    <row r="13" spans="1:11" s="404" customFormat="1">
      <c r="A13" s="194">
        <v>45597</v>
      </c>
      <c r="B13" s="401"/>
      <c r="C13" s="401"/>
      <c r="D13" s="401"/>
      <c r="E13" s="401"/>
      <c r="F13" s="402"/>
      <c r="G13" s="402"/>
      <c r="H13" s="402"/>
      <c r="I13" s="402"/>
      <c r="J13" s="403"/>
      <c r="K13" s="403"/>
    </row>
    <row r="14" spans="1:11" s="404" customFormat="1" ht="18" customHeight="1">
      <c r="A14" s="194">
        <v>45627</v>
      </c>
      <c r="B14" s="401"/>
      <c r="C14" s="401"/>
      <c r="D14" s="401"/>
      <c r="E14" s="401"/>
      <c r="F14" s="402"/>
      <c r="G14" s="402"/>
      <c r="H14" s="402"/>
      <c r="I14" s="402"/>
      <c r="J14" s="403"/>
      <c r="K14" s="403"/>
    </row>
    <row r="15" spans="1:11" s="404" customFormat="1">
      <c r="A15" s="194">
        <v>45658</v>
      </c>
      <c r="B15" s="401"/>
      <c r="C15" s="401"/>
      <c r="D15" s="401"/>
      <c r="E15" s="401"/>
      <c r="F15" s="402"/>
      <c r="G15" s="402"/>
      <c r="H15" s="402"/>
      <c r="I15" s="402"/>
      <c r="J15" s="403"/>
      <c r="K15" s="403"/>
    </row>
    <row r="16" spans="1:11" s="404" customFormat="1">
      <c r="A16" s="194">
        <v>45689</v>
      </c>
      <c r="B16" s="401"/>
      <c r="C16" s="401"/>
      <c r="D16" s="401"/>
      <c r="E16" s="401"/>
      <c r="F16" s="402"/>
      <c r="G16" s="402"/>
      <c r="H16" s="402"/>
      <c r="I16" s="402"/>
      <c r="J16" s="403"/>
      <c r="K16" s="403"/>
    </row>
    <row r="17" spans="1:11" s="404" customFormat="1">
      <c r="A17" s="194">
        <v>45717</v>
      </c>
      <c r="B17" s="401"/>
      <c r="C17" s="401"/>
      <c r="D17" s="401"/>
      <c r="E17" s="401"/>
      <c r="F17" s="401"/>
      <c r="G17" s="402"/>
      <c r="H17" s="402"/>
      <c r="I17" s="402"/>
      <c r="J17" s="403"/>
      <c r="K17" s="403"/>
    </row>
    <row r="18" spans="1:11" s="404" customFormat="1">
      <c r="A18" s="147"/>
      <c r="B18" s="406"/>
      <c r="C18" s="406"/>
      <c r="D18" s="406"/>
      <c r="E18" s="406"/>
      <c r="F18" s="406"/>
      <c r="G18" s="406"/>
      <c r="H18" s="406"/>
      <c r="I18" s="406"/>
      <c r="J18" s="406"/>
      <c r="K18" s="148"/>
    </row>
    <row r="19" spans="1:11" s="404" customFormat="1">
      <c r="A19" s="1483" t="s">
        <v>641</v>
      </c>
      <c r="B19" s="1486"/>
      <c r="C19" s="1486"/>
      <c r="D19" s="1486"/>
      <c r="E19" s="1486"/>
      <c r="F19" s="1486"/>
      <c r="G19" s="1486"/>
      <c r="H19" s="1486"/>
      <c r="I19" s="1486"/>
      <c r="J19" s="1486"/>
      <c r="K19" s="1486"/>
    </row>
    <row r="20" spans="1:11" s="404" customFormat="1" ht="15" customHeight="1">
      <c r="A20" s="588" t="s">
        <v>634</v>
      </c>
      <c r="B20" s="588"/>
      <c r="C20" s="588"/>
      <c r="D20" s="597"/>
      <c r="E20" s="597"/>
      <c r="F20" s="597"/>
      <c r="G20" s="597"/>
      <c r="H20" s="597"/>
    </row>
    <row r="21" spans="1:11" s="404" customFormat="1">
      <c r="A21" s="556" t="s">
        <v>1388</v>
      </c>
      <c r="D21" s="588"/>
      <c r="E21" s="588"/>
      <c r="F21" s="588"/>
    </row>
    <row r="22" spans="1:11" s="404" customFormat="1">
      <c r="A22" s="108"/>
      <c r="B22" s="108"/>
      <c r="C22" s="108"/>
      <c r="G22" s="108"/>
      <c r="H22" s="108"/>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76"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topLeftCell="A10" workbookViewId="0">
      <selection activeCell="J14" sqref="J14"/>
    </sheetView>
  </sheetViews>
  <sheetFormatPr defaultColWidth="9.140625" defaultRowHeight="15"/>
  <cols>
    <col min="1" max="1" width="51" style="108" bestFit="1" customWidth="1"/>
    <col min="2" max="2" width="10.140625" style="108" bestFit="1" customWidth="1"/>
    <col min="3" max="4" width="8.85546875" style="108" bestFit="1" customWidth="1"/>
    <col min="5" max="5" width="10.28515625" style="108" bestFit="1" customWidth="1"/>
    <col min="6" max="6" width="12.7109375" style="108" customWidth="1"/>
    <col min="7" max="7" width="8.7109375" style="108" customWidth="1"/>
    <col min="8" max="8" width="11" style="108" customWidth="1"/>
    <col min="9" max="9" width="10.28515625" style="108" bestFit="1" customWidth="1"/>
    <col min="10" max="10" width="14.85546875" style="108" customWidth="1"/>
    <col min="11" max="11" width="10.28515625" style="108" bestFit="1" customWidth="1"/>
    <col min="12" max="16384" width="9.140625" style="108"/>
  </cols>
  <sheetData>
    <row r="1" spans="1:11" ht="15.75" customHeight="1">
      <c r="A1" s="596" t="s">
        <v>1399</v>
      </c>
    </row>
    <row r="2" spans="1:11" s="404" customFormat="1" ht="18" customHeight="1">
      <c r="A2" s="1484" t="s">
        <v>642</v>
      </c>
      <c r="B2" s="1484" t="s">
        <v>614</v>
      </c>
      <c r="C2" s="1481" t="s">
        <v>140</v>
      </c>
      <c r="D2" s="1485"/>
      <c r="E2" s="1481" t="s">
        <v>643</v>
      </c>
      <c r="F2" s="1485"/>
      <c r="G2" s="1481" t="s">
        <v>306</v>
      </c>
      <c r="H2" s="1485"/>
      <c r="I2" s="1481" t="s">
        <v>96</v>
      </c>
      <c r="J2" s="1485"/>
    </row>
    <row r="3" spans="1:11" s="404" customFormat="1" ht="16.5" customHeight="1">
      <c r="A3" s="1322"/>
      <c r="B3" s="1322"/>
      <c r="C3" s="1130" t="s">
        <v>139</v>
      </c>
      <c r="D3" s="1130" t="s">
        <v>644</v>
      </c>
      <c r="E3" s="1130" t="s">
        <v>139</v>
      </c>
      <c r="F3" s="1130" t="s">
        <v>644</v>
      </c>
      <c r="G3" s="1130" t="s">
        <v>139</v>
      </c>
      <c r="H3" s="1130" t="s">
        <v>644</v>
      </c>
      <c r="I3" s="1130" t="s">
        <v>139</v>
      </c>
      <c r="J3" s="1130" t="s">
        <v>644</v>
      </c>
    </row>
    <row r="4" spans="1:11" s="404" customFormat="1" ht="18" customHeight="1">
      <c r="A4" s="1481" t="s">
        <v>78</v>
      </c>
      <c r="B4" s="1482"/>
      <c r="C4" s="1482"/>
      <c r="D4" s="1482"/>
      <c r="E4" s="1482"/>
      <c r="F4" s="1482"/>
      <c r="G4" s="1482"/>
      <c r="H4" s="1482"/>
      <c r="I4" s="1482"/>
      <c r="J4" s="1485"/>
    </row>
    <row r="5" spans="1:11" s="404" customFormat="1" ht="27" customHeight="1">
      <c r="A5" s="1131" t="s">
        <v>645</v>
      </c>
      <c r="B5" s="1132" t="s">
        <v>646</v>
      </c>
      <c r="C5" s="1119">
        <v>813</v>
      </c>
      <c r="D5" s="1119">
        <v>3523</v>
      </c>
      <c r="E5" s="1119">
        <v>6017</v>
      </c>
      <c r="F5" s="1119">
        <v>38597</v>
      </c>
      <c r="G5" s="1119">
        <v>384</v>
      </c>
      <c r="H5" s="1119">
        <v>7753</v>
      </c>
      <c r="I5" s="1133">
        <f>G5+E5+C5</f>
        <v>7214</v>
      </c>
      <c r="J5" s="1133">
        <f>H5+F5+D5</f>
        <v>49873</v>
      </c>
    </row>
    <row r="6" spans="1:11" s="404" customFormat="1">
      <c r="A6" s="1131" t="s">
        <v>647</v>
      </c>
      <c r="B6" s="1132" t="s">
        <v>646</v>
      </c>
      <c r="C6" s="1119">
        <v>8489</v>
      </c>
      <c r="D6" s="1119">
        <v>16215</v>
      </c>
      <c r="E6" s="1119">
        <v>6261</v>
      </c>
      <c r="F6" s="1119">
        <v>47521</v>
      </c>
      <c r="G6" s="1119">
        <v>2654</v>
      </c>
      <c r="H6" s="1119">
        <v>58230</v>
      </c>
      <c r="I6" s="1133">
        <f t="shared" ref="I6:J10" si="0">G6+E6+C6</f>
        <v>17404</v>
      </c>
      <c r="J6" s="1133">
        <f t="shared" si="0"/>
        <v>121966</v>
      </c>
    </row>
    <row r="7" spans="1:11" s="404" customFormat="1">
      <c r="A7" s="1131" t="s">
        <v>648</v>
      </c>
      <c r="B7" s="1132" t="s">
        <v>649</v>
      </c>
      <c r="C7" s="1134">
        <v>98942.08034</v>
      </c>
      <c r="D7" s="1134">
        <v>3054397.9643299999</v>
      </c>
      <c r="E7" s="1134">
        <v>7457977.7717800001</v>
      </c>
      <c r="F7" s="1121">
        <v>18193186.753600001</v>
      </c>
      <c r="G7" s="1134">
        <v>932336.19976923917</v>
      </c>
      <c r="H7" s="1134">
        <v>10070045.057070706</v>
      </c>
      <c r="I7" s="1133">
        <f t="shared" si="0"/>
        <v>8489256.0518892389</v>
      </c>
      <c r="J7" s="1133">
        <f t="shared" si="0"/>
        <v>31317629.775000706</v>
      </c>
      <c r="K7" s="120"/>
    </row>
    <row r="8" spans="1:11" s="404" customFormat="1">
      <c r="A8" s="1131" t="s">
        <v>650</v>
      </c>
      <c r="B8" s="1132" t="s">
        <v>651</v>
      </c>
      <c r="C8" s="1134">
        <v>3220547.0827116584</v>
      </c>
      <c r="D8" s="1134">
        <v>1457944.1579210826</v>
      </c>
      <c r="E8" s="1121">
        <v>37088785.724403322</v>
      </c>
      <c r="F8" s="1134">
        <v>1787664.6929983913</v>
      </c>
      <c r="G8" s="1134">
        <v>1173763.5950332142</v>
      </c>
      <c r="H8" s="1134">
        <v>2345759.9874755042</v>
      </c>
      <c r="I8" s="1133">
        <f t="shared" si="0"/>
        <v>41483096.402148195</v>
      </c>
      <c r="J8" s="1133">
        <f t="shared" si="0"/>
        <v>5591368.8383949781</v>
      </c>
    </row>
    <row r="9" spans="1:11" s="404" customFormat="1">
      <c r="A9" s="1131" t="s">
        <v>652</v>
      </c>
      <c r="B9" s="1132" t="s">
        <v>653</v>
      </c>
      <c r="C9" s="1119">
        <v>418.17770000000002</v>
      </c>
      <c r="D9" s="1119">
        <v>5358.9964900000004</v>
      </c>
      <c r="E9" s="1134">
        <v>312171.98615999997</v>
      </c>
      <c r="F9" s="1135">
        <v>765.16119000000003</v>
      </c>
      <c r="G9" s="1135">
        <v>11843.858431319999</v>
      </c>
      <c r="H9" s="1135">
        <v>637.32727327999999</v>
      </c>
      <c r="I9" s="1133">
        <f t="shared" si="0"/>
        <v>324434.02229131997</v>
      </c>
      <c r="J9" s="1133">
        <f t="shared" si="0"/>
        <v>6761.4849532799999</v>
      </c>
      <c r="K9" s="175"/>
    </row>
    <row r="10" spans="1:11" s="404" customFormat="1">
      <c r="A10" s="1131" t="s">
        <v>654</v>
      </c>
      <c r="B10" s="1132" t="s">
        <v>655</v>
      </c>
      <c r="C10" s="1119">
        <v>97052.846665699995</v>
      </c>
      <c r="D10" s="1119">
        <v>28114.1999454</v>
      </c>
      <c r="E10" s="1134">
        <v>1135608.0334567099</v>
      </c>
      <c r="F10" s="1119">
        <v>2540.2664656720003</v>
      </c>
      <c r="G10" s="1119">
        <v>15542.911555110999</v>
      </c>
      <c r="H10" s="1119">
        <v>282.67565259399998</v>
      </c>
      <c r="I10" s="1133">
        <f t="shared" si="0"/>
        <v>1248203.7916775208</v>
      </c>
      <c r="J10" s="1133">
        <f t="shared" si="0"/>
        <v>30937.142063666</v>
      </c>
      <c r="K10" s="175"/>
    </row>
    <row r="11" spans="1:11" s="404" customFormat="1" ht="18" customHeight="1">
      <c r="A11" s="1481" t="s">
        <v>79</v>
      </c>
      <c r="B11" s="1482"/>
      <c r="C11" s="1482"/>
      <c r="D11" s="1482"/>
      <c r="E11" s="1482"/>
      <c r="F11" s="1482"/>
      <c r="G11" s="1482"/>
      <c r="H11" s="1482"/>
      <c r="I11" s="1482"/>
      <c r="J11" s="1485"/>
    </row>
    <row r="12" spans="1:11" s="404" customFormat="1" ht="27" customHeight="1">
      <c r="A12" s="1131" t="s">
        <v>656</v>
      </c>
      <c r="B12" s="1132" t="s">
        <v>646</v>
      </c>
      <c r="C12" s="1119">
        <v>677</v>
      </c>
      <c r="D12" s="1119">
        <v>832</v>
      </c>
      <c r="E12" s="1119">
        <v>6409</v>
      </c>
      <c r="F12" s="1119">
        <v>15886</v>
      </c>
      <c r="G12" s="1119">
        <v>2557</v>
      </c>
      <c r="H12" s="1119">
        <v>2162</v>
      </c>
      <c r="I12" s="1133">
        <f>G12+E12+C12</f>
        <v>9643</v>
      </c>
      <c r="J12" s="1133">
        <f>H12+F12+D12</f>
        <v>18880</v>
      </c>
    </row>
    <row r="13" spans="1:11" s="404" customFormat="1">
      <c r="A13" s="1131" t="s">
        <v>657</v>
      </c>
      <c r="B13" s="1132" t="s">
        <v>646</v>
      </c>
      <c r="C13" s="1119">
        <v>6987</v>
      </c>
      <c r="D13" s="1119">
        <v>7563</v>
      </c>
      <c r="E13" s="1119">
        <v>6608</v>
      </c>
      <c r="F13" s="1119">
        <v>16382</v>
      </c>
      <c r="G13" s="1119">
        <v>21648</v>
      </c>
      <c r="H13" s="1119">
        <v>19609</v>
      </c>
      <c r="I13" s="1133">
        <f t="shared" ref="I13:J17" si="1">G13+E13+C13</f>
        <v>35243</v>
      </c>
      <c r="J13" s="1133">
        <f t="shared" si="1"/>
        <v>43554</v>
      </c>
    </row>
    <row r="14" spans="1:11" s="404" customFormat="1">
      <c r="A14" s="1131" t="s">
        <v>648</v>
      </c>
      <c r="B14" s="1132" t="s">
        <v>658</v>
      </c>
      <c r="C14" s="1119">
        <v>4128.8100000000004</v>
      </c>
      <c r="D14" s="1134">
        <v>194617.86</v>
      </c>
      <c r="E14" s="1134">
        <v>3566252.8</v>
      </c>
      <c r="F14" s="1134">
        <v>2211691.79</v>
      </c>
      <c r="G14" s="1134">
        <v>584832.12</v>
      </c>
      <c r="H14" s="1134">
        <v>338151.11</v>
      </c>
      <c r="I14" s="1133">
        <f t="shared" si="1"/>
        <v>4155213.73</v>
      </c>
      <c r="J14" s="1133">
        <f t="shared" si="1"/>
        <v>2744460.76</v>
      </c>
      <c r="K14" s="120"/>
    </row>
    <row r="15" spans="1:11" s="404" customFormat="1">
      <c r="A15" s="1131" t="s">
        <v>650</v>
      </c>
      <c r="B15" s="1132" t="s">
        <v>659</v>
      </c>
      <c r="C15" s="1119">
        <v>76915.850000000006</v>
      </c>
      <c r="D15" s="1119">
        <v>70850.8</v>
      </c>
      <c r="E15" s="1134">
        <v>6564625.6900000004</v>
      </c>
      <c r="F15" s="1134">
        <v>173039.42</v>
      </c>
      <c r="G15" s="1134">
        <v>388425.35</v>
      </c>
      <c r="H15" s="1119">
        <v>76682.97</v>
      </c>
      <c r="I15" s="1133">
        <f t="shared" si="1"/>
        <v>7029966.8899999997</v>
      </c>
      <c r="J15" s="1133">
        <f t="shared" si="1"/>
        <v>320573.19</v>
      </c>
    </row>
    <row r="16" spans="1:11" s="404" customFormat="1">
      <c r="A16" s="1131" t="s">
        <v>660</v>
      </c>
      <c r="B16" s="1132" t="s">
        <v>658</v>
      </c>
      <c r="C16" s="1119">
        <v>39.880000000000003</v>
      </c>
      <c r="D16" s="1119">
        <v>0</v>
      </c>
      <c r="E16" s="1134">
        <v>459410.1</v>
      </c>
      <c r="F16" s="1119">
        <v>0</v>
      </c>
      <c r="G16" s="1119">
        <v>66498.720000000001</v>
      </c>
      <c r="H16" s="1119">
        <v>0</v>
      </c>
      <c r="I16" s="1133">
        <f t="shared" si="1"/>
        <v>525948.69999999995</v>
      </c>
      <c r="J16" s="1133">
        <f t="shared" si="1"/>
        <v>0</v>
      </c>
    </row>
    <row r="17" spans="1:10" s="404" customFormat="1">
      <c r="A17" s="1131" t="s">
        <v>654</v>
      </c>
      <c r="B17" s="1132" t="s">
        <v>659</v>
      </c>
      <c r="C17" s="1119">
        <v>235.94</v>
      </c>
      <c r="D17" s="1119">
        <v>0</v>
      </c>
      <c r="E17" s="1134">
        <v>588764.28</v>
      </c>
      <c r="F17" s="1119">
        <v>0</v>
      </c>
      <c r="G17" s="1119">
        <v>46365.83</v>
      </c>
      <c r="H17" s="1119">
        <v>0</v>
      </c>
      <c r="I17" s="1133">
        <f t="shared" si="1"/>
        <v>635366.04999999993</v>
      </c>
      <c r="J17" s="1133">
        <f t="shared" si="1"/>
        <v>0</v>
      </c>
    </row>
    <row r="18" spans="1:10" s="404" customFormat="1">
      <c r="A18" s="592"/>
      <c r="B18" s="408"/>
      <c r="C18" s="406"/>
      <c r="D18" s="406"/>
      <c r="E18" s="407"/>
      <c r="F18" s="406"/>
      <c r="G18" s="406"/>
      <c r="H18" s="406"/>
      <c r="I18" s="407"/>
      <c r="J18" s="406"/>
    </row>
    <row r="19" spans="1:10" s="404" customFormat="1" ht="33" customHeight="1">
      <c r="A19" s="1335" t="s">
        <v>661</v>
      </c>
      <c r="B19" s="1335"/>
      <c r="C19" s="1335"/>
      <c r="D19" s="1335"/>
      <c r="E19" s="1335"/>
      <c r="F19" s="1335"/>
      <c r="G19" s="1335"/>
      <c r="H19" s="1335"/>
      <c r="I19" s="1335"/>
      <c r="J19" s="1335"/>
    </row>
    <row r="20" spans="1:10" s="404" customFormat="1" ht="13.5" customHeight="1">
      <c r="A20" s="1315" t="s">
        <v>634</v>
      </c>
      <c r="B20" s="1315"/>
      <c r="C20" s="1315"/>
      <c r="D20" s="1315"/>
      <c r="E20" s="1315"/>
      <c r="F20" s="1315"/>
      <c r="G20" s="1315"/>
      <c r="H20" s="1315"/>
      <c r="I20" s="1315"/>
      <c r="J20" s="1315"/>
    </row>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83"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663" customWidth="1"/>
    <col min="2" max="2" width="20.28515625" style="663" bestFit="1" customWidth="1"/>
    <col min="3" max="3" width="12.7109375" style="663" customWidth="1"/>
    <col min="4" max="4" width="26" style="663" customWidth="1"/>
    <col min="5" max="6" width="9.7109375" style="663" customWidth="1"/>
    <col min="7" max="7" width="18.42578125" style="663" customWidth="1"/>
    <col min="8" max="8" width="9.140625" style="663" customWidth="1"/>
    <col min="9" max="9" width="12.7109375" style="663" customWidth="1"/>
    <col min="10" max="10" width="26" style="663" customWidth="1"/>
    <col min="11" max="12" width="9.7109375" style="663" customWidth="1"/>
    <col min="13" max="16384" width="9.140625" style="663"/>
  </cols>
  <sheetData>
    <row r="1" spans="1:13" ht="15">
      <c r="A1" s="1489" t="s">
        <v>1367</v>
      </c>
      <c r="B1" s="1490"/>
      <c r="C1" s="1490"/>
      <c r="D1" s="1490"/>
      <c r="E1" s="1490"/>
      <c r="F1" s="1490"/>
      <c r="G1" s="1490"/>
      <c r="H1" s="1490"/>
      <c r="I1" s="1490"/>
      <c r="J1" s="1490"/>
      <c r="K1" s="1490"/>
      <c r="L1" s="1490"/>
      <c r="M1" s="662"/>
    </row>
    <row r="2" spans="1:13" ht="15" customHeight="1">
      <c r="A2" s="1491" t="s">
        <v>662</v>
      </c>
      <c r="B2" s="1491" t="s">
        <v>663</v>
      </c>
      <c r="C2" s="1492" t="s">
        <v>664</v>
      </c>
      <c r="D2" s="1492"/>
      <c r="E2" s="1492"/>
      <c r="F2" s="1492"/>
      <c r="G2" s="1492"/>
      <c r="H2" s="1492"/>
      <c r="I2" s="1492" t="s">
        <v>665</v>
      </c>
      <c r="J2" s="1492"/>
      <c r="K2" s="1492"/>
      <c r="L2" s="1492"/>
    </row>
    <row r="3" spans="1:13" ht="15">
      <c r="A3" s="1491"/>
      <c r="B3" s="1491"/>
      <c r="C3" s="664" t="s">
        <v>666</v>
      </c>
      <c r="D3" s="664" t="s">
        <v>667</v>
      </c>
      <c r="E3" s="664" t="s">
        <v>668</v>
      </c>
      <c r="F3" s="664" t="s">
        <v>669</v>
      </c>
      <c r="G3" s="664" t="s">
        <v>670</v>
      </c>
      <c r="H3" s="664" t="s">
        <v>671</v>
      </c>
      <c r="I3" s="664" t="s">
        <v>666</v>
      </c>
      <c r="J3" s="664" t="s">
        <v>667</v>
      </c>
      <c r="K3" s="664" t="s">
        <v>668</v>
      </c>
      <c r="L3" s="664" t="s">
        <v>669</v>
      </c>
    </row>
    <row r="4" spans="1:13" ht="15">
      <c r="A4" s="1491" t="s">
        <v>672</v>
      </c>
      <c r="B4" s="665" t="s">
        <v>673</v>
      </c>
      <c r="C4" s="666">
        <v>17</v>
      </c>
      <c r="D4" s="666">
        <v>1</v>
      </c>
      <c r="E4" s="666">
        <v>0</v>
      </c>
      <c r="F4" s="666">
        <v>0</v>
      </c>
      <c r="G4" s="666">
        <v>0</v>
      </c>
      <c r="H4" s="666">
        <v>0</v>
      </c>
      <c r="I4" s="666">
        <v>1</v>
      </c>
      <c r="J4" s="666">
        <v>0</v>
      </c>
      <c r="K4" s="666">
        <v>0</v>
      </c>
      <c r="L4" s="667">
        <v>0</v>
      </c>
      <c r="M4" s="555"/>
    </row>
    <row r="5" spans="1:13" ht="15">
      <c r="A5" s="1491"/>
      <c r="B5" s="665" t="s">
        <v>674</v>
      </c>
      <c r="C5" s="666">
        <v>17</v>
      </c>
      <c r="D5" s="666">
        <v>1</v>
      </c>
      <c r="E5" s="666">
        <v>0</v>
      </c>
      <c r="F5" s="666">
        <v>0</v>
      </c>
      <c r="G5" s="666">
        <v>0</v>
      </c>
      <c r="H5" s="666">
        <v>0</v>
      </c>
      <c r="I5" s="666">
        <v>1</v>
      </c>
      <c r="J5" s="666">
        <v>0</v>
      </c>
      <c r="K5" s="666">
        <v>0</v>
      </c>
      <c r="L5" s="667">
        <v>0</v>
      </c>
      <c r="M5" s="555"/>
    </row>
    <row r="6" spans="1:13" ht="15">
      <c r="A6" s="1491"/>
      <c r="B6" s="665" t="s">
        <v>675</v>
      </c>
      <c r="C6" s="666">
        <v>9</v>
      </c>
      <c r="D6" s="666">
        <v>0</v>
      </c>
      <c r="E6" s="666">
        <v>0</v>
      </c>
      <c r="F6" s="666">
        <v>0</v>
      </c>
      <c r="G6" s="666">
        <v>0</v>
      </c>
      <c r="H6" s="666">
        <v>0</v>
      </c>
      <c r="I6" s="666">
        <v>0</v>
      </c>
      <c r="J6" s="666">
        <v>0</v>
      </c>
      <c r="K6" s="666">
        <v>0</v>
      </c>
      <c r="L6" s="667">
        <v>0</v>
      </c>
      <c r="M6" s="555"/>
    </row>
    <row r="7" spans="1:13" ht="15">
      <c r="A7" s="1491" t="s">
        <v>676</v>
      </c>
      <c r="B7" s="665" t="s">
        <v>673</v>
      </c>
      <c r="C7" s="668">
        <v>5</v>
      </c>
      <c r="D7" s="668">
        <v>6</v>
      </c>
      <c r="E7" s="668">
        <v>2</v>
      </c>
      <c r="F7" s="668">
        <v>2</v>
      </c>
      <c r="G7" s="668">
        <v>0</v>
      </c>
      <c r="H7" s="668">
        <v>2</v>
      </c>
      <c r="I7" s="668">
        <v>0</v>
      </c>
      <c r="J7" s="668">
        <v>2</v>
      </c>
      <c r="K7" s="668">
        <v>2</v>
      </c>
      <c r="L7" s="668">
        <v>2</v>
      </c>
    </row>
    <row r="8" spans="1:13" ht="15">
      <c r="A8" s="1491"/>
      <c r="B8" s="665" t="s">
        <v>674</v>
      </c>
      <c r="C8" s="668">
        <v>3</v>
      </c>
      <c r="D8" s="668">
        <v>6</v>
      </c>
      <c r="E8" s="668">
        <v>2</v>
      </c>
      <c r="F8" s="668">
        <v>2</v>
      </c>
      <c r="G8" s="668">
        <v>0</v>
      </c>
      <c r="H8" s="668">
        <v>2</v>
      </c>
      <c r="I8" s="668">
        <v>0</v>
      </c>
      <c r="J8" s="668">
        <v>2</v>
      </c>
      <c r="K8" s="668">
        <v>2</v>
      </c>
      <c r="L8" s="668">
        <v>2</v>
      </c>
    </row>
    <row r="9" spans="1:13" ht="15">
      <c r="A9" s="1491"/>
      <c r="B9" s="665" t="s">
        <v>675</v>
      </c>
      <c r="C9" s="668">
        <v>2</v>
      </c>
      <c r="D9" s="668">
        <v>4</v>
      </c>
      <c r="E9" s="668">
        <v>2</v>
      </c>
      <c r="F9" s="668">
        <v>2</v>
      </c>
      <c r="G9" s="668">
        <v>0</v>
      </c>
      <c r="H9" s="668">
        <v>1</v>
      </c>
      <c r="I9" s="668">
        <v>0</v>
      </c>
      <c r="J9" s="668">
        <v>2</v>
      </c>
      <c r="K9" s="668">
        <v>2</v>
      </c>
      <c r="L9" s="668">
        <v>2</v>
      </c>
    </row>
    <row r="10" spans="1:13" ht="15">
      <c r="A10" s="1491" t="s">
        <v>677</v>
      </c>
      <c r="B10" s="665" t="s">
        <v>673</v>
      </c>
      <c r="C10" s="668">
        <v>1</v>
      </c>
      <c r="D10" s="668">
        <v>3</v>
      </c>
      <c r="E10" s="668">
        <v>2</v>
      </c>
      <c r="F10" s="668">
        <v>2</v>
      </c>
      <c r="G10" s="668">
        <v>0</v>
      </c>
      <c r="H10" s="668" t="s">
        <v>225</v>
      </c>
      <c r="I10" s="668">
        <v>0</v>
      </c>
      <c r="J10" s="668">
        <v>0</v>
      </c>
      <c r="K10" s="668">
        <v>2</v>
      </c>
      <c r="L10" s="668">
        <v>2</v>
      </c>
    </row>
    <row r="11" spans="1:13" ht="15">
      <c r="A11" s="1491"/>
      <c r="B11" s="665" t="s">
        <v>674</v>
      </c>
      <c r="C11" s="668">
        <v>1</v>
      </c>
      <c r="D11" s="668">
        <v>3</v>
      </c>
      <c r="E11" s="668">
        <v>2</v>
      </c>
      <c r="F11" s="668">
        <v>2</v>
      </c>
      <c r="G11" s="668">
        <v>0</v>
      </c>
      <c r="H11" s="668" t="s">
        <v>225</v>
      </c>
      <c r="I11" s="668">
        <v>0</v>
      </c>
      <c r="J11" s="668">
        <v>0</v>
      </c>
      <c r="K11" s="668">
        <v>2</v>
      </c>
      <c r="L11" s="668">
        <v>2</v>
      </c>
    </row>
    <row r="12" spans="1:13" ht="15">
      <c r="A12" s="1491"/>
      <c r="B12" s="665" t="s">
        <v>675</v>
      </c>
      <c r="C12" s="668">
        <v>0</v>
      </c>
      <c r="D12" s="668">
        <v>0</v>
      </c>
      <c r="E12" s="668">
        <v>0</v>
      </c>
      <c r="F12" s="668">
        <v>0</v>
      </c>
      <c r="G12" s="668">
        <v>0</v>
      </c>
      <c r="H12" s="668" t="s">
        <v>225</v>
      </c>
      <c r="I12" s="668">
        <v>0</v>
      </c>
      <c r="J12" s="668">
        <v>0</v>
      </c>
      <c r="K12" s="668">
        <v>0</v>
      </c>
      <c r="L12" s="668">
        <v>1</v>
      </c>
    </row>
    <row r="13" spans="1:13" ht="15">
      <c r="A13" s="1491" t="s">
        <v>678</v>
      </c>
      <c r="B13" s="665" t="s">
        <v>673</v>
      </c>
      <c r="C13" s="668">
        <v>0</v>
      </c>
      <c r="D13" s="668">
        <v>5</v>
      </c>
      <c r="E13" s="668">
        <v>2</v>
      </c>
      <c r="F13" s="668">
        <v>2</v>
      </c>
      <c r="G13" s="668">
        <v>0</v>
      </c>
      <c r="H13" s="668" t="s">
        <v>225</v>
      </c>
      <c r="I13" s="668">
        <v>0</v>
      </c>
      <c r="J13" s="668">
        <v>2</v>
      </c>
      <c r="K13" s="668">
        <v>2</v>
      </c>
      <c r="L13" s="668">
        <v>2</v>
      </c>
    </row>
    <row r="14" spans="1:13" ht="15">
      <c r="A14" s="1491"/>
      <c r="B14" s="665" t="s">
        <v>674</v>
      </c>
      <c r="C14" s="668">
        <v>0</v>
      </c>
      <c r="D14" s="668">
        <v>5</v>
      </c>
      <c r="E14" s="668">
        <v>2</v>
      </c>
      <c r="F14" s="668">
        <v>2</v>
      </c>
      <c r="G14" s="668">
        <v>0</v>
      </c>
      <c r="H14" s="668" t="s">
        <v>225</v>
      </c>
      <c r="I14" s="668">
        <v>0</v>
      </c>
      <c r="J14" s="668">
        <v>2</v>
      </c>
      <c r="K14" s="668">
        <v>2</v>
      </c>
      <c r="L14" s="668">
        <v>2</v>
      </c>
    </row>
    <row r="15" spans="1:13" ht="15">
      <c r="A15" s="1491"/>
      <c r="B15" s="665" t="s">
        <v>675</v>
      </c>
      <c r="C15" s="668">
        <v>0</v>
      </c>
      <c r="D15" s="668">
        <v>0</v>
      </c>
      <c r="E15" s="668">
        <v>1</v>
      </c>
      <c r="F15" s="668">
        <v>1</v>
      </c>
      <c r="G15" s="668">
        <v>0</v>
      </c>
      <c r="H15" s="668" t="s">
        <v>225</v>
      </c>
      <c r="I15" s="668">
        <v>0</v>
      </c>
      <c r="J15" s="668">
        <v>0</v>
      </c>
      <c r="K15" s="668">
        <v>1</v>
      </c>
      <c r="L15" s="668">
        <v>2</v>
      </c>
    </row>
    <row r="16" spans="1:13" ht="15">
      <c r="A16" s="1493" t="s">
        <v>679</v>
      </c>
      <c r="B16" s="1493"/>
      <c r="C16" s="1493"/>
      <c r="D16" s="1493"/>
      <c r="E16" s="1493"/>
      <c r="F16" s="1493"/>
      <c r="G16" s="669"/>
      <c r="H16" s="669"/>
      <c r="I16" s="669"/>
      <c r="J16" s="669"/>
      <c r="K16" s="669"/>
      <c r="L16" s="669"/>
    </row>
    <row r="17" spans="1:23" ht="15">
      <c r="A17" s="1494" t="s">
        <v>680</v>
      </c>
      <c r="B17" s="1494"/>
      <c r="C17" s="1494"/>
      <c r="D17" s="1494"/>
      <c r="E17" s="1494"/>
      <c r="F17" s="670"/>
      <c r="G17" s="613"/>
      <c r="H17" s="613"/>
      <c r="I17" s="613"/>
      <c r="J17" s="613"/>
      <c r="K17" s="613"/>
      <c r="L17" s="613"/>
    </row>
    <row r="18" spans="1:23" ht="15">
      <c r="A18" s="1487" t="s">
        <v>1114</v>
      </c>
      <c r="B18" s="1488"/>
      <c r="C18" s="1488"/>
      <c r="D18" s="1488"/>
      <c r="E18" s="671"/>
      <c r="F18" s="671"/>
      <c r="G18" s="613"/>
      <c r="H18" s="613"/>
      <c r="I18" s="613"/>
      <c r="J18" s="613"/>
      <c r="K18" s="613"/>
      <c r="L18" s="613"/>
    </row>
    <row r="19" spans="1:23" ht="15" customHeight="1">
      <c r="B19" s="672"/>
      <c r="C19" s="672"/>
      <c r="D19" s="672"/>
      <c r="E19" s="672"/>
      <c r="F19" s="672"/>
      <c r="N19" s="555"/>
      <c r="O19" s="555"/>
      <c r="P19" s="555"/>
      <c r="Q19" s="555"/>
      <c r="R19" s="555"/>
      <c r="S19" s="555"/>
      <c r="T19" s="555"/>
      <c r="U19" s="555"/>
      <c r="V19" s="555"/>
      <c r="W19" s="555"/>
    </row>
    <row r="20" spans="1:23">
      <c r="N20" s="555"/>
      <c r="O20" s="555"/>
      <c r="P20" s="555"/>
      <c r="Q20" s="555"/>
      <c r="R20" s="555"/>
      <c r="S20" s="555"/>
      <c r="T20" s="555"/>
      <c r="U20" s="555"/>
      <c r="V20" s="555"/>
      <c r="W20" s="555"/>
    </row>
    <row r="21" spans="1:23">
      <c r="N21" s="555"/>
      <c r="O21" s="555"/>
      <c r="P21" s="555"/>
      <c r="Q21" s="555"/>
      <c r="R21" s="555"/>
      <c r="S21" s="555"/>
      <c r="T21" s="555"/>
      <c r="U21" s="555"/>
      <c r="V21" s="555"/>
      <c r="W21" s="555"/>
    </row>
    <row r="22" spans="1:23">
      <c r="N22" s="555"/>
      <c r="O22" s="555"/>
      <c r="P22" s="555"/>
      <c r="Q22" s="555"/>
      <c r="R22" s="555"/>
      <c r="S22" s="555"/>
      <c r="T22" s="555"/>
      <c r="U22" s="555"/>
      <c r="V22" s="555"/>
      <c r="W22" s="555"/>
    </row>
    <row r="23" spans="1:23">
      <c r="N23" s="555"/>
      <c r="O23" s="555"/>
      <c r="P23" s="555"/>
      <c r="Q23" s="555"/>
      <c r="R23" s="555"/>
      <c r="S23" s="555"/>
      <c r="T23" s="555"/>
      <c r="U23" s="555"/>
      <c r="V23" s="555"/>
      <c r="W23" s="555"/>
    </row>
    <row r="24" spans="1:23">
      <c r="N24" s="555"/>
      <c r="O24" s="555"/>
      <c r="P24" s="555"/>
      <c r="Q24" s="555"/>
      <c r="R24" s="555"/>
      <c r="S24" s="555"/>
      <c r="T24" s="555"/>
      <c r="U24" s="555"/>
      <c r="V24" s="555"/>
      <c r="W24" s="555"/>
    </row>
    <row r="25" spans="1:23">
      <c r="N25" s="555"/>
      <c r="O25" s="555"/>
      <c r="P25" s="555"/>
      <c r="Q25" s="555"/>
      <c r="R25" s="555"/>
      <c r="S25" s="555"/>
      <c r="T25" s="555"/>
      <c r="U25" s="555"/>
      <c r="V25" s="555"/>
      <c r="W25" s="555"/>
    </row>
    <row r="26" spans="1:23">
      <c r="E26" s="663" t="s">
        <v>681</v>
      </c>
      <c r="N26" s="555"/>
      <c r="O26" s="555"/>
      <c r="P26" s="555"/>
      <c r="Q26" s="555"/>
      <c r="R26" s="555"/>
      <c r="S26" s="555"/>
      <c r="T26" s="555"/>
      <c r="U26" s="555"/>
      <c r="V26" s="555"/>
      <c r="W26" s="555"/>
    </row>
    <row r="27" spans="1:23">
      <c r="N27" s="555"/>
      <c r="O27" s="555"/>
      <c r="P27" s="555"/>
      <c r="Q27" s="555"/>
      <c r="R27" s="555"/>
      <c r="S27" s="555"/>
      <c r="T27" s="555"/>
      <c r="U27" s="555"/>
      <c r="V27" s="555"/>
      <c r="W27" s="555"/>
    </row>
    <row r="28" spans="1:23">
      <c r="N28" s="555"/>
      <c r="O28" s="555"/>
      <c r="P28" s="555"/>
      <c r="Q28" s="555"/>
      <c r="R28" s="555"/>
      <c r="S28" s="555"/>
      <c r="T28" s="555"/>
      <c r="U28" s="555"/>
      <c r="V28" s="555"/>
      <c r="W28" s="555"/>
    </row>
    <row r="29" spans="1:23">
      <c r="N29" s="555"/>
      <c r="O29" s="555"/>
      <c r="P29" s="555"/>
      <c r="Q29" s="555"/>
      <c r="R29" s="555"/>
      <c r="S29" s="555"/>
      <c r="T29" s="555"/>
      <c r="U29" s="555"/>
      <c r="V29" s="555"/>
      <c r="W29" s="555"/>
    </row>
    <row r="30" spans="1:23">
      <c r="N30" s="555"/>
      <c r="O30" s="555"/>
      <c r="P30" s="555"/>
      <c r="Q30" s="555"/>
      <c r="R30" s="555"/>
      <c r="S30" s="555"/>
      <c r="T30" s="555"/>
      <c r="U30" s="555"/>
      <c r="V30" s="555"/>
      <c r="W30" s="555"/>
    </row>
    <row r="31" spans="1:23">
      <c r="N31" s="555"/>
      <c r="O31" s="555"/>
      <c r="P31" s="555"/>
      <c r="Q31" s="555"/>
      <c r="R31" s="555"/>
      <c r="S31" s="555"/>
      <c r="T31" s="555"/>
      <c r="U31" s="555"/>
      <c r="V31" s="555"/>
      <c r="W31" s="555"/>
    </row>
    <row r="32" spans="1:23">
      <c r="N32" s="555"/>
      <c r="O32" s="555"/>
      <c r="P32" s="555"/>
      <c r="Q32" s="555"/>
      <c r="R32" s="555"/>
      <c r="S32" s="555"/>
      <c r="T32" s="555"/>
      <c r="U32" s="555"/>
      <c r="V32" s="555"/>
      <c r="W32" s="555"/>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election sqref="A1:F1"/>
    </sheetView>
  </sheetViews>
  <sheetFormatPr defaultColWidth="9.140625" defaultRowHeight="15"/>
  <cols>
    <col min="1" max="1" width="10.5703125" style="673" customWidth="1"/>
    <col min="2" max="2" width="9" style="673" customWidth="1"/>
    <col min="3" max="4" width="10" style="673" customWidth="1"/>
    <col min="5" max="5" width="10.7109375" style="673" customWidth="1"/>
    <col min="6" max="6" width="22.85546875" style="673" customWidth="1"/>
    <col min="7" max="16384" width="9.140625" style="673"/>
  </cols>
  <sheetData>
    <row r="1" spans="1:6">
      <c r="A1" s="1495" t="s">
        <v>1385</v>
      </c>
      <c r="B1" s="1495"/>
      <c r="C1" s="1495"/>
      <c r="D1" s="1495"/>
      <c r="E1" s="1495"/>
      <c r="F1" s="1495"/>
    </row>
    <row r="2" spans="1:6" ht="16.5" customHeight="1">
      <c r="A2" s="1496" t="s">
        <v>116</v>
      </c>
      <c r="B2" s="1498" t="s">
        <v>1208</v>
      </c>
      <c r="C2" s="1499"/>
      <c r="D2" s="1499"/>
      <c r="E2" s="1499"/>
      <c r="F2" s="1500"/>
    </row>
    <row r="3" spans="1:6">
      <c r="A3" s="1497"/>
      <c r="B3" s="674" t="s">
        <v>1308</v>
      </c>
      <c r="C3" s="675" t="s">
        <v>257</v>
      </c>
      <c r="D3" s="675" t="s">
        <v>258</v>
      </c>
      <c r="E3" s="675" t="s">
        <v>259</v>
      </c>
      <c r="F3" s="675" t="s">
        <v>1309</v>
      </c>
    </row>
    <row r="4" spans="1:6" s="678" customFormat="1" ht="14.25" customHeight="1">
      <c r="A4" s="676" t="s">
        <v>530</v>
      </c>
      <c r="B4" s="677">
        <v>13292.54</v>
      </c>
      <c r="C4" s="677">
        <v>13741.67</v>
      </c>
      <c r="D4" s="677">
        <v>12310.21</v>
      </c>
      <c r="E4" s="677">
        <v>13267.91</v>
      </c>
      <c r="F4" s="677">
        <v>12889.677058823536</v>
      </c>
    </row>
    <row r="5" spans="1:6" s="678" customFormat="1" ht="14.25" customHeight="1">
      <c r="A5" s="676" t="s">
        <v>1207</v>
      </c>
      <c r="B5" s="679">
        <f>B6</f>
        <v>13278.55</v>
      </c>
      <c r="C5" s="679">
        <f>MAX(C6:C17)</f>
        <v>15090.4</v>
      </c>
      <c r="D5" s="679">
        <f>MIN(D6:D17)</f>
        <v>13278.55</v>
      </c>
      <c r="E5" s="679">
        <f>INDEX(E6:E17,COUNT(E6:E17))</f>
        <v>14289.95</v>
      </c>
      <c r="F5" s="680">
        <v>14277.177076923077</v>
      </c>
    </row>
    <row r="6" spans="1:6" s="678" customFormat="1" ht="14.25" customHeight="1">
      <c r="A6" s="681">
        <v>45412</v>
      </c>
      <c r="B6" s="682">
        <v>13278.55</v>
      </c>
      <c r="C6" s="682">
        <v>14582.28</v>
      </c>
      <c r="D6" s="682">
        <v>13278.55</v>
      </c>
      <c r="E6" s="682">
        <v>14033.2</v>
      </c>
      <c r="F6" s="682">
        <v>14076.074090909091</v>
      </c>
    </row>
    <row r="7" spans="1:6" s="685" customFormat="1" ht="14.25" customHeight="1">
      <c r="A7" s="683">
        <f>EOMONTH(A6,1)</f>
        <v>45443</v>
      </c>
      <c r="B7" s="684">
        <v>14032.32</v>
      </c>
      <c r="C7" s="684">
        <v>15090.4</v>
      </c>
      <c r="D7" s="684">
        <v>13874.77</v>
      </c>
      <c r="E7" s="684">
        <v>14416.73</v>
      </c>
      <c r="F7" s="684">
        <v>14429.576521739133</v>
      </c>
    </row>
    <row r="8" spans="1:6" s="678" customFormat="1" ht="14.25" customHeight="1">
      <c r="A8" s="683">
        <f t="shared" ref="A8:A17" si="0">EOMONTH(A7,1)</f>
        <v>45473</v>
      </c>
      <c r="B8" s="686">
        <v>14419.53</v>
      </c>
      <c r="C8" s="686">
        <v>14622.21</v>
      </c>
      <c r="D8" s="686">
        <v>14122.52</v>
      </c>
      <c r="E8" s="686">
        <v>14289.95</v>
      </c>
      <c r="F8" s="686">
        <v>14323.131000000003</v>
      </c>
    </row>
    <row r="9" spans="1:6" s="678" customFormat="1">
      <c r="A9" s="683">
        <f t="shared" si="0"/>
        <v>45504</v>
      </c>
      <c r="B9" s="687"/>
      <c r="C9" s="687"/>
      <c r="D9" s="688"/>
      <c r="E9" s="689"/>
      <c r="F9" s="689"/>
    </row>
    <row r="10" spans="1:6" s="678" customFormat="1">
      <c r="A10" s="683">
        <f t="shared" si="0"/>
        <v>45535</v>
      </c>
      <c r="B10" s="688"/>
      <c r="C10" s="688"/>
      <c r="D10" s="682"/>
      <c r="E10" s="682"/>
      <c r="F10" s="682"/>
    </row>
    <row r="11" spans="1:6">
      <c r="A11" s="683">
        <f t="shared" si="0"/>
        <v>45565</v>
      </c>
      <c r="B11" s="688"/>
      <c r="C11" s="688"/>
      <c r="D11" s="688"/>
      <c r="E11" s="688"/>
      <c r="F11" s="688"/>
    </row>
    <row r="12" spans="1:6" ht="14.25" customHeight="1">
      <c r="A12" s="683">
        <f t="shared" si="0"/>
        <v>45596</v>
      </c>
      <c r="B12" s="688"/>
      <c r="C12" s="688"/>
      <c r="D12" s="688"/>
      <c r="E12" s="688"/>
      <c r="F12" s="688"/>
    </row>
    <row r="13" spans="1:6" ht="14.25" customHeight="1">
      <c r="A13" s="683">
        <f t="shared" si="0"/>
        <v>45626</v>
      </c>
      <c r="B13" s="688"/>
      <c r="C13" s="688"/>
      <c r="D13" s="688"/>
      <c r="E13" s="688"/>
      <c r="F13" s="688"/>
    </row>
    <row r="14" spans="1:6" ht="14.25" customHeight="1">
      <c r="A14" s="683">
        <f t="shared" si="0"/>
        <v>45657</v>
      </c>
      <c r="B14" s="688"/>
      <c r="C14" s="688"/>
      <c r="D14" s="688"/>
      <c r="E14" s="688"/>
      <c r="F14" s="688"/>
    </row>
    <row r="15" spans="1:6" ht="14.25" customHeight="1">
      <c r="A15" s="683">
        <f t="shared" si="0"/>
        <v>45688</v>
      </c>
      <c r="B15" s="688"/>
      <c r="C15" s="688"/>
      <c r="D15" s="688"/>
      <c r="E15" s="688"/>
      <c r="F15" s="688"/>
    </row>
    <row r="16" spans="1:6" ht="14.25" customHeight="1">
      <c r="A16" s="683">
        <f t="shared" si="0"/>
        <v>45716</v>
      </c>
      <c r="B16" s="688"/>
      <c r="C16" s="688"/>
      <c r="D16" s="688"/>
      <c r="E16" s="688"/>
      <c r="F16" s="688"/>
    </row>
    <row r="17" spans="1:6" ht="14.25" customHeight="1">
      <c r="A17" s="683">
        <f t="shared" si="0"/>
        <v>45747</v>
      </c>
      <c r="B17" s="688"/>
      <c r="C17" s="688"/>
      <c r="D17" s="688"/>
      <c r="E17" s="688"/>
      <c r="F17" s="688"/>
    </row>
    <row r="18" spans="1:6" ht="14.25" customHeight="1">
      <c r="A18" s="690"/>
    </row>
    <row r="19" spans="1:6">
      <c r="A19" s="691" t="s">
        <v>1384</v>
      </c>
    </row>
    <row r="20" spans="1:6">
      <c r="A20" s="673" t="s">
        <v>683</v>
      </c>
    </row>
    <row r="21" spans="1:6">
      <c r="A21" s="678" t="s">
        <v>684</v>
      </c>
    </row>
  </sheetData>
  <mergeCells count="3">
    <mergeCell ref="A1:F1"/>
    <mergeCell ref="A2:A3"/>
    <mergeCell ref="B2:F2"/>
  </mergeCells>
  <printOptions horizontalCentered="1"/>
  <pageMargins left="0.7" right="0.7" top="0.75" bottom="0.75" header="0.3" footer="0.3"/>
  <pageSetup fitToWidth="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1"/>
  <sheetViews>
    <sheetView topLeftCell="E1" zoomScaleNormal="100" workbookViewId="0">
      <selection activeCell="N13" sqref="N13"/>
    </sheetView>
  </sheetViews>
  <sheetFormatPr defaultColWidth="9.140625" defaultRowHeight="15"/>
  <cols>
    <col min="1" max="1" width="12.85546875" style="410" customWidth="1"/>
    <col min="2" max="2" width="8.140625" style="410" customWidth="1"/>
    <col min="3" max="3" width="10" style="410" customWidth="1"/>
    <col min="4" max="4" width="11.42578125" style="410" customWidth="1"/>
    <col min="5" max="5" width="11.140625" style="410" customWidth="1"/>
    <col min="6" max="6" width="10.7109375" style="410" customWidth="1"/>
    <col min="7" max="7" width="12.42578125" style="410" customWidth="1"/>
    <col min="8" max="8" width="8.85546875" style="410" customWidth="1"/>
    <col min="9" max="9" width="11.42578125" style="410" customWidth="1"/>
    <col min="10" max="10" width="10.42578125" style="410" customWidth="1"/>
    <col min="11" max="11" width="12.5703125" style="410" bestFit="1" customWidth="1"/>
    <col min="12" max="12" width="10.42578125" style="410" customWidth="1"/>
    <col min="13" max="13" width="11.42578125" style="410" customWidth="1"/>
    <col min="14" max="14" width="9.85546875" style="410" customWidth="1"/>
    <col min="15" max="15" width="11.5703125" style="410" customWidth="1"/>
    <col min="16" max="16" width="11.42578125" style="410" bestFit="1" customWidth="1"/>
    <col min="17" max="17" width="11.28515625" style="410" customWidth="1"/>
    <col min="18" max="20" width="9.28515625" style="410" bestFit="1" customWidth="1"/>
    <col min="22" max="22" width="10.5703125" bestFit="1" customWidth="1"/>
    <col min="23" max="23" width="9.28515625" bestFit="1" customWidth="1"/>
    <col min="25" max="25" width="12" bestFit="1" customWidth="1"/>
    <col min="31" max="16384" width="9.140625" style="410"/>
  </cols>
  <sheetData>
    <row r="1" spans="1:30" ht="15" customHeight="1">
      <c r="A1" s="1502" t="s">
        <v>1366</v>
      </c>
      <c r="B1" s="1503"/>
      <c r="C1" s="1503"/>
      <c r="D1" s="1503"/>
      <c r="E1" s="1503"/>
      <c r="F1" s="1503"/>
      <c r="G1" s="1503"/>
      <c r="H1" s="1503"/>
      <c r="I1" s="1503"/>
      <c r="J1" s="1503"/>
      <c r="K1" s="1503"/>
      <c r="L1" s="1503"/>
      <c r="M1" s="1503"/>
      <c r="N1" s="1503"/>
      <c r="O1" s="1503"/>
      <c r="P1" s="1503"/>
      <c r="Q1" s="1503"/>
      <c r="R1" s="1503"/>
      <c r="S1" s="1503"/>
      <c r="T1" s="1503"/>
      <c r="U1" s="692"/>
      <c r="V1" s="692"/>
      <c r="W1" s="692"/>
      <c r="X1" s="410"/>
      <c r="Y1" s="410"/>
      <c r="Z1" s="410"/>
      <c r="AA1" s="410"/>
      <c r="AB1" s="410"/>
      <c r="AC1" s="410"/>
      <c r="AD1" s="410"/>
    </row>
    <row r="2" spans="1:30">
      <c r="A2" s="1504" t="s">
        <v>664</v>
      </c>
      <c r="B2" s="1504"/>
      <c r="C2" s="1504"/>
      <c r="D2" s="1504"/>
      <c r="E2" s="1504"/>
      <c r="F2" s="1504"/>
      <c r="G2" s="1504"/>
      <c r="H2" s="1504"/>
      <c r="I2" s="1504"/>
      <c r="J2" s="1504"/>
      <c r="K2" s="1504"/>
      <c r="L2" s="1504"/>
      <c r="M2" s="1504"/>
      <c r="N2" s="1504"/>
      <c r="O2" s="1504"/>
      <c r="P2" s="1504"/>
      <c r="Q2" s="1504"/>
      <c r="R2" s="1504"/>
      <c r="S2" s="1504"/>
      <c r="T2" s="1504"/>
      <c r="U2" s="693"/>
      <c r="V2" s="693"/>
      <c r="W2" s="693"/>
      <c r="X2" s="410"/>
      <c r="Y2" s="410"/>
      <c r="Z2" s="410"/>
      <c r="AA2" s="410"/>
      <c r="AB2" s="410"/>
      <c r="AC2" s="410"/>
      <c r="AD2" s="410"/>
    </row>
    <row r="3" spans="1:30" s="694" customFormat="1" ht="50.25" customHeight="1">
      <c r="A3" s="1505" t="s">
        <v>682</v>
      </c>
      <c r="B3" s="1507" t="s">
        <v>686</v>
      </c>
      <c r="C3" s="1509" t="s">
        <v>666</v>
      </c>
      <c r="D3" s="1510"/>
      <c r="E3" s="1509" t="s">
        <v>687</v>
      </c>
      <c r="F3" s="1510"/>
      <c r="G3" s="1509" t="s">
        <v>688</v>
      </c>
      <c r="H3" s="1510"/>
      <c r="I3" s="1509" t="s">
        <v>689</v>
      </c>
      <c r="J3" s="1510"/>
      <c r="K3" s="1509" t="s">
        <v>690</v>
      </c>
      <c r="L3" s="1510"/>
      <c r="M3" s="1509" t="s">
        <v>691</v>
      </c>
      <c r="N3" s="1510"/>
      <c r="O3" s="1509" t="s">
        <v>692</v>
      </c>
      <c r="P3" s="1510"/>
      <c r="Q3" s="1509" t="s">
        <v>693</v>
      </c>
      <c r="R3" s="1510"/>
      <c r="S3" s="1508" t="s">
        <v>694</v>
      </c>
      <c r="T3" s="1508"/>
      <c r="U3"/>
      <c r="V3"/>
      <c r="W3"/>
      <c r="X3"/>
      <c r="Y3"/>
      <c r="Z3"/>
      <c r="AA3"/>
      <c r="AB3"/>
      <c r="AC3"/>
      <c r="AD3"/>
    </row>
    <row r="4" spans="1:30" s="694" customFormat="1" ht="68.25" customHeight="1">
      <c r="A4" s="1506"/>
      <c r="B4" s="1508"/>
      <c r="C4" s="695" t="s">
        <v>695</v>
      </c>
      <c r="D4" s="696" t="s">
        <v>1368</v>
      </c>
      <c r="E4" s="695" t="s">
        <v>695</v>
      </c>
      <c r="F4" s="696" t="s">
        <v>1369</v>
      </c>
      <c r="G4" s="695" t="s">
        <v>696</v>
      </c>
      <c r="H4" s="696" t="s">
        <v>1368</v>
      </c>
      <c r="I4" s="695" t="s">
        <v>696</v>
      </c>
      <c r="J4" s="696" t="s">
        <v>1368</v>
      </c>
      <c r="K4" s="695" t="s">
        <v>695</v>
      </c>
      <c r="L4" s="696" t="s">
        <v>1370</v>
      </c>
      <c r="M4" s="695" t="s">
        <v>696</v>
      </c>
      <c r="N4" s="696" t="s">
        <v>1370</v>
      </c>
      <c r="O4" s="695" t="s">
        <v>695</v>
      </c>
      <c r="P4" s="696" t="s">
        <v>1368</v>
      </c>
      <c r="Q4" s="695" t="s">
        <v>695</v>
      </c>
      <c r="R4" s="696" t="s">
        <v>1368</v>
      </c>
      <c r="S4" s="695" t="s">
        <v>696</v>
      </c>
      <c r="T4" s="695" t="s">
        <v>1371</v>
      </c>
      <c r="U4"/>
      <c r="V4"/>
      <c r="W4"/>
      <c r="X4"/>
      <c r="Y4"/>
      <c r="Z4"/>
      <c r="AA4"/>
      <c r="AB4"/>
      <c r="AC4"/>
      <c r="AD4"/>
    </row>
    <row r="5" spans="1:30" s="698" customFormat="1">
      <c r="A5" s="697" t="s">
        <v>530</v>
      </c>
      <c r="B5" s="609">
        <v>255</v>
      </c>
      <c r="C5" s="609">
        <v>82469</v>
      </c>
      <c r="D5" s="609">
        <v>5577.2525947999993</v>
      </c>
      <c r="E5" s="609">
        <v>74597044</v>
      </c>
      <c r="F5" s="609">
        <v>3111327.5770087</v>
      </c>
      <c r="G5" s="609">
        <v>4940335</v>
      </c>
      <c r="H5" s="609">
        <v>480373.68108500005</v>
      </c>
      <c r="I5" s="609">
        <v>55598170</v>
      </c>
      <c r="J5" s="609">
        <v>1382227.0077424997</v>
      </c>
      <c r="K5" s="609">
        <v>100063</v>
      </c>
      <c r="L5" s="609">
        <v>8057.9922449999995</v>
      </c>
      <c r="M5" s="609">
        <v>0</v>
      </c>
      <c r="N5" s="609">
        <v>0</v>
      </c>
      <c r="O5" s="609">
        <v>0</v>
      </c>
      <c r="P5" s="609">
        <v>0</v>
      </c>
      <c r="Q5" s="609">
        <v>135318081</v>
      </c>
      <c r="R5" s="609">
        <v>4987563.5106760012</v>
      </c>
      <c r="S5" s="609">
        <v>451907</v>
      </c>
      <c r="T5" s="609">
        <v>31171.6267233</v>
      </c>
      <c r="U5"/>
      <c r="V5"/>
      <c r="W5"/>
      <c r="X5"/>
      <c r="Y5"/>
      <c r="Z5"/>
      <c r="AA5"/>
      <c r="AB5"/>
      <c r="AC5"/>
      <c r="AD5"/>
    </row>
    <row r="6" spans="1:30" s="698" customFormat="1">
      <c r="A6" s="699" t="s">
        <v>1207</v>
      </c>
      <c r="B6" s="700">
        <f>SUM(B7:B18)</f>
        <v>65</v>
      </c>
      <c r="C6" s="700">
        <f t="shared" ref="C6:R6" si="0">SUM(C7:C18)</f>
        <v>13191</v>
      </c>
      <c r="D6" s="700">
        <f t="shared" si="0"/>
        <v>971.90517840000007</v>
      </c>
      <c r="E6" s="700">
        <f t="shared" si="0"/>
        <v>22488777</v>
      </c>
      <c r="F6" s="700">
        <f t="shared" si="0"/>
        <v>1157003.0421482001</v>
      </c>
      <c r="G6" s="700">
        <f t="shared" si="0"/>
        <v>1860509</v>
      </c>
      <c r="H6" s="700">
        <f t="shared" si="0"/>
        <v>207353.79469750001</v>
      </c>
      <c r="I6" s="700">
        <f t="shared" si="0"/>
        <v>14962252</v>
      </c>
      <c r="J6" s="700">
        <f t="shared" si="0"/>
        <v>322228.29491300002</v>
      </c>
      <c r="K6" s="700">
        <f t="shared" si="0"/>
        <v>16110</v>
      </c>
      <c r="L6" s="700">
        <f t="shared" si="0"/>
        <v>1477.5798049999999</v>
      </c>
      <c r="M6" s="700">
        <f t="shared" si="0"/>
        <v>0</v>
      </c>
      <c r="N6" s="700">
        <f t="shared" si="0"/>
        <v>0</v>
      </c>
      <c r="O6" s="700">
        <f t="shared" si="0"/>
        <v>0</v>
      </c>
      <c r="P6" s="700">
        <f t="shared" si="0"/>
        <v>0</v>
      </c>
      <c r="Q6" s="700">
        <f>SUM(Q7:Q18)</f>
        <v>39340839</v>
      </c>
      <c r="R6" s="700">
        <f t="shared" si="0"/>
        <v>1689034.6167421001</v>
      </c>
      <c r="S6" s="700">
        <f>INDEX(S7:S18,COUNT(S7:S18))</f>
        <v>423753</v>
      </c>
      <c r="T6" s="700">
        <f>INDEX(T7:T18,COUNT(T7:T18))</f>
        <v>29648.2978754</v>
      </c>
      <c r="U6"/>
      <c r="V6"/>
      <c r="W6"/>
      <c r="X6"/>
      <c r="Y6"/>
      <c r="Z6"/>
      <c r="AA6"/>
      <c r="AB6"/>
      <c r="AC6"/>
      <c r="AD6"/>
    </row>
    <row r="7" spans="1:30" s="698" customFormat="1">
      <c r="A7" s="701">
        <v>45412</v>
      </c>
      <c r="B7" s="607">
        <v>22</v>
      </c>
      <c r="C7" s="607">
        <v>4225</v>
      </c>
      <c r="D7" s="607">
        <v>281.39702520000003</v>
      </c>
      <c r="E7" s="607">
        <v>7848413</v>
      </c>
      <c r="F7" s="607">
        <v>394580.82424070005</v>
      </c>
      <c r="G7" s="607">
        <v>617119</v>
      </c>
      <c r="H7" s="607">
        <v>61086.892562499997</v>
      </c>
      <c r="I7" s="607">
        <v>4857825</v>
      </c>
      <c r="J7" s="607">
        <v>94204.633474999995</v>
      </c>
      <c r="K7" s="607">
        <v>6892</v>
      </c>
      <c r="L7" s="607">
        <v>621.72975999999994</v>
      </c>
      <c r="M7" s="607">
        <v>0</v>
      </c>
      <c r="N7" s="607">
        <v>0</v>
      </c>
      <c r="O7" s="607">
        <v>0</v>
      </c>
      <c r="P7" s="607">
        <v>0</v>
      </c>
      <c r="Q7" s="607">
        <f>C7+E7+G7+I7+K7+M7+O7</f>
        <v>13334474</v>
      </c>
      <c r="R7" s="607">
        <f>D7+F7+H7+J7+L7+N7+P7</f>
        <v>550775.47706340009</v>
      </c>
      <c r="S7" s="607">
        <v>416142</v>
      </c>
      <c r="T7" s="607">
        <v>32002.226900000001</v>
      </c>
      <c r="U7"/>
      <c r="V7"/>
      <c r="W7"/>
      <c r="X7"/>
      <c r="Y7"/>
      <c r="Z7"/>
      <c r="AA7"/>
      <c r="AB7"/>
      <c r="AC7"/>
      <c r="AD7"/>
    </row>
    <row r="8" spans="1:30" s="698" customFormat="1">
      <c r="A8" s="701">
        <v>45443</v>
      </c>
      <c r="B8" s="607">
        <v>23</v>
      </c>
      <c r="C8" s="607">
        <v>4228</v>
      </c>
      <c r="D8" s="607">
        <v>425.26852439999999</v>
      </c>
      <c r="E8" s="607">
        <v>7759810</v>
      </c>
      <c r="F8" s="607">
        <v>415417.43641359999</v>
      </c>
      <c r="G8" s="607">
        <v>697917</v>
      </c>
      <c r="H8" s="607">
        <v>82304.671804999991</v>
      </c>
      <c r="I8" s="607">
        <v>5496931</v>
      </c>
      <c r="J8" s="607">
        <v>121120.3109905</v>
      </c>
      <c r="K8" s="607">
        <v>5274</v>
      </c>
      <c r="L8" s="607">
        <v>490.43921999999992</v>
      </c>
      <c r="M8" s="607">
        <v>0</v>
      </c>
      <c r="N8" s="607">
        <v>0</v>
      </c>
      <c r="O8" s="607">
        <v>0</v>
      </c>
      <c r="P8" s="607">
        <v>0</v>
      </c>
      <c r="Q8" s="607">
        <f t="shared" ref="Q8:R9" si="1">C8+E8+G8+I8+K8+M8+O8</f>
        <v>13964160</v>
      </c>
      <c r="R8" s="607">
        <f t="shared" si="1"/>
        <v>619758.12695349997</v>
      </c>
      <c r="S8" s="607">
        <v>413302</v>
      </c>
      <c r="T8" s="607">
        <v>29504.701339800005</v>
      </c>
      <c r="U8"/>
      <c r="V8"/>
      <c r="W8"/>
      <c r="X8"/>
      <c r="Y8"/>
      <c r="Z8"/>
      <c r="AA8"/>
      <c r="AB8"/>
      <c r="AC8"/>
      <c r="AD8"/>
    </row>
    <row r="9" spans="1:30" s="698" customFormat="1">
      <c r="A9" s="701">
        <v>45473</v>
      </c>
      <c r="B9" s="607">
        <v>20</v>
      </c>
      <c r="C9" s="607">
        <v>4738</v>
      </c>
      <c r="D9" s="607">
        <v>265.23962879999999</v>
      </c>
      <c r="E9" s="607">
        <v>6880554</v>
      </c>
      <c r="F9" s="607">
        <v>347004.78149390005</v>
      </c>
      <c r="G9" s="607">
        <v>545473</v>
      </c>
      <c r="H9" s="607">
        <v>63962.230330000006</v>
      </c>
      <c r="I9" s="607">
        <v>4607496</v>
      </c>
      <c r="J9" s="607">
        <v>106903.35044750001</v>
      </c>
      <c r="K9" s="607">
        <v>3944</v>
      </c>
      <c r="L9" s="607">
        <v>365.41082499999999</v>
      </c>
      <c r="M9" s="607">
        <v>0</v>
      </c>
      <c r="N9" s="607">
        <v>0</v>
      </c>
      <c r="O9" s="607">
        <v>0</v>
      </c>
      <c r="P9" s="607">
        <v>0</v>
      </c>
      <c r="Q9" s="607">
        <f t="shared" si="1"/>
        <v>12042205</v>
      </c>
      <c r="R9" s="607">
        <f t="shared" si="1"/>
        <v>518501.0127252001</v>
      </c>
      <c r="S9" s="607">
        <v>423753</v>
      </c>
      <c r="T9" s="607">
        <v>29648.2978754</v>
      </c>
      <c r="U9"/>
      <c r="V9"/>
      <c r="W9"/>
      <c r="X9"/>
      <c r="Y9"/>
      <c r="Z9"/>
      <c r="AA9"/>
      <c r="AB9"/>
      <c r="AC9"/>
      <c r="AD9"/>
    </row>
    <row r="10" spans="1:30" s="698" customFormat="1">
      <c r="A10" s="701">
        <v>45504</v>
      </c>
      <c r="B10" s="607"/>
      <c r="C10" s="607"/>
      <c r="D10" s="607"/>
      <c r="E10" s="607"/>
      <c r="F10" s="607"/>
      <c r="G10" s="607"/>
      <c r="H10" s="607"/>
      <c r="I10" s="607"/>
      <c r="J10" s="607"/>
      <c r="K10" s="607"/>
      <c r="L10" s="607"/>
      <c r="M10" s="607"/>
      <c r="N10" s="607"/>
      <c r="O10" s="607"/>
      <c r="P10" s="607"/>
      <c r="Q10" s="607"/>
      <c r="R10" s="607"/>
      <c r="S10" s="607"/>
      <c r="T10" s="607"/>
      <c r="U10"/>
      <c r="V10"/>
      <c r="W10"/>
      <c r="X10"/>
      <c r="Y10"/>
      <c r="Z10"/>
      <c r="AA10"/>
      <c r="AB10"/>
      <c r="AC10"/>
      <c r="AD10"/>
    </row>
    <row r="11" spans="1:30" s="698" customFormat="1">
      <c r="A11" s="701">
        <v>45535</v>
      </c>
      <c r="B11" s="607"/>
      <c r="C11" s="607"/>
      <c r="D11" s="1136"/>
      <c r="E11" s="607"/>
      <c r="F11" s="607"/>
      <c r="G11" s="607"/>
      <c r="H11" s="607"/>
      <c r="I11" s="607"/>
      <c r="J11" s="607"/>
      <c r="K11" s="607"/>
      <c r="L11" s="607"/>
      <c r="M11" s="607"/>
      <c r="N11" s="607"/>
      <c r="O11" s="607"/>
      <c r="P11" s="607"/>
      <c r="Q11" s="607"/>
      <c r="R11" s="607"/>
      <c r="S11" s="607"/>
      <c r="T11" s="607"/>
      <c r="U11"/>
      <c r="V11"/>
      <c r="W11"/>
      <c r="X11"/>
      <c r="Y11"/>
      <c r="Z11"/>
      <c r="AA11"/>
      <c r="AB11"/>
      <c r="AC11"/>
      <c r="AD11"/>
    </row>
    <row r="12" spans="1:30" s="698" customFormat="1">
      <c r="A12" s="701">
        <v>45565</v>
      </c>
      <c r="B12" s="607"/>
      <c r="C12" s="607"/>
      <c r="D12" s="607"/>
      <c r="E12" s="607"/>
      <c r="F12" s="607"/>
      <c r="G12" s="607"/>
      <c r="H12" s="607"/>
      <c r="I12" s="607"/>
      <c r="J12" s="607"/>
      <c r="K12" s="607"/>
      <c r="L12" s="607"/>
      <c r="M12" s="607"/>
      <c r="N12" s="607"/>
      <c r="O12" s="607"/>
      <c r="P12" s="607"/>
      <c r="Q12" s="607"/>
      <c r="R12" s="607"/>
      <c r="S12" s="607"/>
      <c r="T12" s="607"/>
      <c r="U12"/>
      <c r="V12"/>
      <c r="W12"/>
      <c r="X12"/>
      <c r="Y12"/>
      <c r="Z12"/>
      <c r="AA12"/>
      <c r="AB12"/>
      <c r="AC12"/>
      <c r="AD12"/>
    </row>
    <row r="13" spans="1:30" s="698" customFormat="1">
      <c r="A13" s="701">
        <v>45596</v>
      </c>
      <c r="B13" s="607"/>
      <c r="C13" s="607"/>
      <c r="D13" s="607"/>
      <c r="E13" s="607"/>
      <c r="F13" s="607"/>
      <c r="G13" s="607"/>
      <c r="H13" s="607"/>
      <c r="I13" s="607"/>
      <c r="J13" s="607"/>
      <c r="K13" s="607"/>
      <c r="L13" s="607"/>
      <c r="M13" s="607"/>
      <c r="N13" s="607"/>
      <c r="O13" s="607"/>
      <c r="P13" s="607"/>
      <c r="Q13" s="607"/>
      <c r="R13" s="607"/>
      <c r="S13" s="607"/>
      <c r="T13" s="607"/>
      <c r="U13"/>
      <c r="V13"/>
      <c r="W13"/>
      <c r="X13"/>
      <c r="Y13"/>
      <c r="Z13"/>
      <c r="AA13"/>
      <c r="AB13"/>
      <c r="AC13"/>
      <c r="AD13"/>
    </row>
    <row r="14" spans="1:30" s="698" customFormat="1">
      <c r="A14" s="701">
        <v>45626</v>
      </c>
      <c r="B14" s="607"/>
      <c r="C14" s="607"/>
      <c r="D14" s="607"/>
      <c r="E14" s="607"/>
      <c r="F14" s="607"/>
      <c r="G14" s="607"/>
      <c r="H14" s="607"/>
      <c r="I14" s="607"/>
      <c r="J14" s="607"/>
      <c r="K14" s="607"/>
      <c r="L14" s="607"/>
      <c r="M14" s="607"/>
      <c r="N14" s="607"/>
      <c r="O14" s="607"/>
      <c r="P14" s="607"/>
      <c r="Q14" s="607"/>
      <c r="R14" s="607"/>
      <c r="S14" s="607"/>
      <c r="T14" s="607"/>
      <c r="U14"/>
      <c r="V14"/>
      <c r="W14"/>
      <c r="X14"/>
      <c r="Y14"/>
      <c r="Z14"/>
      <c r="AA14"/>
      <c r="AB14"/>
      <c r="AC14"/>
      <c r="AD14"/>
    </row>
    <row r="15" spans="1:30" s="698" customFormat="1">
      <c r="A15" s="701">
        <v>45657</v>
      </c>
      <c r="B15" s="607"/>
      <c r="C15" s="607"/>
      <c r="D15" s="607"/>
      <c r="E15" s="607"/>
      <c r="F15" s="607"/>
      <c r="G15" s="607"/>
      <c r="H15" s="607"/>
      <c r="I15" s="607"/>
      <c r="J15" s="607"/>
      <c r="K15" s="607"/>
      <c r="L15" s="607"/>
      <c r="M15" s="607"/>
      <c r="N15" s="607"/>
      <c r="O15" s="607"/>
      <c r="P15" s="607"/>
      <c r="Q15" s="607"/>
      <c r="R15" s="607"/>
      <c r="S15" s="607"/>
      <c r="T15" s="607"/>
      <c r="U15"/>
      <c r="V15"/>
      <c r="W15"/>
      <c r="X15"/>
      <c r="Y15"/>
      <c r="Z15"/>
      <c r="AA15"/>
      <c r="AB15"/>
      <c r="AC15"/>
      <c r="AD15"/>
    </row>
    <row r="16" spans="1:30" s="698" customFormat="1">
      <c r="A16" s="701">
        <v>45688</v>
      </c>
      <c r="B16" s="607"/>
      <c r="C16" s="607"/>
      <c r="D16" s="607"/>
      <c r="E16" s="607"/>
      <c r="F16" s="607"/>
      <c r="G16" s="607"/>
      <c r="H16" s="607"/>
      <c r="I16" s="607"/>
      <c r="J16" s="607"/>
      <c r="K16" s="607"/>
      <c r="L16" s="607"/>
      <c r="M16" s="607"/>
      <c r="N16" s="607"/>
      <c r="O16" s="607"/>
      <c r="P16" s="607"/>
      <c r="Q16" s="607"/>
      <c r="R16" s="607"/>
      <c r="S16" s="607"/>
      <c r="T16" s="607"/>
      <c r="U16"/>
      <c r="V16"/>
      <c r="W16"/>
      <c r="X16"/>
      <c r="Y16"/>
      <c r="Z16"/>
      <c r="AA16"/>
      <c r="AB16"/>
      <c r="AC16"/>
      <c r="AD16"/>
    </row>
    <row r="17" spans="1:30" s="698" customFormat="1">
      <c r="A17" s="701">
        <v>45716</v>
      </c>
      <c r="B17" s="607"/>
      <c r="C17" s="607"/>
      <c r="D17" s="607"/>
      <c r="E17" s="607"/>
      <c r="F17" s="607"/>
      <c r="G17" s="607"/>
      <c r="H17" s="607"/>
      <c r="I17" s="607"/>
      <c r="J17" s="607"/>
      <c r="K17" s="607"/>
      <c r="L17" s="607"/>
      <c r="M17" s="607"/>
      <c r="N17" s="607"/>
      <c r="O17" s="607"/>
      <c r="P17" s="607"/>
      <c r="Q17" s="607"/>
      <c r="R17" s="607"/>
      <c r="S17" s="607"/>
      <c r="T17" s="607"/>
      <c r="U17"/>
      <c r="V17"/>
      <c r="W17"/>
      <c r="X17"/>
      <c r="Y17"/>
      <c r="Z17"/>
      <c r="AA17"/>
      <c r="AB17"/>
      <c r="AC17"/>
      <c r="AD17"/>
    </row>
    <row r="18" spans="1:30">
      <c r="A18" s="701">
        <v>45747</v>
      </c>
      <c r="B18" s="607"/>
      <c r="C18" s="607"/>
      <c r="D18" s="607"/>
      <c r="E18" s="607"/>
      <c r="F18" s="607"/>
      <c r="G18" s="607"/>
      <c r="H18" s="607"/>
      <c r="I18" s="607"/>
      <c r="J18" s="607"/>
      <c r="K18" s="607"/>
      <c r="L18" s="607"/>
      <c r="M18" s="607"/>
      <c r="N18" s="607"/>
      <c r="O18" s="607"/>
      <c r="P18" s="607"/>
      <c r="Q18" s="607"/>
      <c r="R18" s="607"/>
      <c r="S18" s="607"/>
      <c r="T18" s="607"/>
    </row>
    <row r="19" spans="1:30">
      <c r="A19" s="702"/>
      <c r="B19" s="703"/>
      <c r="C19" s="704"/>
      <c r="D19" s="704"/>
      <c r="E19" s="704"/>
      <c r="F19" s="704"/>
      <c r="G19" s="704"/>
      <c r="H19" s="705"/>
      <c r="I19" s="704"/>
      <c r="J19" s="704"/>
      <c r="K19" s="704"/>
      <c r="L19" s="705"/>
      <c r="M19" s="706"/>
      <c r="N19" s="706"/>
      <c r="O19" s="706"/>
      <c r="P19" s="706"/>
      <c r="Q19" s="706"/>
      <c r="R19" s="706"/>
      <c r="T19" s="50"/>
    </row>
    <row r="20" spans="1:30">
      <c r="A20" s="1501" t="s">
        <v>685</v>
      </c>
      <c r="B20" s="1501"/>
      <c r="C20" s="1501"/>
      <c r="D20" s="1501"/>
      <c r="E20" s="1501"/>
      <c r="F20" s="1501"/>
      <c r="G20" s="1501"/>
      <c r="H20" s="1501"/>
      <c r="I20" s="1501"/>
      <c r="J20" s="1501"/>
      <c r="K20" s="1501"/>
      <c r="L20" s="1501"/>
      <c r="M20" s="1501"/>
      <c r="N20" s="1501"/>
      <c r="O20" s="1501"/>
      <c r="P20" s="1501"/>
      <c r="Q20" s="1501"/>
      <c r="R20" s="1501"/>
    </row>
    <row r="21" spans="1:30" ht="48.75" customHeight="1">
      <c r="A21" s="1511" t="s">
        <v>682</v>
      </c>
      <c r="B21" s="1511" t="s">
        <v>686</v>
      </c>
      <c r="C21" s="1514" t="s">
        <v>697</v>
      </c>
      <c r="D21" s="1515"/>
      <c r="E21" s="1515"/>
      <c r="F21" s="1516"/>
      <c r="G21" s="1514" t="s">
        <v>688</v>
      </c>
      <c r="H21" s="1515"/>
      <c r="I21" s="1515"/>
      <c r="J21" s="1516"/>
      <c r="K21" s="1514" t="s">
        <v>689</v>
      </c>
      <c r="L21" s="1515"/>
      <c r="M21" s="1515"/>
      <c r="N21" s="1516"/>
      <c r="O21" s="1517" t="s">
        <v>698</v>
      </c>
      <c r="P21" s="1517"/>
      <c r="Q21" s="1518" t="s">
        <v>694</v>
      </c>
      <c r="R21" s="1518"/>
    </row>
    <row r="22" spans="1:30" ht="20.25" customHeight="1">
      <c r="A22" s="1512"/>
      <c r="B22" s="1512"/>
      <c r="C22" s="1519" t="s">
        <v>699</v>
      </c>
      <c r="D22" s="1520"/>
      <c r="E22" s="1519" t="s">
        <v>700</v>
      </c>
      <c r="F22" s="1520"/>
      <c r="G22" s="1519" t="s">
        <v>699</v>
      </c>
      <c r="H22" s="1520"/>
      <c r="I22" s="1519" t="s">
        <v>700</v>
      </c>
      <c r="J22" s="1520"/>
      <c r="K22" s="1519" t="s">
        <v>699</v>
      </c>
      <c r="L22" s="1520"/>
      <c r="M22" s="1519" t="s">
        <v>700</v>
      </c>
      <c r="N22" s="1520"/>
      <c r="O22" s="1521" t="s">
        <v>695</v>
      </c>
      <c r="P22" s="1511" t="s">
        <v>1372</v>
      </c>
      <c r="Q22" s="1511" t="s">
        <v>695</v>
      </c>
      <c r="R22" s="1511" t="s">
        <v>1372</v>
      </c>
    </row>
    <row r="23" spans="1:30" ht="60">
      <c r="A23" s="1513"/>
      <c r="B23" s="1513"/>
      <c r="C23" s="695" t="s">
        <v>695</v>
      </c>
      <c r="D23" s="696" t="s">
        <v>1368</v>
      </c>
      <c r="E23" s="695" t="s">
        <v>695</v>
      </c>
      <c r="F23" s="696" t="s">
        <v>1368</v>
      </c>
      <c r="G23" s="695" t="s">
        <v>695</v>
      </c>
      <c r="H23" s="696" t="s">
        <v>1368</v>
      </c>
      <c r="I23" s="695" t="s">
        <v>695</v>
      </c>
      <c r="J23" s="696" t="s">
        <v>1368</v>
      </c>
      <c r="K23" s="695" t="s">
        <v>695</v>
      </c>
      <c r="L23" s="696" t="s">
        <v>1370</v>
      </c>
      <c r="M23" s="695" t="s">
        <v>695</v>
      </c>
      <c r="N23" s="696" t="s">
        <v>1370</v>
      </c>
      <c r="O23" s="1508"/>
      <c r="P23" s="1513"/>
      <c r="Q23" s="1513"/>
      <c r="R23" s="1513"/>
    </row>
    <row r="24" spans="1:30">
      <c r="A24" s="707" t="s">
        <v>530</v>
      </c>
      <c r="B24" s="609">
        <v>255</v>
      </c>
      <c r="C24" s="609">
        <v>6090765</v>
      </c>
      <c r="D24" s="609">
        <v>1250428.80822</v>
      </c>
      <c r="E24" s="609">
        <v>4728746</v>
      </c>
      <c r="F24" s="609">
        <v>1070077.566571</v>
      </c>
      <c r="G24" s="609">
        <v>18061</v>
      </c>
      <c r="H24" s="609">
        <v>3262.0538445000002</v>
      </c>
      <c r="I24" s="609">
        <v>8036</v>
      </c>
      <c r="J24" s="609">
        <v>1432.2481225000001</v>
      </c>
      <c r="K24" s="609">
        <v>195172465</v>
      </c>
      <c r="L24" s="609">
        <v>10858414.0603892</v>
      </c>
      <c r="M24" s="609">
        <v>175391669</v>
      </c>
      <c r="N24" s="609">
        <v>9484301.4309917521</v>
      </c>
      <c r="O24" s="609">
        <v>381409742</v>
      </c>
      <c r="P24" s="609">
        <v>22667916.168139003</v>
      </c>
      <c r="Q24" s="609">
        <v>215961</v>
      </c>
      <c r="R24" s="609">
        <v>13742.384099999999</v>
      </c>
    </row>
    <row r="25" spans="1:30">
      <c r="A25" s="708" t="s">
        <v>1322</v>
      </c>
      <c r="B25" s="700">
        <f>SUM(B26:B37)</f>
        <v>65</v>
      </c>
      <c r="C25" s="700">
        <f t="shared" ref="C25:P25" si="2">SUM(C26:C37)</f>
        <v>3858384</v>
      </c>
      <c r="D25" s="700">
        <f t="shared" si="2"/>
        <v>727627.8967617501</v>
      </c>
      <c r="E25" s="700">
        <f t="shared" si="2"/>
        <v>3423971</v>
      </c>
      <c r="F25" s="700">
        <f t="shared" si="2"/>
        <v>714397.73772374995</v>
      </c>
      <c r="G25" s="700">
        <f t="shared" si="2"/>
        <v>17255</v>
      </c>
      <c r="H25" s="700">
        <f t="shared" si="2"/>
        <v>3592.2824700000001</v>
      </c>
      <c r="I25" s="700">
        <f t="shared" si="2"/>
        <v>7687</v>
      </c>
      <c r="J25" s="700">
        <f t="shared" si="2"/>
        <v>1625.2775175000002</v>
      </c>
      <c r="K25" s="700">
        <f t="shared" si="2"/>
        <v>77633958</v>
      </c>
      <c r="L25" s="700">
        <f t="shared" si="2"/>
        <v>4294393.3249968495</v>
      </c>
      <c r="M25" s="700">
        <f t="shared" si="2"/>
        <v>69434004</v>
      </c>
      <c r="N25" s="700">
        <f t="shared" si="2"/>
        <v>3798503.9042268498</v>
      </c>
      <c r="O25" s="700">
        <f t="shared" si="2"/>
        <v>154375259</v>
      </c>
      <c r="P25" s="700">
        <f t="shared" si="2"/>
        <v>9540140.4236967005</v>
      </c>
      <c r="Q25" s="700">
        <f>INDEX(Q26:Q37,COUNT(Q26:Q37))</f>
        <v>231910</v>
      </c>
      <c r="R25" s="700">
        <f>INDEX(R26:R37,COUNT(R26:R37))</f>
        <v>19628.43</v>
      </c>
    </row>
    <row r="26" spans="1:30">
      <c r="A26" s="701">
        <v>45412</v>
      </c>
      <c r="B26" s="607">
        <v>22</v>
      </c>
      <c r="C26" s="607">
        <v>1046002</v>
      </c>
      <c r="D26" s="607">
        <v>184944.92</v>
      </c>
      <c r="E26" s="607">
        <v>1225461</v>
      </c>
      <c r="F26" s="607">
        <v>249899.63</v>
      </c>
      <c r="G26" s="607">
        <v>5313</v>
      </c>
      <c r="H26" s="607">
        <v>985.54</v>
      </c>
      <c r="I26" s="607">
        <v>1681</v>
      </c>
      <c r="J26" s="607">
        <v>332.64</v>
      </c>
      <c r="K26" s="607">
        <v>22498827</v>
      </c>
      <c r="L26" s="607">
        <v>1340705.3500000001</v>
      </c>
      <c r="M26" s="607">
        <v>19469765</v>
      </c>
      <c r="N26" s="607">
        <v>1141877.01</v>
      </c>
      <c r="O26" s="607">
        <f>C26+E26+G26+I26+K26+M26</f>
        <v>44247049</v>
      </c>
      <c r="P26" s="607">
        <f>D26+F26+H26+J26+L26+N26</f>
        <v>2918745.09</v>
      </c>
      <c r="Q26" s="607">
        <v>231301</v>
      </c>
      <c r="R26" s="607">
        <v>20974.923199999997</v>
      </c>
    </row>
    <row r="27" spans="1:30">
      <c r="A27" s="701">
        <v>45443</v>
      </c>
      <c r="B27" s="607">
        <v>23</v>
      </c>
      <c r="C27" s="607">
        <v>1003905</v>
      </c>
      <c r="D27" s="607">
        <v>262297.64</v>
      </c>
      <c r="E27" s="607">
        <v>918768</v>
      </c>
      <c r="F27" s="607">
        <v>263394.46999999997</v>
      </c>
      <c r="G27" s="607">
        <v>5820</v>
      </c>
      <c r="H27" s="607">
        <v>1285.1300000000001</v>
      </c>
      <c r="I27" s="607">
        <v>3848</v>
      </c>
      <c r="J27" s="607">
        <v>839.34</v>
      </c>
      <c r="K27" s="607">
        <v>29146082</v>
      </c>
      <c r="L27" s="607">
        <v>1547729.23</v>
      </c>
      <c r="M27" s="607">
        <v>26517179</v>
      </c>
      <c r="N27" s="607">
        <v>1403775.64</v>
      </c>
      <c r="O27" s="607">
        <f t="shared" ref="O27:P28" si="3">C27+E27+G27+I27+K27+M27</f>
        <v>57595602</v>
      </c>
      <c r="P27" s="607">
        <f t="shared" si="3"/>
        <v>3479321.45</v>
      </c>
      <c r="Q27" s="607">
        <v>251836</v>
      </c>
      <c r="R27" s="607">
        <v>18997.352500000001</v>
      </c>
    </row>
    <row r="28" spans="1:30">
      <c r="A28" s="701">
        <v>45473</v>
      </c>
      <c r="B28" s="607">
        <v>20</v>
      </c>
      <c r="C28" s="709">
        <v>1808477</v>
      </c>
      <c r="D28" s="709">
        <v>280385.33676174999</v>
      </c>
      <c r="E28" s="709">
        <v>1279742</v>
      </c>
      <c r="F28" s="709">
        <v>201103.63772375</v>
      </c>
      <c r="G28" s="709">
        <v>6122</v>
      </c>
      <c r="H28" s="710">
        <v>1321.61247</v>
      </c>
      <c r="I28" s="709">
        <v>2158</v>
      </c>
      <c r="J28" s="710">
        <v>453.29751750000003</v>
      </c>
      <c r="K28" s="709">
        <v>25989049</v>
      </c>
      <c r="L28" s="709">
        <v>1405958.7449968499</v>
      </c>
      <c r="M28" s="709">
        <v>23447060</v>
      </c>
      <c r="N28" s="709">
        <v>1252851.2542268501</v>
      </c>
      <c r="O28" s="607">
        <f>C28+E28+G28+I28+K28+M28</f>
        <v>52532608</v>
      </c>
      <c r="P28" s="607">
        <f t="shared" si="3"/>
        <v>3142073.8836967</v>
      </c>
      <c r="Q28" s="709">
        <v>231910</v>
      </c>
      <c r="R28" s="709">
        <v>19628.43</v>
      </c>
    </row>
    <row r="29" spans="1:30">
      <c r="A29" s="701">
        <v>45504</v>
      </c>
      <c r="B29" s="607"/>
      <c r="C29" s="607"/>
      <c r="D29" s="607"/>
      <c r="E29" s="607"/>
      <c r="F29" s="607"/>
      <c r="G29" s="607"/>
      <c r="H29" s="607"/>
      <c r="I29" s="607"/>
      <c r="J29" s="607"/>
      <c r="K29" s="607"/>
      <c r="L29" s="607"/>
      <c r="M29" s="607"/>
      <c r="N29" s="607"/>
      <c r="O29" s="607"/>
      <c r="P29" s="607"/>
      <c r="Q29" s="607"/>
      <c r="R29" s="607"/>
    </row>
    <row r="30" spans="1:30">
      <c r="A30" s="701">
        <v>45535</v>
      </c>
      <c r="B30" s="607"/>
      <c r="C30" s="607"/>
      <c r="D30" s="607"/>
      <c r="E30" s="607"/>
      <c r="F30" s="607"/>
      <c r="G30" s="607"/>
      <c r="H30" s="607"/>
      <c r="I30" s="607"/>
      <c r="J30" s="607"/>
      <c r="K30" s="607"/>
      <c r="L30" s="607"/>
      <c r="M30" s="607"/>
      <c r="N30" s="607"/>
      <c r="O30" s="607"/>
      <c r="P30" s="607"/>
      <c r="Q30" s="607"/>
      <c r="R30" s="607"/>
    </row>
    <row r="31" spans="1:30">
      <c r="A31" s="701">
        <v>45565</v>
      </c>
      <c r="B31" s="607"/>
      <c r="C31" s="607"/>
      <c r="D31" s="607"/>
      <c r="E31" s="607"/>
      <c r="F31" s="607"/>
      <c r="G31" s="607"/>
      <c r="H31" s="607"/>
      <c r="I31" s="607"/>
      <c r="J31" s="607"/>
      <c r="K31" s="607"/>
      <c r="L31" s="607"/>
      <c r="M31" s="607"/>
      <c r="N31" s="607"/>
      <c r="O31" s="607"/>
      <c r="P31" s="607"/>
      <c r="Q31" s="607"/>
      <c r="R31" s="607"/>
    </row>
    <row r="32" spans="1:30">
      <c r="A32" s="701">
        <v>45596</v>
      </c>
      <c r="B32" s="607"/>
      <c r="C32" s="607"/>
      <c r="D32" s="607"/>
      <c r="E32" s="607"/>
      <c r="F32" s="607"/>
      <c r="G32" s="607"/>
      <c r="H32" s="607"/>
      <c r="I32" s="607"/>
      <c r="J32" s="607"/>
      <c r="K32" s="607"/>
      <c r="L32" s="607"/>
      <c r="M32" s="607"/>
      <c r="N32" s="607"/>
      <c r="O32" s="607"/>
      <c r="P32" s="607"/>
      <c r="Q32" s="607"/>
      <c r="R32" s="607"/>
    </row>
    <row r="33" spans="1:20">
      <c r="A33" s="701">
        <v>45626</v>
      </c>
      <c r="B33" s="607"/>
      <c r="C33" s="607"/>
      <c r="D33" s="607"/>
      <c r="E33" s="607"/>
      <c r="F33" s="607"/>
      <c r="G33" s="607"/>
      <c r="H33" s="607"/>
      <c r="I33" s="607"/>
      <c r="J33" s="607"/>
      <c r="K33" s="607"/>
      <c r="L33" s="607"/>
      <c r="M33" s="607"/>
      <c r="N33" s="607"/>
      <c r="O33" s="607"/>
      <c r="P33" s="607"/>
      <c r="Q33" s="607"/>
      <c r="R33" s="607"/>
    </row>
    <row r="34" spans="1:20">
      <c r="A34" s="701">
        <v>45657</v>
      </c>
      <c r="B34" s="607"/>
      <c r="C34" s="607"/>
      <c r="D34" s="607"/>
      <c r="E34" s="607"/>
      <c r="F34" s="607"/>
      <c r="G34" s="607"/>
      <c r="H34" s="607"/>
      <c r="I34" s="607"/>
      <c r="J34" s="607"/>
      <c r="K34" s="607"/>
      <c r="L34" s="607"/>
      <c r="M34" s="607"/>
      <c r="N34" s="607"/>
      <c r="O34" s="607"/>
      <c r="P34" s="607"/>
      <c r="Q34" s="607"/>
      <c r="R34" s="607"/>
    </row>
    <row r="35" spans="1:20">
      <c r="A35" s="701">
        <v>45688</v>
      </c>
      <c r="B35" s="607"/>
      <c r="C35" s="607"/>
      <c r="D35" s="607"/>
      <c r="E35" s="607"/>
      <c r="F35" s="607"/>
      <c r="G35" s="607"/>
      <c r="H35" s="607"/>
      <c r="I35" s="607"/>
      <c r="J35" s="607"/>
      <c r="K35" s="607"/>
      <c r="L35" s="607"/>
      <c r="M35" s="607"/>
      <c r="N35" s="607"/>
      <c r="O35" s="607"/>
      <c r="P35" s="607"/>
      <c r="Q35" s="607"/>
      <c r="R35" s="607"/>
    </row>
    <row r="36" spans="1:20">
      <c r="A36" s="701">
        <v>45716</v>
      </c>
      <c r="B36" s="607"/>
      <c r="C36" s="607"/>
      <c r="D36" s="607"/>
      <c r="E36" s="607"/>
      <c r="F36" s="607"/>
      <c r="G36" s="607"/>
      <c r="H36" s="607"/>
      <c r="I36" s="607"/>
      <c r="J36" s="607"/>
      <c r="K36" s="607"/>
      <c r="L36" s="607"/>
      <c r="M36" s="607"/>
      <c r="N36" s="607"/>
      <c r="O36" s="607"/>
      <c r="P36" s="607"/>
      <c r="Q36" s="607"/>
      <c r="R36" s="607"/>
    </row>
    <row r="37" spans="1:20">
      <c r="A37" s="701">
        <v>45747</v>
      </c>
      <c r="B37" s="607"/>
      <c r="C37" s="607"/>
      <c r="D37" s="607"/>
      <c r="E37" s="607"/>
      <c r="F37" s="607"/>
      <c r="G37" s="607"/>
      <c r="H37" s="607"/>
      <c r="I37" s="607"/>
      <c r="J37" s="607"/>
      <c r="K37" s="607"/>
      <c r="L37" s="607"/>
      <c r="M37" s="607"/>
      <c r="N37" s="607"/>
      <c r="O37" s="607"/>
      <c r="P37" s="607"/>
      <c r="Q37" s="607"/>
      <c r="R37" s="607"/>
      <c r="S37" s="711"/>
      <c r="T37" s="711"/>
    </row>
    <row r="38" spans="1:20">
      <c r="A38" s="678"/>
    </row>
    <row r="39" spans="1:20">
      <c r="A39" s="691" t="s">
        <v>1384</v>
      </c>
    </row>
    <row r="40" spans="1:20">
      <c r="A40" s="678" t="s">
        <v>684</v>
      </c>
    </row>
    <row r="41" spans="1:20">
      <c r="A41" s="712" t="s">
        <v>1310</v>
      </c>
    </row>
  </sheetData>
  <mergeCells count="31">
    <mergeCell ref="Q22:Q23"/>
    <mergeCell ref="R22:R23"/>
    <mergeCell ref="O21:P21"/>
    <mergeCell ref="Q21:R21"/>
    <mergeCell ref="C22:D22"/>
    <mergeCell ref="E22:F22"/>
    <mergeCell ref="G22:H22"/>
    <mergeCell ref="I22:J22"/>
    <mergeCell ref="K22:L22"/>
    <mergeCell ref="M22:N22"/>
    <mergeCell ref="O22:O23"/>
    <mergeCell ref="P22:P23"/>
    <mergeCell ref="A21:A23"/>
    <mergeCell ref="B21:B23"/>
    <mergeCell ref="C21:F21"/>
    <mergeCell ref="G21:J21"/>
    <mergeCell ref="K21:N21"/>
    <mergeCell ref="A20:R20"/>
    <mergeCell ref="A1:T1"/>
    <mergeCell ref="A2:T2"/>
    <mergeCell ref="A3:A4"/>
    <mergeCell ref="B3:B4"/>
    <mergeCell ref="C3:D3"/>
    <mergeCell ref="E3:F3"/>
    <mergeCell ref="G3:H3"/>
    <mergeCell ref="I3:J3"/>
    <mergeCell ref="K3:L3"/>
    <mergeCell ref="M3:N3"/>
    <mergeCell ref="O3:P3"/>
    <mergeCell ref="Q3:R3"/>
    <mergeCell ref="S3:T3"/>
  </mergeCells>
  <printOptions horizontalCentered="1"/>
  <pageMargins left="0.7" right="0.7" top="0.75" bottom="0.75" header="0.3" footer="0.3"/>
  <pageSetup fitToHeight="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0"/>
  <sheetViews>
    <sheetView topLeftCell="D1" zoomScaleNormal="100" workbookViewId="0">
      <selection sqref="A1:T1"/>
    </sheetView>
  </sheetViews>
  <sheetFormatPr defaultColWidth="9.140625" defaultRowHeight="12.75"/>
  <cols>
    <col min="1" max="1" width="13.140625" style="713" customWidth="1"/>
    <col min="2" max="2" width="7.140625" style="713" customWidth="1"/>
    <col min="3" max="4" width="10.5703125" style="713" customWidth="1"/>
    <col min="5" max="5" width="9.140625" style="713" customWidth="1"/>
    <col min="6" max="6" width="9.85546875" style="713" customWidth="1"/>
    <col min="7" max="20" width="8.85546875" style="713" customWidth="1"/>
    <col min="21" max="23" width="10.5703125" style="713" customWidth="1"/>
    <col min="24" max="16384" width="9.140625" style="713"/>
  </cols>
  <sheetData>
    <row r="1" spans="1:22" ht="15">
      <c r="A1" s="1503" t="s">
        <v>701</v>
      </c>
      <c r="B1" s="1503"/>
      <c r="C1" s="1503"/>
      <c r="D1" s="1503"/>
      <c r="E1" s="1503"/>
      <c r="F1" s="1503"/>
      <c r="G1" s="1503"/>
      <c r="H1" s="1503"/>
      <c r="I1" s="1503"/>
      <c r="J1" s="1503"/>
      <c r="K1" s="1503"/>
      <c r="L1" s="1503"/>
      <c r="M1" s="1503"/>
      <c r="N1" s="1503"/>
      <c r="O1" s="1503"/>
      <c r="P1" s="1503"/>
      <c r="Q1" s="1503"/>
      <c r="R1" s="1503"/>
      <c r="S1" s="1503"/>
      <c r="T1" s="1503"/>
      <c r="U1" s="410"/>
      <c r="V1" s="410"/>
    </row>
    <row r="2" spans="1:22" ht="16.5" customHeight="1">
      <c r="A2" s="1511" t="s">
        <v>682</v>
      </c>
      <c r="B2" s="1511" t="s">
        <v>686</v>
      </c>
      <c r="C2" s="1526" t="s">
        <v>664</v>
      </c>
      <c r="D2" s="1527"/>
      <c r="E2" s="1527"/>
      <c r="F2" s="1527"/>
      <c r="G2" s="1527"/>
      <c r="H2" s="1527"/>
      <c r="I2" s="1527"/>
      <c r="J2" s="1527"/>
      <c r="K2" s="1527"/>
      <c r="L2" s="1528"/>
      <c r="M2" s="1526" t="s">
        <v>685</v>
      </c>
      <c r="N2" s="1527"/>
      <c r="O2" s="1527"/>
      <c r="P2" s="1527"/>
      <c r="Q2" s="1527"/>
      <c r="R2" s="1527"/>
      <c r="S2" s="1527"/>
      <c r="T2" s="1528"/>
      <c r="U2" s="410"/>
      <c r="V2" s="410"/>
    </row>
    <row r="3" spans="1:22" ht="62.25" customHeight="1">
      <c r="A3" s="1512"/>
      <c r="B3" s="1512"/>
      <c r="C3" s="1522" t="s">
        <v>702</v>
      </c>
      <c r="D3" s="1523"/>
      <c r="E3" s="1522" t="s">
        <v>703</v>
      </c>
      <c r="F3" s="1523"/>
      <c r="G3" s="1522" t="s">
        <v>704</v>
      </c>
      <c r="H3" s="1523"/>
      <c r="I3" s="1522" t="s">
        <v>693</v>
      </c>
      <c r="J3" s="1523"/>
      <c r="K3" s="1524" t="s">
        <v>694</v>
      </c>
      <c r="L3" s="1525"/>
      <c r="M3" s="1522" t="s">
        <v>705</v>
      </c>
      <c r="N3" s="1523"/>
      <c r="O3" s="1522" t="s">
        <v>706</v>
      </c>
      <c r="P3" s="1523"/>
      <c r="Q3" s="1522" t="s">
        <v>698</v>
      </c>
      <c r="R3" s="1523"/>
      <c r="S3" s="1524" t="s">
        <v>694</v>
      </c>
      <c r="T3" s="1525"/>
      <c r="U3"/>
      <c r="V3"/>
    </row>
    <row r="4" spans="1:22" s="717" customFormat="1" ht="63.75" customHeight="1">
      <c r="A4" s="1513"/>
      <c r="B4" s="1513"/>
      <c r="C4" s="714" t="s">
        <v>695</v>
      </c>
      <c r="D4" s="715" t="s">
        <v>1368</v>
      </c>
      <c r="E4" s="714" t="s">
        <v>695</v>
      </c>
      <c r="F4" s="715" t="s">
        <v>1368</v>
      </c>
      <c r="G4" s="714" t="s">
        <v>695</v>
      </c>
      <c r="H4" s="715" t="s">
        <v>1368</v>
      </c>
      <c r="I4" s="714" t="s">
        <v>695</v>
      </c>
      <c r="J4" s="715" t="s">
        <v>1368</v>
      </c>
      <c r="K4" s="714" t="s">
        <v>695</v>
      </c>
      <c r="L4" s="716" t="s">
        <v>1371</v>
      </c>
      <c r="M4" s="714" t="s">
        <v>695</v>
      </c>
      <c r="N4" s="715" t="s">
        <v>1368</v>
      </c>
      <c r="O4" s="714" t="s">
        <v>695</v>
      </c>
      <c r="P4" s="715" t="s">
        <v>1368</v>
      </c>
      <c r="Q4" s="714" t="s">
        <v>695</v>
      </c>
      <c r="R4" s="715" t="s">
        <v>1368</v>
      </c>
      <c r="S4" s="714" t="s">
        <v>695</v>
      </c>
      <c r="T4" s="716" t="s">
        <v>707</v>
      </c>
      <c r="U4"/>
      <c r="V4"/>
    </row>
    <row r="5" spans="1:22" s="719" customFormat="1" ht="15.75" customHeight="1">
      <c r="A5" s="707" t="s">
        <v>530</v>
      </c>
      <c r="B5" s="718">
        <v>244</v>
      </c>
      <c r="C5" s="718">
        <v>4987448</v>
      </c>
      <c r="D5" s="718">
        <v>205162.15</v>
      </c>
      <c r="E5" s="718">
        <v>0</v>
      </c>
      <c r="F5" s="718">
        <v>0</v>
      </c>
      <c r="G5" s="718">
        <v>20603</v>
      </c>
      <c r="H5" s="718">
        <v>940.49365</v>
      </c>
      <c r="I5" s="718">
        <v>5008051</v>
      </c>
      <c r="J5" s="718">
        <v>206101.64578000002</v>
      </c>
      <c r="K5" s="718">
        <v>55916</v>
      </c>
      <c r="L5" s="718">
        <v>2082</v>
      </c>
      <c r="M5" s="718">
        <v>283</v>
      </c>
      <c r="N5" s="718">
        <v>9.8859999999999992</v>
      </c>
      <c r="O5" s="718">
        <v>0</v>
      </c>
      <c r="P5" s="718">
        <v>0</v>
      </c>
      <c r="Q5" s="718">
        <v>283</v>
      </c>
      <c r="R5" s="718">
        <v>9.8860600000000005</v>
      </c>
      <c r="S5" s="718">
        <v>0</v>
      </c>
      <c r="T5" s="718">
        <v>0</v>
      </c>
      <c r="U5"/>
      <c r="V5"/>
    </row>
    <row r="6" spans="1:22" s="719" customFormat="1" ht="15.75" customHeight="1">
      <c r="A6" s="708" t="s">
        <v>1322</v>
      </c>
      <c r="B6" s="720">
        <f>SUM(B7:B18)</f>
        <v>60</v>
      </c>
      <c r="C6" s="720">
        <f t="shared" ref="C6:R6" si="0">SUM(C7:C18)</f>
        <v>942208</v>
      </c>
      <c r="D6" s="720">
        <f t="shared" si="0"/>
        <v>37166</v>
      </c>
      <c r="E6" s="720">
        <f t="shared" si="0"/>
        <v>0</v>
      </c>
      <c r="F6" s="720">
        <f t="shared" si="0"/>
        <v>0</v>
      </c>
      <c r="G6" s="720">
        <f t="shared" si="0"/>
        <v>16</v>
      </c>
      <c r="H6" s="720">
        <f t="shared" si="0"/>
        <v>1</v>
      </c>
      <c r="I6" s="720">
        <f t="shared" si="0"/>
        <v>942224</v>
      </c>
      <c r="J6" s="720">
        <f t="shared" si="0"/>
        <v>37167</v>
      </c>
      <c r="K6" s="720">
        <f t="shared" si="0"/>
        <v>153528</v>
      </c>
      <c r="L6" s="720">
        <f t="shared" si="0"/>
        <v>6277</v>
      </c>
      <c r="M6" s="720">
        <f t="shared" si="0"/>
        <v>81</v>
      </c>
      <c r="N6" s="720">
        <f t="shared" si="0"/>
        <v>2.2559999999999998</v>
      </c>
      <c r="O6" s="720">
        <f t="shared" si="0"/>
        <v>48</v>
      </c>
      <c r="P6" s="720">
        <f t="shared" si="0"/>
        <v>1.2592699999999999</v>
      </c>
      <c r="Q6" s="720">
        <f t="shared" si="0"/>
        <v>129</v>
      </c>
      <c r="R6" s="720">
        <f t="shared" si="0"/>
        <v>3.5152699999999997</v>
      </c>
      <c r="S6" s="720">
        <f ca="1">INDEX(S7:S18,COUNT(S6:S18))</f>
        <v>0</v>
      </c>
      <c r="T6" s="720">
        <f ca="1">INDEX(T7:T18,COUNT(T6:T18))</f>
        <v>0</v>
      </c>
      <c r="U6"/>
      <c r="V6"/>
    </row>
    <row r="7" spans="1:22" s="719" customFormat="1" ht="15.75" customHeight="1">
      <c r="A7" s="701">
        <v>45412</v>
      </c>
      <c r="B7" s="721">
        <v>20</v>
      </c>
      <c r="C7" s="721">
        <v>342777</v>
      </c>
      <c r="D7" s="721">
        <v>12983</v>
      </c>
      <c r="E7" s="721">
        <v>0</v>
      </c>
      <c r="F7" s="721">
        <v>0</v>
      </c>
      <c r="G7" s="721">
        <v>16</v>
      </c>
      <c r="H7" s="721">
        <v>1</v>
      </c>
      <c r="I7" s="721">
        <f>C7+E7+G7</f>
        <v>342793</v>
      </c>
      <c r="J7" s="721">
        <f>D7+F7+H7</f>
        <v>12984</v>
      </c>
      <c r="K7" s="721">
        <v>51525</v>
      </c>
      <c r="L7" s="721">
        <v>2081</v>
      </c>
      <c r="M7" s="721">
        <v>0</v>
      </c>
      <c r="N7" s="721">
        <v>0</v>
      </c>
      <c r="O7" s="721">
        <v>0</v>
      </c>
      <c r="P7" s="721">
        <v>0</v>
      </c>
      <c r="Q7" s="721">
        <f>M7+O7</f>
        <v>0</v>
      </c>
      <c r="R7" s="721">
        <f>N7+P7</f>
        <v>0</v>
      </c>
      <c r="S7" s="721">
        <v>0</v>
      </c>
      <c r="T7" s="721">
        <v>0</v>
      </c>
      <c r="U7"/>
      <c r="V7"/>
    </row>
    <row r="8" spans="1:22" s="719" customFormat="1" ht="15.75" customHeight="1">
      <c r="A8" s="701">
        <v>45443</v>
      </c>
      <c r="B8" s="721">
        <v>21</v>
      </c>
      <c r="C8" s="721">
        <v>325130</v>
      </c>
      <c r="D8" s="721">
        <v>13163</v>
      </c>
      <c r="E8" s="721">
        <v>0</v>
      </c>
      <c r="F8" s="721">
        <v>0</v>
      </c>
      <c r="G8" s="721">
        <v>0</v>
      </c>
      <c r="H8" s="721">
        <v>0</v>
      </c>
      <c r="I8" s="721">
        <f t="shared" ref="I8:J9" si="1">C8+E8+G8</f>
        <v>325130</v>
      </c>
      <c r="J8" s="721">
        <f t="shared" si="1"/>
        <v>13163</v>
      </c>
      <c r="K8" s="721">
        <v>51343</v>
      </c>
      <c r="L8" s="721">
        <v>2103</v>
      </c>
      <c r="M8" s="721">
        <v>0</v>
      </c>
      <c r="N8" s="721">
        <v>0</v>
      </c>
      <c r="O8" s="721">
        <v>0</v>
      </c>
      <c r="P8" s="721">
        <v>0</v>
      </c>
      <c r="Q8" s="721">
        <f t="shared" ref="Q8:R9" si="2">M8+O8</f>
        <v>0</v>
      </c>
      <c r="R8" s="721">
        <f t="shared" si="2"/>
        <v>0</v>
      </c>
      <c r="S8" s="721">
        <v>0</v>
      </c>
      <c r="T8" s="721">
        <v>0</v>
      </c>
      <c r="U8"/>
      <c r="V8"/>
    </row>
    <row r="9" spans="1:22" s="719" customFormat="1" ht="15.75" customHeight="1">
      <c r="A9" s="701">
        <v>45473</v>
      </c>
      <c r="B9" s="721">
        <v>19</v>
      </c>
      <c r="C9" s="721">
        <v>274301</v>
      </c>
      <c r="D9" s="721">
        <v>11020</v>
      </c>
      <c r="E9" s="721">
        <v>0</v>
      </c>
      <c r="F9" s="721">
        <v>0</v>
      </c>
      <c r="G9" s="721">
        <v>0</v>
      </c>
      <c r="H9" s="721">
        <v>0</v>
      </c>
      <c r="I9" s="721">
        <f t="shared" si="1"/>
        <v>274301</v>
      </c>
      <c r="J9" s="721">
        <f t="shared" si="1"/>
        <v>11020</v>
      </c>
      <c r="K9" s="721">
        <v>50660</v>
      </c>
      <c r="L9" s="721">
        <v>2093</v>
      </c>
      <c r="M9" s="721">
        <v>81</v>
      </c>
      <c r="N9" s="721">
        <v>2.2559999999999998</v>
      </c>
      <c r="O9" s="721">
        <v>48</v>
      </c>
      <c r="P9" s="721">
        <v>1.2592699999999999</v>
      </c>
      <c r="Q9" s="721">
        <f t="shared" si="2"/>
        <v>129</v>
      </c>
      <c r="R9" s="721">
        <f t="shared" si="2"/>
        <v>3.5152699999999997</v>
      </c>
      <c r="S9" s="721">
        <v>79</v>
      </c>
      <c r="T9" s="721">
        <v>2.16</v>
      </c>
      <c r="U9"/>
      <c r="V9"/>
    </row>
    <row r="10" spans="1:22" s="719" customFormat="1" ht="15.75" customHeight="1">
      <c r="A10" s="701">
        <v>45504</v>
      </c>
      <c r="B10" s="721"/>
      <c r="C10" s="721"/>
      <c r="D10" s="721"/>
      <c r="E10" s="721"/>
      <c r="F10" s="721"/>
      <c r="G10" s="721"/>
      <c r="H10" s="721"/>
      <c r="I10" s="721"/>
      <c r="J10" s="721"/>
      <c r="K10" s="721"/>
      <c r="L10" s="721"/>
      <c r="M10" s="721"/>
      <c r="N10" s="721"/>
      <c r="O10" s="721"/>
      <c r="P10" s="721"/>
      <c r="Q10" s="721"/>
      <c r="R10" s="721"/>
      <c r="S10" s="721"/>
      <c r="T10" s="721"/>
      <c r="U10"/>
      <c r="V10"/>
    </row>
    <row r="11" spans="1:22" s="719" customFormat="1" ht="15.75" customHeight="1">
      <c r="A11" s="701">
        <v>45535</v>
      </c>
      <c r="B11" s="721"/>
      <c r="C11" s="721"/>
      <c r="D11" s="721"/>
      <c r="E11" s="721"/>
      <c r="F11" s="721"/>
      <c r="G11" s="721"/>
      <c r="H11" s="721"/>
      <c r="I11" s="721"/>
      <c r="J11" s="721"/>
      <c r="K11" s="721"/>
      <c r="L11" s="721"/>
      <c r="M11" s="721"/>
      <c r="N11" s="721"/>
      <c r="O11" s="721"/>
      <c r="P11" s="721"/>
      <c r="Q11" s="721"/>
      <c r="R11" s="721"/>
      <c r="S11" s="721"/>
      <c r="T11" s="721"/>
      <c r="U11"/>
      <c r="V11"/>
    </row>
    <row r="12" spans="1:22" s="719" customFormat="1" ht="15.75" customHeight="1">
      <c r="A12" s="701">
        <v>45565</v>
      </c>
      <c r="B12" s="721"/>
      <c r="C12" s="721"/>
      <c r="D12" s="721"/>
      <c r="E12" s="721"/>
      <c r="F12" s="721"/>
      <c r="G12" s="721"/>
      <c r="H12" s="721"/>
      <c r="I12" s="721"/>
      <c r="J12" s="721"/>
      <c r="K12" s="721"/>
      <c r="L12" s="721"/>
      <c r="M12" s="721"/>
      <c r="N12" s="721"/>
      <c r="O12" s="721"/>
      <c r="P12" s="721"/>
      <c r="Q12" s="721"/>
      <c r="R12" s="721"/>
      <c r="S12" s="721"/>
      <c r="T12" s="721"/>
      <c r="U12"/>
      <c r="V12"/>
    </row>
    <row r="13" spans="1:22" s="719" customFormat="1" ht="15">
      <c r="A13" s="701">
        <v>45596</v>
      </c>
      <c r="B13" s="721"/>
      <c r="C13" s="721"/>
      <c r="D13" s="721"/>
      <c r="E13" s="721"/>
      <c r="F13" s="721"/>
      <c r="G13" s="721"/>
      <c r="H13" s="721"/>
      <c r="I13" s="721"/>
      <c r="J13" s="721"/>
      <c r="K13" s="721"/>
      <c r="L13" s="721"/>
      <c r="M13" s="721"/>
      <c r="N13" s="721"/>
      <c r="O13" s="721"/>
      <c r="P13" s="721"/>
      <c r="Q13" s="721"/>
      <c r="R13" s="721"/>
      <c r="S13" s="721"/>
      <c r="T13" s="721"/>
      <c r="U13"/>
      <c r="V13"/>
    </row>
    <row r="14" spans="1:22" s="719" customFormat="1" ht="15">
      <c r="A14" s="701">
        <v>45626</v>
      </c>
      <c r="B14" s="721"/>
      <c r="C14" s="721"/>
      <c r="D14" s="721"/>
      <c r="E14" s="721"/>
      <c r="F14" s="721"/>
      <c r="G14" s="721"/>
      <c r="H14" s="721"/>
      <c r="I14" s="721"/>
      <c r="J14" s="721"/>
      <c r="K14" s="721"/>
      <c r="L14" s="721"/>
      <c r="M14" s="721"/>
      <c r="N14" s="721"/>
      <c r="O14" s="721"/>
      <c r="P14" s="721"/>
      <c r="Q14" s="721"/>
      <c r="R14" s="721"/>
      <c r="S14" s="721"/>
      <c r="T14" s="721"/>
      <c r="U14"/>
      <c r="V14"/>
    </row>
    <row r="15" spans="1:22" s="719" customFormat="1" ht="15">
      <c r="A15" s="701">
        <v>45657</v>
      </c>
      <c r="B15" s="721"/>
      <c r="C15" s="721"/>
      <c r="D15" s="721"/>
      <c r="E15" s="721"/>
      <c r="F15" s="721"/>
      <c r="G15" s="721"/>
      <c r="H15" s="721"/>
      <c r="I15" s="721"/>
      <c r="J15" s="721"/>
      <c r="K15" s="721"/>
      <c r="L15" s="721"/>
      <c r="M15" s="721"/>
      <c r="N15" s="721"/>
      <c r="O15" s="721"/>
      <c r="P15" s="721"/>
      <c r="Q15" s="721"/>
      <c r="R15" s="721"/>
      <c r="S15" s="721"/>
      <c r="T15" s="721"/>
      <c r="U15"/>
      <c r="V15"/>
    </row>
    <row r="16" spans="1:22" s="719" customFormat="1" ht="15">
      <c r="A16" s="701">
        <v>45688</v>
      </c>
      <c r="B16" s="722"/>
      <c r="C16" s="722"/>
      <c r="D16" s="722"/>
      <c r="E16" s="722"/>
      <c r="F16" s="722"/>
      <c r="G16" s="722"/>
      <c r="H16" s="722"/>
      <c r="I16" s="722"/>
      <c r="J16" s="722"/>
      <c r="K16" s="722"/>
      <c r="L16" s="722"/>
      <c r="M16" s="722"/>
      <c r="N16" s="722"/>
      <c r="O16" s="722"/>
      <c r="P16" s="722"/>
      <c r="Q16" s="722"/>
      <c r="R16" s="722"/>
      <c r="S16" s="722"/>
      <c r="T16" s="722"/>
      <c r="U16"/>
      <c r="V16"/>
    </row>
    <row r="17" spans="1:22" s="719" customFormat="1" ht="15">
      <c r="A17" s="701">
        <v>45716</v>
      </c>
      <c r="B17" s="721"/>
      <c r="C17" s="721"/>
      <c r="D17" s="721"/>
      <c r="E17" s="721"/>
      <c r="F17" s="721"/>
      <c r="G17" s="721"/>
      <c r="H17" s="721"/>
      <c r="I17" s="721"/>
      <c r="J17" s="721"/>
      <c r="K17" s="721"/>
      <c r="L17" s="721"/>
      <c r="M17" s="721"/>
      <c r="N17" s="721"/>
      <c r="O17" s="721"/>
      <c r="P17" s="721"/>
      <c r="Q17" s="721"/>
      <c r="R17" s="721"/>
      <c r="S17" s="721"/>
      <c r="T17" s="721"/>
      <c r="U17"/>
      <c r="V17"/>
    </row>
    <row r="18" spans="1:22" s="663" customFormat="1" ht="15">
      <c r="A18" s="701">
        <v>45747</v>
      </c>
      <c r="B18" s="722"/>
      <c r="C18" s="722"/>
      <c r="D18" s="722"/>
      <c r="E18" s="722"/>
      <c r="F18" s="722"/>
      <c r="G18" s="722"/>
      <c r="H18" s="722"/>
      <c r="I18" s="722"/>
      <c r="J18" s="722"/>
      <c r="K18" s="722"/>
      <c r="L18" s="722"/>
      <c r="M18" s="722"/>
      <c r="N18" s="722"/>
      <c r="O18" s="722"/>
      <c r="P18" s="722"/>
      <c r="Q18" s="722"/>
      <c r="R18" s="722"/>
      <c r="S18" s="722"/>
      <c r="T18" s="722"/>
      <c r="U18"/>
      <c r="V18"/>
    </row>
    <row r="19" spans="1:22" ht="18.75" customHeight="1">
      <c r="A19" s="698" t="s">
        <v>708</v>
      </c>
      <c r="B19" s="410"/>
      <c r="C19" s="410"/>
      <c r="D19" s="410"/>
      <c r="E19" s="410"/>
      <c r="F19" s="410"/>
      <c r="G19" s="410"/>
      <c r="H19" s="410"/>
      <c r="I19" s="410"/>
      <c r="J19" s="410"/>
      <c r="K19" s="410"/>
      <c r="L19" s="410"/>
      <c r="M19" s="410"/>
      <c r="N19" s="410"/>
      <c r="O19" s="410"/>
      <c r="P19" s="410"/>
      <c r="Q19" s="410"/>
      <c r="R19" s="410"/>
      <c r="S19" s="410"/>
      <c r="T19" s="410"/>
      <c r="U19" s="410"/>
      <c r="V19" s="410"/>
    </row>
    <row r="20" spans="1:22" ht="15">
      <c r="A20" s="691" t="s">
        <v>1384</v>
      </c>
      <c r="B20" s="410"/>
      <c r="C20" s="410"/>
      <c r="D20" s="410"/>
      <c r="E20" s="410"/>
      <c r="F20" s="410"/>
      <c r="G20" s="410"/>
      <c r="H20" s="410"/>
      <c r="I20" s="410"/>
      <c r="J20" s="410"/>
      <c r="K20" s="410"/>
      <c r="L20" s="410"/>
      <c r="M20" s="410"/>
      <c r="N20" s="410"/>
      <c r="O20" s="410"/>
      <c r="P20" s="410"/>
      <c r="Q20" s="410"/>
      <c r="R20" s="410"/>
      <c r="S20" s="410"/>
      <c r="T20" s="410"/>
      <c r="U20" s="410"/>
      <c r="V20" s="410"/>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2"/>
  <sheetViews>
    <sheetView workbookViewId="0"/>
  </sheetViews>
  <sheetFormatPr defaultColWidth="8.85546875" defaultRowHeight="15"/>
  <cols>
    <col min="1" max="1" width="9.5703125" style="410" customWidth="1"/>
    <col min="2" max="2" width="12" style="410" customWidth="1"/>
    <col min="3" max="3" width="9" style="410" customWidth="1"/>
    <col min="4" max="4" width="9.85546875" style="410" customWidth="1"/>
    <col min="5" max="6" width="9.140625" style="410" customWidth="1"/>
    <col min="7" max="7" width="11" style="410" customWidth="1"/>
    <col min="8" max="8" width="10.42578125" style="410" customWidth="1"/>
    <col min="9" max="9" width="9.7109375" style="410" customWidth="1"/>
    <col min="10" max="10" width="10.140625" style="410" customWidth="1"/>
    <col min="11" max="11" width="9.5703125" style="410" customWidth="1"/>
    <col min="12" max="12" width="10.42578125" style="410" customWidth="1"/>
    <col min="13" max="13" width="14.42578125" style="410" customWidth="1"/>
    <col min="14" max="14" width="19.7109375" style="410" customWidth="1"/>
    <col min="15" max="15" width="10.85546875" style="410" bestFit="1" customWidth="1"/>
    <col min="16" max="16" width="11.28515625" style="410" customWidth="1"/>
    <col min="17" max="17" width="9.140625" style="410" customWidth="1"/>
    <col min="18" max="16384" width="8.85546875" style="410"/>
  </cols>
  <sheetData>
    <row r="1" spans="1:17">
      <c r="A1" s="723" t="s">
        <v>709</v>
      </c>
      <c r="B1" s="723"/>
      <c r="C1" s="723"/>
      <c r="D1" s="723"/>
      <c r="E1" s="723"/>
      <c r="F1" s="723"/>
      <c r="G1" s="723"/>
      <c r="H1" s="723"/>
      <c r="I1" s="723"/>
      <c r="J1" s="723"/>
      <c r="K1" s="723"/>
      <c r="L1" s="723"/>
      <c r="M1" s="723"/>
      <c r="N1" s="723"/>
      <c r="O1" s="723"/>
      <c r="P1" s="723"/>
      <c r="Q1" s="723"/>
    </row>
    <row r="2" spans="1:17">
      <c r="A2" s="1529" t="s">
        <v>664</v>
      </c>
      <c r="B2" s="1529"/>
      <c r="C2" s="1529"/>
      <c r="D2" s="1529"/>
      <c r="E2" s="1529"/>
      <c r="F2" s="1529"/>
      <c r="G2" s="1529"/>
      <c r="H2" s="1529"/>
      <c r="I2" s="1529"/>
      <c r="J2" s="1529"/>
      <c r="K2" s="1529"/>
      <c r="L2" s="1529"/>
      <c r="M2" s="1529"/>
      <c r="N2" s="1529"/>
    </row>
    <row r="3" spans="1:17" ht="31.5" customHeight="1">
      <c r="A3" s="1530" t="s">
        <v>682</v>
      </c>
      <c r="B3" s="1532" t="s">
        <v>686</v>
      </c>
      <c r="C3" s="1534" t="s">
        <v>710</v>
      </c>
      <c r="D3" s="1535"/>
      <c r="E3" s="1534" t="s">
        <v>711</v>
      </c>
      <c r="F3" s="1535"/>
      <c r="G3" s="1534" t="s">
        <v>712</v>
      </c>
      <c r="H3" s="1535"/>
      <c r="I3" s="1534" t="s">
        <v>713</v>
      </c>
      <c r="J3" s="1535"/>
      <c r="K3" s="1534" t="s">
        <v>96</v>
      </c>
      <c r="L3" s="1535"/>
      <c r="M3" s="1536" t="s">
        <v>1312</v>
      </c>
      <c r="N3" s="1536"/>
      <c r="O3"/>
      <c r="P3"/>
    </row>
    <row r="4" spans="1:17" ht="30" customHeight="1">
      <c r="A4" s="1531"/>
      <c r="B4" s="1533"/>
      <c r="C4" s="724" t="s">
        <v>527</v>
      </c>
      <c r="D4" s="725" t="s">
        <v>1373</v>
      </c>
      <c r="E4" s="724" t="s">
        <v>527</v>
      </c>
      <c r="F4" s="725" t="s">
        <v>1373</v>
      </c>
      <c r="G4" s="724" t="s">
        <v>527</v>
      </c>
      <c r="H4" s="725" t="s">
        <v>1373</v>
      </c>
      <c r="I4" s="724" t="s">
        <v>527</v>
      </c>
      <c r="J4" s="725" t="s">
        <v>1373</v>
      </c>
      <c r="K4" s="724" t="s">
        <v>527</v>
      </c>
      <c r="L4" s="725" t="s">
        <v>1373</v>
      </c>
      <c r="M4" s="724" t="s">
        <v>527</v>
      </c>
      <c r="N4" s="725" t="s">
        <v>1373</v>
      </c>
      <c r="O4"/>
      <c r="P4"/>
    </row>
    <row r="5" spans="1:17">
      <c r="A5" s="726" t="s">
        <v>530</v>
      </c>
      <c r="B5" s="609">
        <v>254</v>
      </c>
      <c r="C5" s="609">
        <v>75</v>
      </c>
      <c r="D5" s="727">
        <v>3.7293500000000002</v>
      </c>
      <c r="E5" s="609">
        <v>0</v>
      </c>
      <c r="F5" s="727">
        <v>0</v>
      </c>
      <c r="G5" s="609">
        <v>21</v>
      </c>
      <c r="H5" s="727">
        <v>1.0297099999999999</v>
      </c>
      <c r="I5" s="609">
        <v>4</v>
      </c>
      <c r="J5" s="727">
        <v>0.26</v>
      </c>
      <c r="K5" s="609">
        <v>100</v>
      </c>
      <c r="L5" s="727">
        <v>5.0190599999999996</v>
      </c>
      <c r="M5" s="609" t="s">
        <v>238</v>
      </c>
      <c r="N5" s="727" t="s">
        <v>238</v>
      </c>
      <c r="O5"/>
      <c r="P5"/>
    </row>
    <row r="6" spans="1:17" s="698" customFormat="1">
      <c r="A6" s="728" t="s">
        <v>1207</v>
      </c>
      <c r="B6" s="700">
        <f>SUM(B7:B18)</f>
        <v>65</v>
      </c>
      <c r="C6" s="700">
        <f t="shared" ref="C6:L6" si="0">SUM(C7:C18)</f>
        <v>0</v>
      </c>
      <c r="D6" s="729">
        <f t="shared" si="0"/>
        <v>0</v>
      </c>
      <c r="E6" s="700">
        <f t="shared" si="0"/>
        <v>0</v>
      </c>
      <c r="F6" s="729">
        <f t="shared" si="0"/>
        <v>0</v>
      </c>
      <c r="G6" s="700">
        <f t="shared" si="0"/>
        <v>0</v>
      </c>
      <c r="H6" s="729">
        <f t="shared" si="0"/>
        <v>0</v>
      </c>
      <c r="I6" s="700">
        <f t="shared" si="0"/>
        <v>0</v>
      </c>
      <c r="J6" s="729">
        <f t="shared" si="0"/>
        <v>0</v>
      </c>
      <c r="K6" s="700">
        <f t="shared" si="0"/>
        <v>0</v>
      </c>
      <c r="L6" s="729">
        <f t="shared" si="0"/>
        <v>0</v>
      </c>
      <c r="M6" s="700">
        <f>INDEX(M7:M18,COUNT(M7:M18))</f>
        <v>0</v>
      </c>
      <c r="N6" s="729">
        <f>INDEX(N7:N18,COUNT(N7:N18))</f>
        <v>0</v>
      </c>
      <c r="O6"/>
      <c r="P6"/>
    </row>
    <row r="7" spans="1:17" s="698" customFormat="1">
      <c r="A7" s="701">
        <v>45412</v>
      </c>
      <c r="B7" s="607">
        <v>22</v>
      </c>
      <c r="C7" s="607">
        <v>0</v>
      </c>
      <c r="D7" s="730">
        <v>0</v>
      </c>
      <c r="E7" s="607">
        <v>0</v>
      </c>
      <c r="F7" s="730">
        <v>0</v>
      </c>
      <c r="G7" s="607">
        <v>0</v>
      </c>
      <c r="H7" s="730">
        <v>0</v>
      </c>
      <c r="I7" s="607">
        <v>0</v>
      </c>
      <c r="J7" s="730">
        <v>0</v>
      </c>
      <c r="K7" s="607">
        <f>C7+E7+G7+I7</f>
        <v>0</v>
      </c>
      <c r="L7" s="607">
        <f>D7+F7+H7+J7</f>
        <v>0</v>
      </c>
      <c r="M7" s="607">
        <v>0</v>
      </c>
      <c r="N7" s="730">
        <v>0</v>
      </c>
      <c r="O7"/>
      <c r="P7"/>
    </row>
    <row r="8" spans="1:17" s="698" customFormat="1">
      <c r="A8" s="701">
        <v>45443</v>
      </c>
      <c r="B8" s="607">
        <v>23</v>
      </c>
      <c r="C8" s="607">
        <v>0</v>
      </c>
      <c r="D8" s="730">
        <v>0</v>
      </c>
      <c r="E8" s="607">
        <v>0</v>
      </c>
      <c r="F8" s="730">
        <v>0</v>
      </c>
      <c r="G8" s="607">
        <v>0</v>
      </c>
      <c r="H8" s="730">
        <v>0</v>
      </c>
      <c r="I8" s="607">
        <v>0</v>
      </c>
      <c r="J8" s="730">
        <v>0</v>
      </c>
      <c r="K8" s="607">
        <f t="shared" ref="K8:L9" si="1">C8+E8+G8+I8</f>
        <v>0</v>
      </c>
      <c r="L8" s="607">
        <f t="shared" si="1"/>
        <v>0</v>
      </c>
      <c r="M8" s="607">
        <v>0</v>
      </c>
      <c r="N8" s="730">
        <v>0</v>
      </c>
      <c r="O8"/>
      <c r="P8"/>
    </row>
    <row r="9" spans="1:17" s="698" customFormat="1">
      <c r="A9" s="701">
        <v>45473</v>
      </c>
      <c r="B9" s="607">
        <v>20</v>
      </c>
      <c r="C9" s="607">
        <v>0</v>
      </c>
      <c r="D9" s="608">
        <v>0</v>
      </c>
      <c r="E9" s="607">
        <v>0</v>
      </c>
      <c r="F9" s="608">
        <v>0</v>
      </c>
      <c r="G9" s="607">
        <v>0</v>
      </c>
      <c r="H9" s="608">
        <v>0</v>
      </c>
      <c r="I9" s="607">
        <v>0</v>
      </c>
      <c r="J9" s="608">
        <v>0</v>
      </c>
      <c r="K9" s="607">
        <f t="shared" si="1"/>
        <v>0</v>
      </c>
      <c r="L9" s="607">
        <f t="shared" si="1"/>
        <v>0</v>
      </c>
      <c r="M9" s="731">
        <v>0</v>
      </c>
      <c r="N9" s="731">
        <v>0</v>
      </c>
      <c r="O9"/>
      <c r="P9"/>
    </row>
    <row r="10" spans="1:17" s="698" customFormat="1">
      <c r="A10" s="701">
        <v>45504</v>
      </c>
      <c r="B10" s="607"/>
      <c r="C10" s="607"/>
      <c r="D10" s="607"/>
      <c r="E10" s="607"/>
      <c r="F10" s="607"/>
      <c r="G10" s="607"/>
      <c r="H10" s="607"/>
      <c r="I10" s="607"/>
      <c r="J10" s="607"/>
      <c r="K10" s="607"/>
      <c r="L10" s="607"/>
      <c r="M10" s="607"/>
      <c r="N10" s="607"/>
      <c r="O10"/>
      <c r="P10"/>
    </row>
    <row r="11" spans="1:17" s="698" customFormat="1">
      <c r="A11" s="701">
        <v>45535</v>
      </c>
      <c r="B11" s="607"/>
      <c r="C11" s="607"/>
      <c r="D11" s="607"/>
      <c r="E11" s="607"/>
      <c r="F11" s="607"/>
      <c r="G11" s="607"/>
      <c r="H11" s="607"/>
      <c r="I11" s="607"/>
      <c r="J11" s="607"/>
      <c r="K11" s="607"/>
      <c r="L11" s="607"/>
      <c r="M11" s="607"/>
      <c r="N11" s="607"/>
      <c r="O11"/>
      <c r="P11"/>
    </row>
    <row r="12" spans="1:17" s="698" customFormat="1">
      <c r="A12" s="701">
        <v>45565</v>
      </c>
      <c r="B12" s="607"/>
      <c r="C12" s="607"/>
      <c r="D12" s="607"/>
      <c r="E12" s="607"/>
      <c r="F12" s="607"/>
      <c r="G12" s="607"/>
      <c r="H12" s="607"/>
      <c r="I12" s="607"/>
      <c r="J12" s="607"/>
      <c r="K12" s="607"/>
      <c r="L12" s="607"/>
      <c r="M12" s="607"/>
      <c r="N12" s="607"/>
      <c r="O12"/>
      <c r="P12"/>
    </row>
    <row r="13" spans="1:17" s="698" customFormat="1">
      <c r="A13" s="701">
        <v>45596</v>
      </c>
      <c r="B13" s="607"/>
      <c r="C13" s="607"/>
      <c r="D13" s="607"/>
      <c r="E13" s="607"/>
      <c r="F13" s="607"/>
      <c r="G13" s="607"/>
      <c r="H13" s="607"/>
      <c r="I13" s="607"/>
      <c r="J13" s="607"/>
      <c r="K13" s="607"/>
      <c r="L13" s="607"/>
      <c r="M13" s="607"/>
      <c r="N13" s="607"/>
      <c r="O13"/>
      <c r="P13"/>
    </row>
    <row r="14" spans="1:17" s="698" customFormat="1">
      <c r="A14" s="701">
        <v>45626</v>
      </c>
      <c r="B14" s="607"/>
      <c r="C14" s="607"/>
      <c r="D14" s="607"/>
      <c r="E14" s="607"/>
      <c r="F14" s="607"/>
      <c r="G14" s="607"/>
      <c r="H14" s="607"/>
      <c r="I14" s="607"/>
      <c r="J14" s="607"/>
      <c r="K14" s="607"/>
      <c r="L14" s="607"/>
      <c r="M14" s="607"/>
      <c r="N14" s="607"/>
      <c r="O14"/>
      <c r="P14"/>
    </row>
    <row r="15" spans="1:17" s="698" customFormat="1">
      <c r="A15" s="701">
        <v>45657</v>
      </c>
      <c r="B15" s="607"/>
      <c r="C15" s="607"/>
      <c r="D15" s="607"/>
      <c r="E15" s="607"/>
      <c r="F15" s="607"/>
      <c r="G15" s="607"/>
      <c r="H15" s="607"/>
      <c r="I15" s="607"/>
      <c r="J15" s="607"/>
      <c r="K15" s="607"/>
      <c r="L15" s="607"/>
      <c r="M15" s="607"/>
      <c r="N15" s="607"/>
      <c r="O15"/>
      <c r="P15"/>
    </row>
    <row r="16" spans="1:17" s="698" customFormat="1">
      <c r="A16" s="701">
        <v>45688</v>
      </c>
      <c r="B16" s="607"/>
      <c r="C16" s="607"/>
      <c r="D16" s="607"/>
      <c r="E16" s="607"/>
      <c r="F16" s="607"/>
      <c r="G16" s="607"/>
      <c r="H16" s="607"/>
      <c r="I16" s="607"/>
      <c r="J16" s="607"/>
      <c r="K16" s="607"/>
      <c r="L16" s="607"/>
      <c r="M16" s="607"/>
      <c r="N16" s="607"/>
      <c r="O16"/>
      <c r="P16"/>
    </row>
    <row r="17" spans="1:25" s="698" customFormat="1">
      <c r="A17" s="701">
        <v>45716</v>
      </c>
      <c r="B17" s="607"/>
      <c r="C17" s="607"/>
      <c r="D17" s="607"/>
      <c r="E17" s="607"/>
      <c r="F17" s="607"/>
      <c r="G17" s="607"/>
      <c r="H17" s="607"/>
      <c r="I17" s="607"/>
      <c r="J17" s="607"/>
      <c r="K17" s="607"/>
      <c r="L17" s="607"/>
      <c r="M17" s="607"/>
      <c r="N17" s="607"/>
      <c r="O17"/>
      <c r="P17"/>
    </row>
    <row r="18" spans="1:25">
      <c r="A18" s="701">
        <v>45747</v>
      </c>
      <c r="B18" s="607"/>
      <c r="C18" s="607"/>
      <c r="D18" s="607"/>
      <c r="E18" s="607"/>
      <c r="F18" s="607"/>
      <c r="G18" s="607"/>
      <c r="H18" s="607"/>
      <c r="I18" s="607"/>
      <c r="J18" s="607"/>
      <c r="K18" s="607"/>
      <c r="L18" s="607"/>
      <c r="M18" s="607"/>
      <c r="N18" s="607"/>
      <c r="O18"/>
      <c r="P18"/>
    </row>
    <row r="19" spans="1:25">
      <c r="A19" s="732"/>
      <c r="B19" s="733"/>
      <c r="C19" s="733"/>
      <c r="D19" s="733"/>
      <c r="E19" s="733"/>
      <c r="F19" s="733"/>
      <c r="G19" s="733"/>
      <c r="H19" s="733"/>
      <c r="I19" s="733"/>
      <c r="J19" s="733"/>
      <c r="K19" s="733"/>
      <c r="L19" s="733"/>
      <c r="M19" s="733"/>
      <c r="N19" s="733"/>
    </row>
    <row r="20" spans="1:25">
      <c r="A20" s="733"/>
      <c r="B20" s="733"/>
      <c r="C20" s="733"/>
      <c r="D20" s="733"/>
      <c r="E20" s="733"/>
      <c r="F20" s="733"/>
      <c r="G20" s="733"/>
      <c r="H20" s="733"/>
      <c r="I20" s="733"/>
      <c r="J20" s="733"/>
      <c r="K20" s="733"/>
      <c r="L20" s="733"/>
      <c r="M20" s="733"/>
      <c r="N20" s="733"/>
    </row>
    <row r="21" spans="1:25">
      <c r="A21" s="1537" t="s">
        <v>685</v>
      </c>
      <c r="B21" s="1538"/>
      <c r="C21" s="1538"/>
      <c r="D21" s="1538"/>
      <c r="E21" s="1538"/>
      <c r="F21" s="1538"/>
      <c r="G21" s="1538"/>
      <c r="H21" s="1538"/>
      <c r="I21" s="1538"/>
      <c r="J21" s="1538"/>
      <c r="K21" s="1538"/>
      <c r="L21" s="1538"/>
      <c r="M21" s="1538"/>
      <c r="N21" s="1539"/>
      <c r="O21" s="734"/>
      <c r="Y21" s="735"/>
    </row>
    <row r="22" spans="1:25" ht="27.75" customHeight="1">
      <c r="A22" s="1511" t="s">
        <v>116</v>
      </c>
      <c r="B22" s="1511" t="s">
        <v>686</v>
      </c>
      <c r="C22" s="1540" t="s">
        <v>714</v>
      </c>
      <c r="D22" s="1540"/>
      <c r="E22" s="1540"/>
      <c r="F22" s="1540"/>
      <c r="G22" s="1541" t="s">
        <v>716</v>
      </c>
      <c r="H22" s="1541"/>
      <c r="I22" s="1541"/>
      <c r="J22" s="1541"/>
      <c r="K22" s="1540" t="s">
        <v>96</v>
      </c>
      <c r="L22" s="1542"/>
      <c r="M22" s="1536" t="s">
        <v>1312</v>
      </c>
      <c r="N22" s="1536"/>
      <c r="O22" s="734"/>
      <c r="Y22" s="711"/>
    </row>
    <row r="23" spans="1:25" ht="17.25" customHeight="1">
      <c r="A23" s="1512"/>
      <c r="B23" s="1512"/>
      <c r="C23" s="1543" t="s">
        <v>699</v>
      </c>
      <c r="D23" s="1543"/>
      <c r="E23" s="1543" t="s">
        <v>700</v>
      </c>
      <c r="F23" s="1543"/>
      <c r="G23" s="1543" t="s">
        <v>699</v>
      </c>
      <c r="H23" s="1543"/>
      <c r="I23" s="1543" t="s">
        <v>700</v>
      </c>
      <c r="J23" s="1543"/>
      <c r="K23" s="1536" t="s">
        <v>527</v>
      </c>
      <c r="L23" s="1536" t="s">
        <v>1373</v>
      </c>
      <c r="M23" s="1536" t="s">
        <v>527</v>
      </c>
      <c r="N23" s="1536" t="s">
        <v>1373</v>
      </c>
      <c r="O23" s="706"/>
      <c r="Y23" s="410" t="s">
        <v>681</v>
      </c>
    </row>
    <row r="24" spans="1:25" ht="46.5" customHeight="1">
      <c r="A24" s="1512"/>
      <c r="B24" s="1513"/>
      <c r="C24" s="724" t="s">
        <v>527</v>
      </c>
      <c r="D24" s="724" t="s">
        <v>1373</v>
      </c>
      <c r="E24" s="724" t="s">
        <v>527</v>
      </c>
      <c r="F24" s="724" t="s">
        <v>1373</v>
      </c>
      <c r="G24" s="724" t="s">
        <v>527</v>
      </c>
      <c r="H24" s="724" t="s">
        <v>1373</v>
      </c>
      <c r="I24" s="724" t="s">
        <v>527</v>
      </c>
      <c r="J24" s="724" t="s">
        <v>1373</v>
      </c>
      <c r="K24" s="1536"/>
      <c r="L24" s="1536"/>
      <c r="M24" s="1536"/>
      <c r="N24" s="1536"/>
      <c r="O24" s="706"/>
    </row>
    <row r="25" spans="1:25">
      <c r="A25" s="736" t="s">
        <v>530</v>
      </c>
      <c r="B25" s="737">
        <v>254</v>
      </c>
      <c r="C25" s="737">
        <v>0</v>
      </c>
      <c r="D25" s="738">
        <v>0</v>
      </c>
      <c r="E25" s="737">
        <v>0</v>
      </c>
      <c r="F25" s="738">
        <v>0</v>
      </c>
      <c r="G25" s="737">
        <v>409</v>
      </c>
      <c r="H25" s="738">
        <v>30.18703</v>
      </c>
      <c r="I25" s="737">
        <v>8</v>
      </c>
      <c r="J25" s="738">
        <v>0.56455</v>
      </c>
      <c r="K25" s="737">
        <v>417</v>
      </c>
      <c r="L25" s="738">
        <v>30.751579999999997</v>
      </c>
      <c r="M25" s="739">
        <v>3</v>
      </c>
      <c r="N25" s="740">
        <v>0.23070599999999999</v>
      </c>
      <c r="O25" s="706"/>
    </row>
    <row r="26" spans="1:25" s="698" customFormat="1">
      <c r="A26" s="741" t="s">
        <v>1207</v>
      </c>
      <c r="B26" s="700">
        <f>SUM(B27:B38)</f>
        <v>65</v>
      </c>
      <c r="C26" s="700">
        <f t="shared" ref="C26:L26" si="2">SUM(C27:C38)</f>
        <v>0</v>
      </c>
      <c r="D26" s="729">
        <f t="shared" si="2"/>
        <v>0</v>
      </c>
      <c r="E26" s="700">
        <f t="shared" si="2"/>
        <v>0</v>
      </c>
      <c r="F26" s="729">
        <f t="shared" si="2"/>
        <v>0</v>
      </c>
      <c r="G26" s="700">
        <f t="shared" si="2"/>
        <v>111</v>
      </c>
      <c r="H26" s="729">
        <f t="shared" si="2"/>
        <v>8.1010899999999992</v>
      </c>
      <c r="I26" s="700">
        <f t="shared" si="2"/>
        <v>34</v>
      </c>
      <c r="J26" s="729">
        <f t="shared" si="2"/>
        <v>2.3830999999999998</v>
      </c>
      <c r="K26" s="700">
        <f t="shared" si="2"/>
        <v>145</v>
      </c>
      <c r="L26" s="729">
        <f t="shared" si="2"/>
        <v>10.48419</v>
      </c>
      <c r="M26" s="700">
        <f>INDEX(M27:M38,COUNT(M27:M38))</f>
        <v>0</v>
      </c>
      <c r="N26" s="729">
        <f>INDEX(N27:N38,COUNT(N27:N38))</f>
        <v>0</v>
      </c>
      <c r="O26" s="706"/>
      <c r="P26" s="706"/>
      <c r="Q26" s="706"/>
    </row>
    <row r="27" spans="1:25" s="698" customFormat="1">
      <c r="A27" s="701">
        <v>45412</v>
      </c>
      <c r="B27" s="612">
        <v>22</v>
      </c>
      <c r="C27" s="612">
        <v>0</v>
      </c>
      <c r="D27" s="742">
        <v>0</v>
      </c>
      <c r="E27" s="331">
        <v>0</v>
      </c>
      <c r="F27" s="743">
        <v>0</v>
      </c>
      <c r="G27" s="611">
        <v>29</v>
      </c>
      <c r="H27" s="744">
        <v>2.2349999999999999</v>
      </c>
      <c r="I27" s="611">
        <v>20</v>
      </c>
      <c r="J27" s="744">
        <v>1.4279999999999999</v>
      </c>
      <c r="K27" s="331">
        <f>C27+E27+G27+I27</f>
        <v>49</v>
      </c>
      <c r="L27" s="744">
        <f>D27+F27+H27+J27</f>
        <v>3.6629999999999998</v>
      </c>
      <c r="M27" s="607">
        <v>4</v>
      </c>
      <c r="N27" s="730">
        <v>0.31</v>
      </c>
      <c r="O27" s="706"/>
      <c r="P27" s="706"/>
      <c r="Q27" s="706"/>
    </row>
    <row r="28" spans="1:25" s="698" customFormat="1">
      <c r="A28" s="701">
        <v>45443</v>
      </c>
      <c r="B28" s="612">
        <v>23</v>
      </c>
      <c r="C28" s="612">
        <v>0</v>
      </c>
      <c r="D28" s="742">
        <v>0</v>
      </c>
      <c r="E28" s="612">
        <v>0</v>
      </c>
      <c r="F28" s="742">
        <v>0</v>
      </c>
      <c r="G28" s="612">
        <v>40</v>
      </c>
      <c r="H28" s="742">
        <v>2.9</v>
      </c>
      <c r="I28" s="612">
        <v>10</v>
      </c>
      <c r="J28" s="742">
        <v>0.67</v>
      </c>
      <c r="K28" s="331">
        <f t="shared" ref="K28:L29" si="3">C28+E28+G28+I28</f>
        <v>50</v>
      </c>
      <c r="L28" s="744">
        <f t="shared" si="3"/>
        <v>3.57</v>
      </c>
      <c r="M28" s="607">
        <v>2</v>
      </c>
      <c r="N28" s="730">
        <v>0.14000000000000001</v>
      </c>
      <c r="O28" s="706"/>
      <c r="P28" s="706"/>
      <c r="Q28" s="706"/>
    </row>
    <row r="29" spans="1:25" s="698" customFormat="1">
      <c r="A29" s="701">
        <v>45473</v>
      </c>
      <c r="B29" s="612">
        <v>20</v>
      </c>
      <c r="C29" s="612">
        <v>0</v>
      </c>
      <c r="D29" s="612">
        <v>0</v>
      </c>
      <c r="E29" s="612">
        <v>0</v>
      </c>
      <c r="F29" s="612">
        <v>0</v>
      </c>
      <c r="G29" s="745">
        <v>42</v>
      </c>
      <c r="H29" s="746">
        <v>2.9660899999999999</v>
      </c>
      <c r="I29" s="745">
        <v>4</v>
      </c>
      <c r="J29" s="746">
        <v>0.28510000000000002</v>
      </c>
      <c r="K29" s="331">
        <f t="shared" si="3"/>
        <v>46</v>
      </c>
      <c r="L29" s="744">
        <f t="shared" si="3"/>
        <v>3.2511899999999998</v>
      </c>
      <c r="M29" s="607">
        <v>0</v>
      </c>
      <c r="N29" s="710">
        <v>0</v>
      </c>
      <c r="O29" s="706"/>
      <c r="P29" s="706"/>
      <c r="Q29" s="706"/>
    </row>
    <row r="30" spans="1:25" s="698" customFormat="1">
      <c r="A30" s="701">
        <v>45504</v>
      </c>
      <c r="B30" s="612"/>
      <c r="C30" s="612"/>
      <c r="D30" s="612"/>
      <c r="E30" s="612"/>
      <c r="F30" s="612"/>
      <c r="G30" s="745"/>
      <c r="H30" s="746"/>
      <c r="I30" s="745"/>
      <c r="J30" s="746"/>
      <c r="K30" s="612"/>
      <c r="L30" s="612"/>
      <c r="M30" s="607"/>
      <c r="N30" s="607"/>
      <c r="O30" s="706"/>
      <c r="P30" s="706"/>
      <c r="Q30" s="706"/>
    </row>
    <row r="31" spans="1:25" s="698" customFormat="1">
      <c r="A31" s="701">
        <v>45535</v>
      </c>
      <c r="B31" s="612"/>
      <c r="C31" s="612"/>
      <c r="D31" s="612"/>
      <c r="E31" s="612"/>
      <c r="F31" s="612"/>
      <c r="G31" s="745"/>
      <c r="H31" s="746"/>
      <c r="I31" s="745"/>
      <c r="J31" s="746"/>
      <c r="K31" s="612"/>
      <c r="L31" s="612"/>
      <c r="M31" s="607"/>
      <c r="N31" s="607"/>
      <c r="O31" s="706"/>
      <c r="P31" s="706"/>
      <c r="Q31" s="706"/>
    </row>
    <row r="32" spans="1:25" s="698" customFormat="1">
      <c r="A32" s="701">
        <v>45565</v>
      </c>
      <c r="B32" s="612"/>
      <c r="C32" s="612"/>
      <c r="D32" s="612"/>
      <c r="E32" s="612"/>
      <c r="F32" s="612"/>
      <c r="G32" s="745"/>
      <c r="H32" s="746"/>
      <c r="I32" s="745"/>
      <c r="J32" s="746"/>
      <c r="K32" s="612"/>
      <c r="L32" s="612"/>
      <c r="M32" s="607"/>
      <c r="N32" s="607"/>
      <c r="O32" s="706"/>
      <c r="P32" s="706"/>
      <c r="Q32" s="706"/>
    </row>
    <row r="33" spans="1:17" s="698" customFormat="1">
      <c r="A33" s="701">
        <v>45596</v>
      </c>
      <c r="B33" s="612"/>
      <c r="C33" s="612"/>
      <c r="D33" s="612"/>
      <c r="E33" s="612"/>
      <c r="F33" s="612"/>
      <c r="G33" s="745"/>
      <c r="H33" s="746"/>
      <c r="I33" s="745"/>
      <c r="J33" s="746"/>
      <c r="K33" s="612"/>
      <c r="L33" s="612"/>
      <c r="M33" s="607"/>
      <c r="N33" s="607"/>
      <c r="O33" s="706"/>
      <c r="P33" s="706"/>
      <c r="Q33" s="706"/>
    </row>
    <row r="34" spans="1:17">
      <c r="A34" s="701">
        <v>45626</v>
      </c>
      <c r="B34" s="612"/>
      <c r="C34" s="612"/>
      <c r="D34" s="612"/>
      <c r="E34" s="331"/>
      <c r="F34" s="331"/>
      <c r="G34" s="745"/>
      <c r="H34" s="746"/>
      <c r="I34" s="745"/>
      <c r="J34" s="746"/>
      <c r="K34" s="331"/>
      <c r="L34" s="331"/>
      <c r="M34" s="607"/>
      <c r="N34" s="607"/>
      <c r="O34" s="706"/>
      <c r="P34" s="706"/>
      <c r="Q34" s="706"/>
    </row>
    <row r="35" spans="1:17">
      <c r="A35" s="701">
        <v>45657</v>
      </c>
      <c r="B35" s="612"/>
      <c r="C35" s="612"/>
      <c r="D35" s="612"/>
      <c r="E35" s="331"/>
      <c r="F35" s="331"/>
      <c r="G35" s="745"/>
      <c r="H35" s="746"/>
      <c r="I35" s="745"/>
      <c r="J35" s="746"/>
      <c r="K35" s="331"/>
      <c r="L35" s="331"/>
      <c r="M35" s="607"/>
      <c r="N35" s="607"/>
      <c r="O35" s="706"/>
      <c r="P35" s="706"/>
      <c r="Q35" s="706"/>
    </row>
    <row r="36" spans="1:17">
      <c r="A36" s="701">
        <v>45688</v>
      </c>
      <c r="B36" s="612"/>
      <c r="C36" s="612"/>
      <c r="D36" s="612"/>
      <c r="E36" s="745"/>
      <c r="F36" s="745"/>
      <c r="G36" s="745"/>
      <c r="H36" s="746"/>
      <c r="I36" s="745"/>
      <c r="J36" s="746"/>
      <c r="K36" s="745"/>
      <c r="L36" s="745"/>
      <c r="M36" s="607"/>
      <c r="N36" s="607"/>
      <c r="O36" s="706"/>
      <c r="P36" s="706"/>
      <c r="Q36" s="706"/>
    </row>
    <row r="37" spans="1:17">
      <c r="A37" s="701">
        <v>45716</v>
      </c>
      <c r="B37" s="612"/>
      <c r="C37" s="612"/>
      <c r="D37" s="612"/>
      <c r="E37" s="331"/>
      <c r="F37" s="331"/>
      <c r="G37" s="745"/>
      <c r="H37" s="746"/>
      <c r="I37" s="745"/>
      <c r="J37" s="746"/>
      <c r="K37" s="331"/>
      <c r="L37" s="331"/>
      <c r="M37" s="607"/>
      <c r="N37" s="607"/>
      <c r="O37" s="706"/>
      <c r="P37" s="706"/>
      <c r="Q37" s="706"/>
    </row>
    <row r="38" spans="1:17">
      <c r="A38" s="701">
        <v>45747</v>
      </c>
      <c r="B38" s="612"/>
      <c r="C38" s="612"/>
      <c r="D38" s="612"/>
      <c r="E38" s="745"/>
      <c r="F38" s="745"/>
      <c r="G38" s="745"/>
      <c r="H38" s="746"/>
      <c r="I38" s="745"/>
      <c r="J38" s="746"/>
      <c r="K38" s="745"/>
      <c r="L38" s="745"/>
      <c r="M38" s="607"/>
      <c r="N38" s="607"/>
      <c r="O38" s="706"/>
      <c r="P38" s="706"/>
      <c r="Q38" s="706"/>
    </row>
    <row r="39" spans="1:17">
      <c r="A39" s="747"/>
      <c r="B39" s="748"/>
      <c r="C39" s="748"/>
      <c r="D39" s="748"/>
      <c r="E39" s="749"/>
      <c r="F39" s="749"/>
      <c r="G39" s="749"/>
      <c r="H39" s="750"/>
      <c r="I39" s="749"/>
      <c r="J39" s="750"/>
      <c r="K39" s="749"/>
      <c r="L39" s="749"/>
      <c r="M39" s="733"/>
      <c r="N39" s="733"/>
      <c r="O39" s="706"/>
      <c r="P39" s="706"/>
      <c r="Q39" s="706"/>
    </row>
    <row r="40" spans="1:17">
      <c r="A40" s="691" t="s">
        <v>1384</v>
      </c>
      <c r="B40" s="748"/>
      <c r="C40" s="748"/>
      <c r="D40" s="748"/>
      <c r="E40" s="749"/>
      <c r="F40" s="749"/>
      <c r="G40" s="749"/>
      <c r="H40" s="750"/>
      <c r="I40" s="749"/>
      <c r="J40" s="750"/>
      <c r="K40" s="749"/>
      <c r="L40" s="749"/>
      <c r="M40" s="733"/>
      <c r="N40" s="733"/>
      <c r="O40" s="706"/>
      <c r="P40" s="706"/>
      <c r="Q40" s="706"/>
    </row>
    <row r="41" spans="1:17">
      <c r="A41" s="732" t="s">
        <v>1311</v>
      </c>
      <c r="B41" s="748"/>
      <c r="C41" s="748"/>
      <c r="D41" s="748"/>
      <c r="E41" s="749"/>
      <c r="F41" s="749"/>
      <c r="G41" s="749"/>
      <c r="H41" s="750"/>
      <c r="I41" s="749"/>
      <c r="J41" s="750"/>
      <c r="K41" s="749"/>
      <c r="L41" s="749"/>
      <c r="M41" s="733"/>
      <c r="N41" s="733"/>
      <c r="O41" s="706"/>
      <c r="P41" s="706"/>
      <c r="Q41" s="706"/>
    </row>
    <row r="42" spans="1:17">
      <c r="A42" s="698" t="s">
        <v>262</v>
      </c>
      <c r="B42" s="703"/>
      <c r="C42" s="703"/>
      <c r="D42" s="703"/>
      <c r="E42" s="703"/>
      <c r="F42" s="703"/>
    </row>
  </sheetData>
  <mergeCells count="24">
    <mergeCell ref="N23:N24"/>
    <mergeCell ref="A21:N21"/>
    <mergeCell ref="A22:A24"/>
    <mergeCell ref="B22:B24"/>
    <mergeCell ref="C22:F22"/>
    <mergeCell ref="G22:J22"/>
    <mergeCell ref="K22:L22"/>
    <mergeCell ref="M22:N22"/>
    <mergeCell ref="C23:D23"/>
    <mergeCell ref="E23:F23"/>
    <mergeCell ref="G23:H23"/>
    <mergeCell ref="I23:J23"/>
    <mergeCell ref="K23:K24"/>
    <mergeCell ref="L23:L24"/>
    <mergeCell ref="M23:M24"/>
    <mergeCell ref="A2:N2"/>
    <mergeCell ref="A3:A4"/>
    <mergeCell ref="B3:B4"/>
    <mergeCell ref="C3:D3"/>
    <mergeCell ref="E3:F3"/>
    <mergeCell ref="G3:H3"/>
    <mergeCell ref="I3:J3"/>
    <mergeCell ref="K3:L3"/>
    <mergeCell ref="M3:N3"/>
  </mergeCells>
  <printOptions horizontalCentered="1"/>
  <pageMargins left="0.7" right="0.7" top="0.75" bottom="0.75" header="0.3" footer="0.3"/>
  <pageSetup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9"/>
  <sheetViews>
    <sheetView zoomScaleNormal="100" workbookViewId="0"/>
  </sheetViews>
  <sheetFormatPr defaultColWidth="9.140625" defaultRowHeight="15"/>
  <cols>
    <col min="1" max="1" width="12.28515625" style="410" customWidth="1"/>
    <col min="2" max="2" width="8.7109375" style="410" customWidth="1"/>
    <col min="3" max="3" width="15.140625" style="410" customWidth="1"/>
    <col min="4" max="4" width="10.42578125" style="410" customWidth="1"/>
    <col min="5" max="5" width="12.7109375" style="410" customWidth="1"/>
    <col min="6" max="8" width="11.7109375" style="410" customWidth="1"/>
    <col min="9" max="9" width="11.28515625" style="410" customWidth="1"/>
    <col min="10" max="10" width="11.5703125" style="410" customWidth="1"/>
    <col min="11" max="11" width="10.7109375" style="410" customWidth="1"/>
    <col min="12" max="13" width="10.140625" style="410" customWidth="1"/>
    <col min="14" max="14" width="10.7109375" style="410" customWidth="1"/>
    <col min="15" max="15" width="10.85546875" customWidth="1"/>
    <col min="16" max="16" width="10.42578125" bestFit="1" customWidth="1"/>
    <col min="17" max="17" width="9.42578125" style="410" bestFit="1" customWidth="1"/>
    <col min="18" max="16384" width="9.140625" style="410"/>
  </cols>
  <sheetData>
    <row r="1" spans="1:16">
      <c r="A1" s="751" t="s">
        <v>715</v>
      </c>
      <c r="B1" s="752"/>
      <c r="C1" s="752"/>
      <c r="D1" s="752"/>
      <c r="E1" s="752"/>
      <c r="F1" s="752"/>
      <c r="G1" s="752"/>
      <c r="H1" s="752"/>
      <c r="I1" s="752"/>
      <c r="J1" s="752"/>
      <c r="K1" s="752"/>
      <c r="L1" s="752"/>
      <c r="M1" s="752"/>
      <c r="N1" s="753"/>
      <c r="O1" s="410"/>
      <c r="P1" s="410"/>
    </row>
    <row r="2" spans="1:16">
      <c r="A2" s="1544" t="s">
        <v>664</v>
      </c>
      <c r="B2" s="1544"/>
      <c r="C2" s="1544"/>
      <c r="D2" s="1544"/>
      <c r="E2" s="1544"/>
      <c r="F2" s="1544"/>
      <c r="G2" s="1544"/>
      <c r="H2" s="1544"/>
      <c r="I2" s="1544"/>
      <c r="J2" s="1544"/>
      <c r="K2" s="1544"/>
      <c r="L2" s="1544"/>
      <c r="M2" s="1544"/>
      <c r="N2" s="1544"/>
      <c r="O2" s="410"/>
      <c r="P2" s="410"/>
    </row>
    <row r="3" spans="1:16" ht="69" customHeight="1">
      <c r="A3" s="1545" t="s">
        <v>682</v>
      </c>
      <c r="B3" s="1546" t="s">
        <v>686</v>
      </c>
      <c r="C3" s="1548" t="s">
        <v>710</v>
      </c>
      <c r="D3" s="1549"/>
      <c r="E3" s="1548" t="s">
        <v>711</v>
      </c>
      <c r="F3" s="1549"/>
      <c r="G3" s="1548" t="s">
        <v>716</v>
      </c>
      <c r="H3" s="1549"/>
      <c r="I3" s="1548" t="s">
        <v>717</v>
      </c>
      <c r="J3" s="1549"/>
      <c r="K3" s="1548" t="s">
        <v>96</v>
      </c>
      <c r="L3" s="1549"/>
      <c r="M3" s="1545" t="s">
        <v>694</v>
      </c>
      <c r="N3" s="1545"/>
    </row>
    <row r="4" spans="1:16" ht="45">
      <c r="A4" s="1545"/>
      <c r="B4" s="1547"/>
      <c r="C4" s="754" t="s">
        <v>695</v>
      </c>
      <c r="D4" s="754" t="s">
        <v>1374</v>
      </c>
      <c r="E4" s="754" t="s">
        <v>695</v>
      </c>
      <c r="F4" s="754" t="s">
        <v>1374</v>
      </c>
      <c r="G4" s="754" t="s">
        <v>695</v>
      </c>
      <c r="H4" s="754" t="s">
        <v>1374</v>
      </c>
      <c r="I4" s="754" t="s">
        <v>695</v>
      </c>
      <c r="J4" s="754" t="s">
        <v>1374</v>
      </c>
      <c r="K4" s="754" t="s">
        <v>695</v>
      </c>
      <c r="L4" s="754" t="s">
        <v>1374</v>
      </c>
      <c r="M4" s="754" t="s">
        <v>695</v>
      </c>
      <c r="N4" s="754" t="s">
        <v>1375</v>
      </c>
    </row>
    <row r="5" spans="1:16" s="755" customFormat="1" ht="15" customHeight="1">
      <c r="A5" s="707" t="s">
        <v>530</v>
      </c>
      <c r="B5" s="609">
        <v>254</v>
      </c>
      <c r="C5" s="609">
        <v>0</v>
      </c>
      <c r="D5" s="609">
        <v>0</v>
      </c>
      <c r="E5" s="609">
        <v>101</v>
      </c>
      <c r="F5" s="609">
        <v>10.066040000000001</v>
      </c>
      <c r="G5" s="609">
        <v>111127</v>
      </c>
      <c r="H5" s="609">
        <v>5419.6783786000015</v>
      </c>
      <c r="I5" s="609">
        <v>0</v>
      </c>
      <c r="J5" s="609">
        <v>0</v>
      </c>
      <c r="K5" s="609">
        <v>111228</v>
      </c>
      <c r="L5" s="609">
        <v>5429.2207350000008</v>
      </c>
      <c r="M5" s="609">
        <v>58</v>
      </c>
      <c r="N5" s="609">
        <v>2.4700000000000002</v>
      </c>
      <c r="O5"/>
      <c r="P5"/>
    </row>
    <row r="6" spans="1:16" s="756" customFormat="1">
      <c r="A6" s="708" t="s">
        <v>1322</v>
      </c>
      <c r="B6" s="700">
        <f>SUM(B7:B18)</f>
        <v>65</v>
      </c>
      <c r="C6" s="700">
        <f t="shared" ref="C6:L6" si="0">SUM(C7:C18)</f>
        <v>0</v>
      </c>
      <c r="D6" s="700">
        <f t="shared" si="0"/>
        <v>0</v>
      </c>
      <c r="E6" s="700">
        <f t="shared" si="0"/>
        <v>35</v>
      </c>
      <c r="F6" s="700">
        <f t="shared" si="0"/>
        <v>9.1973520000000004</v>
      </c>
      <c r="G6" s="700">
        <f t="shared" si="0"/>
        <v>411</v>
      </c>
      <c r="H6" s="700">
        <f t="shared" si="0"/>
        <v>26.107637500000003</v>
      </c>
      <c r="I6" s="700">
        <f t="shared" si="0"/>
        <v>0</v>
      </c>
      <c r="J6" s="700">
        <f t="shared" si="0"/>
        <v>0</v>
      </c>
      <c r="K6" s="700">
        <f t="shared" si="0"/>
        <v>446</v>
      </c>
      <c r="L6" s="700">
        <f t="shared" si="0"/>
        <v>35.304989500000005</v>
      </c>
      <c r="M6" s="700">
        <f>INDEX(M7:M18,COUNT(M7:M18))</f>
        <v>16</v>
      </c>
      <c r="N6" s="700">
        <f>INDEX(N7:N18,COUNT(N7:N18))</f>
        <v>1.2877529999999999</v>
      </c>
      <c r="O6"/>
      <c r="P6"/>
    </row>
    <row r="7" spans="1:16" s="756" customFormat="1">
      <c r="A7" s="701">
        <v>45412</v>
      </c>
      <c r="B7" s="607">
        <v>22</v>
      </c>
      <c r="C7" s="607">
        <v>0</v>
      </c>
      <c r="D7" s="607">
        <v>0</v>
      </c>
      <c r="E7" s="607">
        <v>11</v>
      </c>
      <c r="F7" s="607">
        <v>2.6928329999999998</v>
      </c>
      <c r="G7" s="607">
        <v>150</v>
      </c>
      <c r="H7" s="607">
        <v>8.9870374999999996</v>
      </c>
      <c r="I7" s="607">
        <v>0</v>
      </c>
      <c r="J7" s="607">
        <v>0</v>
      </c>
      <c r="K7" s="607">
        <v>161</v>
      </c>
      <c r="L7" s="607">
        <v>11.6798705</v>
      </c>
      <c r="M7" s="607">
        <v>13</v>
      </c>
      <c r="N7" s="607">
        <v>1.06</v>
      </c>
      <c r="O7"/>
      <c r="P7"/>
    </row>
    <row r="8" spans="1:16" s="756" customFormat="1">
      <c r="A8" s="701">
        <v>45443</v>
      </c>
      <c r="B8" s="607">
        <v>23</v>
      </c>
      <c r="C8" s="607">
        <v>0</v>
      </c>
      <c r="D8" s="607">
        <v>0</v>
      </c>
      <c r="E8" s="607">
        <v>14</v>
      </c>
      <c r="F8" s="607">
        <v>3.802629</v>
      </c>
      <c r="G8" s="607">
        <v>134</v>
      </c>
      <c r="H8" s="607">
        <v>8.8337300000000027</v>
      </c>
      <c r="I8" s="607">
        <v>0</v>
      </c>
      <c r="J8" s="607">
        <v>0</v>
      </c>
      <c r="K8" s="607">
        <v>148</v>
      </c>
      <c r="L8" s="607">
        <v>12.636359000000002</v>
      </c>
      <c r="M8" s="607">
        <v>25</v>
      </c>
      <c r="N8" s="607">
        <v>1.8155399999999999</v>
      </c>
      <c r="O8"/>
      <c r="P8"/>
    </row>
    <row r="9" spans="1:16" s="756" customFormat="1">
      <c r="A9" s="701">
        <v>45473</v>
      </c>
      <c r="B9" s="607">
        <v>20</v>
      </c>
      <c r="C9" s="607">
        <v>0</v>
      </c>
      <c r="D9" s="607">
        <v>0</v>
      </c>
      <c r="E9" s="607">
        <v>10</v>
      </c>
      <c r="F9" s="607">
        <v>2.7018900000000001</v>
      </c>
      <c r="G9" s="607">
        <v>127</v>
      </c>
      <c r="H9" s="607">
        <v>8.2868699999999986</v>
      </c>
      <c r="I9" s="607">
        <v>0</v>
      </c>
      <c r="J9" s="607">
        <v>0</v>
      </c>
      <c r="K9" s="607">
        <v>137</v>
      </c>
      <c r="L9" s="607">
        <v>10.988759999999999</v>
      </c>
      <c r="M9" s="607">
        <v>16</v>
      </c>
      <c r="N9" s="607">
        <v>1.2877529999999999</v>
      </c>
      <c r="O9"/>
      <c r="P9"/>
    </row>
    <row r="10" spans="1:16" s="756" customFormat="1">
      <c r="A10" s="701">
        <v>45504</v>
      </c>
      <c r="B10" s="607"/>
      <c r="C10" s="607"/>
      <c r="D10" s="607"/>
      <c r="E10" s="607"/>
      <c r="F10" s="607"/>
      <c r="G10" s="607"/>
      <c r="H10" s="607"/>
      <c r="I10" s="607"/>
      <c r="J10" s="607"/>
      <c r="K10" s="607"/>
      <c r="L10" s="607"/>
      <c r="M10" s="607"/>
      <c r="N10" s="607"/>
      <c r="O10"/>
      <c r="P10"/>
    </row>
    <row r="11" spans="1:16" s="756" customFormat="1">
      <c r="A11" s="701">
        <v>45535</v>
      </c>
      <c r="B11" s="607"/>
      <c r="C11" s="607"/>
      <c r="D11" s="607"/>
      <c r="E11" s="607"/>
      <c r="F11" s="607"/>
      <c r="G11" s="607"/>
      <c r="H11" s="607"/>
      <c r="I11" s="607"/>
      <c r="J11" s="607"/>
      <c r="K11" s="607"/>
      <c r="L11" s="607"/>
      <c r="M11" s="607"/>
      <c r="N11" s="607"/>
      <c r="O11"/>
      <c r="P11"/>
    </row>
    <row r="12" spans="1:16" s="756" customFormat="1">
      <c r="A12" s="701">
        <v>45565</v>
      </c>
      <c r="B12" s="607"/>
      <c r="C12" s="607"/>
      <c r="D12" s="607"/>
      <c r="E12" s="607"/>
      <c r="F12" s="607"/>
      <c r="G12" s="607"/>
      <c r="H12" s="607"/>
      <c r="I12" s="607"/>
      <c r="J12" s="607"/>
      <c r="K12" s="607"/>
      <c r="L12" s="607"/>
      <c r="M12" s="607"/>
      <c r="N12" s="607"/>
      <c r="O12"/>
      <c r="P12"/>
    </row>
    <row r="13" spans="1:16" s="756" customFormat="1">
      <c r="A13" s="701">
        <v>45596</v>
      </c>
      <c r="B13" s="607"/>
      <c r="C13" s="607"/>
      <c r="D13" s="607"/>
      <c r="E13" s="607"/>
      <c r="F13" s="607"/>
      <c r="G13" s="607"/>
      <c r="H13" s="607"/>
      <c r="I13" s="607"/>
      <c r="J13" s="607"/>
      <c r="K13" s="607"/>
      <c r="L13" s="607"/>
      <c r="M13" s="607"/>
      <c r="N13" s="607"/>
      <c r="O13"/>
      <c r="P13"/>
    </row>
    <row r="14" spans="1:16" s="757" customFormat="1">
      <c r="A14" s="701">
        <v>45626</v>
      </c>
      <c r="B14" s="607"/>
      <c r="C14" s="607"/>
      <c r="D14" s="607"/>
      <c r="E14" s="607"/>
      <c r="F14" s="607"/>
      <c r="G14" s="607"/>
      <c r="H14" s="607"/>
      <c r="I14" s="607"/>
      <c r="J14" s="607"/>
      <c r="K14" s="607"/>
      <c r="L14" s="607"/>
      <c r="M14" s="607"/>
      <c r="N14" s="607"/>
      <c r="O14"/>
      <c r="P14"/>
    </row>
    <row r="15" spans="1:16" s="757" customFormat="1">
      <c r="A15" s="701">
        <v>45657</v>
      </c>
      <c r="B15" s="607"/>
      <c r="C15" s="607"/>
      <c r="D15" s="607"/>
      <c r="E15" s="607"/>
      <c r="F15" s="607"/>
      <c r="G15" s="607"/>
      <c r="H15" s="607"/>
      <c r="I15" s="607"/>
      <c r="J15" s="607"/>
      <c r="K15" s="607"/>
      <c r="L15" s="607"/>
      <c r="M15" s="607"/>
      <c r="N15" s="607"/>
      <c r="O15"/>
      <c r="P15"/>
    </row>
    <row r="16" spans="1:16" s="757" customFormat="1">
      <c r="A16" s="701">
        <v>45688</v>
      </c>
      <c r="B16" s="607"/>
      <c r="C16" s="607"/>
      <c r="D16" s="607"/>
      <c r="E16" s="607"/>
      <c r="F16" s="607"/>
      <c r="G16" s="607"/>
      <c r="H16" s="607"/>
      <c r="I16" s="607"/>
      <c r="J16" s="607"/>
      <c r="K16" s="607"/>
      <c r="L16" s="607"/>
      <c r="M16" s="607"/>
      <c r="N16" s="607"/>
      <c r="O16"/>
      <c r="P16"/>
    </row>
    <row r="17" spans="1:16" s="757" customFormat="1">
      <c r="A17" s="701">
        <v>45716</v>
      </c>
      <c r="B17" s="607"/>
      <c r="C17" s="607"/>
      <c r="D17" s="607"/>
      <c r="E17" s="607"/>
      <c r="F17" s="607"/>
      <c r="G17" s="607"/>
      <c r="H17" s="607"/>
      <c r="I17" s="607"/>
      <c r="J17" s="607"/>
      <c r="K17" s="607"/>
      <c r="L17" s="607"/>
      <c r="M17" s="607"/>
      <c r="N17" s="607"/>
      <c r="O17"/>
      <c r="P17"/>
    </row>
    <row r="18" spans="1:16" s="757" customFormat="1">
      <c r="A18" s="701">
        <v>45747</v>
      </c>
      <c r="B18" s="607"/>
      <c r="C18" s="607"/>
      <c r="D18" s="607"/>
      <c r="E18" s="607"/>
      <c r="F18" s="607"/>
      <c r="G18" s="607"/>
      <c r="H18" s="607"/>
      <c r="I18" s="607"/>
      <c r="J18" s="607"/>
      <c r="K18" s="607"/>
      <c r="L18" s="607"/>
      <c r="M18" s="607"/>
      <c r="N18" s="607"/>
      <c r="O18"/>
      <c r="P18"/>
    </row>
    <row r="20" spans="1:16">
      <c r="A20" s="1550" t="s">
        <v>685</v>
      </c>
      <c r="B20" s="1551"/>
      <c r="C20" s="1551"/>
      <c r="D20" s="1551"/>
      <c r="E20" s="1551"/>
      <c r="F20" s="1551"/>
      <c r="G20" s="1551"/>
      <c r="H20" s="1551"/>
      <c r="I20" s="1551"/>
      <c r="J20" s="1551"/>
      <c r="K20" s="1551"/>
      <c r="L20" s="1551"/>
      <c r="M20" s="1551"/>
      <c r="N20" s="1551"/>
    </row>
    <row r="21" spans="1:16" ht="81" customHeight="1">
      <c r="A21" s="1511" t="s">
        <v>682</v>
      </c>
      <c r="B21" s="1511" t="s">
        <v>686</v>
      </c>
      <c r="C21" s="1552" t="s">
        <v>697</v>
      </c>
      <c r="D21" s="1553"/>
      <c r="E21" s="1553"/>
      <c r="F21" s="1554"/>
      <c r="G21" s="1541" t="s">
        <v>716</v>
      </c>
      <c r="H21" s="1541"/>
      <c r="I21" s="1541"/>
      <c r="J21" s="1541"/>
      <c r="K21" s="1552" t="s">
        <v>96</v>
      </c>
      <c r="L21" s="1554"/>
      <c r="M21" s="1552" t="s">
        <v>694</v>
      </c>
      <c r="N21" s="1554"/>
    </row>
    <row r="22" spans="1:16" ht="21" customHeight="1">
      <c r="A22" s="1512"/>
      <c r="B22" s="1512"/>
      <c r="C22" s="1519" t="s">
        <v>699</v>
      </c>
      <c r="D22" s="1520"/>
      <c r="E22" s="1519" t="s">
        <v>700</v>
      </c>
      <c r="F22" s="1520"/>
      <c r="G22" s="1543" t="s">
        <v>699</v>
      </c>
      <c r="H22" s="1543"/>
      <c r="I22" s="1543" t="s">
        <v>700</v>
      </c>
      <c r="J22" s="1543"/>
      <c r="K22" s="1546" t="s">
        <v>695</v>
      </c>
      <c r="L22" s="1546" t="s">
        <v>1376</v>
      </c>
      <c r="M22" s="1511" t="s">
        <v>696</v>
      </c>
      <c r="N22" s="1511" t="s">
        <v>1372</v>
      </c>
    </row>
    <row r="23" spans="1:16" ht="69.75" customHeight="1">
      <c r="A23" s="1513"/>
      <c r="B23" s="1513"/>
      <c r="C23" s="754" t="s">
        <v>695</v>
      </c>
      <c r="D23" s="754" t="s">
        <v>1374</v>
      </c>
      <c r="E23" s="754" t="s">
        <v>695</v>
      </c>
      <c r="F23" s="754" t="s">
        <v>1374</v>
      </c>
      <c r="G23" s="754" t="s">
        <v>1108</v>
      </c>
      <c r="H23" s="754" t="s">
        <v>1373</v>
      </c>
      <c r="I23" s="754" t="s">
        <v>1108</v>
      </c>
      <c r="J23" s="754" t="s">
        <v>1373</v>
      </c>
      <c r="K23" s="1547"/>
      <c r="L23" s="1547"/>
      <c r="M23" s="1513"/>
      <c r="N23" s="1513"/>
    </row>
    <row r="24" spans="1:16">
      <c r="A24" s="758" t="s">
        <v>530</v>
      </c>
      <c r="B24" s="610">
        <v>254</v>
      </c>
      <c r="C24" s="610">
        <v>32528</v>
      </c>
      <c r="D24" s="610">
        <v>3319.1884190000005</v>
      </c>
      <c r="E24" s="610">
        <v>29940</v>
      </c>
      <c r="F24" s="610">
        <v>2809.4286369999995</v>
      </c>
      <c r="G24" s="610">
        <v>1367980</v>
      </c>
      <c r="H24" s="610">
        <v>97565.700477249979</v>
      </c>
      <c r="I24" s="610">
        <v>1668686</v>
      </c>
      <c r="J24" s="610">
        <v>92575.582914250001</v>
      </c>
      <c r="K24" s="610">
        <v>3099134</v>
      </c>
      <c r="L24" s="610">
        <v>196270.16888349998</v>
      </c>
      <c r="M24" s="610">
        <v>439</v>
      </c>
      <c r="N24" s="610">
        <v>33.009750000000004</v>
      </c>
    </row>
    <row r="25" spans="1:16">
      <c r="A25" s="759" t="s">
        <v>1322</v>
      </c>
      <c r="B25" s="700">
        <f>SUM(B26:B37)</f>
        <v>65</v>
      </c>
      <c r="C25" s="700">
        <f t="shared" ref="C25:L25" si="1">SUM(C26:C37)</f>
        <v>7117</v>
      </c>
      <c r="D25" s="700">
        <f t="shared" si="1"/>
        <v>1920.0892634999996</v>
      </c>
      <c r="E25" s="700">
        <f t="shared" si="1"/>
        <v>4160</v>
      </c>
      <c r="F25" s="700">
        <f t="shared" si="1"/>
        <v>1038.9136949999997</v>
      </c>
      <c r="G25" s="700">
        <f t="shared" si="1"/>
        <v>2182539</v>
      </c>
      <c r="H25" s="700">
        <f t="shared" si="1"/>
        <v>165705.60575899997</v>
      </c>
      <c r="I25" s="700">
        <f t="shared" si="1"/>
        <v>1980539</v>
      </c>
      <c r="J25" s="700">
        <f t="shared" si="1"/>
        <v>118050.06512200003</v>
      </c>
      <c r="K25" s="700">
        <f t="shared" si="1"/>
        <v>4174355</v>
      </c>
      <c r="L25" s="700">
        <f t="shared" si="1"/>
        <v>286714.6738395</v>
      </c>
      <c r="M25" s="700">
        <f>INDEX(M26:M37,COUNT(M26:M37))</f>
        <v>790</v>
      </c>
      <c r="N25" s="700">
        <f>INDEX(N26:N37,COUNT(N26:N37))</f>
        <v>53.170999999999992</v>
      </c>
    </row>
    <row r="26" spans="1:16">
      <c r="A26" s="701">
        <v>45412</v>
      </c>
      <c r="B26" s="612">
        <v>22</v>
      </c>
      <c r="C26" s="612">
        <v>4206</v>
      </c>
      <c r="D26" s="612">
        <v>1093.7545334999998</v>
      </c>
      <c r="E26" s="612">
        <v>2232</v>
      </c>
      <c r="F26" s="612">
        <v>533.39063399999986</v>
      </c>
      <c r="G26" s="612">
        <v>469918</v>
      </c>
      <c r="H26" s="612">
        <v>38033.995651250014</v>
      </c>
      <c r="I26" s="612">
        <v>1253338</v>
      </c>
      <c r="J26" s="612">
        <v>75683.183141000016</v>
      </c>
      <c r="K26" s="612">
        <v>1729694</v>
      </c>
      <c r="L26" s="612">
        <v>115344.32395975004</v>
      </c>
      <c r="M26" s="612">
        <v>407</v>
      </c>
      <c r="N26" s="612">
        <v>28.34</v>
      </c>
    </row>
    <row r="27" spans="1:16">
      <c r="A27" s="701">
        <v>45443</v>
      </c>
      <c r="B27" s="612">
        <v>23</v>
      </c>
      <c r="C27" s="612">
        <v>2462</v>
      </c>
      <c r="D27" s="612">
        <v>701.78770499999973</v>
      </c>
      <c r="E27" s="612">
        <v>933</v>
      </c>
      <c r="F27" s="612">
        <v>243.88474349999993</v>
      </c>
      <c r="G27" s="612">
        <v>1267891</v>
      </c>
      <c r="H27" s="612">
        <v>95694.799223999958</v>
      </c>
      <c r="I27" s="612">
        <v>296748</v>
      </c>
      <c r="J27" s="612">
        <v>17266.392479000016</v>
      </c>
      <c r="K27" s="612">
        <v>1568034</v>
      </c>
      <c r="L27" s="612">
        <v>113906.86415149998</v>
      </c>
      <c r="M27" s="612">
        <v>799</v>
      </c>
      <c r="N27" s="612">
        <v>51.811</v>
      </c>
    </row>
    <row r="28" spans="1:16">
      <c r="A28" s="701">
        <v>45473</v>
      </c>
      <c r="B28" s="760">
        <v>20</v>
      </c>
      <c r="C28" s="761">
        <v>449</v>
      </c>
      <c r="D28" s="761">
        <v>124.547025</v>
      </c>
      <c r="E28" s="761">
        <v>995</v>
      </c>
      <c r="F28" s="761">
        <v>261.63831749999997</v>
      </c>
      <c r="G28" s="761">
        <v>444730</v>
      </c>
      <c r="H28" s="761">
        <v>31976.810883750004</v>
      </c>
      <c r="I28" s="761">
        <v>430453</v>
      </c>
      <c r="J28" s="761">
        <v>25100.489501999993</v>
      </c>
      <c r="K28" s="761">
        <v>876627</v>
      </c>
      <c r="L28" s="761">
        <v>57463.485728250002</v>
      </c>
      <c r="M28" s="761">
        <v>790</v>
      </c>
      <c r="N28" s="761">
        <v>53.170999999999992</v>
      </c>
    </row>
    <row r="29" spans="1:16">
      <c r="A29" s="701">
        <v>45504</v>
      </c>
      <c r="B29" s="612"/>
      <c r="C29" s="612"/>
      <c r="D29" s="612"/>
      <c r="E29" s="612"/>
      <c r="F29" s="612"/>
      <c r="G29" s="612"/>
      <c r="H29" s="612"/>
      <c r="I29" s="612"/>
      <c r="J29" s="612"/>
      <c r="K29" s="612"/>
      <c r="L29" s="612"/>
      <c r="M29" s="612"/>
      <c r="N29" s="612"/>
    </row>
    <row r="30" spans="1:16">
      <c r="A30" s="701">
        <v>45535</v>
      </c>
      <c r="B30" s="612"/>
      <c r="C30" s="612"/>
      <c r="D30" s="612"/>
      <c r="E30" s="612"/>
      <c r="F30" s="612"/>
      <c r="G30" s="612"/>
      <c r="H30" s="612"/>
      <c r="I30" s="612"/>
      <c r="J30" s="612"/>
      <c r="K30" s="612"/>
      <c r="L30" s="612"/>
      <c r="M30" s="612"/>
      <c r="N30" s="612"/>
    </row>
    <row r="31" spans="1:16">
      <c r="A31" s="701">
        <v>45565</v>
      </c>
      <c r="B31" s="612"/>
      <c r="C31" s="612"/>
      <c r="D31" s="612"/>
      <c r="E31" s="612"/>
      <c r="F31" s="612"/>
      <c r="G31" s="612"/>
      <c r="H31" s="612"/>
      <c r="I31" s="612"/>
      <c r="J31" s="612"/>
      <c r="K31" s="612"/>
      <c r="L31" s="612"/>
      <c r="M31" s="612"/>
      <c r="N31" s="612"/>
    </row>
    <row r="32" spans="1:16">
      <c r="A32" s="701">
        <v>45596</v>
      </c>
      <c r="B32" s="612"/>
      <c r="C32" s="612"/>
      <c r="D32" s="612"/>
      <c r="E32" s="612"/>
      <c r="F32" s="612"/>
      <c r="G32" s="612"/>
      <c r="H32" s="612"/>
      <c r="I32" s="612"/>
      <c r="J32" s="612"/>
      <c r="K32" s="612"/>
      <c r="L32" s="612"/>
      <c r="M32" s="612"/>
      <c r="N32" s="612"/>
    </row>
    <row r="33" spans="1:14">
      <c r="A33" s="701">
        <v>45626</v>
      </c>
      <c r="B33" s="612"/>
      <c r="C33" s="612"/>
      <c r="D33" s="612"/>
      <c r="E33" s="612"/>
      <c r="F33" s="612"/>
      <c r="G33" s="612"/>
      <c r="H33" s="612"/>
      <c r="I33" s="612"/>
      <c r="J33" s="612"/>
      <c r="K33" s="612"/>
      <c r="L33" s="612"/>
      <c r="M33" s="612"/>
      <c r="N33" s="612"/>
    </row>
    <row r="34" spans="1:14">
      <c r="A34" s="701">
        <v>45657</v>
      </c>
      <c r="B34" s="612"/>
      <c r="C34" s="612"/>
      <c r="D34" s="612"/>
      <c r="E34" s="612"/>
      <c r="F34" s="612"/>
      <c r="G34" s="612"/>
      <c r="H34" s="612"/>
      <c r="I34" s="612"/>
      <c r="J34" s="612"/>
      <c r="K34" s="612"/>
      <c r="L34" s="612"/>
      <c r="M34" s="612"/>
      <c r="N34" s="612"/>
    </row>
    <row r="35" spans="1:14">
      <c r="A35" s="701">
        <v>45688</v>
      </c>
      <c r="B35" s="612"/>
      <c r="C35" s="612"/>
      <c r="D35" s="612"/>
      <c r="E35" s="612"/>
      <c r="F35" s="612"/>
      <c r="G35" s="612"/>
      <c r="H35" s="612"/>
      <c r="I35" s="612"/>
      <c r="J35" s="612"/>
      <c r="K35" s="612"/>
      <c r="L35" s="612"/>
      <c r="M35" s="612"/>
      <c r="N35" s="612"/>
    </row>
    <row r="36" spans="1:14">
      <c r="A36" s="701">
        <v>45716</v>
      </c>
      <c r="B36" s="612"/>
      <c r="C36" s="612"/>
      <c r="D36" s="612"/>
      <c r="E36" s="612"/>
      <c r="F36" s="612"/>
      <c r="G36" s="612"/>
      <c r="H36" s="612"/>
      <c r="I36" s="612"/>
      <c r="J36" s="612"/>
      <c r="K36" s="612"/>
      <c r="L36" s="612"/>
      <c r="M36" s="612"/>
      <c r="N36" s="612"/>
    </row>
    <row r="37" spans="1:14">
      <c r="A37" s="701">
        <v>45747</v>
      </c>
      <c r="B37" s="612"/>
      <c r="C37" s="612"/>
      <c r="D37" s="612"/>
      <c r="E37" s="612"/>
      <c r="F37" s="612"/>
      <c r="G37" s="612"/>
      <c r="H37" s="612"/>
      <c r="I37" s="612"/>
      <c r="J37" s="612"/>
      <c r="K37" s="612"/>
      <c r="L37" s="612"/>
      <c r="M37" s="612"/>
      <c r="N37" s="612"/>
    </row>
    <row r="38" spans="1:14">
      <c r="A38" s="698" t="s">
        <v>270</v>
      </c>
      <c r="B38" s="762"/>
      <c r="C38" s="762"/>
      <c r="D38" s="762"/>
      <c r="E38" s="763"/>
      <c r="M38" s="764"/>
      <c r="N38" s="764"/>
    </row>
    <row r="39" spans="1:14">
      <c r="A39" s="691" t="s">
        <v>1384</v>
      </c>
    </row>
  </sheetData>
  <mergeCells count="24">
    <mergeCell ref="N22:N23"/>
    <mergeCell ref="A20:N20"/>
    <mergeCell ref="A21:A23"/>
    <mergeCell ref="B21:B23"/>
    <mergeCell ref="C21:F21"/>
    <mergeCell ref="G21:J21"/>
    <mergeCell ref="K21:L21"/>
    <mergeCell ref="M21:N21"/>
    <mergeCell ref="C22:D22"/>
    <mergeCell ref="E22:F22"/>
    <mergeCell ref="G22:H22"/>
    <mergeCell ref="I22:J22"/>
    <mergeCell ref="K22:K23"/>
    <mergeCell ref="L22:L23"/>
    <mergeCell ref="M22:M23"/>
    <mergeCell ref="A2:N2"/>
    <mergeCell ref="A3:A4"/>
    <mergeCell ref="B3:B4"/>
    <mergeCell ref="C3:D3"/>
    <mergeCell ref="E3:F3"/>
    <mergeCell ref="G3:H3"/>
    <mergeCell ref="I3:J3"/>
    <mergeCell ref="K3:L3"/>
    <mergeCell ref="M3:N3"/>
  </mergeCells>
  <printOptions horizontalCentered="1"/>
  <pageMargins left="0.7" right="0.7" top="0.75" bottom="0.75" header="0.3" footer="0.3"/>
  <pageSetup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66"/>
  <sheetViews>
    <sheetView workbookViewId="0"/>
  </sheetViews>
  <sheetFormatPr defaultColWidth="9.140625" defaultRowHeight="15"/>
  <cols>
    <col min="1" max="1" width="13.140625" style="405" customWidth="1"/>
    <col min="2" max="4" width="8.7109375" style="405" customWidth="1"/>
    <col min="5" max="5" width="13.28515625" style="405" customWidth="1"/>
    <col min="6" max="7" width="8.7109375" style="405" customWidth="1"/>
    <col min="8" max="11" width="9.28515625" style="405" bestFit="1" customWidth="1"/>
    <col min="12" max="12" width="9.7109375" style="405" bestFit="1" customWidth="1"/>
    <col min="13" max="13" width="9.28515625" style="405" bestFit="1" customWidth="1"/>
    <col min="14" max="14" width="9.5703125" style="405" bestFit="1" customWidth="1"/>
    <col min="15" max="16384" width="9.140625" style="405"/>
  </cols>
  <sheetData>
    <row r="1" spans="1:10" ht="15.75">
      <c r="A1" s="765" t="s">
        <v>718</v>
      </c>
      <c r="B1" s="766"/>
      <c r="C1" s="766"/>
      <c r="D1" s="766"/>
      <c r="E1" s="766"/>
      <c r="F1" s="766"/>
      <c r="G1" s="766"/>
      <c r="H1" s="766"/>
      <c r="I1" s="766"/>
      <c r="J1" s="767"/>
    </row>
    <row r="2" spans="1:10" ht="96.75" customHeight="1">
      <c r="A2" s="768" t="s">
        <v>719</v>
      </c>
      <c r="B2" s="769" t="s">
        <v>720</v>
      </c>
      <c r="C2" s="769" t="s">
        <v>721</v>
      </c>
      <c r="D2" s="769" t="s">
        <v>722</v>
      </c>
      <c r="E2" s="769" t="s">
        <v>723</v>
      </c>
      <c r="F2" s="769" t="s">
        <v>724</v>
      </c>
      <c r="G2" s="769" t="s">
        <v>306</v>
      </c>
      <c r="H2" s="770"/>
      <c r="I2" s="410"/>
    </row>
    <row r="3" spans="1:10">
      <c r="A3" s="1557" t="s">
        <v>76</v>
      </c>
      <c r="B3" s="1558"/>
      <c r="C3" s="1558"/>
      <c r="D3" s="1558"/>
      <c r="E3" s="1558"/>
      <c r="F3" s="1558"/>
      <c r="G3" s="1558"/>
      <c r="H3" s="770"/>
      <c r="I3" s="410"/>
    </row>
    <row r="4" spans="1:10">
      <c r="A4" s="707" t="s">
        <v>530</v>
      </c>
      <c r="B4" s="771">
        <v>1.5620775180048118E-5</v>
      </c>
      <c r="C4" s="771">
        <v>1.8583842689575554</v>
      </c>
      <c r="D4" s="771">
        <v>52.098543558254619</v>
      </c>
      <c r="E4" s="771">
        <v>0.12731865583125868</v>
      </c>
      <c r="F4" s="771">
        <v>0.83925304899422848</v>
      </c>
      <c r="G4" s="771">
        <v>45.077417482594498</v>
      </c>
      <c r="H4" s="770"/>
      <c r="I4" s="410"/>
    </row>
    <row r="5" spans="1:10">
      <c r="A5" s="708" t="s">
        <v>1322</v>
      </c>
      <c r="B5" s="771">
        <v>2.04639223657122E-5</v>
      </c>
      <c r="C5" s="771">
        <v>1.4985911929694009</v>
      </c>
      <c r="D5" s="771">
        <v>53.987148120657181</v>
      </c>
      <c r="E5" s="771">
        <v>6.1374041305228277E-2</v>
      </c>
      <c r="F5" s="771">
        <v>1.0688517055320308</v>
      </c>
      <c r="G5" s="771">
        <v>43.384012458043955</v>
      </c>
      <c r="H5" s="770"/>
      <c r="I5" s="410"/>
    </row>
    <row r="6" spans="1:10">
      <c r="A6" s="772">
        <v>45383</v>
      </c>
      <c r="B6" s="773">
        <v>2.04639223657122E-5</v>
      </c>
      <c r="C6" s="774">
        <v>1.4985911929694009</v>
      </c>
      <c r="D6" s="774">
        <v>53.987148120657181</v>
      </c>
      <c r="E6" s="774">
        <v>6.1374041305228277E-2</v>
      </c>
      <c r="F6" s="775">
        <v>1.0688517055320308</v>
      </c>
      <c r="G6" s="774">
        <v>43.384012458043955</v>
      </c>
      <c r="H6" s="770"/>
      <c r="I6" s="410"/>
    </row>
    <row r="7" spans="1:10">
      <c r="A7" s="772">
        <v>45413</v>
      </c>
      <c r="B7" s="774">
        <v>2.0736362352250552E-6</v>
      </c>
      <c r="C7" s="774">
        <v>1.1974089241918995</v>
      </c>
      <c r="D7" s="774">
        <v>54.182427008513812</v>
      </c>
      <c r="E7" s="774">
        <v>8.8129783954268973E-2</v>
      </c>
      <c r="F7" s="774">
        <v>1.0387463553540826</v>
      </c>
      <c r="G7" s="774">
        <v>43.493286586221387</v>
      </c>
      <c r="H7" s="770"/>
      <c r="I7" s="410"/>
    </row>
    <row r="8" spans="1:10">
      <c r="A8" s="772">
        <v>45444</v>
      </c>
      <c r="B8" s="774"/>
      <c r="C8" s="774"/>
      <c r="D8" s="774"/>
      <c r="E8" s="774"/>
      <c r="F8" s="774"/>
      <c r="G8" s="774"/>
      <c r="H8" s="770"/>
      <c r="I8" s="410"/>
    </row>
    <row r="9" spans="1:10">
      <c r="A9" s="772">
        <v>45474</v>
      </c>
      <c r="B9" s="774"/>
      <c r="C9" s="774"/>
      <c r="D9" s="774"/>
      <c r="E9" s="774"/>
      <c r="F9" s="774"/>
      <c r="G9" s="774"/>
      <c r="H9" s="770"/>
      <c r="I9" s="410"/>
    </row>
    <row r="10" spans="1:10">
      <c r="A10" s="772">
        <v>45505</v>
      </c>
      <c r="B10" s="774"/>
      <c r="C10" s="774"/>
      <c r="D10" s="774"/>
      <c r="E10" s="774"/>
      <c r="F10" s="774"/>
      <c r="G10" s="774"/>
      <c r="H10" s="770"/>
      <c r="I10" s="410"/>
    </row>
    <row r="11" spans="1:10">
      <c r="A11" s="772">
        <v>45536</v>
      </c>
      <c r="B11" s="774"/>
      <c r="C11" s="774"/>
      <c r="D11" s="774"/>
      <c r="E11" s="774"/>
      <c r="F11" s="774"/>
      <c r="G11" s="774"/>
      <c r="H11" s="770"/>
      <c r="I11" s="410"/>
    </row>
    <row r="12" spans="1:10">
      <c r="A12" s="772">
        <v>45566</v>
      </c>
      <c r="B12" s="774"/>
      <c r="C12" s="774"/>
      <c r="D12" s="774"/>
      <c r="E12" s="774"/>
      <c r="F12" s="774"/>
      <c r="G12" s="774"/>
      <c r="H12" s="770"/>
      <c r="I12" s="410"/>
    </row>
    <row r="13" spans="1:10">
      <c r="A13" s="772">
        <v>45597</v>
      </c>
      <c r="B13" s="774"/>
      <c r="C13" s="774"/>
      <c r="D13" s="774"/>
      <c r="E13" s="774"/>
      <c r="F13" s="774"/>
      <c r="G13" s="774"/>
      <c r="H13" s="770"/>
      <c r="I13" s="410"/>
    </row>
    <row r="14" spans="1:10">
      <c r="A14" s="772">
        <v>45627</v>
      </c>
      <c r="B14" s="774"/>
      <c r="C14" s="774"/>
      <c r="D14" s="774"/>
      <c r="E14" s="774"/>
      <c r="F14" s="774"/>
      <c r="G14" s="774"/>
      <c r="H14" s="770"/>
      <c r="I14" s="410"/>
    </row>
    <row r="15" spans="1:10">
      <c r="A15" s="772">
        <v>45658</v>
      </c>
      <c r="B15" s="774"/>
      <c r="C15" s="774"/>
      <c r="D15" s="774"/>
      <c r="E15" s="774"/>
      <c r="F15" s="774"/>
      <c r="G15" s="774"/>
      <c r="H15" s="770"/>
      <c r="I15" s="410"/>
    </row>
    <row r="16" spans="1:10">
      <c r="A16" s="772">
        <v>45689</v>
      </c>
      <c r="B16" s="774"/>
      <c r="C16" s="774"/>
      <c r="D16" s="774"/>
      <c r="E16" s="774"/>
      <c r="F16" s="774"/>
      <c r="G16" s="774"/>
      <c r="H16" s="770"/>
      <c r="I16" s="410"/>
    </row>
    <row r="17" spans="1:24">
      <c r="A17" s="772">
        <v>45717</v>
      </c>
      <c r="B17" s="773"/>
      <c r="C17" s="774"/>
      <c r="D17" s="774"/>
      <c r="E17" s="774"/>
      <c r="F17" s="775"/>
      <c r="G17" s="774"/>
      <c r="H17" s="770"/>
      <c r="I17" s="698"/>
      <c r="J17" s="776"/>
      <c r="K17" s="776"/>
      <c r="L17" s="776"/>
      <c r="M17" s="776"/>
      <c r="N17" s="776"/>
      <c r="O17" s="776"/>
    </row>
    <row r="18" spans="1:24" s="776" customFormat="1">
      <c r="A18" s="1559" t="s">
        <v>77</v>
      </c>
      <c r="B18" s="1560"/>
      <c r="C18" s="1560"/>
      <c r="D18" s="1560"/>
      <c r="E18" s="1560"/>
      <c r="F18" s="1560"/>
      <c r="G18" s="1560"/>
      <c r="H18" s="770"/>
      <c r="I18" s="698"/>
    </row>
    <row r="19" spans="1:24" s="776" customFormat="1">
      <c r="A19" s="777" t="s">
        <v>530</v>
      </c>
      <c r="B19" s="778">
        <v>0.40935803287414579</v>
      </c>
      <c r="C19" s="778">
        <v>5.3006490727428925</v>
      </c>
      <c r="D19" s="778">
        <v>36.346196744198778</v>
      </c>
      <c r="E19" s="778">
        <v>7.3856189843789735E-2</v>
      </c>
      <c r="F19" s="778">
        <v>7.8131563951853273E-4</v>
      </c>
      <c r="G19" s="778">
        <v>57.869158644700846</v>
      </c>
      <c r="H19" s="779"/>
      <c r="I19" s="698"/>
    </row>
    <row r="20" spans="1:24" s="776" customFormat="1">
      <c r="A20" s="780" t="s">
        <v>1322</v>
      </c>
      <c r="B20" s="781">
        <v>0.1409267907744709</v>
      </c>
      <c r="C20" s="781">
        <v>5.9441994742813273</v>
      </c>
      <c r="D20" s="781">
        <v>31.467299620865809</v>
      </c>
      <c r="E20" s="781">
        <v>6.2808510569292902E-2</v>
      </c>
      <c r="F20" s="781">
        <v>0</v>
      </c>
      <c r="G20" s="781">
        <v>62.384765603509088</v>
      </c>
      <c r="H20" s="779"/>
      <c r="I20" s="698"/>
    </row>
    <row r="21" spans="1:24" s="776" customFormat="1">
      <c r="A21" s="772">
        <v>45383</v>
      </c>
      <c r="B21" s="773">
        <v>0.19280189841118459</v>
      </c>
      <c r="C21" s="773">
        <v>8.0141967175694155</v>
      </c>
      <c r="D21" s="781">
        <v>42.517111837456682</v>
      </c>
      <c r="E21" s="781">
        <v>0.12402962931060434</v>
      </c>
      <c r="F21" s="775">
        <v>0</v>
      </c>
      <c r="G21" s="781">
        <v>49.151859917252118</v>
      </c>
      <c r="H21" s="779"/>
      <c r="I21" s="698"/>
    </row>
    <row r="22" spans="1:24" s="776" customFormat="1">
      <c r="A22" s="772">
        <v>45413</v>
      </c>
      <c r="B22" s="781">
        <v>8.9757197212749579E-2</v>
      </c>
      <c r="C22" s="781">
        <v>3.9023546967300344</v>
      </c>
      <c r="D22" s="781">
        <v>20.567767536692642</v>
      </c>
      <c r="E22" s="781">
        <v>2.4200139260646858E-3</v>
      </c>
      <c r="F22" s="781">
        <v>0</v>
      </c>
      <c r="G22" s="781">
        <v>75.437700555438497</v>
      </c>
      <c r="H22" s="779"/>
      <c r="I22" s="698"/>
    </row>
    <row r="23" spans="1:24" s="776" customFormat="1">
      <c r="A23" s="772">
        <v>45444</v>
      </c>
      <c r="B23" s="781"/>
      <c r="C23" s="781"/>
      <c r="D23" s="781"/>
      <c r="E23" s="781"/>
      <c r="F23" s="781"/>
      <c r="G23" s="781"/>
      <c r="H23" s="779"/>
      <c r="I23" s="698"/>
    </row>
    <row r="24" spans="1:24" s="776" customFormat="1">
      <c r="A24" s="772">
        <v>45474</v>
      </c>
      <c r="B24" s="781"/>
      <c r="C24" s="781"/>
      <c r="D24" s="781"/>
      <c r="E24" s="781"/>
      <c r="F24" s="781"/>
      <c r="G24" s="781"/>
      <c r="H24" s="779"/>
      <c r="I24" s="698"/>
    </row>
    <row r="25" spans="1:24" s="776" customFormat="1">
      <c r="A25" s="772">
        <v>45505</v>
      </c>
      <c r="B25" s="781"/>
      <c r="C25" s="781"/>
      <c r="D25" s="781"/>
      <c r="E25" s="781"/>
      <c r="F25" s="781"/>
      <c r="G25" s="781"/>
      <c r="H25" s="779"/>
      <c r="I25" s="698"/>
    </row>
    <row r="26" spans="1:24" s="776" customFormat="1">
      <c r="A26" s="772">
        <v>45536</v>
      </c>
      <c r="B26" s="781"/>
      <c r="C26" s="781"/>
      <c r="D26" s="781"/>
      <c r="E26" s="781"/>
      <c r="F26" s="781"/>
      <c r="G26" s="781"/>
      <c r="H26" s="779"/>
      <c r="I26" s="698"/>
    </row>
    <row r="27" spans="1:24" s="776" customFormat="1">
      <c r="A27" s="772">
        <v>45566</v>
      </c>
      <c r="B27" s="781"/>
      <c r="C27" s="781"/>
      <c r="D27" s="781"/>
      <c r="E27" s="781"/>
      <c r="F27" s="781"/>
      <c r="G27" s="781"/>
      <c r="H27" s="779"/>
      <c r="I27" s="698"/>
    </row>
    <row r="28" spans="1:24" s="776" customFormat="1">
      <c r="A28" s="772">
        <v>45597</v>
      </c>
      <c r="B28" s="781"/>
      <c r="C28" s="781"/>
      <c r="D28" s="781"/>
      <c r="E28" s="781"/>
      <c r="F28" s="781"/>
      <c r="G28" s="781"/>
      <c r="H28" s="779"/>
      <c r="I28" s="698"/>
    </row>
    <row r="29" spans="1:24" s="414" customFormat="1">
      <c r="A29" s="772">
        <v>45627</v>
      </c>
      <c r="B29" s="781"/>
      <c r="C29" s="781"/>
      <c r="D29" s="781"/>
      <c r="E29" s="781"/>
      <c r="F29" s="781"/>
      <c r="G29" s="781"/>
      <c r="H29" s="779"/>
      <c r="I29" s="698"/>
      <c r="J29" s="776"/>
      <c r="K29" s="776"/>
      <c r="L29" s="776"/>
      <c r="M29" s="776"/>
      <c r="N29" s="776"/>
      <c r="O29" s="776"/>
      <c r="P29" s="776"/>
      <c r="Q29" s="776"/>
      <c r="R29" s="776"/>
      <c r="S29" s="776"/>
      <c r="T29" s="776"/>
      <c r="U29" s="776"/>
      <c r="V29" s="776"/>
      <c r="W29" s="776"/>
      <c r="X29" s="776"/>
    </row>
    <row r="30" spans="1:24">
      <c r="A30" s="772">
        <v>45658</v>
      </c>
      <c r="B30" s="781"/>
      <c r="C30" s="781"/>
      <c r="D30" s="781"/>
      <c r="E30" s="781"/>
      <c r="F30" s="781"/>
      <c r="G30" s="781"/>
      <c r="H30" s="779"/>
      <c r="I30" s="698"/>
      <c r="J30" s="776"/>
      <c r="K30" s="776"/>
      <c r="L30" s="776"/>
      <c r="M30" s="776"/>
      <c r="N30" s="776"/>
      <c r="O30" s="776"/>
      <c r="P30" s="776"/>
      <c r="Q30" s="776"/>
      <c r="R30" s="776"/>
      <c r="S30" s="776"/>
      <c r="T30" s="776"/>
      <c r="U30" s="776"/>
      <c r="V30" s="776"/>
      <c r="W30" s="776"/>
      <c r="X30" s="776"/>
    </row>
    <row r="31" spans="1:24" s="776" customFormat="1">
      <c r="A31" s="772">
        <v>45689</v>
      </c>
      <c r="B31" s="781"/>
      <c r="C31" s="781"/>
      <c r="D31" s="781"/>
      <c r="E31" s="781"/>
      <c r="F31" s="781"/>
      <c r="G31" s="781"/>
      <c r="H31" s="779"/>
      <c r="I31" s="698"/>
    </row>
    <row r="32" spans="1:24" s="776" customFormat="1">
      <c r="A32" s="772">
        <v>45717</v>
      </c>
      <c r="B32" s="773"/>
      <c r="C32" s="773"/>
      <c r="D32" s="774"/>
      <c r="E32" s="781"/>
      <c r="F32" s="775"/>
      <c r="G32" s="774"/>
      <c r="H32" s="779"/>
      <c r="I32" s="698"/>
    </row>
    <row r="33" spans="1:24" s="776" customFormat="1">
      <c r="A33" s="1561" t="s">
        <v>73</v>
      </c>
      <c r="B33" s="1562"/>
      <c r="C33" s="1562"/>
      <c r="D33" s="1562"/>
      <c r="E33" s="1562"/>
      <c r="F33" s="1562"/>
      <c r="G33" s="1562"/>
      <c r="H33" s="779"/>
      <c r="I33" s="698"/>
    </row>
    <row r="34" spans="1:24" s="776" customFormat="1">
      <c r="A34" s="782" t="s">
        <v>530</v>
      </c>
      <c r="B34" s="778">
        <v>0</v>
      </c>
      <c r="C34" s="778">
        <v>1.5405191424264499</v>
      </c>
      <c r="D34" s="778">
        <v>6.0151927214496297</v>
      </c>
      <c r="E34" s="778">
        <v>0</v>
      </c>
      <c r="F34" s="778">
        <v>0</v>
      </c>
      <c r="G34" s="778">
        <v>92.444288136123902</v>
      </c>
      <c r="H34" s="779"/>
      <c r="I34" s="698"/>
    </row>
    <row r="35" spans="1:24" s="776" customFormat="1">
      <c r="A35" s="783" t="s">
        <v>1322</v>
      </c>
      <c r="B35" s="778">
        <v>0</v>
      </c>
      <c r="C35" s="778">
        <v>0</v>
      </c>
      <c r="D35" s="778">
        <v>50</v>
      </c>
      <c r="E35" s="778">
        <v>0</v>
      </c>
      <c r="F35" s="778">
        <v>0</v>
      </c>
      <c r="G35" s="778">
        <v>50</v>
      </c>
      <c r="H35" s="779"/>
      <c r="I35" s="698"/>
    </row>
    <row r="36" spans="1:24" s="776" customFormat="1">
      <c r="A36" s="772">
        <v>45383</v>
      </c>
      <c r="B36" s="773">
        <v>0</v>
      </c>
      <c r="C36" s="773">
        <v>0</v>
      </c>
      <c r="D36" s="784">
        <v>50</v>
      </c>
      <c r="E36" s="781">
        <v>0</v>
      </c>
      <c r="F36" s="775">
        <v>0</v>
      </c>
      <c r="G36" s="784">
        <v>50</v>
      </c>
      <c r="H36" s="779"/>
      <c r="I36" s="698"/>
    </row>
    <row r="37" spans="1:24" s="776" customFormat="1">
      <c r="A37" s="772">
        <v>45413</v>
      </c>
      <c r="B37" s="781">
        <v>0</v>
      </c>
      <c r="C37" s="781">
        <v>0</v>
      </c>
      <c r="D37" s="781">
        <v>50</v>
      </c>
      <c r="E37" s="781">
        <v>0</v>
      </c>
      <c r="F37" s="781">
        <v>0</v>
      </c>
      <c r="G37" s="781">
        <v>50</v>
      </c>
      <c r="H37" s="779"/>
      <c r="I37" s="698"/>
    </row>
    <row r="38" spans="1:24" s="776" customFormat="1">
      <c r="A38" s="772">
        <v>45444</v>
      </c>
      <c r="B38" s="781"/>
      <c r="C38" s="781"/>
      <c r="D38" s="781"/>
      <c r="E38" s="781"/>
      <c r="F38" s="781"/>
      <c r="G38" s="781"/>
      <c r="H38" s="779"/>
      <c r="I38" s="698"/>
    </row>
    <row r="39" spans="1:24" s="776" customFormat="1">
      <c r="A39" s="772">
        <v>45474</v>
      </c>
      <c r="B39" s="781"/>
      <c r="C39" s="781"/>
      <c r="D39" s="781"/>
      <c r="E39" s="781"/>
      <c r="F39" s="781"/>
      <c r="G39" s="781"/>
      <c r="H39" s="779"/>
      <c r="I39" s="698"/>
    </row>
    <row r="40" spans="1:24" s="776" customFormat="1">
      <c r="A40" s="772">
        <v>45505</v>
      </c>
      <c r="B40" s="781"/>
      <c r="C40" s="781"/>
      <c r="D40" s="781"/>
      <c r="E40" s="781"/>
      <c r="F40" s="781"/>
      <c r="G40" s="781"/>
      <c r="H40" s="779"/>
      <c r="I40" s="698"/>
    </row>
    <row r="41" spans="1:24" s="776" customFormat="1">
      <c r="A41" s="772">
        <v>45536</v>
      </c>
      <c r="B41" s="781"/>
      <c r="C41" s="781"/>
      <c r="D41" s="781"/>
      <c r="E41" s="781"/>
      <c r="F41" s="781"/>
      <c r="G41" s="781"/>
      <c r="H41" s="779"/>
      <c r="I41" s="698"/>
    </row>
    <row r="42" spans="1:24" s="414" customFormat="1">
      <c r="A42" s="772">
        <v>45566</v>
      </c>
      <c r="B42" s="781"/>
      <c r="C42" s="781"/>
      <c r="D42" s="781"/>
      <c r="E42" s="781"/>
      <c r="F42" s="781"/>
      <c r="G42" s="781"/>
      <c r="H42" s="779"/>
      <c r="I42" s="698"/>
      <c r="J42" s="776"/>
      <c r="K42" s="776"/>
      <c r="L42" s="776"/>
      <c r="M42" s="776"/>
      <c r="N42" s="776"/>
      <c r="O42" s="776"/>
      <c r="P42" s="776"/>
      <c r="Q42" s="776"/>
      <c r="R42" s="776"/>
      <c r="S42" s="776"/>
      <c r="T42" s="776"/>
      <c r="U42" s="776"/>
      <c r="V42" s="776"/>
      <c r="W42" s="776"/>
      <c r="X42" s="776"/>
    </row>
    <row r="43" spans="1:24">
      <c r="A43" s="772">
        <v>45597</v>
      </c>
      <c r="B43" s="781"/>
      <c r="C43" s="781"/>
      <c r="D43" s="781"/>
      <c r="E43" s="781"/>
      <c r="F43" s="781"/>
      <c r="G43" s="781"/>
      <c r="H43" s="779"/>
      <c r="I43" s="698"/>
      <c r="J43" s="776"/>
      <c r="K43" s="776"/>
      <c r="L43" s="776"/>
      <c r="M43" s="776"/>
      <c r="N43" s="776"/>
      <c r="O43" s="776"/>
      <c r="P43" s="776"/>
      <c r="Q43" s="776"/>
      <c r="R43" s="776"/>
      <c r="S43" s="776"/>
      <c r="T43" s="776"/>
      <c r="U43" s="776"/>
      <c r="V43" s="776"/>
      <c r="W43" s="776"/>
      <c r="X43" s="776"/>
    </row>
    <row r="44" spans="1:24">
      <c r="A44" s="772">
        <v>45627</v>
      </c>
      <c r="B44" s="781"/>
      <c r="C44" s="781"/>
      <c r="D44" s="781"/>
      <c r="E44" s="781"/>
      <c r="F44" s="781"/>
      <c r="G44" s="781"/>
      <c r="H44" s="779"/>
      <c r="I44" s="698" t="s">
        <v>681</v>
      </c>
      <c r="J44" s="776"/>
      <c r="K44" s="776"/>
      <c r="L44" s="776"/>
      <c r="M44" s="776"/>
      <c r="N44" s="776"/>
      <c r="O44" s="776"/>
      <c r="P44" s="776"/>
      <c r="Q44" s="776"/>
      <c r="R44" s="776"/>
      <c r="S44" s="776"/>
      <c r="T44" s="776"/>
      <c r="U44" s="776"/>
      <c r="V44" s="776"/>
      <c r="W44" s="776"/>
      <c r="X44" s="776"/>
    </row>
    <row r="45" spans="1:24">
      <c r="A45" s="772">
        <v>45658</v>
      </c>
      <c r="B45" s="781"/>
      <c r="C45" s="781"/>
      <c r="D45" s="781"/>
      <c r="E45" s="781"/>
      <c r="F45" s="781"/>
      <c r="G45" s="781"/>
      <c r="H45" s="779"/>
      <c r="I45" s="698" t="s">
        <v>681</v>
      </c>
      <c r="J45" s="776"/>
      <c r="K45" s="776"/>
      <c r="L45" s="776"/>
      <c r="M45" s="776"/>
      <c r="N45" s="776"/>
      <c r="O45" s="776"/>
      <c r="P45" s="776"/>
      <c r="Q45" s="776"/>
      <c r="R45" s="776"/>
      <c r="S45" s="776"/>
      <c r="T45" s="776"/>
      <c r="U45" s="776"/>
      <c r="V45" s="776"/>
      <c r="W45" s="776"/>
      <c r="X45" s="776"/>
    </row>
    <row r="46" spans="1:24">
      <c r="A46" s="772">
        <v>45689</v>
      </c>
      <c r="B46" s="781"/>
      <c r="C46" s="781"/>
      <c r="D46" s="781"/>
      <c r="E46" s="781"/>
      <c r="F46" s="781"/>
      <c r="G46" s="781"/>
      <c r="H46" s="779"/>
      <c r="I46" s="698"/>
      <c r="J46" s="776"/>
      <c r="K46" s="776"/>
      <c r="L46" s="776"/>
      <c r="M46" s="776"/>
      <c r="N46" s="776"/>
      <c r="O46" s="776"/>
      <c r="P46" s="776"/>
      <c r="Q46" s="776"/>
      <c r="R46" s="776"/>
    </row>
    <row r="47" spans="1:24">
      <c r="A47" s="772">
        <v>45717</v>
      </c>
      <c r="B47" s="773"/>
      <c r="C47" s="773"/>
      <c r="D47" s="784"/>
      <c r="E47" s="781"/>
      <c r="F47" s="775"/>
      <c r="G47" s="784"/>
      <c r="H47" s="779"/>
      <c r="I47" s="698"/>
      <c r="J47" s="776"/>
      <c r="K47" s="776"/>
      <c r="L47" s="776"/>
      <c r="M47" s="776"/>
      <c r="N47" s="776"/>
      <c r="O47" s="776"/>
      <c r="P47" s="776"/>
      <c r="Q47" s="776"/>
      <c r="R47" s="776"/>
    </row>
    <row r="48" spans="1:24">
      <c r="A48" s="1563" t="s">
        <v>74</v>
      </c>
      <c r="B48" s="1564"/>
      <c r="C48" s="1564"/>
      <c r="D48" s="1564"/>
      <c r="E48" s="1564"/>
      <c r="F48" s="1564"/>
      <c r="G48" s="1564"/>
      <c r="H48" s="779"/>
      <c r="I48" s="698"/>
      <c r="J48" s="776"/>
      <c r="K48" s="776"/>
      <c r="L48" s="776"/>
      <c r="M48" s="776"/>
      <c r="N48" s="776"/>
      <c r="O48" s="776"/>
      <c r="P48" s="776"/>
      <c r="Q48" s="776"/>
      <c r="R48" s="776"/>
    </row>
    <row r="49" spans="1:18">
      <c r="A49" s="785" t="s">
        <v>530</v>
      </c>
      <c r="B49" s="786" t="s">
        <v>238</v>
      </c>
      <c r="C49" s="786">
        <v>5.2353496573370835E-3</v>
      </c>
      <c r="D49" s="786">
        <v>88.170176257583691</v>
      </c>
      <c r="E49" s="786" t="s">
        <v>238</v>
      </c>
      <c r="F49" s="786">
        <v>1.1997863184195538E-2</v>
      </c>
      <c r="G49" s="786">
        <v>11.809894146159598</v>
      </c>
      <c r="H49" s="779"/>
      <c r="I49" s="698"/>
      <c r="J49" s="776"/>
      <c r="K49" s="776"/>
      <c r="L49" s="776"/>
      <c r="M49" s="776"/>
      <c r="N49" s="776"/>
      <c r="O49" s="776"/>
      <c r="P49" s="776"/>
      <c r="Q49" s="776"/>
      <c r="R49" s="776"/>
    </row>
    <row r="50" spans="1:18">
      <c r="A50" s="787" t="s">
        <v>1322</v>
      </c>
      <c r="B50" s="786" t="s">
        <v>238</v>
      </c>
      <c r="C50" s="786" t="s">
        <v>238</v>
      </c>
      <c r="D50" s="788">
        <v>87.9</v>
      </c>
      <c r="E50" s="788" t="s">
        <v>238</v>
      </c>
      <c r="F50" s="788">
        <v>0.04</v>
      </c>
      <c r="G50" s="788">
        <v>12.06</v>
      </c>
      <c r="H50" s="779"/>
      <c r="I50" s="698"/>
      <c r="J50" s="776"/>
      <c r="K50" s="776"/>
      <c r="L50" s="776"/>
      <c r="M50" s="776"/>
      <c r="N50" s="776"/>
      <c r="O50" s="776"/>
      <c r="P50" s="776"/>
      <c r="Q50" s="776"/>
      <c r="R50" s="776"/>
    </row>
    <row r="51" spans="1:18">
      <c r="A51" s="772">
        <v>45383</v>
      </c>
      <c r="B51" s="781" t="s">
        <v>238</v>
      </c>
      <c r="C51" s="781" t="s">
        <v>238</v>
      </c>
      <c r="D51" s="784">
        <v>87.3</v>
      </c>
      <c r="E51" s="775" t="s">
        <v>238</v>
      </c>
      <c r="F51" s="775">
        <v>0.02</v>
      </c>
      <c r="G51" s="784">
        <v>12.69</v>
      </c>
      <c r="H51" s="770"/>
      <c r="I51" s="698"/>
      <c r="J51" s="776"/>
      <c r="K51" s="776"/>
      <c r="L51" s="776"/>
      <c r="M51" s="776"/>
      <c r="N51" s="776"/>
      <c r="O51" s="776"/>
      <c r="P51" s="776"/>
      <c r="Q51" s="776"/>
      <c r="R51" s="776"/>
    </row>
    <row r="52" spans="1:18">
      <c r="A52" s="772">
        <v>45413</v>
      </c>
      <c r="B52" s="775" t="s">
        <v>238</v>
      </c>
      <c r="C52" s="775" t="s">
        <v>238</v>
      </c>
      <c r="D52" s="775">
        <v>88.52</v>
      </c>
      <c r="E52" s="775" t="s">
        <v>238</v>
      </c>
      <c r="F52" s="775">
        <v>0.06</v>
      </c>
      <c r="G52" s="775">
        <v>11.42</v>
      </c>
      <c r="H52" s="770"/>
      <c r="I52" s="698"/>
      <c r="J52" s="776"/>
      <c r="K52" s="776"/>
      <c r="L52" s="776"/>
      <c r="M52" s="776"/>
      <c r="N52" s="776"/>
      <c r="O52" s="776"/>
      <c r="P52" s="776"/>
      <c r="Q52" s="776"/>
      <c r="R52" s="776"/>
    </row>
    <row r="53" spans="1:18">
      <c r="A53" s="772">
        <v>45444</v>
      </c>
      <c r="B53" s="775"/>
      <c r="C53" s="775"/>
      <c r="D53" s="775"/>
      <c r="E53" s="775"/>
      <c r="F53" s="775"/>
      <c r="G53" s="775"/>
      <c r="H53" s="770"/>
      <c r="I53" s="698"/>
      <c r="J53" s="776"/>
      <c r="K53" s="776"/>
      <c r="L53" s="776"/>
      <c r="M53" s="776"/>
      <c r="N53" s="776"/>
      <c r="O53" s="776"/>
      <c r="P53" s="776"/>
      <c r="Q53" s="776"/>
      <c r="R53" s="776"/>
    </row>
    <row r="54" spans="1:18">
      <c r="A54" s="772">
        <v>45474</v>
      </c>
      <c r="B54" s="775"/>
      <c r="C54" s="775"/>
      <c r="D54" s="775"/>
      <c r="E54" s="775"/>
      <c r="F54" s="775"/>
      <c r="G54" s="775"/>
      <c r="H54" s="770"/>
      <c r="I54" s="698"/>
      <c r="J54" s="776"/>
      <c r="K54" s="776"/>
      <c r="L54" s="776"/>
      <c r="M54" s="776"/>
      <c r="N54" s="776"/>
      <c r="O54" s="776"/>
      <c r="P54" s="776"/>
      <c r="Q54" s="776"/>
      <c r="R54" s="776"/>
    </row>
    <row r="55" spans="1:18">
      <c r="A55" s="772">
        <v>45505</v>
      </c>
      <c r="B55" s="775"/>
      <c r="C55" s="775"/>
      <c r="D55" s="775"/>
      <c r="E55" s="775"/>
      <c r="F55" s="775"/>
      <c r="G55" s="775"/>
      <c r="H55" s="770"/>
      <c r="I55" s="698"/>
      <c r="J55" s="776"/>
      <c r="K55" s="776"/>
      <c r="L55" s="776"/>
      <c r="M55" s="776"/>
      <c r="N55" s="776"/>
      <c r="O55" s="776"/>
      <c r="P55" s="776"/>
      <c r="Q55" s="776"/>
      <c r="R55" s="776"/>
    </row>
    <row r="56" spans="1:18">
      <c r="A56" s="772">
        <v>45536</v>
      </c>
      <c r="B56" s="775"/>
      <c r="C56" s="775"/>
      <c r="D56" s="775"/>
      <c r="E56" s="775"/>
      <c r="F56" s="775"/>
      <c r="G56" s="775"/>
      <c r="H56" s="770"/>
      <c r="I56" s="410"/>
    </row>
    <row r="57" spans="1:18">
      <c r="A57" s="772">
        <v>45566</v>
      </c>
      <c r="B57" s="775"/>
      <c r="C57" s="775"/>
      <c r="D57" s="775"/>
      <c r="E57" s="775"/>
      <c r="F57" s="775"/>
      <c r="G57" s="775"/>
      <c r="H57" s="770"/>
      <c r="I57" s="410"/>
    </row>
    <row r="58" spans="1:18" ht="15.75" customHeight="1">
      <c r="A58" s="772">
        <v>45597</v>
      </c>
      <c r="B58" s="775"/>
      <c r="C58" s="775"/>
      <c r="D58" s="775"/>
      <c r="E58" s="775"/>
      <c r="F58" s="775"/>
      <c r="G58" s="775"/>
      <c r="H58" s="770"/>
      <c r="I58" s="410"/>
    </row>
    <row r="59" spans="1:18">
      <c r="A59" s="772">
        <v>45627</v>
      </c>
      <c r="B59" s="775"/>
      <c r="C59" s="775"/>
      <c r="D59" s="775"/>
      <c r="E59" s="775"/>
      <c r="F59" s="775"/>
      <c r="G59" s="775"/>
      <c r="H59" s="770"/>
      <c r="I59" s="410"/>
    </row>
    <row r="60" spans="1:18">
      <c r="A60" s="772">
        <v>45658</v>
      </c>
      <c r="B60" s="775"/>
      <c r="C60" s="775"/>
      <c r="D60" s="775"/>
      <c r="E60" s="775"/>
      <c r="F60" s="775"/>
      <c r="G60" s="775"/>
      <c r="H60" s="770"/>
      <c r="I60" s="410"/>
    </row>
    <row r="61" spans="1:18" ht="15" customHeight="1">
      <c r="A61" s="772">
        <v>45689</v>
      </c>
      <c r="B61" s="775"/>
      <c r="C61" s="775"/>
      <c r="D61" s="775"/>
      <c r="E61" s="775"/>
      <c r="F61" s="775"/>
      <c r="G61" s="775"/>
      <c r="H61" s="770"/>
      <c r="I61" s="410"/>
    </row>
    <row r="62" spans="1:18">
      <c r="A62" s="772">
        <v>45717</v>
      </c>
      <c r="B62" s="781"/>
      <c r="C62" s="781"/>
      <c r="D62" s="784"/>
      <c r="E62" s="775"/>
      <c r="F62" s="775"/>
      <c r="G62" s="784"/>
      <c r="H62" s="770"/>
      <c r="I62" s="410"/>
    </row>
    <row r="63" spans="1:18">
      <c r="A63" s="1565" t="s">
        <v>725</v>
      </c>
      <c r="B63" s="1566"/>
      <c r="C63" s="1566"/>
      <c r="D63" s="1566"/>
      <c r="E63" s="1566"/>
      <c r="F63" s="1566"/>
      <c r="G63" s="1566"/>
      <c r="H63" s="789"/>
      <c r="I63" s="410"/>
    </row>
    <row r="64" spans="1:18">
      <c r="A64" s="1567" t="s">
        <v>726</v>
      </c>
      <c r="B64" s="1567"/>
      <c r="C64" s="1567"/>
      <c r="D64" s="1567"/>
      <c r="E64" s="1567"/>
      <c r="F64" s="1567"/>
      <c r="G64" s="1567"/>
      <c r="H64" s="1568"/>
      <c r="I64" s="410"/>
    </row>
    <row r="65" spans="1:9">
      <c r="A65" s="1555" t="s">
        <v>1115</v>
      </c>
      <c r="B65" s="1556"/>
      <c r="C65" s="1556"/>
      <c r="D65" s="1556"/>
      <c r="E65" s="1556"/>
      <c r="F65" s="1556"/>
      <c r="G65" s="1556"/>
      <c r="H65" s="789"/>
      <c r="I65" s="410"/>
    </row>
    <row r="66" spans="1:9">
      <c r="A66" s="691" t="s">
        <v>1384</v>
      </c>
      <c r="B66" s="410"/>
      <c r="C66" s="410"/>
      <c r="D66" s="410"/>
      <c r="E66" s="410"/>
      <c r="F66" s="410"/>
      <c r="G66" s="410"/>
      <c r="H66" s="410"/>
      <c r="I66" s="410"/>
    </row>
  </sheetData>
  <mergeCells count="7">
    <mergeCell ref="A65:G65"/>
    <mergeCell ref="A3:G3"/>
    <mergeCell ref="A18:G18"/>
    <mergeCell ref="A33:G33"/>
    <mergeCell ref="A48:G48"/>
    <mergeCell ref="A63:G63"/>
    <mergeCell ref="A64:H64"/>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60"/>
  <sheetViews>
    <sheetView zoomScale="98" zoomScaleNormal="98" workbookViewId="0">
      <selection sqref="A1:O1"/>
    </sheetView>
  </sheetViews>
  <sheetFormatPr defaultColWidth="9.140625" defaultRowHeight="15"/>
  <cols>
    <col min="1" max="1" width="14" style="195" customWidth="1"/>
    <col min="2" max="2" width="13.140625" style="195" customWidth="1"/>
    <col min="3" max="3" width="21.28515625" style="195" customWidth="1"/>
    <col min="4" max="4" width="18.5703125" style="196" customWidth="1"/>
    <col min="5" max="5" width="13.7109375" style="195" customWidth="1"/>
    <col min="6" max="7" width="12.7109375" style="195" bestFit="1" customWidth="1"/>
    <col min="8" max="8" width="11.140625" style="195" bestFit="1" customWidth="1"/>
    <col min="9" max="9" width="11" style="195" customWidth="1"/>
    <col min="10" max="10" width="11" style="195" bestFit="1" customWidth="1"/>
    <col min="11" max="11" width="15.140625" style="195" customWidth="1"/>
    <col min="12" max="13" width="8.7109375" style="195" customWidth="1"/>
    <col min="14" max="14" width="9.5703125" style="195" customWidth="1"/>
    <col min="15" max="15" width="12.7109375" style="195" customWidth="1"/>
    <col min="20" max="20" width="26.28515625" customWidth="1"/>
    <col min="21" max="22" width="9.85546875" bestFit="1" customWidth="1"/>
  </cols>
  <sheetData>
    <row r="1" spans="1:16" s="195" customFormat="1">
      <c r="A1" s="1569" t="s">
        <v>727</v>
      </c>
      <c r="B1" s="1569"/>
      <c r="C1" s="1569"/>
      <c r="D1" s="1569"/>
      <c r="E1" s="1569"/>
      <c r="F1" s="1569"/>
      <c r="G1" s="1569"/>
      <c r="H1" s="1569"/>
      <c r="I1" s="1569"/>
      <c r="J1" s="1569"/>
      <c r="K1" s="1569"/>
      <c r="L1" s="1569"/>
      <c r="M1" s="1569"/>
      <c r="N1" s="1569"/>
      <c r="O1" s="1569"/>
      <c r="P1" s="410"/>
    </row>
    <row r="2" spans="1:16" ht="63.75" customHeight="1">
      <c r="A2" s="1570" t="s">
        <v>728</v>
      </c>
      <c r="B2" s="1570" t="s">
        <v>729</v>
      </c>
      <c r="C2" s="1570" t="s">
        <v>730</v>
      </c>
      <c r="D2" s="1571" t="s">
        <v>731</v>
      </c>
      <c r="E2" s="1573" t="s">
        <v>695</v>
      </c>
      <c r="F2" s="1574"/>
      <c r="G2" s="1575"/>
      <c r="H2" s="1570" t="s">
        <v>732</v>
      </c>
      <c r="I2" s="1570"/>
      <c r="J2" s="1570"/>
      <c r="K2" s="1576" t="s">
        <v>733</v>
      </c>
      <c r="L2" s="1570" t="s">
        <v>734</v>
      </c>
      <c r="M2" s="1570"/>
      <c r="N2" s="1573" t="s">
        <v>1377</v>
      </c>
      <c r="O2" s="1575"/>
    </row>
    <row r="3" spans="1:16" ht="79.5" customHeight="1">
      <c r="A3" s="1570"/>
      <c r="B3" s="1570"/>
      <c r="C3" s="1570"/>
      <c r="D3" s="1572"/>
      <c r="E3" s="790" t="s">
        <v>1207</v>
      </c>
      <c r="F3" s="790">
        <v>45413</v>
      </c>
      <c r="G3" s="790">
        <v>45444</v>
      </c>
      <c r="H3" s="790" t="s">
        <v>1207</v>
      </c>
      <c r="I3" s="790">
        <v>45413</v>
      </c>
      <c r="J3" s="790">
        <v>45444</v>
      </c>
      <c r="K3" s="1577"/>
      <c r="L3" s="790">
        <v>45413</v>
      </c>
      <c r="M3" s="790">
        <v>45444</v>
      </c>
      <c r="N3" s="791" t="s">
        <v>695</v>
      </c>
      <c r="O3" s="790" t="s">
        <v>735</v>
      </c>
    </row>
    <row r="4" spans="1:16" ht="12.6" customHeight="1">
      <c r="A4" s="1581" t="s">
        <v>736</v>
      </c>
      <c r="B4" s="1581" t="s">
        <v>737</v>
      </c>
      <c r="C4" s="792" t="s">
        <v>738</v>
      </c>
      <c r="D4" s="793" t="s">
        <v>739</v>
      </c>
      <c r="E4" s="794">
        <v>529421</v>
      </c>
      <c r="F4" s="794">
        <v>208764</v>
      </c>
      <c r="G4" s="794">
        <v>127922</v>
      </c>
      <c r="H4" s="794">
        <v>379770.58350000007</v>
      </c>
      <c r="I4" s="794">
        <v>150596.77229999998</v>
      </c>
      <c r="J4" s="794">
        <v>91850.436710000009</v>
      </c>
      <c r="K4" s="795" t="s">
        <v>740</v>
      </c>
      <c r="L4" s="796">
        <v>71834</v>
      </c>
      <c r="M4" s="796">
        <v>71582</v>
      </c>
      <c r="N4" s="797">
        <v>17219.75</v>
      </c>
      <c r="O4" s="797">
        <v>12369.048133</v>
      </c>
    </row>
    <row r="5" spans="1:16" ht="12.6" customHeight="1">
      <c r="A5" s="1582"/>
      <c r="B5" s="1582"/>
      <c r="C5" s="798" t="s">
        <v>741</v>
      </c>
      <c r="D5" s="793" t="s">
        <v>742</v>
      </c>
      <c r="E5" s="794">
        <v>1487914</v>
      </c>
      <c r="F5" s="794">
        <v>468687</v>
      </c>
      <c r="G5" s="794">
        <v>415306</v>
      </c>
      <c r="H5" s="794">
        <v>106631.055937</v>
      </c>
      <c r="I5" s="794">
        <v>33805.774236999998</v>
      </c>
      <c r="J5" s="794">
        <v>29767.704699999998</v>
      </c>
      <c r="K5" s="795" t="s">
        <v>740</v>
      </c>
      <c r="L5" s="796">
        <v>71772</v>
      </c>
      <c r="M5" s="796">
        <v>71602</v>
      </c>
      <c r="N5" s="797">
        <v>23391.200000000001</v>
      </c>
      <c r="O5" s="797">
        <v>1676.1230461499999</v>
      </c>
    </row>
    <row r="6" spans="1:16" ht="12.6" customHeight="1">
      <c r="A6" s="1582"/>
      <c r="B6" s="1582"/>
      <c r="C6" s="798" t="s">
        <v>743</v>
      </c>
      <c r="D6" s="793" t="s">
        <v>744</v>
      </c>
      <c r="E6" s="794">
        <v>188065</v>
      </c>
      <c r="F6" s="794">
        <v>57207</v>
      </c>
      <c r="G6" s="794">
        <v>47052</v>
      </c>
      <c r="H6" s="794">
        <v>1091.8924064</v>
      </c>
      <c r="I6" s="794">
        <v>335.0233131999999</v>
      </c>
      <c r="J6" s="794">
        <v>275.12318190000002</v>
      </c>
      <c r="K6" s="795" t="s">
        <v>745</v>
      </c>
      <c r="L6" s="796">
        <v>58522</v>
      </c>
      <c r="M6" s="796">
        <v>58196</v>
      </c>
      <c r="N6" s="797">
        <v>4733.8999999999996</v>
      </c>
      <c r="O6" s="797">
        <v>27.655006579999991</v>
      </c>
    </row>
    <row r="7" spans="1:16" ht="12.6" customHeight="1">
      <c r="A7" s="1582"/>
      <c r="B7" s="1582"/>
      <c r="C7" s="798" t="s">
        <v>746</v>
      </c>
      <c r="D7" s="793" t="s">
        <v>747</v>
      </c>
      <c r="E7" s="794">
        <v>2365471</v>
      </c>
      <c r="F7" s="794">
        <v>702398</v>
      </c>
      <c r="G7" s="794">
        <v>630668</v>
      </c>
      <c r="H7" s="794">
        <v>1678.8468028</v>
      </c>
      <c r="I7" s="794">
        <v>501.09300450000001</v>
      </c>
      <c r="J7" s="794">
        <v>449.92681579999999</v>
      </c>
      <c r="K7" s="795" t="s">
        <v>748</v>
      </c>
      <c r="L7" s="796">
        <v>7139</v>
      </c>
      <c r="M7" s="796">
        <v>7114</v>
      </c>
      <c r="N7" s="797">
        <v>64993.65</v>
      </c>
      <c r="O7" s="797">
        <v>46.349192895000009</v>
      </c>
    </row>
    <row r="8" spans="1:16" ht="12.6" customHeight="1">
      <c r="A8" s="1582"/>
      <c r="B8" s="1582"/>
      <c r="C8" s="798" t="s">
        <v>749</v>
      </c>
      <c r="D8" s="793" t="s">
        <v>750</v>
      </c>
      <c r="E8" s="794">
        <v>1502297</v>
      </c>
      <c r="F8" s="794">
        <v>485475</v>
      </c>
      <c r="G8" s="794">
        <v>494560</v>
      </c>
      <c r="H8" s="794">
        <v>391980.38748000003</v>
      </c>
      <c r="I8" s="794">
        <v>130469.971623</v>
      </c>
      <c r="J8" s="794">
        <v>133579.399512</v>
      </c>
      <c r="K8" s="795" t="s">
        <v>751</v>
      </c>
      <c r="L8" s="796">
        <v>91570</v>
      </c>
      <c r="M8" s="796">
        <v>89540</v>
      </c>
      <c r="N8" s="797">
        <v>28057.5</v>
      </c>
      <c r="O8" s="797">
        <v>7578.8871319499985</v>
      </c>
    </row>
    <row r="9" spans="1:16" ht="12.6" customHeight="1">
      <c r="A9" s="1582"/>
      <c r="B9" s="1582"/>
      <c r="C9" s="798" t="s">
        <v>752</v>
      </c>
      <c r="D9" s="793" t="s">
        <v>753</v>
      </c>
      <c r="E9" s="794">
        <v>3782191</v>
      </c>
      <c r="F9" s="794">
        <v>1315456</v>
      </c>
      <c r="G9" s="794">
        <v>1219814</v>
      </c>
      <c r="H9" s="794">
        <v>165333.61744200002</v>
      </c>
      <c r="I9" s="794">
        <v>59109.3849395</v>
      </c>
      <c r="J9" s="794">
        <v>55246.605897000001</v>
      </c>
      <c r="K9" s="795" t="s">
        <v>751</v>
      </c>
      <c r="L9" s="796">
        <v>91537</v>
      </c>
      <c r="M9" s="796">
        <v>89582</v>
      </c>
      <c r="N9" s="797">
        <v>41988.1</v>
      </c>
      <c r="O9" s="797">
        <v>1902.2591192249997</v>
      </c>
    </row>
    <row r="10" spans="1:16" ht="13.5" customHeight="1">
      <c r="A10" s="1582"/>
      <c r="B10" s="1582"/>
      <c r="C10" s="798" t="s">
        <v>754</v>
      </c>
      <c r="D10" s="793" t="s">
        <v>755</v>
      </c>
      <c r="E10" s="794">
        <v>12633418</v>
      </c>
      <c r="F10" s="794">
        <v>4521823</v>
      </c>
      <c r="G10" s="794">
        <v>3945232</v>
      </c>
      <c r="H10" s="794">
        <v>110516.65857999999</v>
      </c>
      <c r="I10" s="794">
        <v>40599.416996399996</v>
      </c>
      <c r="J10" s="794">
        <v>35835.584677199993</v>
      </c>
      <c r="K10" s="795" t="s">
        <v>751</v>
      </c>
      <c r="L10" s="796">
        <v>91494</v>
      </c>
      <c r="M10" s="796">
        <v>89584</v>
      </c>
      <c r="N10" s="797">
        <v>145608.9</v>
      </c>
      <c r="O10" s="797">
        <v>1324.3597125599999</v>
      </c>
    </row>
    <row r="11" spans="1:16">
      <c r="A11" s="1582"/>
      <c r="B11" s="1583"/>
      <c r="C11" s="799" t="s">
        <v>901</v>
      </c>
      <c r="D11" s="800"/>
      <c r="E11" s="801">
        <f>SUM(E4:E10)</f>
        <v>22488777</v>
      </c>
      <c r="F11" s="801">
        <f t="shared" ref="F11:J11" si="0">SUM(F4:F10)</f>
        <v>7759810</v>
      </c>
      <c r="G11" s="801">
        <f t="shared" si="0"/>
        <v>6880554</v>
      </c>
      <c r="H11" s="801">
        <f t="shared" si="0"/>
        <v>1157003.0421482001</v>
      </c>
      <c r="I11" s="801">
        <f t="shared" si="0"/>
        <v>415417.43641359999</v>
      </c>
      <c r="J11" s="801">
        <f t="shared" si="0"/>
        <v>347004.78149390005</v>
      </c>
      <c r="K11" s="802"/>
      <c r="L11" s="803"/>
      <c r="M11" s="803"/>
      <c r="N11" s="804"/>
      <c r="O11" s="804"/>
    </row>
    <row r="12" spans="1:16" ht="12.6" customHeight="1">
      <c r="A12" s="1582"/>
      <c r="B12" s="1578" t="s">
        <v>756</v>
      </c>
      <c r="C12" s="792" t="s">
        <v>757</v>
      </c>
      <c r="D12" s="805" t="s">
        <v>758</v>
      </c>
      <c r="E12" s="806">
        <v>165425</v>
      </c>
      <c r="F12" s="794">
        <v>63288</v>
      </c>
      <c r="G12" s="794">
        <v>46999</v>
      </c>
      <c r="H12" s="794">
        <v>19466.984075</v>
      </c>
      <c r="I12" s="794">
        <v>7582.006875</v>
      </c>
      <c r="J12" s="794">
        <v>5487.8781250000002</v>
      </c>
      <c r="K12" s="795" t="s">
        <v>751</v>
      </c>
      <c r="L12" s="796">
        <v>240.9</v>
      </c>
      <c r="M12" s="796">
        <v>230.4</v>
      </c>
      <c r="N12" s="797">
        <v>4262.6000000000004</v>
      </c>
      <c r="O12" s="797">
        <v>496.51743499999992</v>
      </c>
    </row>
    <row r="13" spans="1:16" ht="12.6" customHeight="1">
      <c r="A13" s="1582"/>
      <c r="B13" s="1579"/>
      <c r="C13" s="807" t="s">
        <v>759</v>
      </c>
      <c r="D13" s="805" t="s">
        <v>760</v>
      </c>
      <c r="E13" s="794">
        <v>211217</v>
      </c>
      <c r="F13" s="794">
        <v>83870</v>
      </c>
      <c r="G13" s="794">
        <v>55227</v>
      </c>
      <c r="H13" s="794">
        <v>4989.2314200000001</v>
      </c>
      <c r="I13" s="794">
        <v>2018.2830000000004</v>
      </c>
      <c r="J13" s="794">
        <v>1297.9448299999997</v>
      </c>
      <c r="K13" s="795" t="s">
        <v>751</v>
      </c>
      <c r="L13" s="796">
        <v>241.8</v>
      </c>
      <c r="M13" s="796">
        <v>231.85</v>
      </c>
      <c r="N13" s="797">
        <v>2326.9</v>
      </c>
      <c r="O13" s="797">
        <v>54.447488499999999</v>
      </c>
    </row>
    <row r="14" spans="1:16" ht="12.6" customHeight="1">
      <c r="A14" s="1582"/>
      <c r="B14" s="1579"/>
      <c r="C14" s="798" t="s">
        <v>761</v>
      </c>
      <c r="D14" s="805" t="s">
        <v>762</v>
      </c>
      <c r="E14" s="794">
        <v>564910</v>
      </c>
      <c r="F14" s="794">
        <v>226907</v>
      </c>
      <c r="G14" s="794">
        <v>184993</v>
      </c>
      <c r="H14" s="794">
        <v>121912.13718749999</v>
      </c>
      <c r="I14" s="794">
        <v>50525.082000000002</v>
      </c>
      <c r="J14" s="794">
        <v>39628.063824999997</v>
      </c>
      <c r="K14" s="795" t="s">
        <v>751</v>
      </c>
      <c r="L14" s="796">
        <v>871.8</v>
      </c>
      <c r="M14" s="796">
        <v>840.5</v>
      </c>
      <c r="N14" s="797">
        <v>8248.7999999999993</v>
      </c>
      <c r="O14" s="797">
        <v>1764.11523375</v>
      </c>
    </row>
    <row r="15" spans="1:16" ht="12.6" customHeight="1">
      <c r="A15" s="1582"/>
      <c r="B15" s="1579"/>
      <c r="C15" s="798" t="s">
        <v>763</v>
      </c>
      <c r="D15" s="805" t="s">
        <v>758</v>
      </c>
      <c r="E15" s="794">
        <v>47679</v>
      </c>
      <c r="F15" s="794">
        <v>16090</v>
      </c>
      <c r="G15" s="794">
        <v>14627</v>
      </c>
      <c r="H15" s="794">
        <v>4528.748775</v>
      </c>
      <c r="I15" s="794">
        <v>1557.1836000000001</v>
      </c>
      <c r="J15" s="794">
        <v>1381.0423000000001</v>
      </c>
      <c r="K15" s="795" t="s">
        <v>751</v>
      </c>
      <c r="L15" s="796">
        <v>191.7</v>
      </c>
      <c r="M15" s="796">
        <v>189.6</v>
      </c>
      <c r="N15" s="797">
        <v>886.6</v>
      </c>
      <c r="O15" s="797">
        <v>83.706371250000004</v>
      </c>
    </row>
    <row r="16" spans="1:16" ht="12.6" customHeight="1">
      <c r="A16" s="1582"/>
      <c r="B16" s="1579"/>
      <c r="C16" s="807" t="s">
        <v>764</v>
      </c>
      <c r="D16" s="805" t="s">
        <v>760</v>
      </c>
      <c r="E16" s="794">
        <v>50130</v>
      </c>
      <c r="F16" s="794">
        <v>16761</v>
      </c>
      <c r="G16" s="794">
        <v>14332</v>
      </c>
      <c r="H16" s="794">
        <v>952.18474500000002</v>
      </c>
      <c r="I16" s="794">
        <v>324.08294999999998</v>
      </c>
      <c r="J16" s="794">
        <v>270.92668000000003</v>
      </c>
      <c r="K16" s="795" t="s">
        <v>751</v>
      </c>
      <c r="L16" s="796">
        <v>191.75</v>
      </c>
      <c r="M16" s="796">
        <v>189.75</v>
      </c>
      <c r="N16" s="797">
        <v>535.79999999999995</v>
      </c>
      <c r="O16" s="797">
        <v>10.120905</v>
      </c>
    </row>
    <row r="17" spans="1:15" ht="12.6" customHeight="1">
      <c r="A17" s="1582"/>
      <c r="B17" s="1579"/>
      <c r="C17" s="798" t="s">
        <v>765</v>
      </c>
      <c r="D17" s="805" t="s">
        <v>766</v>
      </c>
      <c r="E17" s="794">
        <v>0</v>
      </c>
      <c r="F17" s="794">
        <v>0</v>
      </c>
      <c r="G17" s="794">
        <v>0</v>
      </c>
      <c r="H17" s="794">
        <v>0</v>
      </c>
      <c r="I17" s="794">
        <v>0</v>
      </c>
      <c r="J17" s="794">
        <v>0</v>
      </c>
      <c r="K17" s="795" t="s">
        <v>751</v>
      </c>
      <c r="L17" s="796">
        <v>1702.1</v>
      </c>
      <c r="M17" s="796">
        <v>1464.3</v>
      </c>
      <c r="N17" s="808">
        <v>0</v>
      </c>
      <c r="O17" s="808">
        <v>0</v>
      </c>
    </row>
    <row r="18" spans="1:15" ht="12.6" customHeight="1">
      <c r="A18" s="1582"/>
      <c r="B18" s="1579"/>
      <c r="C18" s="809" t="s">
        <v>1124</v>
      </c>
      <c r="D18" s="805" t="s">
        <v>758</v>
      </c>
      <c r="E18" s="794">
        <v>0</v>
      </c>
      <c r="F18" s="794">
        <v>0</v>
      </c>
      <c r="G18" s="794">
        <v>0</v>
      </c>
      <c r="H18" s="794">
        <v>0</v>
      </c>
      <c r="I18" s="794">
        <v>0</v>
      </c>
      <c r="J18" s="810">
        <v>0</v>
      </c>
      <c r="K18" s="811" t="s">
        <v>868</v>
      </c>
      <c r="L18" s="812">
        <v>54910</v>
      </c>
      <c r="M18" s="796">
        <v>57930</v>
      </c>
      <c r="N18" s="808">
        <v>0</v>
      </c>
      <c r="O18" s="813">
        <v>0</v>
      </c>
    </row>
    <row r="19" spans="1:15" ht="12.6" customHeight="1">
      <c r="A19" s="1582"/>
      <c r="B19" s="1579"/>
      <c r="C19" s="798" t="s">
        <v>767</v>
      </c>
      <c r="D19" s="805" t="s">
        <v>758</v>
      </c>
      <c r="E19" s="794">
        <v>337264</v>
      </c>
      <c r="F19" s="794">
        <v>118260</v>
      </c>
      <c r="G19" s="794">
        <v>96276</v>
      </c>
      <c r="H19" s="794">
        <v>43129.648825000004</v>
      </c>
      <c r="I19" s="794">
        <v>15716.951525</v>
      </c>
      <c r="J19" s="794">
        <v>12454.941075000001</v>
      </c>
      <c r="K19" s="795" t="s">
        <v>751</v>
      </c>
      <c r="L19" s="796">
        <v>265.60000000000002</v>
      </c>
      <c r="M19" s="796">
        <v>265.35000000000002</v>
      </c>
      <c r="N19" s="797">
        <v>3315.9</v>
      </c>
      <c r="O19" s="797">
        <v>428.56595874999994</v>
      </c>
    </row>
    <row r="20" spans="1:15" ht="12.6" customHeight="1">
      <c r="A20" s="1582"/>
      <c r="B20" s="1579"/>
      <c r="C20" s="807" t="s">
        <v>768</v>
      </c>
      <c r="D20" s="805" t="s">
        <v>760</v>
      </c>
      <c r="E20" s="794">
        <v>483884</v>
      </c>
      <c r="F20" s="794">
        <v>172741</v>
      </c>
      <c r="G20" s="794">
        <v>133019</v>
      </c>
      <c r="H20" s="794">
        <v>12374.859670000002</v>
      </c>
      <c r="I20" s="794">
        <v>4581.0818549999995</v>
      </c>
      <c r="J20" s="794">
        <v>3441.4334950000002</v>
      </c>
      <c r="K20" s="795" t="s">
        <v>751</v>
      </c>
      <c r="L20" s="796">
        <v>265.5</v>
      </c>
      <c r="M20" s="796">
        <v>265.3</v>
      </c>
      <c r="N20" s="796">
        <v>2472.8000000000002</v>
      </c>
      <c r="O20" s="796">
        <v>63.958505250000009</v>
      </c>
    </row>
    <row r="21" spans="1:15">
      <c r="A21" s="1582"/>
      <c r="B21" s="1580"/>
      <c r="C21" s="799" t="s">
        <v>1378</v>
      </c>
      <c r="D21" s="814"/>
      <c r="E21" s="801">
        <f>SUM(E12:E20)</f>
        <v>1860509</v>
      </c>
      <c r="F21" s="801">
        <f t="shared" ref="F21:J21" si="1">SUM(F12:F20)</f>
        <v>697917</v>
      </c>
      <c r="G21" s="801">
        <f t="shared" si="1"/>
        <v>545473</v>
      </c>
      <c r="H21" s="801">
        <f t="shared" si="1"/>
        <v>207353.79469750004</v>
      </c>
      <c r="I21" s="801">
        <f t="shared" si="1"/>
        <v>82304.671804999991</v>
      </c>
      <c r="J21" s="801">
        <f t="shared" si="1"/>
        <v>63962.230329999999</v>
      </c>
      <c r="K21" s="800"/>
      <c r="L21" s="803"/>
      <c r="M21" s="803"/>
      <c r="N21" s="804"/>
      <c r="O21" s="804"/>
    </row>
    <row r="22" spans="1:15" ht="12.6" customHeight="1">
      <c r="A22" s="1582"/>
      <c r="B22" s="1578" t="s">
        <v>769</v>
      </c>
      <c r="C22" s="798" t="s">
        <v>770</v>
      </c>
      <c r="D22" s="793" t="s">
        <v>771</v>
      </c>
      <c r="E22" s="815" t="s">
        <v>238</v>
      </c>
      <c r="F22" s="816" t="s">
        <v>238</v>
      </c>
      <c r="G22" s="816" t="s">
        <v>238</v>
      </c>
      <c r="H22" s="816" t="s">
        <v>238</v>
      </c>
      <c r="I22" s="816" t="s">
        <v>238</v>
      </c>
      <c r="J22" s="816" t="s">
        <v>238</v>
      </c>
      <c r="K22" s="795" t="s">
        <v>772</v>
      </c>
      <c r="L22" s="812" t="s">
        <v>225</v>
      </c>
      <c r="M22" s="812" t="s">
        <v>225</v>
      </c>
      <c r="N22" s="816">
        <v>0</v>
      </c>
      <c r="O22" s="816">
        <v>0</v>
      </c>
    </row>
    <row r="23" spans="1:15" ht="12.6" customHeight="1">
      <c r="A23" s="1582"/>
      <c r="B23" s="1579"/>
      <c r="C23" s="792" t="s">
        <v>773</v>
      </c>
      <c r="D23" s="817" t="s">
        <v>774</v>
      </c>
      <c r="E23" s="806">
        <v>2186</v>
      </c>
      <c r="F23" s="794">
        <v>1173</v>
      </c>
      <c r="G23" s="794">
        <v>450</v>
      </c>
      <c r="H23" s="794">
        <v>607.13880000000006</v>
      </c>
      <c r="I23" s="794">
        <v>322.31673600000005</v>
      </c>
      <c r="J23" s="794">
        <v>123.78465600000001</v>
      </c>
      <c r="K23" s="818" t="s">
        <v>775</v>
      </c>
      <c r="L23" s="796">
        <v>57600</v>
      </c>
      <c r="M23" s="796">
        <v>58800</v>
      </c>
      <c r="N23" s="797">
        <v>365.7</v>
      </c>
      <c r="O23" s="797">
        <v>100.39270800000001</v>
      </c>
    </row>
    <row r="24" spans="1:15" ht="12.6" customHeight="1">
      <c r="A24" s="1582"/>
      <c r="B24" s="1579"/>
      <c r="C24" s="798" t="s">
        <v>776</v>
      </c>
      <c r="D24" s="793" t="s">
        <v>777</v>
      </c>
      <c r="E24" s="819" t="s">
        <v>238</v>
      </c>
      <c r="F24" s="819" t="s">
        <v>238</v>
      </c>
      <c r="G24" s="819" t="s">
        <v>238</v>
      </c>
      <c r="H24" s="819" t="s">
        <v>238</v>
      </c>
      <c r="I24" s="819" t="s">
        <v>238</v>
      </c>
      <c r="J24" s="819" t="s">
        <v>238</v>
      </c>
      <c r="K24" s="795" t="s">
        <v>778</v>
      </c>
      <c r="L24" s="812" t="s">
        <v>225</v>
      </c>
      <c r="M24" s="812" t="s">
        <v>225</v>
      </c>
      <c r="N24" s="797">
        <v>3.2464545454545454E-2</v>
      </c>
      <c r="O24" s="797">
        <v>3.2464545454545454E-2</v>
      </c>
    </row>
    <row r="25" spans="1:15" ht="12.6" customHeight="1">
      <c r="A25" s="1582"/>
      <c r="B25" s="1579"/>
      <c r="C25" s="820" t="s">
        <v>779</v>
      </c>
      <c r="D25" s="793" t="s">
        <v>780</v>
      </c>
      <c r="E25" s="794">
        <v>11005</v>
      </c>
      <c r="F25" s="794">
        <v>3055</v>
      </c>
      <c r="G25" s="794">
        <v>4288</v>
      </c>
      <c r="H25" s="794">
        <v>364.76637840000001</v>
      </c>
      <c r="I25" s="794">
        <v>102.9517884</v>
      </c>
      <c r="J25" s="794">
        <v>141.45497279999998</v>
      </c>
      <c r="K25" s="795" t="s">
        <v>751</v>
      </c>
      <c r="L25" s="796">
        <v>916.7</v>
      </c>
      <c r="M25" s="796">
        <v>916.5</v>
      </c>
      <c r="N25" s="797">
        <v>565.4</v>
      </c>
      <c r="O25" s="797">
        <v>18.652333680000002</v>
      </c>
    </row>
    <row r="26" spans="1:15" ht="12.6" customHeight="1">
      <c r="A26" s="1582"/>
      <c r="B26" s="1579"/>
      <c r="C26" s="798" t="s">
        <v>781</v>
      </c>
      <c r="D26" s="793" t="s">
        <v>782</v>
      </c>
      <c r="E26" s="816">
        <v>0</v>
      </c>
      <c r="F26" s="819">
        <v>0</v>
      </c>
      <c r="G26" s="819">
        <v>0</v>
      </c>
      <c r="H26" s="816">
        <v>0</v>
      </c>
      <c r="I26" s="819">
        <v>3.3110000000000001E-2</v>
      </c>
      <c r="J26" s="819">
        <v>0</v>
      </c>
      <c r="K26" s="795" t="s">
        <v>783</v>
      </c>
      <c r="L26" s="796">
        <v>1440</v>
      </c>
      <c r="M26" s="796">
        <v>1440</v>
      </c>
      <c r="N26" s="816">
        <v>0</v>
      </c>
      <c r="O26" s="816">
        <v>0</v>
      </c>
    </row>
    <row r="27" spans="1:15" ht="12.6" customHeight="1">
      <c r="A27" s="1582"/>
      <c r="B27" s="1579"/>
      <c r="C27" s="798" t="s">
        <v>784</v>
      </c>
      <c r="D27" s="793" t="s">
        <v>760</v>
      </c>
      <c r="E27" s="816" t="s">
        <v>238</v>
      </c>
      <c r="F27" s="819" t="s">
        <v>238</v>
      </c>
      <c r="G27" s="819" t="s">
        <v>238</v>
      </c>
      <c r="H27" s="816" t="s">
        <v>238</v>
      </c>
      <c r="I27" s="819" t="s">
        <v>238</v>
      </c>
      <c r="J27" s="819" t="s">
        <v>238</v>
      </c>
      <c r="K27" s="795" t="s">
        <v>785</v>
      </c>
      <c r="L27" s="812" t="s">
        <v>225</v>
      </c>
      <c r="M27" s="812" t="s">
        <v>225</v>
      </c>
      <c r="N27" s="816">
        <v>0</v>
      </c>
      <c r="O27" s="816">
        <v>0</v>
      </c>
    </row>
    <row r="28" spans="1:15" ht="15" customHeight="1">
      <c r="A28" s="1582"/>
      <c r="B28" s="1580"/>
      <c r="C28" s="802" t="s">
        <v>873</v>
      </c>
      <c r="D28" s="814"/>
      <c r="E28" s="801">
        <f>SUM(E22:E27)</f>
        <v>13191</v>
      </c>
      <c r="F28" s="801">
        <f t="shared" ref="F28:J28" si="2">SUM(F22:F27)</f>
        <v>4228</v>
      </c>
      <c r="G28" s="801">
        <f t="shared" si="2"/>
        <v>4738</v>
      </c>
      <c r="H28" s="801">
        <f t="shared" si="2"/>
        <v>971.90517840000007</v>
      </c>
      <c r="I28" s="801">
        <f t="shared" si="2"/>
        <v>425.30163440000007</v>
      </c>
      <c r="J28" s="801">
        <f t="shared" si="2"/>
        <v>265.23962879999999</v>
      </c>
      <c r="K28" s="800"/>
      <c r="L28" s="803"/>
      <c r="M28" s="803"/>
      <c r="N28" s="804"/>
      <c r="O28" s="804"/>
    </row>
    <row r="29" spans="1:15" ht="12.6" customHeight="1">
      <c r="A29" s="1582"/>
      <c r="B29" s="1578" t="s">
        <v>689</v>
      </c>
      <c r="C29" s="792" t="s">
        <v>786</v>
      </c>
      <c r="D29" s="805" t="s">
        <v>787</v>
      </c>
      <c r="E29" s="794">
        <v>1271426</v>
      </c>
      <c r="F29" s="794">
        <v>461970</v>
      </c>
      <c r="G29" s="794">
        <v>341711</v>
      </c>
      <c r="H29" s="794">
        <v>85455.769449999993</v>
      </c>
      <c r="I29" s="794">
        <v>30333.164919999999</v>
      </c>
      <c r="J29" s="794">
        <v>22219.66102</v>
      </c>
      <c r="K29" s="795" t="s">
        <v>788</v>
      </c>
      <c r="L29" s="796">
        <v>6453</v>
      </c>
      <c r="M29" s="796">
        <v>6805</v>
      </c>
      <c r="N29" s="797">
        <v>8311.85</v>
      </c>
      <c r="O29" s="797">
        <v>537.60440549999998</v>
      </c>
    </row>
    <row r="30" spans="1:15" ht="12.6" customHeight="1">
      <c r="A30" s="1582"/>
      <c r="B30" s="1579"/>
      <c r="C30" s="792" t="s">
        <v>789</v>
      </c>
      <c r="D30" s="821" t="s">
        <v>790</v>
      </c>
      <c r="E30" s="794">
        <v>1411313</v>
      </c>
      <c r="F30" s="794">
        <v>492767</v>
      </c>
      <c r="G30" s="794">
        <v>418737</v>
      </c>
      <c r="H30" s="794">
        <v>9474.1535330000006</v>
      </c>
      <c r="I30" s="794">
        <v>3233.9801729999995</v>
      </c>
      <c r="J30" s="794">
        <v>2733.1498899999997</v>
      </c>
      <c r="K30" s="795" t="s">
        <v>788</v>
      </c>
      <c r="L30" s="796">
        <v>6455</v>
      </c>
      <c r="M30" s="796">
        <v>6806</v>
      </c>
      <c r="N30" s="797">
        <v>8776.1</v>
      </c>
      <c r="O30" s="797">
        <v>56.966097850000004</v>
      </c>
    </row>
    <row r="31" spans="1:15" ht="12.6" customHeight="1">
      <c r="A31" s="1582"/>
      <c r="B31" s="1579"/>
      <c r="C31" s="798" t="s">
        <v>791</v>
      </c>
      <c r="D31" s="805" t="s">
        <v>792</v>
      </c>
      <c r="E31" s="794">
        <v>8264899</v>
      </c>
      <c r="F31" s="794">
        <v>3087601</v>
      </c>
      <c r="G31" s="794">
        <v>2460635</v>
      </c>
      <c r="H31" s="794">
        <v>206752.71822500002</v>
      </c>
      <c r="I31" s="794">
        <v>79952.270812500006</v>
      </c>
      <c r="J31" s="794">
        <v>73643.192200000005</v>
      </c>
      <c r="K31" s="795" t="s">
        <v>793</v>
      </c>
      <c r="L31" s="796">
        <v>215.2</v>
      </c>
      <c r="M31" s="796">
        <v>217.8</v>
      </c>
      <c r="N31" s="797">
        <v>22062.95</v>
      </c>
      <c r="O31" s="797">
        <v>654.07352874999981</v>
      </c>
    </row>
    <row r="32" spans="1:15" ht="12.6" customHeight="1">
      <c r="A32" s="1582"/>
      <c r="B32" s="1579"/>
      <c r="C32" s="792" t="s">
        <v>794</v>
      </c>
      <c r="D32" s="821" t="s">
        <v>795</v>
      </c>
      <c r="E32" s="794">
        <v>4014614</v>
      </c>
      <c r="F32" s="794">
        <v>1454593</v>
      </c>
      <c r="G32" s="794">
        <v>1386413</v>
      </c>
      <c r="H32" s="794">
        <v>20545.653704999997</v>
      </c>
      <c r="I32" s="794">
        <v>7600.895085000001</v>
      </c>
      <c r="J32" s="794">
        <v>8307.3473374999994</v>
      </c>
      <c r="K32" s="795" t="s">
        <v>793</v>
      </c>
      <c r="L32" s="796">
        <v>215.3</v>
      </c>
      <c r="M32" s="796">
        <v>218</v>
      </c>
      <c r="N32" s="797">
        <v>14362.7</v>
      </c>
      <c r="O32" s="797">
        <v>85.114722499999999</v>
      </c>
    </row>
    <row r="33" spans="1:15" ht="15" customHeight="1">
      <c r="A33" s="1582"/>
      <c r="B33" s="1580"/>
      <c r="C33" s="802" t="s">
        <v>908</v>
      </c>
      <c r="D33" s="814"/>
      <c r="E33" s="801">
        <f>SUM(E29:E32)</f>
        <v>14962252</v>
      </c>
      <c r="F33" s="801">
        <f t="shared" ref="F33:J33" si="3">SUM(F29:F32)</f>
        <v>5496931</v>
      </c>
      <c r="G33" s="801">
        <f t="shared" si="3"/>
        <v>4607496</v>
      </c>
      <c r="H33" s="801">
        <f t="shared" si="3"/>
        <v>322228.29491300002</v>
      </c>
      <c r="I33" s="801">
        <f t="shared" si="3"/>
        <v>121120.3109905</v>
      </c>
      <c r="J33" s="801">
        <f t="shared" si="3"/>
        <v>106903.35044750001</v>
      </c>
      <c r="K33" s="800"/>
      <c r="L33" s="803"/>
      <c r="M33" s="803"/>
      <c r="N33" s="804"/>
      <c r="O33" s="804"/>
    </row>
    <row r="34" spans="1:15">
      <c r="A34" s="1582"/>
      <c r="B34" s="1578" t="s">
        <v>796</v>
      </c>
      <c r="C34" s="798" t="s">
        <v>797</v>
      </c>
      <c r="D34" s="822">
        <v>50</v>
      </c>
      <c r="E34" s="806">
        <v>16110</v>
      </c>
      <c r="F34" s="794">
        <v>5274</v>
      </c>
      <c r="G34" s="794">
        <v>3944</v>
      </c>
      <c r="H34" s="794">
        <v>1477.5798049999999</v>
      </c>
      <c r="I34" s="794">
        <v>490.43921999999992</v>
      </c>
      <c r="J34" s="794">
        <v>365.41082499999999</v>
      </c>
      <c r="K34" s="795" t="s">
        <v>798</v>
      </c>
      <c r="L34" s="796">
        <v>18684</v>
      </c>
      <c r="M34" s="796">
        <v>18389</v>
      </c>
      <c r="N34" s="797">
        <v>417.8</v>
      </c>
      <c r="O34" s="797">
        <v>38.714505249999995</v>
      </c>
    </row>
    <row r="35" spans="1:15">
      <c r="A35" s="1582"/>
      <c r="B35" s="1579"/>
      <c r="C35" s="798" t="s">
        <v>691</v>
      </c>
      <c r="D35" s="822">
        <v>125</v>
      </c>
      <c r="E35" s="794">
        <v>0</v>
      </c>
      <c r="F35" s="794">
        <v>0</v>
      </c>
      <c r="G35" s="794">
        <v>0</v>
      </c>
      <c r="H35" s="794">
        <v>0</v>
      </c>
      <c r="I35" s="794">
        <v>0</v>
      </c>
      <c r="J35" s="794">
        <v>0</v>
      </c>
      <c r="K35" s="795" t="s">
        <v>798</v>
      </c>
      <c r="L35" s="812" t="s">
        <v>225</v>
      </c>
      <c r="M35" s="812" t="s">
        <v>225</v>
      </c>
      <c r="N35" s="823">
        <v>0</v>
      </c>
      <c r="O35" s="823">
        <v>0</v>
      </c>
    </row>
    <row r="36" spans="1:15">
      <c r="A36" s="1582"/>
      <c r="B36" s="1579"/>
      <c r="C36" s="798" t="s">
        <v>1379</v>
      </c>
      <c r="D36" s="822">
        <v>50</v>
      </c>
      <c r="E36" s="794">
        <v>0</v>
      </c>
      <c r="F36" s="794">
        <v>0</v>
      </c>
      <c r="G36" s="794">
        <v>0</v>
      </c>
      <c r="H36" s="794">
        <v>0</v>
      </c>
      <c r="I36" s="794">
        <v>0</v>
      </c>
      <c r="J36" s="794">
        <v>0</v>
      </c>
      <c r="K36" s="795" t="s">
        <v>798</v>
      </c>
      <c r="L36" s="796">
        <v>17565</v>
      </c>
      <c r="M36" s="796">
        <v>17878</v>
      </c>
      <c r="N36" s="797">
        <v>17486</v>
      </c>
      <c r="O36" s="797">
        <v>0</v>
      </c>
    </row>
    <row r="37" spans="1:15" ht="29.25" customHeight="1">
      <c r="A37" s="1582"/>
      <c r="B37" s="1580"/>
      <c r="C37" s="799" t="s">
        <v>1380</v>
      </c>
      <c r="D37" s="800"/>
      <c r="E37" s="801">
        <f>SUM(E34:E36)</f>
        <v>16110</v>
      </c>
      <c r="F37" s="801">
        <f t="shared" ref="F37:J37" si="4">SUM(F34:F36)</f>
        <v>5274</v>
      </c>
      <c r="G37" s="801">
        <f t="shared" si="4"/>
        <v>3944</v>
      </c>
      <c r="H37" s="801">
        <f t="shared" si="4"/>
        <v>1477.5798049999999</v>
      </c>
      <c r="I37" s="801">
        <f t="shared" si="4"/>
        <v>490.43921999999992</v>
      </c>
      <c r="J37" s="801">
        <f t="shared" si="4"/>
        <v>365.41082499999999</v>
      </c>
      <c r="K37" s="800"/>
      <c r="L37" s="803"/>
      <c r="M37" s="803"/>
      <c r="N37" s="804"/>
      <c r="O37" s="804"/>
    </row>
    <row r="38" spans="1:15" ht="50.25" customHeight="1">
      <c r="A38" s="1583"/>
      <c r="B38" s="824" t="s">
        <v>799</v>
      </c>
      <c r="C38" s="825" t="s">
        <v>799</v>
      </c>
      <c r="D38" s="826"/>
      <c r="E38" s="827">
        <f>E11+E21+E28+E33</f>
        <v>39324729</v>
      </c>
      <c r="F38" s="827">
        <f t="shared" ref="F38:J38" si="5">F11+F21+F28+F33</f>
        <v>13958886</v>
      </c>
      <c r="G38" s="827">
        <f t="shared" si="5"/>
        <v>12038261</v>
      </c>
      <c r="H38" s="827">
        <f t="shared" si="5"/>
        <v>1687557.0369371001</v>
      </c>
      <c r="I38" s="827">
        <f t="shared" si="5"/>
        <v>619267.72084349999</v>
      </c>
      <c r="J38" s="827">
        <f t="shared" si="5"/>
        <v>518135.60190020007</v>
      </c>
      <c r="K38" s="828"/>
      <c r="L38" s="829"/>
      <c r="M38" s="829"/>
      <c r="N38" s="830"/>
      <c r="O38" s="830"/>
    </row>
    <row r="39" spans="1:15" ht="12.6" customHeight="1">
      <c r="A39" s="1578" t="s">
        <v>800</v>
      </c>
      <c r="B39" s="1581" t="s">
        <v>687</v>
      </c>
      <c r="C39" s="798" t="s">
        <v>738</v>
      </c>
      <c r="D39" s="793" t="s">
        <v>739</v>
      </c>
      <c r="E39" s="831">
        <v>907798</v>
      </c>
      <c r="F39" s="832">
        <v>529174</v>
      </c>
      <c r="G39" s="832">
        <v>162943</v>
      </c>
      <c r="H39" s="832">
        <v>655276.73107500002</v>
      </c>
      <c r="I39" s="832">
        <v>384008.1447</v>
      </c>
      <c r="J39" s="832">
        <v>118434.800325</v>
      </c>
      <c r="K39" s="795" t="s">
        <v>740</v>
      </c>
      <c r="L39" s="833" t="s">
        <v>225</v>
      </c>
      <c r="M39" s="833" t="s">
        <v>225</v>
      </c>
      <c r="N39" s="797">
        <v>7191.6</v>
      </c>
      <c r="O39" s="797">
        <v>5230.0277470000019</v>
      </c>
    </row>
    <row r="40" spans="1:15" ht="12.6" customHeight="1">
      <c r="A40" s="1579"/>
      <c r="B40" s="1582"/>
      <c r="C40" s="798" t="s">
        <v>741</v>
      </c>
      <c r="D40" s="793" t="s">
        <v>742</v>
      </c>
      <c r="E40" s="832">
        <v>2516904</v>
      </c>
      <c r="F40" s="832">
        <v>721132</v>
      </c>
      <c r="G40" s="832">
        <v>1180655</v>
      </c>
      <c r="H40" s="832">
        <v>181641.63899299997</v>
      </c>
      <c r="I40" s="832">
        <v>52477.375541500005</v>
      </c>
      <c r="J40" s="832">
        <v>85093.273019499989</v>
      </c>
      <c r="K40" s="795" t="s">
        <v>740</v>
      </c>
      <c r="L40" s="833" t="s">
        <v>225</v>
      </c>
      <c r="M40" s="833" t="s">
        <v>225</v>
      </c>
      <c r="N40" s="797">
        <v>15650.55</v>
      </c>
      <c r="O40" s="797">
        <v>1132.7026523500001</v>
      </c>
    </row>
    <row r="41" spans="1:15" ht="12.6" customHeight="1">
      <c r="A41" s="1579"/>
      <c r="B41" s="1582"/>
      <c r="C41" s="798" t="s">
        <v>801</v>
      </c>
      <c r="D41" s="793" t="s">
        <v>750</v>
      </c>
      <c r="E41" s="832">
        <v>2013129</v>
      </c>
      <c r="F41" s="832">
        <v>258371</v>
      </c>
      <c r="G41" s="832">
        <v>879494</v>
      </c>
      <c r="H41" s="832">
        <v>523427.84262449993</v>
      </c>
      <c r="I41" s="832">
        <v>70188.785131500001</v>
      </c>
      <c r="J41" s="832">
        <v>238485.01683899993</v>
      </c>
      <c r="K41" s="795" t="s">
        <v>802</v>
      </c>
      <c r="L41" s="833" t="s">
        <v>225</v>
      </c>
      <c r="M41" s="833" t="s">
        <v>225</v>
      </c>
      <c r="N41" s="797">
        <v>16683.3</v>
      </c>
      <c r="O41" s="797">
        <v>4555.6311147750002</v>
      </c>
    </row>
    <row r="42" spans="1:15" ht="12.6" customHeight="1">
      <c r="A42" s="1579"/>
      <c r="B42" s="1582"/>
      <c r="C42" s="798" t="s">
        <v>752</v>
      </c>
      <c r="D42" s="793" t="s">
        <v>753</v>
      </c>
      <c r="E42" s="832">
        <v>1844524</v>
      </c>
      <c r="F42" s="832">
        <v>413996</v>
      </c>
      <c r="G42" s="832">
        <v>865127</v>
      </c>
      <c r="H42" s="832">
        <v>81679.423666999995</v>
      </c>
      <c r="I42" s="832">
        <v>19017.806079750004</v>
      </c>
      <c r="J42" s="832">
        <v>39475.884301999991</v>
      </c>
      <c r="K42" s="795" t="s">
        <v>802</v>
      </c>
      <c r="L42" s="833" t="s">
        <v>225</v>
      </c>
      <c r="M42" s="833" t="s">
        <v>225</v>
      </c>
      <c r="N42" s="797">
        <v>17626.650000000001</v>
      </c>
      <c r="O42" s="797">
        <v>803.42669399999988</v>
      </c>
    </row>
    <row r="43" spans="1:15" ht="27.75" customHeight="1">
      <c r="A43" s="1579"/>
      <c r="B43" s="1583"/>
      <c r="C43" s="799" t="s">
        <v>901</v>
      </c>
      <c r="D43" s="814"/>
      <c r="E43" s="801">
        <f>SUM(E39:E42)</f>
        <v>7282355</v>
      </c>
      <c r="F43" s="801">
        <f t="shared" ref="F43:J43" si="6">SUM(F39:F42)</f>
        <v>1922673</v>
      </c>
      <c r="G43" s="801">
        <f t="shared" si="6"/>
        <v>3088219</v>
      </c>
      <c r="H43" s="801">
        <f t="shared" si="6"/>
        <v>1442025.6363594998</v>
      </c>
      <c r="I43" s="801">
        <f t="shared" si="6"/>
        <v>525692.11145274993</v>
      </c>
      <c r="J43" s="801">
        <f t="shared" si="6"/>
        <v>481488.9744854999</v>
      </c>
      <c r="K43" s="800"/>
      <c r="L43" s="803"/>
      <c r="M43" s="803"/>
      <c r="N43" s="834"/>
      <c r="O43" s="834"/>
    </row>
    <row r="44" spans="1:15" ht="12.6" customHeight="1">
      <c r="A44" s="1579"/>
      <c r="B44" s="1578" t="s">
        <v>756</v>
      </c>
      <c r="C44" s="835" t="s">
        <v>761</v>
      </c>
      <c r="D44" s="805" t="s">
        <v>762</v>
      </c>
      <c r="E44" s="794">
        <v>22262</v>
      </c>
      <c r="F44" s="794">
        <v>9123</v>
      </c>
      <c r="G44" s="794">
        <v>7672</v>
      </c>
      <c r="H44" s="794">
        <v>4876.61258</v>
      </c>
      <c r="I44" s="794">
        <v>2051.2746975</v>
      </c>
      <c r="J44" s="794">
        <v>1694.7769324999999</v>
      </c>
      <c r="K44" s="795" t="s">
        <v>802</v>
      </c>
      <c r="L44" s="833" t="s">
        <v>225</v>
      </c>
      <c r="M44" s="833" t="s">
        <v>225</v>
      </c>
      <c r="N44" s="797">
        <v>612.04999999999995</v>
      </c>
      <c r="O44" s="797">
        <v>137.36194587500003</v>
      </c>
    </row>
    <row r="45" spans="1:15" ht="12.6" customHeight="1">
      <c r="A45" s="1579"/>
      <c r="B45" s="1579"/>
      <c r="C45" s="798" t="s">
        <v>765</v>
      </c>
      <c r="D45" s="805" t="s">
        <v>766</v>
      </c>
      <c r="E45" s="794">
        <v>0</v>
      </c>
      <c r="F45" s="794">
        <v>0</v>
      </c>
      <c r="G45" s="794">
        <v>0</v>
      </c>
      <c r="H45" s="794">
        <v>0</v>
      </c>
      <c r="I45" s="794">
        <v>0</v>
      </c>
      <c r="J45" s="794">
        <v>0</v>
      </c>
      <c r="K45" s="795" t="s">
        <v>802</v>
      </c>
      <c r="L45" s="833" t="s">
        <v>225</v>
      </c>
      <c r="M45" s="833" t="s">
        <v>225</v>
      </c>
      <c r="N45" s="797">
        <v>0</v>
      </c>
      <c r="O45" s="797">
        <v>0</v>
      </c>
    </row>
    <row r="46" spans="1:15" ht="12.6" customHeight="1">
      <c r="A46" s="1579"/>
      <c r="B46" s="1579"/>
      <c r="C46" s="835" t="s">
        <v>767</v>
      </c>
      <c r="D46" s="805" t="s">
        <v>758</v>
      </c>
      <c r="E46" s="794">
        <v>2680</v>
      </c>
      <c r="F46" s="794">
        <v>545</v>
      </c>
      <c r="G46" s="794">
        <v>608</v>
      </c>
      <c r="H46" s="794">
        <v>340.943355</v>
      </c>
      <c r="I46" s="794">
        <v>73.196544999999986</v>
      </c>
      <c r="J46" s="794">
        <v>80.133054999999999</v>
      </c>
      <c r="K46" s="795" t="s">
        <v>802</v>
      </c>
      <c r="L46" s="833" t="s">
        <v>225</v>
      </c>
      <c r="M46" s="833" t="s">
        <v>225</v>
      </c>
      <c r="N46" s="797">
        <v>33.299999999999997</v>
      </c>
      <c r="O46" s="797">
        <v>4.4477882499999994</v>
      </c>
    </row>
    <row r="47" spans="1:15" ht="27" customHeight="1">
      <c r="A47" s="1579"/>
      <c r="B47" s="1580"/>
      <c r="C47" s="799" t="s">
        <v>1381</v>
      </c>
      <c r="D47" s="814"/>
      <c r="E47" s="801">
        <f>SUM(E44:E46)</f>
        <v>24942</v>
      </c>
      <c r="F47" s="801">
        <f t="shared" ref="F47:J47" si="7">SUM(F44:F46)</f>
        <v>9668</v>
      </c>
      <c r="G47" s="801">
        <f t="shared" si="7"/>
        <v>8280</v>
      </c>
      <c r="H47" s="801">
        <f t="shared" si="7"/>
        <v>5217.5559350000003</v>
      </c>
      <c r="I47" s="801">
        <f t="shared" si="7"/>
        <v>2124.4712424999998</v>
      </c>
      <c r="J47" s="801">
        <f t="shared" si="7"/>
        <v>1774.9099874999999</v>
      </c>
      <c r="K47" s="800"/>
      <c r="L47" s="803"/>
      <c r="M47" s="803"/>
      <c r="N47" s="834"/>
      <c r="O47" s="834"/>
    </row>
    <row r="48" spans="1:15">
      <c r="A48" s="1579"/>
      <c r="B48" s="1578" t="s">
        <v>689</v>
      </c>
      <c r="C48" s="835" t="s">
        <v>786</v>
      </c>
      <c r="D48" s="805" t="s">
        <v>787</v>
      </c>
      <c r="E48" s="832">
        <v>101530442</v>
      </c>
      <c r="F48" s="832">
        <v>36568062</v>
      </c>
      <c r="G48" s="832">
        <v>33147105</v>
      </c>
      <c r="H48" s="832">
        <v>6908336.2513360009</v>
      </c>
      <c r="I48" s="832">
        <v>2440804.3282390004</v>
      </c>
      <c r="J48" s="832">
        <v>2186417.7287830007</v>
      </c>
      <c r="K48" s="795" t="s">
        <v>788</v>
      </c>
      <c r="L48" s="833" t="s">
        <v>225</v>
      </c>
      <c r="M48" s="833" t="s">
        <v>225</v>
      </c>
      <c r="N48" s="836">
        <v>128309</v>
      </c>
      <c r="O48" s="836">
        <v>8490.692741750001</v>
      </c>
    </row>
    <row r="49" spans="1:15" ht="12.6" customHeight="1">
      <c r="A49" s="1579"/>
      <c r="B49" s="1579"/>
      <c r="C49" s="835" t="s">
        <v>789</v>
      </c>
      <c r="D49" s="805" t="s">
        <v>790</v>
      </c>
      <c r="E49" s="832">
        <v>1063130</v>
      </c>
      <c r="F49" s="832">
        <v>186812</v>
      </c>
      <c r="G49" s="832">
        <v>875057</v>
      </c>
      <c r="H49" s="832">
        <v>7096.0532223500013</v>
      </c>
      <c r="I49" s="832">
        <v>1257.4927454000001</v>
      </c>
      <c r="J49" s="832">
        <v>5829.4738957000018</v>
      </c>
      <c r="K49" s="795"/>
      <c r="L49" s="833" t="s">
        <v>225</v>
      </c>
      <c r="M49" s="833" t="s">
        <v>225</v>
      </c>
      <c r="N49" s="836">
        <v>7897.85</v>
      </c>
      <c r="O49" s="836">
        <v>52.623002870000008</v>
      </c>
    </row>
    <row r="50" spans="1:15" ht="12.6" customHeight="1">
      <c r="A50" s="1579"/>
      <c r="B50" s="1579"/>
      <c r="C50" s="798" t="s">
        <v>791</v>
      </c>
      <c r="D50" s="805" t="s">
        <v>792</v>
      </c>
      <c r="E50" s="832">
        <v>43702263</v>
      </c>
      <c r="F50" s="832">
        <v>18588559</v>
      </c>
      <c r="G50" s="832">
        <v>14971998</v>
      </c>
      <c r="H50" s="832">
        <v>1172990.5918624999</v>
      </c>
      <c r="I50" s="832">
        <v>507734.71986249997</v>
      </c>
      <c r="J50" s="832">
        <v>463842.01265624998</v>
      </c>
      <c r="K50" s="795" t="s">
        <v>793</v>
      </c>
      <c r="L50" s="833" t="s">
        <v>225</v>
      </c>
      <c r="M50" s="833" t="s">
        <v>225</v>
      </c>
      <c r="N50" s="836">
        <v>105038.7</v>
      </c>
      <c r="O50" s="836">
        <v>3208.4119106250005</v>
      </c>
    </row>
    <row r="51" spans="1:15" ht="12.6" customHeight="1">
      <c r="A51" s="1579"/>
      <c r="B51" s="1579"/>
      <c r="C51" s="798" t="s">
        <v>1209</v>
      </c>
      <c r="D51" s="805" t="s">
        <v>795</v>
      </c>
      <c r="E51" s="832">
        <v>772127</v>
      </c>
      <c r="F51" s="832">
        <v>319828</v>
      </c>
      <c r="G51" s="832">
        <v>441949</v>
      </c>
      <c r="H51" s="832">
        <v>4474.3438925</v>
      </c>
      <c r="I51" s="832">
        <v>1708.3358900000003</v>
      </c>
      <c r="J51" s="832">
        <v>2720.7838887499997</v>
      </c>
      <c r="K51" s="795"/>
      <c r="L51" s="833" t="s">
        <v>225</v>
      </c>
      <c r="M51" s="833" t="s">
        <v>225</v>
      </c>
      <c r="N51" s="836">
        <v>5152</v>
      </c>
      <c r="O51" s="836">
        <v>31.739439687500003</v>
      </c>
    </row>
    <row r="52" spans="1:15">
      <c r="A52" s="1579"/>
      <c r="B52" s="1580"/>
      <c r="C52" s="799" t="s">
        <v>908</v>
      </c>
      <c r="D52" s="814"/>
      <c r="E52" s="801">
        <f>SUM(E48:E51)</f>
        <v>147067962</v>
      </c>
      <c r="F52" s="801">
        <f t="shared" ref="F52:J52" si="8">SUM(F48:F51)</f>
        <v>55663261</v>
      </c>
      <c r="G52" s="801">
        <f t="shared" si="8"/>
        <v>49436109</v>
      </c>
      <c r="H52" s="801">
        <f t="shared" si="8"/>
        <v>8092897.2403133502</v>
      </c>
      <c r="I52" s="801">
        <f t="shared" si="8"/>
        <v>2951504.8767369003</v>
      </c>
      <c r="J52" s="801">
        <f t="shared" si="8"/>
        <v>2658809.9992237007</v>
      </c>
      <c r="K52" s="800"/>
      <c r="L52" s="837"/>
      <c r="M52" s="837"/>
      <c r="N52" s="837"/>
      <c r="O52" s="837"/>
    </row>
    <row r="53" spans="1:15" ht="21.75" customHeight="1">
      <c r="A53" s="1580"/>
      <c r="B53" s="825" t="s">
        <v>803</v>
      </c>
      <c r="C53" s="825" t="s">
        <v>1405</v>
      </c>
      <c r="D53" s="838"/>
      <c r="E53" s="827">
        <f>E43+E47+E52</f>
        <v>154375259</v>
      </c>
      <c r="F53" s="827">
        <f t="shared" ref="F53:J53" si="9">F43+F47+F52</f>
        <v>57595602</v>
      </c>
      <c r="G53" s="827">
        <f t="shared" si="9"/>
        <v>52532608</v>
      </c>
      <c r="H53" s="827">
        <f t="shared" si="9"/>
        <v>9540140.4326078501</v>
      </c>
      <c r="I53" s="827">
        <f t="shared" si="9"/>
        <v>3479321.4594321502</v>
      </c>
      <c r="J53" s="827">
        <f t="shared" si="9"/>
        <v>3142073.8836967004</v>
      </c>
      <c r="K53" s="828"/>
      <c r="L53" s="839"/>
      <c r="M53" s="839"/>
      <c r="N53" s="839"/>
      <c r="O53" s="839"/>
    </row>
    <row r="54" spans="1:15">
      <c r="A54" s="691" t="s">
        <v>1384</v>
      </c>
      <c r="B54" s="410"/>
      <c r="C54" s="840"/>
      <c r="D54" s="841"/>
      <c r="E54" s="840"/>
      <c r="F54" s="840"/>
      <c r="G54" s="840"/>
      <c r="H54" s="840"/>
      <c r="I54" s="840"/>
      <c r="J54" s="840"/>
      <c r="K54" s="840"/>
      <c r="L54" s="840"/>
      <c r="M54" s="840"/>
      <c r="N54" s="840"/>
      <c r="O54" s="840"/>
    </row>
    <row r="55" spans="1:15">
      <c r="A55" s="842" t="s">
        <v>534</v>
      </c>
      <c r="B55" s="843"/>
      <c r="C55" s="843"/>
      <c r="D55" s="844"/>
      <c r="E55" s="843"/>
      <c r="F55" s="843"/>
      <c r="G55" s="843"/>
      <c r="H55" s="843"/>
      <c r="I55" s="843"/>
      <c r="J55" s="843"/>
      <c r="K55" s="843"/>
      <c r="L55" s="843"/>
      <c r="M55" s="843"/>
      <c r="N55" s="843"/>
      <c r="O55" s="843"/>
    </row>
    <row r="56" spans="1:15">
      <c r="A56" s="843" t="s">
        <v>804</v>
      </c>
      <c r="B56" s="843"/>
      <c r="C56" s="843"/>
      <c r="D56" s="844"/>
      <c r="E56" s="843"/>
      <c r="F56" s="843"/>
      <c r="G56" s="843"/>
      <c r="H56" s="843"/>
      <c r="I56" s="843"/>
      <c r="J56" s="845"/>
      <c r="K56" s="843"/>
      <c r="L56" s="843"/>
      <c r="M56" s="843"/>
      <c r="N56" s="843"/>
      <c r="O56" s="843"/>
    </row>
    <row r="57" spans="1:15">
      <c r="A57" s="843" t="s">
        <v>805</v>
      </c>
      <c r="B57" s="843"/>
      <c r="C57" s="843"/>
      <c r="D57" s="844"/>
      <c r="E57" s="843"/>
      <c r="F57" s="843"/>
      <c r="G57" s="843"/>
      <c r="H57" s="843"/>
      <c r="I57" s="843"/>
      <c r="J57" s="843"/>
      <c r="K57" s="843"/>
      <c r="L57" s="843"/>
      <c r="M57" s="843"/>
      <c r="N57" s="843"/>
      <c r="O57" s="843"/>
    </row>
    <row r="58" spans="1:15">
      <c r="A58" s="843" t="s">
        <v>806</v>
      </c>
      <c r="B58" s="843"/>
      <c r="C58" s="843"/>
      <c r="D58" s="844"/>
      <c r="E58" s="843"/>
      <c r="F58" s="843"/>
      <c r="G58" s="843"/>
      <c r="H58" s="843"/>
      <c r="I58" s="843"/>
      <c r="J58" s="843"/>
      <c r="K58" s="843"/>
      <c r="L58" s="843"/>
      <c r="M58" s="843"/>
      <c r="N58" s="843"/>
      <c r="O58" s="843"/>
    </row>
    <row r="59" spans="1:15">
      <c r="A59" s="846" t="s">
        <v>1125</v>
      </c>
      <c r="B59" s="843"/>
      <c r="C59" s="843"/>
      <c r="D59" s="844"/>
      <c r="E59" s="843"/>
      <c r="F59" s="843"/>
      <c r="G59" s="843"/>
      <c r="H59" s="843"/>
      <c r="I59" s="843"/>
      <c r="J59" s="843"/>
      <c r="K59" s="843"/>
      <c r="L59" s="843"/>
      <c r="M59" s="843"/>
      <c r="N59" s="843"/>
      <c r="O59" s="843"/>
    </row>
    <row r="60" spans="1:15">
      <c r="A60" s="698" t="s">
        <v>807</v>
      </c>
      <c r="B60" s="698"/>
      <c r="C60" s="410"/>
      <c r="D60" s="844"/>
      <c r="E60" s="410"/>
      <c r="F60" s="410"/>
      <c r="G60" s="410"/>
      <c r="H60" s="410"/>
      <c r="I60" s="410"/>
      <c r="J60" s="410"/>
      <c r="K60" s="410"/>
      <c r="L60" s="410"/>
      <c r="M60" s="410"/>
      <c r="N60" s="410"/>
      <c r="O60" s="410"/>
    </row>
  </sheetData>
  <mergeCells count="20">
    <mergeCell ref="A39:A53"/>
    <mergeCell ref="B39:B43"/>
    <mergeCell ref="B44:B47"/>
    <mergeCell ref="B48:B52"/>
    <mergeCell ref="A4:A38"/>
    <mergeCell ref="B4:B11"/>
    <mergeCell ref="B12:B21"/>
    <mergeCell ref="B22:B28"/>
    <mergeCell ref="B29:B33"/>
    <mergeCell ref="B34:B37"/>
    <mergeCell ref="A1:O1"/>
    <mergeCell ref="A2:A3"/>
    <mergeCell ref="B2:B3"/>
    <mergeCell ref="C2:C3"/>
    <mergeCell ref="D2:D3"/>
    <mergeCell ref="E2:G2"/>
    <mergeCell ref="H2:J2"/>
    <mergeCell ref="K2:K3"/>
    <mergeCell ref="L2:M2"/>
    <mergeCell ref="N2:O2"/>
  </mergeCells>
  <printOptions horizontalCentered="1"/>
  <pageMargins left="0.7" right="0.7" top="0.75" bottom="0.75" header="0.3" footer="0.3"/>
  <pageSetup paperSize="9"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3"/>
  <sheetViews>
    <sheetView zoomScaleNormal="100" workbookViewId="0">
      <selection sqref="A1:P1"/>
    </sheetView>
  </sheetViews>
  <sheetFormatPr defaultColWidth="9.140625" defaultRowHeight="15"/>
  <cols>
    <col min="1" max="1" width="7.85546875" style="847" customWidth="1"/>
    <col min="2" max="2" width="11.85546875" style="847" customWidth="1"/>
    <col min="3" max="3" width="21.28515625" style="847" customWidth="1"/>
    <col min="4" max="4" width="11" style="847" bestFit="1" customWidth="1"/>
    <col min="5" max="5" width="8.140625" style="847" customWidth="1"/>
    <col min="6" max="6" width="10.7109375" style="847" customWidth="1"/>
    <col min="7" max="8" width="10.5703125" style="847" customWidth="1"/>
    <col min="9" max="11" width="10.140625" style="847" bestFit="1" customWidth="1"/>
    <col min="12" max="12" width="14.140625" style="847" customWidth="1"/>
    <col min="13" max="14" width="9" style="847" customWidth="1"/>
    <col min="15" max="16" width="9.28515625" style="847" bestFit="1" customWidth="1"/>
    <col min="20" max="20" width="10.7109375" bestFit="1" customWidth="1"/>
  </cols>
  <sheetData>
    <row r="1" spans="1:16" s="847" customFormat="1" ht="18" customHeight="1">
      <c r="A1" s="1584" t="s">
        <v>808</v>
      </c>
      <c r="B1" s="1584"/>
      <c r="C1" s="1584"/>
      <c r="D1" s="1584"/>
      <c r="E1" s="1584"/>
      <c r="F1" s="1584"/>
      <c r="G1" s="1584"/>
      <c r="H1" s="1584"/>
      <c r="I1" s="1584"/>
      <c r="J1" s="1584"/>
      <c r="K1" s="1584"/>
      <c r="L1" s="1584"/>
      <c r="M1" s="1584"/>
      <c r="N1" s="1584"/>
      <c r="O1" s="1584"/>
      <c r="P1" s="1584"/>
    </row>
    <row r="2" spans="1:16" ht="51" customHeight="1">
      <c r="A2" s="1585" t="s">
        <v>728</v>
      </c>
      <c r="B2" s="1585" t="s">
        <v>809</v>
      </c>
      <c r="C2" s="1585" t="s">
        <v>730</v>
      </c>
      <c r="D2" s="1586" t="s">
        <v>810</v>
      </c>
      <c r="E2" s="1586" t="s">
        <v>811</v>
      </c>
      <c r="F2" s="1588" t="s">
        <v>527</v>
      </c>
      <c r="G2" s="1589"/>
      <c r="H2" s="1590"/>
      <c r="I2" s="1585" t="s">
        <v>237</v>
      </c>
      <c r="J2" s="1585"/>
      <c r="K2" s="1585"/>
      <c r="L2" s="1586" t="s">
        <v>733</v>
      </c>
      <c r="M2" s="1589"/>
      <c r="N2" s="1590"/>
      <c r="O2" s="1585" t="s">
        <v>1313</v>
      </c>
      <c r="P2" s="1585"/>
    </row>
    <row r="3" spans="1:16" ht="76.5" customHeight="1">
      <c r="A3" s="1585"/>
      <c r="B3" s="1585"/>
      <c r="C3" s="1585"/>
      <c r="D3" s="1587" t="s">
        <v>812</v>
      </c>
      <c r="E3" s="1587"/>
      <c r="F3" s="790" t="s">
        <v>1207</v>
      </c>
      <c r="G3" s="848">
        <v>45413</v>
      </c>
      <c r="H3" s="848">
        <v>45444</v>
      </c>
      <c r="I3" s="790" t="s">
        <v>1207</v>
      </c>
      <c r="J3" s="848">
        <v>45413</v>
      </c>
      <c r="K3" s="848">
        <v>45444</v>
      </c>
      <c r="L3" s="1587"/>
      <c r="M3" s="848">
        <v>45413</v>
      </c>
      <c r="N3" s="848">
        <v>45444</v>
      </c>
      <c r="O3" s="790" t="s">
        <v>813</v>
      </c>
      <c r="P3" s="790" t="s">
        <v>814</v>
      </c>
    </row>
    <row r="4" spans="1:16" ht="12" customHeight="1">
      <c r="A4" s="1591" t="s">
        <v>815</v>
      </c>
      <c r="B4" s="1591" t="s">
        <v>816</v>
      </c>
      <c r="C4" s="849" t="s">
        <v>817</v>
      </c>
      <c r="D4" s="850" t="s">
        <v>818</v>
      </c>
      <c r="E4" s="851" t="s">
        <v>777</v>
      </c>
      <c r="F4" s="852">
        <v>0</v>
      </c>
      <c r="G4" s="853">
        <v>0</v>
      </c>
      <c r="H4" s="853">
        <v>0</v>
      </c>
      <c r="I4" s="852">
        <v>0</v>
      </c>
      <c r="J4" s="852">
        <v>0</v>
      </c>
      <c r="K4" s="852">
        <v>0</v>
      </c>
      <c r="L4" s="852" t="s">
        <v>819</v>
      </c>
      <c r="M4" s="854">
        <v>2360</v>
      </c>
      <c r="N4" s="854">
        <v>2305</v>
      </c>
      <c r="O4" s="855">
        <v>0</v>
      </c>
      <c r="P4" s="855">
        <v>0</v>
      </c>
    </row>
    <row r="5" spans="1:16" ht="12" customHeight="1">
      <c r="A5" s="1591"/>
      <c r="B5" s="1591"/>
      <c r="C5" s="849" t="s">
        <v>820</v>
      </c>
      <c r="D5" s="850" t="s">
        <v>821</v>
      </c>
      <c r="E5" s="851" t="s">
        <v>777</v>
      </c>
      <c r="F5" s="852">
        <v>3</v>
      </c>
      <c r="G5" s="853">
        <v>0</v>
      </c>
      <c r="H5" s="853">
        <v>0</v>
      </c>
      <c r="I5" s="852">
        <v>0.06</v>
      </c>
      <c r="J5" s="852">
        <v>0</v>
      </c>
      <c r="K5" s="852">
        <v>0</v>
      </c>
      <c r="L5" s="852" t="s">
        <v>819</v>
      </c>
      <c r="M5" s="854">
        <v>2166</v>
      </c>
      <c r="N5" s="854">
        <v>2128</v>
      </c>
      <c r="O5" s="854">
        <v>0</v>
      </c>
      <c r="P5" s="854">
        <v>0</v>
      </c>
    </row>
    <row r="6" spans="1:16" ht="12" customHeight="1">
      <c r="A6" s="1591"/>
      <c r="B6" s="1591"/>
      <c r="C6" s="849" t="s">
        <v>822</v>
      </c>
      <c r="D6" s="850" t="s">
        <v>822</v>
      </c>
      <c r="E6" s="851" t="s">
        <v>823</v>
      </c>
      <c r="F6" s="852">
        <v>0</v>
      </c>
      <c r="G6" s="853">
        <v>0</v>
      </c>
      <c r="H6" s="853">
        <v>0</v>
      </c>
      <c r="I6" s="852">
        <v>0</v>
      </c>
      <c r="J6" s="852">
        <v>0</v>
      </c>
      <c r="K6" s="852">
        <v>0</v>
      </c>
      <c r="L6" s="852" t="s">
        <v>824</v>
      </c>
      <c r="M6" s="854">
        <v>1160</v>
      </c>
      <c r="N6" s="854">
        <v>1175</v>
      </c>
      <c r="O6" s="855">
        <v>0</v>
      </c>
      <c r="P6" s="855">
        <v>0</v>
      </c>
    </row>
    <row r="7" spans="1:16" ht="12" customHeight="1">
      <c r="A7" s="1591"/>
      <c r="B7" s="1591"/>
      <c r="C7" s="849" t="s">
        <v>825</v>
      </c>
      <c r="D7" s="850" t="s">
        <v>826</v>
      </c>
      <c r="E7" s="851" t="s">
        <v>758</v>
      </c>
      <c r="F7" s="852">
        <v>101015</v>
      </c>
      <c r="G7" s="852">
        <v>38806</v>
      </c>
      <c r="H7" s="852">
        <v>25137</v>
      </c>
      <c r="I7" s="852">
        <v>2914.68</v>
      </c>
      <c r="J7" s="852">
        <v>1105.9100000000001</v>
      </c>
      <c r="K7" s="852">
        <v>724.18</v>
      </c>
      <c r="L7" s="852" t="s">
        <v>819</v>
      </c>
      <c r="M7" s="854">
        <v>5702</v>
      </c>
      <c r="N7" s="854">
        <v>5754</v>
      </c>
      <c r="O7" s="854">
        <v>7179</v>
      </c>
      <c r="P7" s="854">
        <v>207</v>
      </c>
    </row>
    <row r="8" spans="1:16" ht="12" customHeight="1">
      <c r="A8" s="1591"/>
      <c r="B8" s="1591"/>
      <c r="C8" s="856" t="s">
        <v>827</v>
      </c>
      <c r="D8" s="850" t="s">
        <v>828</v>
      </c>
      <c r="E8" s="851" t="s">
        <v>777</v>
      </c>
      <c r="F8" s="852">
        <v>0</v>
      </c>
      <c r="G8" s="852">
        <v>0</v>
      </c>
      <c r="H8" s="852">
        <v>0</v>
      </c>
      <c r="I8" s="852">
        <v>0</v>
      </c>
      <c r="J8" s="852">
        <v>0</v>
      </c>
      <c r="K8" s="852">
        <v>0</v>
      </c>
      <c r="L8" s="852" t="s">
        <v>819</v>
      </c>
      <c r="M8" s="833" t="s">
        <v>238</v>
      </c>
      <c r="N8" s="833" t="s">
        <v>238</v>
      </c>
      <c r="O8" s="855" t="s">
        <v>238</v>
      </c>
      <c r="P8" s="855" t="s">
        <v>238</v>
      </c>
    </row>
    <row r="9" spans="1:16" ht="12" customHeight="1">
      <c r="A9" s="1591"/>
      <c r="B9" s="1591"/>
      <c r="C9" s="849" t="s">
        <v>829</v>
      </c>
      <c r="D9" s="850" t="s">
        <v>830</v>
      </c>
      <c r="E9" s="851" t="s">
        <v>831</v>
      </c>
      <c r="F9" s="852">
        <v>0</v>
      </c>
      <c r="G9" s="852">
        <v>0</v>
      </c>
      <c r="H9" s="852">
        <v>0</v>
      </c>
      <c r="I9" s="852">
        <v>0</v>
      </c>
      <c r="J9" s="852">
        <v>0</v>
      </c>
      <c r="K9" s="852">
        <v>0</v>
      </c>
      <c r="L9" s="852" t="s">
        <v>819</v>
      </c>
      <c r="M9" s="833" t="s">
        <v>238</v>
      </c>
      <c r="N9" s="833" t="s">
        <v>238</v>
      </c>
      <c r="O9" s="855" t="s">
        <v>238</v>
      </c>
      <c r="P9" s="855" t="s">
        <v>238</v>
      </c>
    </row>
    <row r="10" spans="1:16" ht="12" customHeight="1">
      <c r="A10" s="1591"/>
      <c r="B10" s="1591"/>
      <c r="C10" s="849" t="s">
        <v>832</v>
      </c>
      <c r="D10" s="850" t="s">
        <v>833</v>
      </c>
      <c r="E10" s="851" t="s">
        <v>758</v>
      </c>
      <c r="F10" s="852">
        <v>73990</v>
      </c>
      <c r="G10" s="852">
        <v>28992</v>
      </c>
      <c r="H10" s="852">
        <v>22644</v>
      </c>
      <c r="I10" s="852">
        <v>2774.07</v>
      </c>
      <c r="J10" s="852">
        <v>1078.68</v>
      </c>
      <c r="K10" s="852">
        <v>842.34</v>
      </c>
      <c r="L10" s="852" t="s">
        <v>819</v>
      </c>
      <c r="M10" s="833">
        <v>7422</v>
      </c>
      <c r="N10" s="833">
        <v>7380</v>
      </c>
      <c r="O10" s="855">
        <v>6222</v>
      </c>
      <c r="P10" s="855">
        <v>232</v>
      </c>
    </row>
    <row r="11" spans="1:16">
      <c r="A11" s="1591"/>
      <c r="B11" s="1591"/>
      <c r="C11" s="849" t="s">
        <v>834</v>
      </c>
      <c r="D11" s="850" t="s">
        <v>835</v>
      </c>
      <c r="E11" s="851" t="s">
        <v>831</v>
      </c>
      <c r="F11" s="852">
        <v>0</v>
      </c>
      <c r="G11" s="852">
        <v>0</v>
      </c>
      <c r="H11" s="852">
        <v>0</v>
      </c>
      <c r="I11" s="852">
        <v>0</v>
      </c>
      <c r="J11" s="852">
        <v>0</v>
      </c>
      <c r="K11" s="852">
        <v>0</v>
      </c>
      <c r="L11" s="852" t="s">
        <v>836</v>
      </c>
      <c r="M11" s="833">
        <v>27180</v>
      </c>
      <c r="N11" s="833">
        <v>27830</v>
      </c>
      <c r="O11" s="855">
        <v>0</v>
      </c>
      <c r="P11" s="855">
        <v>0</v>
      </c>
    </row>
    <row r="12" spans="1:16" ht="12" customHeight="1">
      <c r="A12" s="1591"/>
      <c r="B12" s="1591"/>
      <c r="C12" s="849" t="s">
        <v>837</v>
      </c>
      <c r="D12" s="850" t="s">
        <v>838</v>
      </c>
      <c r="E12" s="851" t="s">
        <v>777</v>
      </c>
      <c r="F12" s="852">
        <v>197772</v>
      </c>
      <c r="G12" s="852">
        <v>72874</v>
      </c>
      <c r="H12" s="852">
        <v>64698</v>
      </c>
      <c r="I12" s="852">
        <v>5274.42</v>
      </c>
      <c r="J12" s="852">
        <v>1940.73</v>
      </c>
      <c r="K12" s="852">
        <v>1780.1</v>
      </c>
      <c r="L12" s="852" t="s">
        <v>819</v>
      </c>
      <c r="M12" s="833">
        <v>2739</v>
      </c>
      <c r="N12" s="833">
        <v>2854</v>
      </c>
      <c r="O12" s="855">
        <v>7709</v>
      </c>
      <c r="P12" s="855">
        <v>212</v>
      </c>
    </row>
    <row r="13" spans="1:16" ht="12" customHeight="1">
      <c r="A13" s="1591"/>
      <c r="B13" s="1591"/>
      <c r="C13" s="849" t="s">
        <v>776</v>
      </c>
      <c r="D13" s="850" t="s">
        <v>776</v>
      </c>
      <c r="E13" s="851" t="s">
        <v>777</v>
      </c>
      <c r="F13" s="852">
        <v>0</v>
      </c>
      <c r="G13" s="852">
        <v>0</v>
      </c>
      <c r="H13" s="852">
        <v>0</v>
      </c>
      <c r="I13" s="852">
        <v>0</v>
      </c>
      <c r="J13" s="852">
        <v>0</v>
      </c>
      <c r="K13" s="852">
        <v>0</v>
      </c>
      <c r="L13" s="852" t="s">
        <v>824</v>
      </c>
      <c r="M13" s="833" t="s">
        <v>238</v>
      </c>
      <c r="N13" s="833" t="s">
        <v>238</v>
      </c>
      <c r="O13" s="855" t="s">
        <v>238</v>
      </c>
      <c r="P13" s="855" t="s">
        <v>238</v>
      </c>
    </row>
    <row r="14" spans="1:16" ht="12" customHeight="1">
      <c r="A14" s="1591"/>
      <c r="B14" s="1591"/>
      <c r="C14" s="849" t="s">
        <v>839</v>
      </c>
      <c r="D14" s="850" t="s">
        <v>840</v>
      </c>
      <c r="E14" s="851" t="s">
        <v>777</v>
      </c>
      <c r="F14" s="852">
        <v>298800</v>
      </c>
      <c r="G14" s="852">
        <v>91880</v>
      </c>
      <c r="H14" s="852">
        <v>79806</v>
      </c>
      <c r="I14" s="852">
        <v>8137.2899999999991</v>
      </c>
      <c r="J14" s="852">
        <v>2518.41</v>
      </c>
      <c r="K14" s="852">
        <v>2159.66</v>
      </c>
      <c r="L14" s="852" t="s">
        <v>819</v>
      </c>
      <c r="M14" s="854">
        <v>5468</v>
      </c>
      <c r="N14" s="854">
        <v>5346</v>
      </c>
      <c r="O14" s="855">
        <v>11646</v>
      </c>
      <c r="P14" s="855">
        <v>315</v>
      </c>
    </row>
    <row r="15" spans="1:16" ht="12" customHeight="1">
      <c r="A15" s="1591"/>
      <c r="B15" s="1591"/>
      <c r="C15" s="849" t="s">
        <v>841</v>
      </c>
      <c r="D15" s="850" t="s">
        <v>842</v>
      </c>
      <c r="E15" s="851" t="s">
        <v>758</v>
      </c>
      <c r="F15" s="852">
        <v>147999</v>
      </c>
      <c r="G15" s="852">
        <v>46589</v>
      </c>
      <c r="H15" s="852">
        <v>43837</v>
      </c>
      <c r="I15" s="852">
        <v>7961.9699999999993</v>
      </c>
      <c r="J15" s="852">
        <v>2518.4499999999998</v>
      </c>
      <c r="K15" s="852">
        <v>2320.59</v>
      </c>
      <c r="L15" s="852" t="s">
        <v>819</v>
      </c>
      <c r="M15" s="854">
        <v>10653</v>
      </c>
      <c r="N15" s="854">
        <v>10378</v>
      </c>
      <c r="O15" s="855">
        <v>10306</v>
      </c>
      <c r="P15" s="855">
        <v>545</v>
      </c>
    </row>
    <row r="16" spans="1:16" ht="12" customHeight="1">
      <c r="A16" s="1591"/>
      <c r="B16" s="1591"/>
      <c r="C16" s="849" t="s">
        <v>843</v>
      </c>
      <c r="D16" s="850" t="s">
        <v>844</v>
      </c>
      <c r="E16" s="851" t="s">
        <v>845</v>
      </c>
      <c r="F16" s="852">
        <v>0</v>
      </c>
      <c r="G16" s="852">
        <v>0</v>
      </c>
      <c r="H16" s="852">
        <v>0</v>
      </c>
      <c r="I16" s="852">
        <v>0</v>
      </c>
      <c r="J16" s="852">
        <v>0</v>
      </c>
      <c r="K16" s="852">
        <v>0</v>
      </c>
      <c r="L16" s="852" t="s">
        <v>819</v>
      </c>
      <c r="M16" s="854">
        <v>6188</v>
      </c>
      <c r="N16" s="854">
        <v>6137</v>
      </c>
      <c r="O16" s="855">
        <v>0</v>
      </c>
      <c r="P16" s="855">
        <v>0</v>
      </c>
    </row>
    <row r="17" spans="1:16" ht="12" customHeight="1">
      <c r="A17" s="1591"/>
      <c r="B17" s="1591"/>
      <c r="C17" s="849" t="s">
        <v>846</v>
      </c>
      <c r="D17" s="850" t="s">
        <v>847</v>
      </c>
      <c r="E17" s="851" t="s">
        <v>777</v>
      </c>
      <c r="F17" s="852">
        <v>0</v>
      </c>
      <c r="G17" s="852">
        <v>0</v>
      </c>
      <c r="H17" s="852">
        <v>0</v>
      </c>
      <c r="I17" s="852">
        <v>0</v>
      </c>
      <c r="J17" s="852">
        <v>0</v>
      </c>
      <c r="K17" s="852">
        <v>0</v>
      </c>
      <c r="L17" s="852" t="s">
        <v>848</v>
      </c>
      <c r="M17" s="833" t="s">
        <v>238</v>
      </c>
      <c r="N17" s="833" t="s">
        <v>238</v>
      </c>
      <c r="O17" s="855" t="s">
        <v>238</v>
      </c>
      <c r="P17" s="855" t="s">
        <v>238</v>
      </c>
    </row>
    <row r="18" spans="1:16" ht="12" customHeight="1">
      <c r="A18" s="1591"/>
      <c r="B18" s="1591"/>
      <c r="C18" s="849" t="s">
        <v>849</v>
      </c>
      <c r="D18" s="850" t="s">
        <v>850</v>
      </c>
      <c r="E18" s="851" t="s">
        <v>851</v>
      </c>
      <c r="F18" s="852">
        <v>0</v>
      </c>
      <c r="G18" s="852">
        <v>0</v>
      </c>
      <c r="H18" s="852">
        <v>0</v>
      </c>
      <c r="I18" s="852">
        <v>0</v>
      </c>
      <c r="J18" s="852">
        <v>0</v>
      </c>
      <c r="K18" s="852">
        <v>0</v>
      </c>
      <c r="L18" s="852" t="s">
        <v>819</v>
      </c>
      <c r="M18" s="833">
        <v>15110</v>
      </c>
      <c r="N18" s="833">
        <v>14560</v>
      </c>
      <c r="O18" s="855">
        <v>0</v>
      </c>
      <c r="P18" s="855">
        <v>0</v>
      </c>
    </row>
    <row r="19" spans="1:16" ht="12" customHeight="1">
      <c r="A19" s="1591"/>
      <c r="B19" s="1591"/>
      <c r="C19" s="849" t="s">
        <v>852</v>
      </c>
      <c r="D19" s="850" t="s">
        <v>1120</v>
      </c>
      <c r="E19" s="851"/>
      <c r="F19" s="852">
        <v>21</v>
      </c>
      <c r="G19" s="852">
        <v>1</v>
      </c>
      <c r="H19" s="852">
        <v>0</v>
      </c>
      <c r="I19" s="852">
        <v>0.49</v>
      </c>
      <c r="J19" s="852">
        <v>0.02</v>
      </c>
      <c r="K19" s="852">
        <v>0</v>
      </c>
      <c r="L19" s="852"/>
      <c r="M19" s="833">
        <v>27490</v>
      </c>
      <c r="N19" s="833">
        <v>29125</v>
      </c>
      <c r="O19" s="855">
        <v>0</v>
      </c>
      <c r="P19" s="855">
        <v>0</v>
      </c>
    </row>
    <row r="20" spans="1:16" ht="12" customHeight="1">
      <c r="A20" s="1591"/>
      <c r="B20" s="1591"/>
      <c r="C20" s="856" t="s">
        <v>852</v>
      </c>
      <c r="D20" s="850" t="s">
        <v>853</v>
      </c>
      <c r="E20" s="851" t="s">
        <v>851</v>
      </c>
      <c r="F20" s="852">
        <v>41975</v>
      </c>
      <c r="G20" s="852">
        <v>18403</v>
      </c>
      <c r="H20" s="852">
        <v>12987</v>
      </c>
      <c r="I20" s="852">
        <v>3318.51</v>
      </c>
      <c r="J20" s="852">
        <v>1485.16</v>
      </c>
      <c r="K20" s="852">
        <v>1106.79</v>
      </c>
      <c r="L20" s="852" t="s">
        <v>819</v>
      </c>
      <c r="M20" s="854">
        <v>27090</v>
      </c>
      <c r="N20" s="854">
        <v>29075</v>
      </c>
      <c r="O20" s="855">
        <v>1317</v>
      </c>
      <c r="P20" s="855">
        <v>112</v>
      </c>
    </row>
    <row r="21" spans="1:16" ht="12" customHeight="1">
      <c r="A21" s="1591"/>
      <c r="B21" s="1591"/>
      <c r="C21" s="849" t="s">
        <v>781</v>
      </c>
      <c r="D21" s="850" t="s">
        <v>854</v>
      </c>
      <c r="E21" s="851" t="s">
        <v>782</v>
      </c>
      <c r="F21" s="852">
        <v>6990</v>
      </c>
      <c r="G21" s="852">
        <v>762</v>
      </c>
      <c r="H21" s="852">
        <v>2046</v>
      </c>
      <c r="I21" s="852">
        <v>215.25</v>
      </c>
      <c r="J21" s="852">
        <v>24.09</v>
      </c>
      <c r="K21" s="852">
        <v>65.37</v>
      </c>
      <c r="L21" s="852" t="s">
        <v>855</v>
      </c>
      <c r="M21" s="833">
        <v>1496</v>
      </c>
      <c r="N21" s="833">
        <v>1555</v>
      </c>
      <c r="O21" s="855">
        <v>512</v>
      </c>
      <c r="P21" s="855">
        <v>16</v>
      </c>
    </row>
    <row r="22" spans="1:16" ht="12" customHeight="1">
      <c r="A22" s="1591"/>
      <c r="B22" s="1591"/>
      <c r="C22" s="849" t="s">
        <v>856</v>
      </c>
      <c r="D22" s="850" t="s">
        <v>857</v>
      </c>
      <c r="E22" s="851" t="s">
        <v>777</v>
      </c>
      <c r="F22" s="852">
        <v>0</v>
      </c>
      <c r="G22" s="852">
        <v>0</v>
      </c>
      <c r="H22" s="852">
        <v>0</v>
      </c>
      <c r="I22" s="852">
        <v>0</v>
      </c>
      <c r="J22" s="852">
        <v>0</v>
      </c>
      <c r="K22" s="852">
        <v>0</v>
      </c>
      <c r="L22" s="852" t="s">
        <v>819</v>
      </c>
      <c r="M22" s="854">
        <v>2229</v>
      </c>
      <c r="N22" s="854">
        <v>2410</v>
      </c>
      <c r="O22" s="855">
        <v>0</v>
      </c>
      <c r="P22" s="855">
        <v>0</v>
      </c>
    </row>
    <row r="23" spans="1:16" ht="12" customHeight="1">
      <c r="A23" s="1591"/>
      <c r="B23" s="1591"/>
      <c r="C23" s="849" t="s">
        <v>858</v>
      </c>
      <c r="D23" s="850" t="s">
        <v>859</v>
      </c>
      <c r="E23" s="851" t="s">
        <v>758</v>
      </c>
      <c r="F23" s="852">
        <v>0</v>
      </c>
      <c r="G23" s="852">
        <v>0</v>
      </c>
      <c r="H23" s="852">
        <v>0</v>
      </c>
      <c r="I23" s="852">
        <v>0</v>
      </c>
      <c r="J23" s="852">
        <v>0</v>
      </c>
      <c r="K23" s="852">
        <v>0</v>
      </c>
      <c r="L23" s="852" t="s">
        <v>824</v>
      </c>
      <c r="M23" s="833" t="s">
        <v>238</v>
      </c>
      <c r="N23" s="833" t="s">
        <v>238</v>
      </c>
      <c r="O23" s="855" t="s">
        <v>238</v>
      </c>
      <c r="P23" s="855" t="s">
        <v>238</v>
      </c>
    </row>
    <row r="24" spans="1:16" ht="12" customHeight="1">
      <c r="A24" s="1591"/>
      <c r="B24" s="1591"/>
      <c r="C24" s="849" t="s">
        <v>860</v>
      </c>
      <c r="D24" s="850" t="s">
        <v>861</v>
      </c>
      <c r="E24" s="851" t="s">
        <v>777</v>
      </c>
      <c r="F24" s="852">
        <v>0</v>
      </c>
      <c r="G24" s="852">
        <v>0</v>
      </c>
      <c r="H24" s="852">
        <v>0</v>
      </c>
      <c r="I24" s="852">
        <v>0</v>
      </c>
      <c r="J24" s="852">
        <v>0</v>
      </c>
      <c r="K24" s="852">
        <v>0</v>
      </c>
      <c r="L24" s="852" t="s">
        <v>819</v>
      </c>
      <c r="M24" s="833" t="s">
        <v>238</v>
      </c>
      <c r="N24" s="833" t="s">
        <v>238</v>
      </c>
      <c r="O24" s="855" t="s">
        <v>238</v>
      </c>
      <c r="P24" s="855" t="s">
        <v>238</v>
      </c>
    </row>
    <row r="25" spans="1:16" ht="12" customHeight="1">
      <c r="A25" s="1591"/>
      <c r="B25" s="1591"/>
      <c r="C25" s="856" t="s">
        <v>862</v>
      </c>
      <c r="D25" s="850" t="s">
        <v>863</v>
      </c>
      <c r="E25" s="851" t="s">
        <v>758</v>
      </c>
      <c r="F25" s="852">
        <v>0</v>
      </c>
      <c r="G25" s="852">
        <v>0</v>
      </c>
      <c r="H25" s="852">
        <v>0</v>
      </c>
      <c r="I25" s="852">
        <v>0</v>
      </c>
      <c r="J25" s="852">
        <v>0</v>
      </c>
      <c r="K25" s="852">
        <v>0</v>
      </c>
      <c r="L25" s="852" t="s">
        <v>819</v>
      </c>
      <c r="M25" s="833">
        <v>14560</v>
      </c>
      <c r="N25" s="833">
        <v>14360</v>
      </c>
      <c r="O25" s="855">
        <v>0</v>
      </c>
      <c r="P25" s="855">
        <v>0</v>
      </c>
    </row>
    <row r="26" spans="1:16" ht="12" customHeight="1">
      <c r="A26" s="1591"/>
      <c r="B26" s="1591"/>
      <c r="C26" s="849" t="s">
        <v>864</v>
      </c>
      <c r="D26" s="850" t="s">
        <v>865</v>
      </c>
      <c r="E26" s="851" t="s">
        <v>758</v>
      </c>
      <c r="F26" s="852">
        <v>0</v>
      </c>
      <c r="G26" s="852">
        <v>0</v>
      </c>
      <c r="H26" s="852">
        <v>0</v>
      </c>
      <c r="I26" s="852">
        <v>0</v>
      </c>
      <c r="J26" s="852">
        <v>0</v>
      </c>
      <c r="K26" s="852">
        <v>0</v>
      </c>
      <c r="L26" s="852" t="s">
        <v>819</v>
      </c>
      <c r="M26" s="833" t="s">
        <v>238</v>
      </c>
      <c r="N26" s="833" t="s">
        <v>238</v>
      </c>
      <c r="O26" s="855" t="s">
        <v>238</v>
      </c>
      <c r="P26" s="855" t="s">
        <v>238</v>
      </c>
    </row>
    <row r="27" spans="1:16" ht="12" customHeight="1">
      <c r="A27" s="1591"/>
      <c r="B27" s="1591"/>
      <c r="C27" s="849" t="s">
        <v>866</v>
      </c>
      <c r="D27" s="850" t="s">
        <v>867</v>
      </c>
      <c r="E27" s="851" t="s">
        <v>777</v>
      </c>
      <c r="F27" s="852">
        <v>0</v>
      </c>
      <c r="G27" s="852">
        <v>0</v>
      </c>
      <c r="H27" s="852">
        <v>0</v>
      </c>
      <c r="I27" s="852">
        <v>0</v>
      </c>
      <c r="J27" s="852">
        <v>0</v>
      </c>
      <c r="K27" s="852">
        <v>0</v>
      </c>
      <c r="L27" s="852" t="s">
        <v>868</v>
      </c>
      <c r="M27" s="833" t="s">
        <v>238</v>
      </c>
      <c r="N27" s="833" t="s">
        <v>238</v>
      </c>
      <c r="O27" s="855" t="s">
        <v>238</v>
      </c>
      <c r="P27" s="855" t="s">
        <v>238</v>
      </c>
    </row>
    <row r="28" spans="1:16" ht="12" customHeight="1">
      <c r="A28" s="1591"/>
      <c r="B28" s="1591"/>
      <c r="C28" s="849" t="s">
        <v>1126</v>
      </c>
      <c r="D28" s="850" t="s">
        <v>1116</v>
      </c>
      <c r="E28" s="851" t="s">
        <v>758</v>
      </c>
      <c r="F28" s="852">
        <v>2382</v>
      </c>
      <c r="G28" s="852">
        <v>898</v>
      </c>
      <c r="H28" s="852">
        <v>679</v>
      </c>
      <c r="I28" s="852">
        <v>105.86999999999999</v>
      </c>
      <c r="J28" s="852">
        <v>39.31</v>
      </c>
      <c r="K28" s="852">
        <v>31.52</v>
      </c>
      <c r="L28" s="852"/>
      <c r="M28" s="833">
        <v>894</v>
      </c>
      <c r="N28" s="833">
        <v>913</v>
      </c>
      <c r="O28" s="854">
        <v>177</v>
      </c>
      <c r="P28" s="854">
        <v>8</v>
      </c>
    </row>
    <row r="29" spans="1:16" ht="12" customHeight="1">
      <c r="A29" s="1591"/>
      <c r="B29" s="1591"/>
      <c r="C29" s="849" t="s">
        <v>869</v>
      </c>
      <c r="D29" s="850" t="s">
        <v>870</v>
      </c>
      <c r="E29" s="851" t="s">
        <v>758</v>
      </c>
      <c r="F29" s="852">
        <v>71261</v>
      </c>
      <c r="G29" s="852">
        <v>25925</v>
      </c>
      <c r="H29" s="852">
        <v>22467</v>
      </c>
      <c r="I29" s="852">
        <v>6464.04</v>
      </c>
      <c r="J29" s="852">
        <v>2452.5500000000002</v>
      </c>
      <c r="K29" s="852">
        <v>1989.49</v>
      </c>
      <c r="L29" s="852" t="s">
        <v>819</v>
      </c>
      <c r="M29" s="854">
        <v>17606</v>
      </c>
      <c r="N29" s="854">
        <v>16924</v>
      </c>
      <c r="O29" s="855">
        <v>4561</v>
      </c>
      <c r="P29" s="855">
        <v>403</v>
      </c>
    </row>
    <row r="30" spans="1:16" ht="12" customHeight="1">
      <c r="A30" s="1591"/>
      <c r="B30" s="1591"/>
      <c r="C30" s="849" t="s">
        <v>871</v>
      </c>
      <c r="D30" s="850" t="s">
        <v>872</v>
      </c>
      <c r="E30" s="851" t="s">
        <v>777</v>
      </c>
      <c r="F30" s="852">
        <v>0</v>
      </c>
      <c r="G30" s="852">
        <v>0</v>
      </c>
      <c r="H30" s="852">
        <v>0</v>
      </c>
      <c r="I30" s="852">
        <v>0</v>
      </c>
      <c r="J30" s="852">
        <v>0</v>
      </c>
      <c r="K30" s="852">
        <v>0</v>
      </c>
      <c r="L30" s="852" t="s">
        <v>819</v>
      </c>
      <c r="M30" s="833" t="s">
        <v>238</v>
      </c>
      <c r="N30" s="833" t="s">
        <v>238</v>
      </c>
      <c r="O30" s="855" t="s">
        <v>238</v>
      </c>
      <c r="P30" s="855" t="s">
        <v>238</v>
      </c>
    </row>
    <row r="31" spans="1:16" ht="12" customHeight="1">
      <c r="A31" s="1591"/>
      <c r="B31" s="1592"/>
      <c r="C31" s="857" t="s">
        <v>873</v>
      </c>
      <c r="D31" s="857"/>
      <c r="E31" s="858"/>
      <c r="F31" s="858">
        <f>SUM(F4:F30)</f>
        <v>942208</v>
      </c>
      <c r="G31" s="858">
        <f t="shared" ref="G31:K31" si="0">SUM(G4:G30)</f>
        <v>325130</v>
      </c>
      <c r="H31" s="858">
        <f t="shared" si="0"/>
        <v>274301</v>
      </c>
      <c r="I31" s="858">
        <f t="shared" si="0"/>
        <v>37166.649999999994</v>
      </c>
      <c r="J31" s="858">
        <f t="shared" si="0"/>
        <v>13163.310000000001</v>
      </c>
      <c r="K31" s="858">
        <f t="shared" si="0"/>
        <v>11020.04</v>
      </c>
      <c r="L31" s="858"/>
      <c r="M31" s="858" t="s">
        <v>238</v>
      </c>
      <c r="N31" s="858" t="s">
        <v>238</v>
      </c>
      <c r="O31" s="858">
        <v>49629</v>
      </c>
      <c r="P31" s="858">
        <v>2051</v>
      </c>
    </row>
    <row r="32" spans="1:16" ht="12" customHeight="1">
      <c r="A32" s="1591"/>
      <c r="B32" s="1593" t="s">
        <v>717</v>
      </c>
      <c r="C32" s="849" t="s">
        <v>874</v>
      </c>
      <c r="D32" s="850" t="s">
        <v>875</v>
      </c>
      <c r="E32" s="851" t="s">
        <v>777</v>
      </c>
      <c r="F32" s="852">
        <v>16</v>
      </c>
      <c r="G32" s="852">
        <v>0</v>
      </c>
      <c r="H32" s="852">
        <v>0</v>
      </c>
      <c r="I32" s="859">
        <v>0.68</v>
      </c>
      <c r="J32" s="860">
        <v>0</v>
      </c>
      <c r="K32" s="860">
        <v>0</v>
      </c>
      <c r="L32" s="852" t="s">
        <v>868</v>
      </c>
      <c r="M32" s="833">
        <v>47190</v>
      </c>
      <c r="N32" s="833">
        <v>44190</v>
      </c>
      <c r="O32" s="854" t="s">
        <v>238</v>
      </c>
      <c r="P32" s="854" t="s">
        <v>238</v>
      </c>
    </row>
    <row r="33" spans="1:16" ht="12" customHeight="1">
      <c r="A33" s="1591"/>
      <c r="B33" s="1594"/>
      <c r="C33" s="857" t="s">
        <v>876</v>
      </c>
      <c r="D33" s="857"/>
      <c r="E33" s="861"/>
      <c r="F33" s="858">
        <f>F32</f>
        <v>16</v>
      </c>
      <c r="G33" s="858">
        <f t="shared" ref="G33:K33" si="1">G32</f>
        <v>0</v>
      </c>
      <c r="H33" s="858">
        <f t="shared" si="1"/>
        <v>0</v>
      </c>
      <c r="I33" s="858">
        <f t="shared" si="1"/>
        <v>0.68</v>
      </c>
      <c r="J33" s="858">
        <f t="shared" si="1"/>
        <v>0</v>
      </c>
      <c r="K33" s="858">
        <f t="shared" si="1"/>
        <v>0</v>
      </c>
      <c r="L33" s="862"/>
      <c r="M33" s="858"/>
      <c r="N33" s="858"/>
      <c r="O33" s="858">
        <v>0</v>
      </c>
      <c r="P33" s="858">
        <v>0</v>
      </c>
    </row>
    <row r="34" spans="1:16" ht="12" customHeight="1">
      <c r="A34" s="1591"/>
      <c r="B34" s="1593" t="s">
        <v>877</v>
      </c>
      <c r="C34" s="863" t="s">
        <v>878</v>
      </c>
      <c r="D34" s="850" t="s">
        <v>878</v>
      </c>
      <c r="E34" s="864" t="s">
        <v>879</v>
      </c>
      <c r="F34" s="852">
        <v>0</v>
      </c>
      <c r="G34" s="852">
        <v>0</v>
      </c>
      <c r="H34" s="852">
        <v>0</v>
      </c>
      <c r="I34" s="859">
        <v>0</v>
      </c>
      <c r="J34" s="860">
        <v>0</v>
      </c>
      <c r="K34" s="860">
        <v>0</v>
      </c>
      <c r="L34" s="865" t="s">
        <v>798</v>
      </c>
      <c r="M34" s="833">
        <v>0</v>
      </c>
      <c r="N34" s="833">
        <v>0</v>
      </c>
      <c r="O34" s="854">
        <v>0</v>
      </c>
      <c r="P34" s="854">
        <v>0</v>
      </c>
    </row>
    <row r="35" spans="1:16" ht="12" customHeight="1">
      <c r="A35" s="1591"/>
      <c r="B35" s="1595"/>
      <c r="C35" s="850" t="s">
        <v>880</v>
      </c>
      <c r="D35" s="850" t="s">
        <v>880</v>
      </c>
      <c r="E35" s="864" t="s">
        <v>879</v>
      </c>
      <c r="F35" s="852">
        <v>0</v>
      </c>
      <c r="G35" s="852">
        <v>0</v>
      </c>
      <c r="H35" s="852">
        <v>0</v>
      </c>
      <c r="I35" s="859">
        <v>0</v>
      </c>
      <c r="J35" s="860">
        <v>0</v>
      </c>
      <c r="K35" s="860">
        <v>0</v>
      </c>
      <c r="L35" s="865" t="s">
        <v>798</v>
      </c>
      <c r="M35" s="833">
        <v>0</v>
      </c>
      <c r="N35" s="833">
        <v>0</v>
      </c>
      <c r="O35" s="854">
        <v>0</v>
      </c>
      <c r="P35" s="854">
        <v>0</v>
      </c>
    </row>
    <row r="36" spans="1:16" ht="12" customHeight="1">
      <c r="A36" s="1591"/>
      <c r="B36" s="1595"/>
      <c r="C36" s="850" t="s">
        <v>881</v>
      </c>
      <c r="D36" s="850" t="s">
        <v>881</v>
      </c>
      <c r="E36" s="864" t="s">
        <v>879</v>
      </c>
      <c r="F36" s="852">
        <v>0</v>
      </c>
      <c r="G36" s="852">
        <v>0</v>
      </c>
      <c r="H36" s="852">
        <v>0</v>
      </c>
      <c r="I36" s="859">
        <v>0</v>
      </c>
      <c r="J36" s="860">
        <v>0</v>
      </c>
      <c r="K36" s="860">
        <v>0</v>
      </c>
      <c r="L36" s="865" t="s">
        <v>798</v>
      </c>
      <c r="M36" s="833">
        <v>0</v>
      </c>
      <c r="N36" s="833">
        <v>0</v>
      </c>
      <c r="O36" s="854">
        <v>0</v>
      </c>
      <c r="P36" s="854">
        <v>0</v>
      </c>
    </row>
    <row r="37" spans="1:16" ht="21.75" customHeight="1">
      <c r="A37" s="1591"/>
      <c r="B37" s="1594"/>
      <c r="C37" s="857" t="s">
        <v>882</v>
      </c>
      <c r="D37" s="857"/>
      <c r="E37" s="861"/>
      <c r="F37" s="858">
        <f>SUM(F34:F36)</f>
        <v>0</v>
      </c>
      <c r="G37" s="858">
        <f t="shared" ref="G37:K37" si="2">SUM(G34:G36)</f>
        <v>0</v>
      </c>
      <c r="H37" s="858">
        <f t="shared" si="2"/>
        <v>0</v>
      </c>
      <c r="I37" s="858">
        <f t="shared" si="2"/>
        <v>0</v>
      </c>
      <c r="J37" s="858">
        <f t="shared" si="2"/>
        <v>0</v>
      </c>
      <c r="K37" s="858">
        <f t="shared" si="2"/>
        <v>0</v>
      </c>
      <c r="L37" s="862"/>
      <c r="M37" s="866">
        <v>0</v>
      </c>
      <c r="N37" s="866">
        <v>0</v>
      </c>
      <c r="O37" s="861">
        <v>0</v>
      </c>
      <c r="P37" s="861">
        <v>0</v>
      </c>
    </row>
    <row r="38" spans="1:16" ht="43.5" customHeight="1">
      <c r="A38" s="1592"/>
      <c r="B38" s="867" t="s">
        <v>883</v>
      </c>
      <c r="C38" s="857" t="s">
        <v>883</v>
      </c>
      <c r="D38" s="857"/>
      <c r="E38" s="858"/>
      <c r="F38" s="858">
        <f>F37+F33+F31</f>
        <v>942224</v>
      </c>
      <c r="G38" s="858">
        <f t="shared" ref="G38:K38" si="3">G37+G33+G31</f>
        <v>325130</v>
      </c>
      <c r="H38" s="858">
        <f t="shared" si="3"/>
        <v>274301</v>
      </c>
      <c r="I38" s="858">
        <f t="shared" si="3"/>
        <v>37167.329999999994</v>
      </c>
      <c r="J38" s="858">
        <f t="shared" si="3"/>
        <v>13163.310000000001</v>
      </c>
      <c r="K38" s="858">
        <f t="shared" si="3"/>
        <v>11020.04</v>
      </c>
      <c r="L38" s="858"/>
      <c r="M38" s="868" t="s">
        <v>238</v>
      </c>
      <c r="N38" s="868" t="s">
        <v>238</v>
      </c>
      <c r="O38" s="858">
        <v>49629</v>
      </c>
      <c r="P38" s="858">
        <v>2051</v>
      </c>
    </row>
    <row r="39" spans="1:16" ht="12" customHeight="1">
      <c r="A39" s="1596" t="s">
        <v>884</v>
      </c>
      <c r="B39" s="1593" t="s">
        <v>885</v>
      </c>
      <c r="C39" s="856" t="s">
        <v>827</v>
      </c>
      <c r="D39" s="850" t="s">
        <v>828</v>
      </c>
      <c r="E39" s="851" t="s">
        <v>777</v>
      </c>
      <c r="F39" s="852">
        <v>0</v>
      </c>
      <c r="G39" s="869">
        <v>0</v>
      </c>
      <c r="H39" s="869">
        <v>0</v>
      </c>
      <c r="I39" s="859">
        <v>0</v>
      </c>
      <c r="J39" s="860">
        <v>0</v>
      </c>
      <c r="K39" s="860">
        <v>0</v>
      </c>
      <c r="L39" s="852" t="s">
        <v>819</v>
      </c>
      <c r="M39" s="870">
        <v>0</v>
      </c>
      <c r="N39" s="870">
        <v>0</v>
      </c>
      <c r="O39" s="871" t="s">
        <v>238</v>
      </c>
      <c r="P39" s="859">
        <v>0</v>
      </c>
    </row>
    <row r="40" spans="1:16" ht="12" customHeight="1">
      <c r="A40" s="1591"/>
      <c r="B40" s="1595"/>
      <c r="C40" s="849" t="s">
        <v>833</v>
      </c>
      <c r="D40" s="850" t="s">
        <v>833</v>
      </c>
      <c r="E40" s="851" t="s">
        <v>758</v>
      </c>
      <c r="F40" s="852">
        <v>0</v>
      </c>
      <c r="G40" s="869">
        <v>0</v>
      </c>
      <c r="H40" s="869">
        <v>0</v>
      </c>
      <c r="I40" s="859">
        <v>0</v>
      </c>
      <c r="J40" s="860">
        <v>0</v>
      </c>
      <c r="K40" s="860">
        <v>0</v>
      </c>
      <c r="L40" s="852" t="s">
        <v>819</v>
      </c>
      <c r="M40" s="870">
        <v>0</v>
      </c>
      <c r="N40" s="870">
        <v>0</v>
      </c>
      <c r="O40" s="871" t="s">
        <v>238</v>
      </c>
      <c r="P40" s="859">
        <v>0</v>
      </c>
    </row>
    <row r="41" spans="1:16" ht="12" customHeight="1">
      <c r="A41" s="1591"/>
      <c r="B41" s="1595"/>
      <c r="C41" s="849" t="s">
        <v>841</v>
      </c>
      <c r="D41" s="850" t="s">
        <v>842</v>
      </c>
      <c r="E41" s="851" t="s">
        <v>758</v>
      </c>
      <c r="F41" s="852">
        <v>0</v>
      </c>
      <c r="G41" s="869">
        <v>0</v>
      </c>
      <c r="H41" s="869">
        <v>0</v>
      </c>
      <c r="I41" s="859">
        <v>0</v>
      </c>
      <c r="J41" s="860">
        <v>0</v>
      </c>
      <c r="K41" s="860">
        <v>0</v>
      </c>
      <c r="L41" s="852" t="s">
        <v>819</v>
      </c>
      <c r="M41" s="870">
        <v>0</v>
      </c>
      <c r="N41" s="870">
        <v>0</v>
      </c>
      <c r="O41" s="871" t="s">
        <v>238</v>
      </c>
      <c r="P41" s="859">
        <v>0</v>
      </c>
    </row>
    <row r="42" spans="1:16" ht="12" customHeight="1">
      <c r="A42" s="1591"/>
      <c r="B42" s="1595"/>
      <c r="C42" s="849" t="s">
        <v>886</v>
      </c>
      <c r="D42" s="850" t="s">
        <v>840</v>
      </c>
      <c r="E42" s="851" t="s">
        <v>758</v>
      </c>
      <c r="F42" s="859">
        <v>0.65</v>
      </c>
      <c r="G42" s="869">
        <v>0</v>
      </c>
      <c r="H42" s="869">
        <v>0.65</v>
      </c>
      <c r="I42" s="859">
        <v>3.52</v>
      </c>
      <c r="J42" s="860">
        <v>0</v>
      </c>
      <c r="K42" s="860">
        <v>3.52</v>
      </c>
      <c r="L42" s="852" t="s">
        <v>819</v>
      </c>
      <c r="M42" s="870">
        <v>0</v>
      </c>
      <c r="N42" s="870">
        <v>0</v>
      </c>
      <c r="O42" s="871">
        <v>76</v>
      </c>
      <c r="P42" s="859">
        <v>0</v>
      </c>
    </row>
    <row r="43" spans="1:16" ht="12" customHeight="1">
      <c r="A43" s="1591"/>
      <c r="B43" s="1595"/>
      <c r="C43" s="849" t="s">
        <v>852</v>
      </c>
      <c r="D43" s="850" t="s">
        <v>853</v>
      </c>
      <c r="E43" s="851" t="s">
        <v>851</v>
      </c>
      <c r="F43" s="852">
        <v>0</v>
      </c>
      <c r="G43" s="869">
        <v>0</v>
      </c>
      <c r="H43" s="869">
        <v>0</v>
      </c>
      <c r="I43" s="859">
        <v>0</v>
      </c>
      <c r="J43" s="860">
        <v>0</v>
      </c>
      <c r="K43" s="860">
        <v>0</v>
      </c>
      <c r="L43" s="852" t="s">
        <v>819</v>
      </c>
      <c r="M43" s="870">
        <v>0</v>
      </c>
      <c r="N43" s="870">
        <v>0</v>
      </c>
      <c r="O43" s="871" t="s">
        <v>238</v>
      </c>
      <c r="P43" s="859">
        <v>0</v>
      </c>
    </row>
    <row r="44" spans="1:16" ht="12" customHeight="1">
      <c r="A44" s="1591"/>
      <c r="B44" s="1595"/>
      <c r="C44" s="849" t="s">
        <v>887</v>
      </c>
      <c r="D44" s="850" t="s">
        <v>865</v>
      </c>
      <c r="E44" s="851" t="s">
        <v>758</v>
      </c>
      <c r="F44" s="852">
        <v>0</v>
      </c>
      <c r="G44" s="869">
        <v>0</v>
      </c>
      <c r="H44" s="869">
        <v>0</v>
      </c>
      <c r="I44" s="859">
        <v>0</v>
      </c>
      <c r="J44" s="860">
        <v>0</v>
      </c>
      <c r="K44" s="860">
        <v>0</v>
      </c>
      <c r="L44" s="852" t="s">
        <v>819</v>
      </c>
      <c r="M44" s="870">
        <v>0</v>
      </c>
      <c r="N44" s="870">
        <v>0</v>
      </c>
      <c r="O44" s="871" t="s">
        <v>238</v>
      </c>
      <c r="P44" s="859">
        <v>0</v>
      </c>
    </row>
    <row r="45" spans="1:16" ht="12" customHeight="1">
      <c r="A45" s="1591"/>
      <c r="B45" s="1595"/>
      <c r="C45" s="849" t="s">
        <v>856</v>
      </c>
      <c r="D45" s="850" t="s">
        <v>857</v>
      </c>
      <c r="E45" s="851" t="s">
        <v>777</v>
      </c>
      <c r="F45" s="852">
        <v>0</v>
      </c>
      <c r="G45" s="869">
        <v>0</v>
      </c>
      <c r="H45" s="869">
        <v>0</v>
      </c>
      <c r="I45" s="859">
        <v>0</v>
      </c>
      <c r="J45" s="860">
        <v>0</v>
      </c>
      <c r="K45" s="860">
        <v>0</v>
      </c>
      <c r="L45" s="852" t="s">
        <v>819</v>
      </c>
      <c r="M45" s="870">
        <v>0</v>
      </c>
      <c r="N45" s="870">
        <v>0</v>
      </c>
      <c r="O45" s="871" t="s">
        <v>238</v>
      </c>
      <c r="P45" s="859">
        <v>0</v>
      </c>
    </row>
    <row r="46" spans="1:16" ht="12" customHeight="1">
      <c r="A46" s="1591"/>
      <c r="B46" s="1595"/>
      <c r="C46" s="849" t="s">
        <v>888</v>
      </c>
      <c r="D46" s="850" t="s">
        <v>861</v>
      </c>
      <c r="E46" s="851" t="s">
        <v>777</v>
      </c>
      <c r="F46" s="852">
        <v>0</v>
      </c>
      <c r="G46" s="869">
        <v>0</v>
      </c>
      <c r="H46" s="869">
        <v>0</v>
      </c>
      <c r="I46" s="859">
        <v>0</v>
      </c>
      <c r="J46" s="860">
        <v>0</v>
      </c>
      <c r="K46" s="860">
        <v>0</v>
      </c>
      <c r="L46" s="852" t="s">
        <v>819</v>
      </c>
      <c r="M46" s="870">
        <v>0</v>
      </c>
      <c r="N46" s="870">
        <v>0</v>
      </c>
      <c r="O46" s="871" t="s">
        <v>238</v>
      </c>
      <c r="P46" s="859">
        <v>0</v>
      </c>
    </row>
    <row r="47" spans="1:16" ht="12" customHeight="1">
      <c r="A47" s="1591"/>
      <c r="B47" s="1595"/>
      <c r="C47" s="849" t="s">
        <v>871</v>
      </c>
      <c r="D47" s="850" t="s">
        <v>872</v>
      </c>
      <c r="E47" s="851" t="s">
        <v>777</v>
      </c>
      <c r="F47" s="852">
        <v>0</v>
      </c>
      <c r="G47" s="869">
        <v>0</v>
      </c>
      <c r="H47" s="869">
        <v>0</v>
      </c>
      <c r="I47" s="859">
        <v>0</v>
      </c>
      <c r="J47" s="860">
        <v>0</v>
      </c>
      <c r="K47" s="860">
        <v>0</v>
      </c>
      <c r="L47" s="852" t="s">
        <v>819</v>
      </c>
      <c r="M47" s="870">
        <v>0</v>
      </c>
      <c r="N47" s="870">
        <v>0</v>
      </c>
      <c r="O47" s="871" t="s">
        <v>238</v>
      </c>
      <c r="P47" s="859">
        <v>0</v>
      </c>
    </row>
    <row r="48" spans="1:16" ht="12" customHeight="1">
      <c r="A48" s="1591"/>
      <c r="B48" s="1594"/>
      <c r="C48" s="849" t="s">
        <v>869</v>
      </c>
      <c r="D48" s="850" t="s">
        <v>870</v>
      </c>
      <c r="E48" s="851" t="s">
        <v>758</v>
      </c>
      <c r="F48" s="852">
        <v>0</v>
      </c>
      <c r="G48" s="869">
        <v>0</v>
      </c>
      <c r="H48" s="869">
        <v>0</v>
      </c>
      <c r="I48" s="859">
        <v>0</v>
      </c>
      <c r="J48" s="860">
        <v>0</v>
      </c>
      <c r="K48" s="860">
        <v>0</v>
      </c>
      <c r="L48" s="852" t="s">
        <v>819</v>
      </c>
      <c r="M48" s="870">
        <v>0</v>
      </c>
      <c r="N48" s="870">
        <v>0</v>
      </c>
      <c r="O48" s="871" t="s">
        <v>238</v>
      </c>
      <c r="P48" s="859">
        <v>0</v>
      </c>
    </row>
    <row r="49" spans="1:16" ht="51" customHeight="1">
      <c r="A49" s="1592"/>
      <c r="B49" s="867" t="s">
        <v>889</v>
      </c>
      <c r="C49" s="857" t="s">
        <v>889</v>
      </c>
      <c r="D49" s="857"/>
      <c r="E49" s="858"/>
      <c r="F49" s="866">
        <f>SUM(F39:F48)</f>
        <v>0.65</v>
      </c>
      <c r="G49" s="866">
        <f t="shared" ref="G49:K49" si="4">SUM(G39:G48)</f>
        <v>0</v>
      </c>
      <c r="H49" s="866">
        <f t="shared" si="4"/>
        <v>0.65</v>
      </c>
      <c r="I49" s="866">
        <f t="shared" si="4"/>
        <v>3.52</v>
      </c>
      <c r="J49" s="866">
        <f t="shared" si="4"/>
        <v>0</v>
      </c>
      <c r="K49" s="866">
        <f t="shared" si="4"/>
        <v>3.52</v>
      </c>
      <c r="L49" s="858"/>
      <c r="M49" s="866">
        <v>0</v>
      </c>
      <c r="N49" s="866">
        <v>0</v>
      </c>
      <c r="O49" s="866">
        <v>76</v>
      </c>
      <c r="P49" s="866">
        <v>0</v>
      </c>
    </row>
    <row r="50" spans="1:16">
      <c r="A50" s="691" t="s">
        <v>1384</v>
      </c>
      <c r="B50" s="872"/>
      <c r="C50" s="873"/>
      <c r="D50" s="873"/>
      <c r="E50" s="873"/>
      <c r="F50" s="873"/>
      <c r="G50" s="873"/>
      <c r="H50" s="873"/>
      <c r="I50" s="873"/>
      <c r="J50" s="873"/>
      <c r="K50" s="873"/>
      <c r="L50" s="873"/>
      <c r="M50" s="873"/>
      <c r="N50" s="873"/>
      <c r="O50" s="872"/>
      <c r="P50" s="872"/>
    </row>
    <row r="51" spans="1:16">
      <c r="A51" s="872" t="s">
        <v>1127</v>
      </c>
      <c r="B51" s="872"/>
      <c r="C51" s="873"/>
      <c r="D51" s="873"/>
      <c r="E51" s="873"/>
      <c r="F51" s="873"/>
      <c r="G51" s="873"/>
      <c r="H51" s="873"/>
      <c r="I51" s="873"/>
      <c r="J51" s="873"/>
      <c r="K51" s="873"/>
      <c r="L51" s="873"/>
      <c r="M51" s="873"/>
      <c r="N51" s="873"/>
      <c r="O51" s="872"/>
      <c r="P51" s="872"/>
    </row>
    <row r="52" spans="1:16">
      <c r="A52" s="872" t="s">
        <v>1128</v>
      </c>
      <c r="B52" s="872"/>
      <c r="C52" s="872"/>
      <c r="D52" s="872"/>
      <c r="E52" s="872"/>
      <c r="F52" s="872"/>
      <c r="G52" s="872"/>
      <c r="H52" s="872"/>
      <c r="I52" s="873"/>
      <c r="J52" s="872"/>
      <c r="K52" s="872"/>
      <c r="L52" s="872"/>
      <c r="M52" s="872"/>
      <c r="N52" s="872"/>
      <c r="O52" s="872"/>
      <c r="P52" s="872"/>
    </row>
    <row r="53" spans="1:16">
      <c r="A53" s="873" t="s">
        <v>708</v>
      </c>
      <c r="B53" s="872"/>
      <c r="C53" s="872"/>
      <c r="D53" s="872"/>
      <c r="E53" s="872"/>
      <c r="F53" s="872"/>
      <c r="G53" s="872"/>
      <c r="H53" s="872"/>
      <c r="I53" s="873"/>
      <c r="J53" s="872"/>
      <c r="K53" s="872"/>
      <c r="L53" s="872"/>
      <c r="M53" s="872"/>
      <c r="N53" s="872"/>
      <c r="O53" s="872"/>
      <c r="P53" s="872"/>
    </row>
  </sheetData>
  <mergeCells count="17">
    <mergeCell ref="B4:B31"/>
    <mergeCell ref="B32:B33"/>
    <mergeCell ref="B34:B37"/>
    <mergeCell ref="A39:A49"/>
    <mergeCell ref="B39:B48"/>
    <mergeCell ref="A4:A38"/>
    <mergeCell ref="A1:P1"/>
    <mergeCell ref="A2:A3"/>
    <mergeCell ref="B2:B3"/>
    <mergeCell ref="C2:C3"/>
    <mergeCell ref="D2:D3"/>
    <mergeCell ref="E2:E3"/>
    <mergeCell ref="F2:H2"/>
    <mergeCell ref="I2:K2"/>
    <mergeCell ref="L2:L3"/>
    <mergeCell ref="M2:N2"/>
    <mergeCell ref="O2:P2"/>
  </mergeCells>
  <printOptions horizontalCentered="1"/>
  <pageMargins left="0.7" right="0.7" top="0.75" bottom="0.75" header="0.3" footer="0.3"/>
  <pageSetup paperSize="9" fitToHeight="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0"/>
  <sheetViews>
    <sheetView zoomScaleNormal="100" workbookViewId="0">
      <selection sqref="A1:O1"/>
    </sheetView>
  </sheetViews>
  <sheetFormatPr defaultColWidth="9.140625" defaultRowHeight="15"/>
  <cols>
    <col min="1" max="1" width="8.5703125" customWidth="1"/>
    <col min="2" max="2" width="17.42578125" bestFit="1" customWidth="1"/>
    <col min="3" max="3" width="27.7109375" customWidth="1"/>
    <col min="4" max="4" width="12.5703125" customWidth="1"/>
    <col min="5" max="7" width="8.7109375" customWidth="1"/>
    <col min="8" max="9" width="9.140625" customWidth="1"/>
    <col min="10" max="10" width="8.7109375" customWidth="1"/>
    <col min="11" max="11" width="12.7109375" customWidth="1"/>
    <col min="12" max="13" width="8.28515625" customWidth="1"/>
    <col min="14" max="14" width="9.42578125" customWidth="1"/>
    <col min="15" max="15" width="9.85546875" customWidth="1"/>
  </cols>
  <sheetData>
    <row r="1" spans="1:15" s="195" customFormat="1" ht="20.25" customHeight="1">
      <c r="A1" s="1599" t="s">
        <v>890</v>
      </c>
      <c r="B1" s="1599"/>
      <c r="C1" s="1599"/>
      <c r="D1" s="1599"/>
      <c r="E1" s="1599"/>
      <c r="F1" s="1599"/>
      <c r="G1" s="1599"/>
      <c r="H1" s="1599"/>
      <c r="I1" s="1599"/>
      <c r="J1" s="1599"/>
      <c r="K1" s="1599"/>
      <c r="L1" s="1599"/>
      <c r="M1" s="1599"/>
      <c r="N1" s="1599"/>
      <c r="O1" s="1599"/>
    </row>
    <row r="2" spans="1:15" ht="30" customHeight="1">
      <c r="A2" s="1600" t="s">
        <v>891</v>
      </c>
      <c r="B2" s="1600" t="s">
        <v>809</v>
      </c>
      <c r="C2" s="1601" t="s">
        <v>730</v>
      </c>
      <c r="D2" s="1601" t="s">
        <v>811</v>
      </c>
      <c r="E2" s="1603" t="s">
        <v>527</v>
      </c>
      <c r="F2" s="1604"/>
      <c r="G2" s="1605"/>
      <c r="H2" s="1600" t="s">
        <v>237</v>
      </c>
      <c r="I2" s="1600"/>
      <c r="J2" s="1600"/>
      <c r="K2" s="1600" t="s">
        <v>733</v>
      </c>
      <c r="L2" s="1600" t="s">
        <v>1314</v>
      </c>
      <c r="M2" s="1600"/>
      <c r="N2" s="1600" t="s">
        <v>1313</v>
      </c>
      <c r="O2" s="1600"/>
    </row>
    <row r="3" spans="1:15" ht="40.5" customHeight="1">
      <c r="A3" s="1600"/>
      <c r="B3" s="1600"/>
      <c r="C3" s="1602"/>
      <c r="D3" s="1602"/>
      <c r="E3" s="309" t="s">
        <v>1207</v>
      </c>
      <c r="F3" s="309">
        <v>45413</v>
      </c>
      <c r="G3" s="309">
        <v>45444</v>
      </c>
      <c r="H3" s="309" t="s">
        <v>1207</v>
      </c>
      <c r="I3" s="309">
        <v>45413</v>
      </c>
      <c r="J3" s="309">
        <v>45444</v>
      </c>
      <c r="K3" s="1600"/>
      <c r="L3" s="309">
        <v>45413</v>
      </c>
      <c r="M3" s="309">
        <v>45444</v>
      </c>
      <c r="N3" s="309" t="s">
        <v>526</v>
      </c>
      <c r="O3" s="309" t="s">
        <v>1315</v>
      </c>
    </row>
    <row r="4" spans="1:15" ht="12.75" customHeight="1">
      <c r="A4" s="1597" t="s">
        <v>892</v>
      </c>
      <c r="B4" s="1597" t="s">
        <v>687</v>
      </c>
      <c r="C4" s="311" t="s">
        <v>738</v>
      </c>
      <c r="D4" s="311" t="s">
        <v>893</v>
      </c>
      <c r="E4" s="874">
        <v>0</v>
      </c>
      <c r="F4" s="312" t="s">
        <v>238</v>
      </c>
      <c r="G4" s="312" t="s">
        <v>238</v>
      </c>
      <c r="H4" s="875">
        <v>0</v>
      </c>
      <c r="I4" s="875" t="s">
        <v>238</v>
      </c>
      <c r="J4" s="875" t="s">
        <v>238</v>
      </c>
      <c r="K4" s="312" t="s">
        <v>740</v>
      </c>
      <c r="L4" s="876">
        <v>71886</v>
      </c>
      <c r="M4" s="876">
        <v>71716</v>
      </c>
      <c r="N4" s="312">
        <v>0</v>
      </c>
      <c r="O4" s="312">
        <v>0</v>
      </c>
    </row>
    <row r="5" spans="1:15">
      <c r="A5" s="1606"/>
      <c r="B5" s="1609"/>
      <c r="C5" s="311" t="s">
        <v>801</v>
      </c>
      <c r="D5" s="311" t="s">
        <v>894</v>
      </c>
      <c r="E5" s="874">
        <v>0</v>
      </c>
      <c r="F5" s="312" t="s">
        <v>238</v>
      </c>
      <c r="G5" s="312" t="s">
        <v>238</v>
      </c>
      <c r="H5" s="875">
        <v>0</v>
      </c>
      <c r="I5" s="875" t="s">
        <v>238</v>
      </c>
      <c r="J5" s="875" t="s">
        <v>238</v>
      </c>
      <c r="K5" s="312" t="s">
        <v>751</v>
      </c>
      <c r="L5" s="876">
        <v>92351</v>
      </c>
      <c r="M5" s="876">
        <v>87167</v>
      </c>
      <c r="N5" s="312">
        <v>0</v>
      </c>
      <c r="O5" s="312">
        <v>0</v>
      </c>
    </row>
    <row r="6" spans="1:15">
      <c r="A6" s="1606"/>
      <c r="B6" s="1609"/>
      <c r="C6" s="311" t="s">
        <v>895</v>
      </c>
      <c r="D6" s="311" t="s">
        <v>896</v>
      </c>
      <c r="E6" s="874">
        <v>0</v>
      </c>
      <c r="F6" s="312" t="s">
        <v>238</v>
      </c>
      <c r="G6" s="312" t="s">
        <v>238</v>
      </c>
      <c r="H6" s="877">
        <v>0</v>
      </c>
      <c r="I6" s="877" t="s">
        <v>238</v>
      </c>
      <c r="J6" s="877" t="s">
        <v>238</v>
      </c>
      <c r="K6" s="312" t="s">
        <v>740</v>
      </c>
      <c r="L6" s="876">
        <v>71703</v>
      </c>
      <c r="M6" s="876">
        <v>71275</v>
      </c>
      <c r="N6" s="312">
        <v>0</v>
      </c>
      <c r="O6" s="312">
        <v>0</v>
      </c>
    </row>
    <row r="7" spans="1:15">
      <c r="A7" s="1606"/>
      <c r="B7" s="1609"/>
      <c r="C7" s="311" t="s">
        <v>897</v>
      </c>
      <c r="D7" s="311" t="s">
        <v>898</v>
      </c>
      <c r="E7" s="874">
        <v>0</v>
      </c>
      <c r="F7" s="312" t="s">
        <v>238</v>
      </c>
      <c r="G7" s="312" t="s">
        <v>238</v>
      </c>
      <c r="H7" s="875">
        <v>0</v>
      </c>
      <c r="I7" s="875" t="s">
        <v>238</v>
      </c>
      <c r="J7" s="875" t="s">
        <v>238</v>
      </c>
      <c r="K7" s="312" t="s">
        <v>751</v>
      </c>
      <c r="L7" s="876">
        <v>93028</v>
      </c>
      <c r="M7" s="876">
        <v>87130</v>
      </c>
      <c r="N7" s="312">
        <v>0</v>
      </c>
      <c r="O7" s="312">
        <v>0</v>
      </c>
    </row>
    <row r="8" spans="1:15">
      <c r="A8" s="1606"/>
      <c r="B8" s="1609"/>
      <c r="C8" s="311" t="s">
        <v>899</v>
      </c>
      <c r="D8" s="311" t="s">
        <v>900</v>
      </c>
      <c r="E8" s="874">
        <v>0</v>
      </c>
      <c r="F8" s="312" t="s">
        <v>238</v>
      </c>
      <c r="G8" s="312" t="s">
        <v>238</v>
      </c>
      <c r="H8" s="875">
        <v>0</v>
      </c>
      <c r="I8" s="875" t="s">
        <v>238</v>
      </c>
      <c r="J8" s="875" t="s">
        <v>238</v>
      </c>
      <c r="K8" s="312" t="s">
        <v>751</v>
      </c>
      <c r="L8" s="876">
        <v>93028</v>
      </c>
      <c r="M8" s="876">
        <v>87130</v>
      </c>
      <c r="N8" s="312">
        <v>0</v>
      </c>
      <c r="O8" s="312">
        <v>0</v>
      </c>
    </row>
    <row r="9" spans="1:15">
      <c r="A9" s="1606"/>
      <c r="B9" s="1598"/>
      <c r="C9" s="313" t="s">
        <v>901</v>
      </c>
      <c r="D9" s="313"/>
      <c r="E9" s="878">
        <f>SUM(E4:E8)</f>
        <v>0</v>
      </c>
      <c r="F9" s="878">
        <f t="shared" ref="F9:J9" si="0">SUM(F4:F8)</f>
        <v>0</v>
      </c>
      <c r="G9" s="878">
        <f t="shared" si="0"/>
        <v>0</v>
      </c>
      <c r="H9" s="878">
        <f t="shared" si="0"/>
        <v>0</v>
      </c>
      <c r="I9" s="878">
        <f t="shared" si="0"/>
        <v>0</v>
      </c>
      <c r="J9" s="878">
        <f t="shared" si="0"/>
        <v>0</v>
      </c>
      <c r="K9" s="314"/>
      <c r="L9" s="878"/>
      <c r="M9" s="878"/>
      <c r="N9" s="437">
        <v>0</v>
      </c>
      <c r="O9" s="437">
        <v>0</v>
      </c>
    </row>
    <row r="10" spans="1:15">
      <c r="A10" s="1606"/>
      <c r="B10" s="1597" t="s">
        <v>902</v>
      </c>
      <c r="C10" s="311" t="s">
        <v>1382</v>
      </c>
      <c r="D10" s="310"/>
      <c r="E10" s="312">
        <v>0</v>
      </c>
      <c r="F10" s="312" t="s">
        <v>238</v>
      </c>
      <c r="G10" s="312" t="s">
        <v>238</v>
      </c>
      <c r="H10" s="312">
        <v>0</v>
      </c>
      <c r="I10" s="312" t="s">
        <v>238</v>
      </c>
      <c r="J10" s="312" t="s">
        <v>238</v>
      </c>
      <c r="K10" s="312"/>
      <c r="L10" s="312"/>
      <c r="M10" s="312"/>
      <c r="N10" s="312"/>
      <c r="O10" s="312"/>
    </row>
    <row r="11" spans="1:15">
      <c r="A11" s="1606"/>
      <c r="B11" s="1606"/>
      <c r="C11" s="879" t="s">
        <v>869</v>
      </c>
      <c r="D11" s="311" t="s">
        <v>777</v>
      </c>
      <c r="E11" s="874">
        <v>0</v>
      </c>
      <c r="F11" s="312" t="s">
        <v>238</v>
      </c>
      <c r="G11" s="312" t="s">
        <v>238</v>
      </c>
      <c r="H11" s="877">
        <v>0</v>
      </c>
      <c r="I11" s="877" t="s">
        <v>238</v>
      </c>
      <c r="J11" s="877" t="s">
        <v>238</v>
      </c>
      <c r="K11" s="312" t="s">
        <v>819</v>
      </c>
      <c r="L11" s="880"/>
      <c r="M11" s="880"/>
      <c r="N11" s="438">
        <v>0</v>
      </c>
      <c r="O11" s="438">
        <v>0</v>
      </c>
    </row>
    <row r="12" spans="1:15">
      <c r="A12" s="1606"/>
      <c r="B12" s="1606"/>
      <c r="C12" s="311" t="s">
        <v>1383</v>
      </c>
      <c r="D12" s="195"/>
      <c r="E12" s="874">
        <v>0</v>
      </c>
      <c r="F12" s="312" t="s">
        <v>238</v>
      </c>
      <c r="G12" s="312" t="s">
        <v>238</v>
      </c>
      <c r="H12" s="877">
        <v>0</v>
      </c>
      <c r="I12" s="877" t="s">
        <v>238</v>
      </c>
      <c r="J12" s="877" t="s">
        <v>238</v>
      </c>
      <c r="K12" s="312"/>
      <c r="L12" s="880"/>
      <c r="M12" s="880"/>
      <c r="N12" s="438"/>
      <c r="O12" s="438"/>
    </row>
    <row r="13" spans="1:15">
      <c r="A13" s="1606"/>
      <c r="B13" s="1609"/>
      <c r="C13" s="311" t="s">
        <v>903</v>
      </c>
      <c r="D13" s="311" t="s">
        <v>904</v>
      </c>
      <c r="E13" s="874">
        <v>0</v>
      </c>
      <c r="F13" s="312" t="s">
        <v>238</v>
      </c>
      <c r="G13" s="312" t="s">
        <v>238</v>
      </c>
      <c r="H13" s="877">
        <v>0</v>
      </c>
      <c r="I13" s="877" t="s">
        <v>238</v>
      </c>
      <c r="J13" s="877" t="s">
        <v>238</v>
      </c>
      <c r="K13" s="312" t="s">
        <v>751</v>
      </c>
      <c r="L13" s="881">
        <v>357</v>
      </c>
      <c r="M13" s="881">
        <v>362.5</v>
      </c>
      <c r="N13" s="438">
        <v>0</v>
      </c>
      <c r="O13" s="438">
        <v>0</v>
      </c>
    </row>
    <row r="14" spans="1:15">
      <c r="A14" s="1606"/>
      <c r="B14" s="1609"/>
      <c r="C14" s="311" t="s">
        <v>905</v>
      </c>
      <c r="D14" s="439" t="s">
        <v>906</v>
      </c>
      <c r="E14" s="874">
        <v>0</v>
      </c>
      <c r="F14" s="312" t="s">
        <v>238</v>
      </c>
      <c r="G14" s="312" t="s">
        <v>238</v>
      </c>
      <c r="H14" s="877">
        <v>0</v>
      </c>
      <c r="I14" s="877" t="s">
        <v>238</v>
      </c>
      <c r="J14" s="877" t="s">
        <v>238</v>
      </c>
      <c r="K14" s="312" t="s">
        <v>836</v>
      </c>
      <c r="L14" s="880"/>
      <c r="M14" s="880"/>
      <c r="N14" s="438">
        <v>0</v>
      </c>
      <c r="O14" s="438">
        <v>0</v>
      </c>
    </row>
    <row r="15" spans="1:15">
      <c r="A15" s="1606"/>
      <c r="B15" s="1598"/>
      <c r="C15" s="313" t="s">
        <v>873</v>
      </c>
      <c r="D15" s="313"/>
      <c r="E15" s="878">
        <f>SUM(E10:E14)</f>
        <v>0</v>
      </c>
      <c r="F15" s="878">
        <f t="shared" ref="F15:J15" si="1">SUM(F10:F14)</f>
        <v>0</v>
      </c>
      <c r="G15" s="878">
        <f t="shared" si="1"/>
        <v>0</v>
      </c>
      <c r="H15" s="878">
        <f t="shared" si="1"/>
        <v>0</v>
      </c>
      <c r="I15" s="878">
        <f t="shared" si="1"/>
        <v>0</v>
      </c>
      <c r="J15" s="878">
        <f t="shared" si="1"/>
        <v>0</v>
      </c>
      <c r="K15" s="314"/>
      <c r="L15" s="878"/>
      <c r="M15" s="878"/>
      <c r="N15" s="437">
        <v>0</v>
      </c>
      <c r="O15" s="437">
        <v>0</v>
      </c>
    </row>
    <row r="16" spans="1:15">
      <c r="A16" s="1606"/>
      <c r="B16" s="1597" t="s">
        <v>704</v>
      </c>
      <c r="C16" s="882" t="s">
        <v>1316</v>
      </c>
      <c r="D16" s="311" t="s">
        <v>777</v>
      </c>
      <c r="E16" s="874">
        <v>0</v>
      </c>
      <c r="F16" s="312" t="s">
        <v>238</v>
      </c>
      <c r="G16" s="312" t="s">
        <v>238</v>
      </c>
      <c r="H16" s="877">
        <v>0</v>
      </c>
      <c r="I16" s="877" t="s">
        <v>238</v>
      </c>
      <c r="J16" s="877" t="s">
        <v>238</v>
      </c>
      <c r="K16" s="312" t="s">
        <v>868</v>
      </c>
      <c r="L16" s="874">
        <v>46270</v>
      </c>
      <c r="M16" s="876">
        <v>41470</v>
      </c>
      <c r="N16" s="312">
        <v>0</v>
      </c>
      <c r="O16" s="312">
        <v>0</v>
      </c>
    </row>
    <row r="17" spans="1:15">
      <c r="A17" s="1606"/>
      <c r="B17" s="1609"/>
      <c r="C17" s="311" t="s">
        <v>761</v>
      </c>
      <c r="D17" s="311" t="s">
        <v>762</v>
      </c>
      <c r="E17" s="883">
        <v>0</v>
      </c>
      <c r="F17" s="312" t="s">
        <v>238</v>
      </c>
      <c r="G17" s="312" t="s">
        <v>238</v>
      </c>
      <c r="H17" s="875">
        <v>0</v>
      </c>
      <c r="I17" s="875" t="s">
        <v>238</v>
      </c>
      <c r="J17" s="875" t="s">
        <v>238</v>
      </c>
      <c r="K17" s="312" t="s">
        <v>751</v>
      </c>
      <c r="L17" s="880">
        <v>891.7</v>
      </c>
      <c r="M17" s="876"/>
      <c r="N17" s="312">
        <v>0</v>
      </c>
      <c r="O17" s="312">
        <v>0</v>
      </c>
    </row>
    <row r="18" spans="1:15">
      <c r="A18" s="1606"/>
      <c r="B18" s="1609"/>
      <c r="C18" s="311" t="s">
        <v>757</v>
      </c>
      <c r="D18" s="311" t="s">
        <v>758</v>
      </c>
      <c r="E18" s="883">
        <v>0</v>
      </c>
      <c r="F18" s="312" t="s">
        <v>238</v>
      </c>
      <c r="G18" s="312" t="s">
        <v>238</v>
      </c>
      <c r="H18" s="875">
        <v>0</v>
      </c>
      <c r="I18" s="875" t="s">
        <v>238</v>
      </c>
      <c r="J18" s="875" t="s">
        <v>238</v>
      </c>
      <c r="K18" s="312"/>
      <c r="L18" s="880"/>
      <c r="M18" s="876"/>
      <c r="N18" s="312">
        <v>0</v>
      </c>
      <c r="O18" s="312">
        <v>0</v>
      </c>
    </row>
    <row r="19" spans="1:15">
      <c r="A19" s="1606"/>
      <c r="B19" s="1609"/>
      <c r="C19" s="311" t="s">
        <v>767</v>
      </c>
      <c r="D19" s="311" t="s">
        <v>758</v>
      </c>
      <c r="E19" s="883">
        <v>0</v>
      </c>
      <c r="F19" s="312" t="s">
        <v>238</v>
      </c>
      <c r="G19" s="312" t="s">
        <v>238</v>
      </c>
      <c r="H19" s="875">
        <v>0</v>
      </c>
      <c r="I19" s="875" t="s">
        <v>238</v>
      </c>
      <c r="J19" s="875" t="s">
        <v>238</v>
      </c>
      <c r="K19" s="312"/>
      <c r="L19" s="880">
        <v>276.64999999999998</v>
      </c>
      <c r="M19" s="876"/>
      <c r="N19" s="312">
        <v>0</v>
      </c>
      <c r="O19" s="312">
        <v>0</v>
      </c>
    </row>
    <row r="20" spans="1:15">
      <c r="A20" s="1606"/>
      <c r="B20" s="1598"/>
      <c r="C20" s="313" t="s">
        <v>876</v>
      </c>
      <c r="D20" s="313"/>
      <c r="E20" s="878">
        <f>SUM(E16:E19)</f>
        <v>0</v>
      </c>
      <c r="F20" s="878">
        <f t="shared" ref="F20:J20" si="2">SUM(F16:F19)</f>
        <v>0</v>
      </c>
      <c r="G20" s="878">
        <f t="shared" si="2"/>
        <v>0</v>
      </c>
      <c r="H20" s="878">
        <f t="shared" si="2"/>
        <v>0</v>
      </c>
      <c r="I20" s="878">
        <f t="shared" si="2"/>
        <v>0</v>
      </c>
      <c r="J20" s="878">
        <f t="shared" si="2"/>
        <v>0</v>
      </c>
      <c r="K20" s="314"/>
      <c r="L20" s="878"/>
      <c r="M20" s="878"/>
      <c r="N20" s="437">
        <v>0</v>
      </c>
      <c r="O20" s="437">
        <v>0</v>
      </c>
    </row>
    <row r="21" spans="1:15">
      <c r="A21" s="1606"/>
      <c r="B21" s="1597" t="s">
        <v>689</v>
      </c>
      <c r="C21" s="311" t="s">
        <v>907</v>
      </c>
      <c r="D21" s="311"/>
      <c r="E21" s="883">
        <v>0</v>
      </c>
      <c r="F21" s="312" t="s">
        <v>238</v>
      </c>
      <c r="G21" s="312" t="s">
        <v>238</v>
      </c>
      <c r="H21" s="875">
        <v>0</v>
      </c>
      <c r="I21" s="875" t="s">
        <v>238</v>
      </c>
      <c r="J21" s="875" t="s">
        <v>238</v>
      </c>
      <c r="K21" s="312" t="s">
        <v>238</v>
      </c>
      <c r="L21" s="880">
        <v>6800</v>
      </c>
      <c r="M21" s="876">
        <v>7210</v>
      </c>
      <c r="N21" s="312">
        <v>0</v>
      </c>
      <c r="O21" s="312">
        <v>0</v>
      </c>
    </row>
    <row r="22" spans="1:15">
      <c r="A22" s="1606"/>
      <c r="B22" s="1606"/>
      <c r="C22" s="311" t="s">
        <v>924</v>
      </c>
      <c r="D22" s="311"/>
      <c r="E22" s="883">
        <v>0</v>
      </c>
      <c r="F22" s="312" t="s">
        <v>238</v>
      </c>
      <c r="G22" s="312" t="s">
        <v>238</v>
      </c>
      <c r="H22" s="875">
        <v>0</v>
      </c>
      <c r="I22" s="883" t="s">
        <v>238</v>
      </c>
      <c r="J22" s="883" t="s">
        <v>238</v>
      </c>
      <c r="K22" s="312"/>
      <c r="L22" s="880">
        <v>6436</v>
      </c>
      <c r="M22" s="876">
        <v>6818</v>
      </c>
      <c r="N22" s="312">
        <v>0</v>
      </c>
      <c r="O22" s="312">
        <v>0</v>
      </c>
    </row>
    <row r="23" spans="1:15">
      <c r="A23" s="1606"/>
      <c r="B23" s="1598"/>
      <c r="C23" s="313" t="s">
        <v>908</v>
      </c>
      <c r="D23" s="313"/>
      <c r="E23" s="878">
        <f>SUM(E21:E22)</f>
        <v>0</v>
      </c>
      <c r="F23" s="878">
        <f t="shared" ref="F23:J23" si="3">SUM(F21:F22)</f>
        <v>0</v>
      </c>
      <c r="G23" s="878">
        <f t="shared" si="3"/>
        <v>0</v>
      </c>
      <c r="H23" s="878">
        <f t="shared" si="3"/>
        <v>0</v>
      </c>
      <c r="I23" s="878">
        <f t="shared" si="3"/>
        <v>0</v>
      </c>
      <c r="J23" s="878">
        <f t="shared" si="3"/>
        <v>0</v>
      </c>
      <c r="K23" s="314"/>
      <c r="L23" s="878"/>
      <c r="M23" s="878"/>
      <c r="N23" s="437">
        <v>0</v>
      </c>
      <c r="O23" s="437">
        <v>0</v>
      </c>
    </row>
    <row r="24" spans="1:15" ht="25.5">
      <c r="A24" s="1607"/>
      <c r="B24" s="884" t="s">
        <v>909</v>
      </c>
      <c r="C24" s="315"/>
      <c r="D24" s="315"/>
      <c r="E24" s="885">
        <f>E23+E20+E15+E9</f>
        <v>0</v>
      </c>
      <c r="F24" s="885">
        <f t="shared" ref="F24:J24" si="4">F23+F20+F15+F9</f>
        <v>0</v>
      </c>
      <c r="G24" s="885">
        <f t="shared" si="4"/>
        <v>0</v>
      </c>
      <c r="H24" s="885">
        <f t="shared" si="4"/>
        <v>0</v>
      </c>
      <c r="I24" s="885">
        <f t="shared" si="4"/>
        <v>0</v>
      </c>
      <c r="J24" s="885">
        <f t="shared" si="4"/>
        <v>0</v>
      </c>
      <c r="K24" s="316"/>
      <c r="L24" s="885"/>
      <c r="M24" s="885"/>
      <c r="N24" s="440">
        <v>0</v>
      </c>
      <c r="O24" s="440">
        <v>0</v>
      </c>
    </row>
    <row r="25" spans="1:15" ht="12.75" customHeight="1">
      <c r="A25" s="1597" t="s">
        <v>910</v>
      </c>
      <c r="B25" s="1597" t="s">
        <v>737</v>
      </c>
      <c r="C25" s="879" t="s">
        <v>738</v>
      </c>
      <c r="D25" s="311" t="s">
        <v>893</v>
      </c>
      <c r="E25" s="883">
        <v>0</v>
      </c>
      <c r="F25" s="312" t="s">
        <v>238</v>
      </c>
      <c r="G25" s="312" t="s">
        <v>238</v>
      </c>
      <c r="H25" s="875">
        <v>0</v>
      </c>
      <c r="I25" s="875" t="s">
        <v>238</v>
      </c>
      <c r="J25" s="875" t="s">
        <v>238</v>
      </c>
      <c r="K25" s="441" t="s">
        <v>740</v>
      </c>
      <c r="L25" s="880" t="s">
        <v>238</v>
      </c>
      <c r="M25" s="880" t="s">
        <v>238</v>
      </c>
      <c r="N25" s="438">
        <v>0</v>
      </c>
      <c r="O25" s="438">
        <v>0</v>
      </c>
    </row>
    <row r="26" spans="1:15">
      <c r="A26" s="1606"/>
      <c r="B26" s="1609"/>
      <c r="C26" s="311" t="s">
        <v>801</v>
      </c>
      <c r="D26" s="439" t="s">
        <v>911</v>
      </c>
      <c r="E26" s="883">
        <v>0</v>
      </c>
      <c r="F26" s="312" t="s">
        <v>238</v>
      </c>
      <c r="G26" s="312" t="s">
        <v>238</v>
      </c>
      <c r="H26" s="875">
        <v>0</v>
      </c>
      <c r="I26" s="875" t="s">
        <v>238</v>
      </c>
      <c r="J26" s="875" t="s">
        <v>238</v>
      </c>
      <c r="K26" s="441" t="s">
        <v>751</v>
      </c>
      <c r="L26" s="880" t="s">
        <v>238</v>
      </c>
      <c r="M26" s="880" t="s">
        <v>238</v>
      </c>
      <c r="N26" s="438">
        <v>0</v>
      </c>
      <c r="O26" s="438">
        <v>0</v>
      </c>
    </row>
    <row r="27" spans="1:15">
      <c r="A27" s="1606"/>
      <c r="B27" s="1609"/>
      <c r="C27" s="311" t="s">
        <v>912</v>
      </c>
      <c r="D27" s="195" t="s">
        <v>893</v>
      </c>
      <c r="E27" s="883">
        <v>0</v>
      </c>
      <c r="F27" s="312" t="s">
        <v>238</v>
      </c>
      <c r="G27" s="312" t="s">
        <v>238</v>
      </c>
      <c r="H27" s="875">
        <v>0</v>
      </c>
      <c r="I27" s="875" t="s">
        <v>238</v>
      </c>
      <c r="J27" s="875" t="s">
        <v>238</v>
      </c>
      <c r="K27" s="441" t="s">
        <v>751</v>
      </c>
      <c r="L27" s="880" t="s">
        <v>238</v>
      </c>
      <c r="M27" s="880" t="s">
        <v>238</v>
      </c>
      <c r="N27" s="438">
        <v>0</v>
      </c>
      <c r="O27" s="438">
        <v>0</v>
      </c>
    </row>
    <row r="28" spans="1:15">
      <c r="A28" s="1606"/>
      <c r="B28" s="1609"/>
      <c r="C28" s="311" t="s">
        <v>895</v>
      </c>
      <c r="D28" s="311" t="s">
        <v>896</v>
      </c>
      <c r="E28" s="874">
        <v>0</v>
      </c>
      <c r="F28" s="312" t="s">
        <v>238</v>
      </c>
      <c r="G28" s="312" t="s">
        <v>238</v>
      </c>
      <c r="H28" s="877">
        <v>0</v>
      </c>
      <c r="I28" s="877" t="s">
        <v>238</v>
      </c>
      <c r="J28" s="877" t="s">
        <v>238</v>
      </c>
      <c r="K28" s="441" t="s">
        <v>740</v>
      </c>
      <c r="L28" s="880" t="s">
        <v>238</v>
      </c>
      <c r="M28" s="880" t="s">
        <v>238</v>
      </c>
      <c r="N28" s="438">
        <v>0</v>
      </c>
      <c r="O28" s="438">
        <v>0</v>
      </c>
    </row>
    <row r="29" spans="1:15">
      <c r="A29" s="1606"/>
      <c r="B29" s="1598"/>
      <c r="C29" s="313" t="s">
        <v>901</v>
      </c>
      <c r="D29" s="313"/>
      <c r="E29" s="885">
        <f>SUM(E25:E28)</f>
        <v>0</v>
      </c>
      <c r="F29" s="885">
        <f t="shared" ref="F29:J29" si="5">SUM(F25:F28)</f>
        <v>0</v>
      </c>
      <c r="G29" s="885">
        <f t="shared" si="5"/>
        <v>0</v>
      </c>
      <c r="H29" s="885">
        <f t="shared" si="5"/>
        <v>0</v>
      </c>
      <c r="I29" s="885">
        <f t="shared" si="5"/>
        <v>0</v>
      </c>
      <c r="J29" s="885">
        <f t="shared" si="5"/>
        <v>0</v>
      </c>
      <c r="K29" s="316"/>
      <c r="L29" s="885">
        <v>0</v>
      </c>
      <c r="M29" s="885">
        <v>0</v>
      </c>
      <c r="N29" s="440">
        <v>0</v>
      </c>
      <c r="O29" s="440">
        <v>0</v>
      </c>
    </row>
    <row r="30" spans="1:15">
      <c r="A30" s="1606"/>
      <c r="B30" s="1597" t="s">
        <v>716</v>
      </c>
      <c r="C30" s="311" t="s">
        <v>907</v>
      </c>
      <c r="D30" s="311"/>
      <c r="E30" s="883">
        <v>145</v>
      </c>
      <c r="F30" s="312">
        <v>50</v>
      </c>
      <c r="G30" s="312">
        <v>46</v>
      </c>
      <c r="H30" s="875">
        <v>10.484299999999999</v>
      </c>
      <c r="I30" s="875">
        <v>3.5699399999999999</v>
      </c>
      <c r="J30" s="875">
        <v>3.2512599999999998</v>
      </c>
      <c r="K30" s="441" t="s">
        <v>1109</v>
      </c>
      <c r="L30" s="880" t="s">
        <v>238</v>
      </c>
      <c r="M30" s="880" t="s">
        <v>238</v>
      </c>
      <c r="N30" s="312">
        <v>0</v>
      </c>
      <c r="O30" s="312">
        <v>0</v>
      </c>
    </row>
    <row r="31" spans="1:15">
      <c r="A31" s="1606"/>
      <c r="B31" s="1609"/>
      <c r="C31" s="311" t="s">
        <v>924</v>
      </c>
      <c r="D31" s="311"/>
      <c r="E31" s="883">
        <v>0</v>
      </c>
      <c r="F31" s="312" t="s">
        <v>238</v>
      </c>
      <c r="G31" s="312" t="s">
        <v>238</v>
      </c>
      <c r="H31" s="875">
        <v>0</v>
      </c>
      <c r="I31" s="875" t="s">
        <v>238</v>
      </c>
      <c r="J31" s="875" t="s">
        <v>238</v>
      </c>
      <c r="K31" s="441" t="s">
        <v>1109</v>
      </c>
      <c r="L31" s="880" t="s">
        <v>238</v>
      </c>
      <c r="M31" s="880" t="s">
        <v>238</v>
      </c>
      <c r="N31" s="312">
        <v>1.2380952380952381</v>
      </c>
      <c r="O31" s="312">
        <v>8.8322761904761904E-2</v>
      </c>
    </row>
    <row r="32" spans="1:15">
      <c r="A32" s="1606"/>
      <c r="B32" s="1609"/>
      <c r="C32" s="313" t="s">
        <v>908</v>
      </c>
      <c r="D32" s="313"/>
      <c r="E32" s="885">
        <f>SUM(E30:E31)</f>
        <v>145</v>
      </c>
      <c r="F32" s="885">
        <f t="shared" ref="F32:J32" si="6">SUM(F30:F31)</f>
        <v>50</v>
      </c>
      <c r="G32" s="885">
        <f t="shared" si="6"/>
        <v>46</v>
      </c>
      <c r="H32" s="886">
        <f t="shared" si="6"/>
        <v>10.484299999999999</v>
      </c>
      <c r="I32" s="886">
        <f t="shared" si="6"/>
        <v>3.5699399999999999</v>
      </c>
      <c r="J32" s="886">
        <f t="shared" si="6"/>
        <v>3.2512599999999998</v>
      </c>
      <c r="K32" s="316"/>
      <c r="L32" s="885">
        <v>0</v>
      </c>
      <c r="M32" s="885">
        <v>0</v>
      </c>
      <c r="N32" s="440">
        <v>0</v>
      </c>
      <c r="O32" s="440">
        <v>0</v>
      </c>
    </row>
    <row r="33" spans="1:15">
      <c r="A33" s="1606"/>
      <c r="B33" s="1597" t="s">
        <v>704</v>
      </c>
      <c r="C33" s="311" t="s">
        <v>761</v>
      </c>
      <c r="D33" s="311" t="s">
        <v>762</v>
      </c>
      <c r="E33" s="883">
        <v>0</v>
      </c>
      <c r="F33" s="312" t="s">
        <v>238</v>
      </c>
      <c r="G33" s="312" t="s">
        <v>238</v>
      </c>
      <c r="H33" s="875">
        <v>0</v>
      </c>
      <c r="I33" s="875" t="s">
        <v>238</v>
      </c>
      <c r="J33" s="875" t="s">
        <v>238</v>
      </c>
      <c r="K33" s="441" t="s">
        <v>751</v>
      </c>
      <c r="L33" s="880" t="s">
        <v>238</v>
      </c>
      <c r="M33" s="880" t="s">
        <v>238</v>
      </c>
      <c r="N33" s="438">
        <v>0</v>
      </c>
      <c r="O33" s="438">
        <v>0</v>
      </c>
    </row>
    <row r="34" spans="1:15" ht="16.5" customHeight="1">
      <c r="A34" s="1606"/>
      <c r="B34" s="1598"/>
      <c r="C34" s="313" t="s">
        <v>876</v>
      </c>
      <c r="D34" s="313"/>
      <c r="E34" s="885">
        <f>E33</f>
        <v>0</v>
      </c>
      <c r="F34" s="885" t="str">
        <f t="shared" ref="F34:J34" si="7">F33</f>
        <v>-</v>
      </c>
      <c r="G34" s="885" t="str">
        <f t="shared" si="7"/>
        <v>-</v>
      </c>
      <c r="H34" s="885">
        <f t="shared" si="7"/>
        <v>0</v>
      </c>
      <c r="I34" s="885" t="str">
        <f t="shared" si="7"/>
        <v>-</v>
      </c>
      <c r="J34" s="885" t="str">
        <f t="shared" si="7"/>
        <v>-</v>
      </c>
      <c r="K34" s="316"/>
      <c r="L34" s="885">
        <v>0</v>
      </c>
      <c r="M34" s="885">
        <v>0</v>
      </c>
      <c r="N34" s="440">
        <v>1.2380952380952381</v>
      </c>
      <c r="O34" s="440">
        <v>8.8322761904761904E-2</v>
      </c>
    </row>
    <row r="35" spans="1:15">
      <c r="A35" s="1607"/>
      <c r="B35" s="887" t="s">
        <v>913</v>
      </c>
      <c r="C35" s="315"/>
      <c r="D35" s="315"/>
      <c r="E35" s="885">
        <f>SUM(E29,E32,E34)</f>
        <v>145</v>
      </c>
      <c r="F35" s="885">
        <f t="shared" ref="F35:J35" si="8">SUM(F29,F32,F34)</f>
        <v>50</v>
      </c>
      <c r="G35" s="885">
        <f t="shared" si="8"/>
        <v>46</v>
      </c>
      <c r="H35" s="885">
        <f t="shared" si="8"/>
        <v>10.484299999999999</v>
      </c>
      <c r="I35" s="885">
        <f t="shared" si="8"/>
        <v>3.5699399999999999</v>
      </c>
      <c r="J35" s="885">
        <f t="shared" si="8"/>
        <v>3.2512599999999998</v>
      </c>
      <c r="K35" s="316"/>
      <c r="L35" s="888">
        <v>0</v>
      </c>
      <c r="M35" s="888">
        <v>0</v>
      </c>
      <c r="N35" s="440">
        <v>1.2380952380952381</v>
      </c>
      <c r="O35" s="440">
        <v>8.8322761904761904E-2</v>
      </c>
    </row>
    <row r="36" spans="1:15" ht="12.75" customHeight="1">
      <c r="A36" s="1597" t="s">
        <v>914</v>
      </c>
      <c r="B36" s="1597" t="s">
        <v>737</v>
      </c>
      <c r="C36" s="311" t="s">
        <v>738</v>
      </c>
      <c r="D36" s="311" t="s">
        <v>893</v>
      </c>
      <c r="E36" s="874">
        <v>0</v>
      </c>
      <c r="F36" s="874">
        <v>0</v>
      </c>
      <c r="G36" s="874">
        <v>0</v>
      </c>
      <c r="H36" s="889">
        <v>0</v>
      </c>
      <c r="I36" s="889">
        <v>0</v>
      </c>
      <c r="J36" s="889">
        <v>0</v>
      </c>
      <c r="K36" s="312" t="s">
        <v>740</v>
      </c>
      <c r="L36" s="880" t="s">
        <v>225</v>
      </c>
      <c r="M36" s="880" t="s">
        <v>225</v>
      </c>
      <c r="N36" s="890">
        <v>0</v>
      </c>
      <c r="O36" s="890">
        <v>0</v>
      </c>
    </row>
    <row r="37" spans="1:15">
      <c r="A37" s="1606"/>
      <c r="B37" s="1609"/>
      <c r="C37" s="311" t="s">
        <v>741</v>
      </c>
      <c r="D37" s="311" t="s">
        <v>896</v>
      </c>
      <c r="E37" s="874">
        <v>0</v>
      </c>
      <c r="F37" s="874">
        <v>0</v>
      </c>
      <c r="G37" s="874">
        <v>0</v>
      </c>
      <c r="H37" s="889">
        <v>0</v>
      </c>
      <c r="I37" s="889">
        <v>0</v>
      </c>
      <c r="J37" s="889">
        <v>0</v>
      </c>
      <c r="K37" s="312" t="s">
        <v>740</v>
      </c>
      <c r="L37" s="880" t="s">
        <v>225</v>
      </c>
      <c r="M37" s="880" t="s">
        <v>225</v>
      </c>
      <c r="N37" s="890">
        <v>0</v>
      </c>
      <c r="O37" s="890">
        <v>0</v>
      </c>
    </row>
    <row r="38" spans="1:15">
      <c r="A38" s="1606"/>
      <c r="B38" s="1609"/>
      <c r="C38" s="311" t="s">
        <v>915</v>
      </c>
      <c r="D38" s="311" t="s">
        <v>916</v>
      </c>
      <c r="E38" s="874">
        <v>0</v>
      </c>
      <c r="F38" s="874">
        <v>0</v>
      </c>
      <c r="G38" s="874">
        <v>0</v>
      </c>
      <c r="H38" s="889">
        <v>0</v>
      </c>
      <c r="I38" s="889">
        <v>0</v>
      </c>
      <c r="J38" s="889">
        <v>0</v>
      </c>
      <c r="K38" s="312" t="s">
        <v>917</v>
      </c>
      <c r="L38" s="880" t="s">
        <v>225</v>
      </c>
      <c r="M38" s="880" t="s">
        <v>225</v>
      </c>
      <c r="N38" s="890">
        <v>0</v>
      </c>
      <c r="O38" s="890">
        <v>0</v>
      </c>
    </row>
    <row r="39" spans="1:15">
      <c r="A39" s="1606"/>
      <c r="B39" s="1609"/>
      <c r="C39" s="311" t="s">
        <v>801</v>
      </c>
      <c r="D39" s="311" t="s">
        <v>894</v>
      </c>
      <c r="E39" s="874">
        <v>25</v>
      </c>
      <c r="F39" s="874">
        <v>14</v>
      </c>
      <c r="G39" s="874">
        <v>10</v>
      </c>
      <c r="H39" s="889">
        <v>6.4954620000000007</v>
      </c>
      <c r="I39" s="889">
        <v>3.802629</v>
      </c>
      <c r="J39" s="889">
        <v>2.7018900000000001</v>
      </c>
      <c r="K39" s="312" t="s">
        <v>751</v>
      </c>
      <c r="L39" s="874">
        <v>91500</v>
      </c>
      <c r="M39" s="874" t="s">
        <v>225</v>
      </c>
      <c r="N39" s="890">
        <v>0.85</v>
      </c>
      <c r="O39" s="890">
        <v>0.22862099999999996</v>
      </c>
    </row>
    <row r="40" spans="1:15">
      <c r="A40" s="1606"/>
      <c r="B40" s="1609"/>
      <c r="C40" s="311" t="s">
        <v>1117</v>
      </c>
      <c r="D40" s="311" t="s">
        <v>1118</v>
      </c>
      <c r="E40" s="874">
        <v>0</v>
      </c>
      <c r="F40" s="874">
        <v>0</v>
      </c>
      <c r="G40" s="874">
        <v>0</v>
      </c>
      <c r="H40" s="889">
        <v>0</v>
      </c>
      <c r="I40" s="889">
        <v>0</v>
      </c>
      <c r="J40" s="889">
        <v>0</v>
      </c>
      <c r="K40" s="891" t="s">
        <v>1118</v>
      </c>
      <c r="L40" s="880" t="s">
        <v>225</v>
      </c>
      <c r="M40" s="880" t="s">
        <v>225</v>
      </c>
      <c r="N40" s="890">
        <v>0</v>
      </c>
      <c r="O40" s="890">
        <v>0</v>
      </c>
    </row>
    <row r="41" spans="1:15">
      <c r="A41" s="1606"/>
      <c r="B41" s="1609"/>
      <c r="C41" s="311" t="s">
        <v>1119</v>
      </c>
      <c r="D41" s="311" t="s">
        <v>893</v>
      </c>
      <c r="E41" s="874">
        <v>0</v>
      </c>
      <c r="F41" s="874">
        <v>0</v>
      </c>
      <c r="G41" s="874">
        <v>0</v>
      </c>
      <c r="H41" s="889">
        <v>0</v>
      </c>
      <c r="I41" s="889">
        <v>0</v>
      </c>
      <c r="J41" s="889">
        <v>0</v>
      </c>
      <c r="K41" s="891" t="s">
        <v>893</v>
      </c>
      <c r="L41" s="880" t="s">
        <v>225</v>
      </c>
      <c r="M41" s="880" t="s">
        <v>225</v>
      </c>
      <c r="N41" s="890">
        <v>0</v>
      </c>
      <c r="O41" s="890">
        <v>0</v>
      </c>
    </row>
    <row r="42" spans="1:15">
      <c r="A42" s="1606"/>
      <c r="B42" s="1598"/>
      <c r="C42" s="313" t="s">
        <v>901</v>
      </c>
      <c r="D42" s="313"/>
      <c r="E42" s="885">
        <f>SUM(E36:E41)</f>
        <v>25</v>
      </c>
      <c r="F42" s="885">
        <f t="shared" ref="F42:J42" si="9">SUM(F36:F41)</f>
        <v>14</v>
      </c>
      <c r="G42" s="885">
        <f t="shared" si="9"/>
        <v>10</v>
      </c>
      <c r="H42" s="885">
        <f t="shared" si="9"/>
        <v>6.4954620000000007</v>
      </c>
      <c r="I42" s="885">
        <f t="shared" si="9"/>
        <v>3.802629</v>
      </c>
      <c r="J42" s="885">
        <f t="shared" si="9"/>
        <v>2.7018900000000001</v>
      </c>
      <c r="K42" s="316"/>
      <c r="L42" s="885"/>
      <c r="M42" s="885"/>
      <c r="N42" s="892">
        <v>0.85</v>
      </c>
      <c r="O42" s="892">
        <v>0.22862099999999996</v>
      </c>
    </row>
    <row r="43" spans="1:15">
      <c r="A43" s="1606"/>
      <c r="B43" s="1597" t="s">
        <v>918</v>
      </c>
      <c r="C43" s="311" t="s">
        <v>919</v>
      </c>
      <c r="D43" s="311" t="s">
        <v>920</v>
      </c>
      <c r="E43" s="874">
        <v>0</v>
      </c>
      <c r="F43" s="874">
        <v>0</v>
      </c>
      <c r="G43" s="874">
        <v>0</v>
      </c>
      <c r="H43" s="889">
        <v>0</v>
      </c>
      <c r="I43" s="889">
        <v>0</v>
      </c>
      <c r="J43" s="889">
        <v>0</v>
      </c>
      <c r="K43" s="312" t="s">
        <v>788</v>
      </c>
      <c r="L43" s="880" t="s">
        <v>225</v>
      </c>
      <c r="M43" s="880" t="s">
        <v>225</v>
      </c>
      <c r="N43" s="890">
        <v>0</v>
      </c>
      <c r="O43" s="890">
        <v>0</v>
      </c>
    </row>
    <row r="44" spans="1:15">
      <c r="A44" s="1606"/>
      <c r="B44" s="1609"/>
      <c r="C44" s="311" t="s">
        <v>921</v>
      </c>
      <c r="D44" s="311" t="s">
        <v>922</v>
      </c>
      <c r="E44" s="874">
        <v>0</v>
      </c>
      <c r="F44" s="874">
        <v>0</v>
      </c>
      <c r="G44" s="874">
        <v>0</v>
      </c>
      <c r="H44" s="889">
        <v>0</v>
      </c>
      <c r="I44" s="889">
        <v>0</v>
      </c>
      <c r="J44" s="889">
        <v>0</v>
      </c>
      <c r="K44" s="312" t="s">
        <v>788</v>
      </c>
      <c r="L44" s="880" t="s">
        <v>225</v>
      </c>
      <c r="M44" s="880" t="s">
        <v>225</v>
      </c>
      <c r="N44" s="890">
        <v>0</v>
      </c>
      <c r="O44" s="890">
        <v>0</v>
      </c>
    </row>
    <row r="45" spans="1:15">
      <c r="A45" s="1606"/>
      <c r="B45" s="1609"/>
      <c r="C45" s="311" t="s">
        <v>923</v>
      </c>
      <c r="D45" s="311" t="s">
        <v>792</v>
      </c>
      <c r="E45" s="874">
        <v>32</v>
      </c>
      <c r="F45" s="874">
        <v>0</v>
      </c>
      <c r="G45" s="874">
        <v>0</v>
      </c>
      <c r="H45" s="889">
        <v>0.59468750000000004</v>
      </c>
      <c r="I45" s="889">
        <v>0</v>
      </c>
      <c r="J45" s="889">
        <v>0</v>
      </c>
      <c r="K45" s="312" t="s">
        <v>793</v>
      </c>
      <c r="L45" s="880" t="s">
        <v>225</v>
      </c>
      <c r="M45" s="880" t="s">
        <v>225</v>
      </c>
      <c r="N45" s="890">
        <v>0</v>
      </c>
      <c r="O45" s="890">
        <v>0</v>
      </c>
    </row>
    <row r="46" spans="1:15">
      <c r="A46" s="1606"/>
      <c r="B46" s="1609"/>
      <c r="C46" s="311" t="s">
        <v>924</v>
      </c>
      <c r="D46" s="311" t="s">
        <v>925</v>
      </c>
      <c r="E46" s="874">
        <v>252</v>
      </c>
      <c r="F46" s="874">
        <v>134</v>
      </c>
      <c r="G46" s="874">
        <v>127</v>
      </c>
      <c r="H46" s="889">
        <v>17.226079999999996</v>
      </c>
      <c r="I46" s="889">
        <v>8.8337300000000027</v>
      </c>
      <c r="J46" s="889">
        <v>8.2868700000000004</v>
      </c>
      <c r="K46" s="312" t="s">
        <v>788</v>
      </c>
      <c r="L46" s="874" t="s">
        <v>225</v>
      </c>
      <c r="M46" s="874" t="s">
        <v>225</v>
      </c>
      <c r="N46" s="890">
        <v>22.6</v>
      </c>
      <c r="O46" s="890">
        <v>1.4855205000000002</v>
      </c>
    </row>
    <row r="47" spans="1:15">
      <c r="A47" s="1606"/>
      <c r="B47" s="1598"/>
      <c r="C47" s="313" t="s">
        <v>908</v>
      </c>
      <c r="D47" s="313"/>
      <c r="E47" s="878">
        <f>SUM(E43:E46)</f>
        <v>284</v>
      </c>
      <c r="F47" s="878">
        <f t="shared" ref="F47:J47" si="10">SUM(F43:F46)</f>
        <v>134</v>
      </c>
      <c r="G47" s="878">
        <f t="shared" si="10"/>
        <v>127</v>
      </c>
      <c r="H47" s="878">
        <f t="shared" si="10"/>
        <v>17.820767499999995</v>
      </c>
      <c r="I47" s="878">
        <f t="shared" si="10"/>
        <v>8.8337300000000027</v>
      </c>
      <c r="J47" s="878">
        <f t="shared" si="10"/>
        <v>8.2868700000000004</v>
      </c>
      <c r="K47" s="314"/>
      <c r="L47" s="878"/>
      <c r="M47" s="878"/>
      <c r="N47" s="893">
        <v>22.6</v>
      </c>
      <c r="O47" s="893">
        <v>1.4855205000000002</v>
      </c>
    </row>
    <row r="48" spans="1:15">
      <c r="A48" s="1606"/>
      <c r="B48" s="1597" t="s">
        <v>902</v>
      </c>
      <c r="C48" s="317" t="s">
        <v>926</v>
      </c>
      <c r="D48" s="311" t="s">
        <v>777</v>
      </c>
      <c r="E48" s="312">
        <v>0</v>
      </c>
      <c r="F48" s="312">
        <v>0</v>
      </c>
      <c r="G48" s="312">
        <v>0</v>
      </c>
      <c r="H48" s="894">
        <v>0</v>
      </c>
      <c r="I48" s="894">
        <v>0</v>
      </c>
      <c r="J48" s="894">
        <v>0</v>
      </c>
      <c r="K48" s="441" t="s">
        <v>927</v>
      </c>
      <c r="L48" s="312" t="s">
        <v>225</v>
      </c>
      <c r="M48" s="312" t="s">
        <v>225</v>
      </c>
      <c r="N48" s="895">
        <v>0</v>
      </c>
      <c r="O48" s="895">
        <v>0</v>
      </c>
    </row>
    <row r="49" spans="1:15">
      <c r="A49" s="1606"/>
      <c r="B49" s="1598"/>
      <c r="C49" s="313" t="s">
        <v>873</v>
      </c>
      <c r="D49" s="313"/>
      <c r="E49" s="885">
        <f>E48</f>
        <v>0</v>
      </c>
      <c r="F49" s="885">
        <f t="shared" ref="F49:J49" si="11">F48</f>
        <v>0</v>
      </c>
      <c r="G49" s="885">
        <f t="shared" si="11"/>
        <v>0</v>
      </c>
      <c r="H49" s="885">
        <f t="shared" si="11"/>
        <v>0</v>
      </c>
      <c r="I49" s="885">
        <f t="shared" si="11"/>
        <v>0</v>
      </c>
      <c r="J49" s="885">
        <f t="shared" si="11"/>
        <v>0</v>
      </c>
      <c r="K49" s="316"/>
      <c r="L49" s="885"/>
      <c r="M49" s="885"/>
      <c r="N49" s="892">
        <v>0</v>
      </c>
      <c r="O49" s="892">
        <v>0</v>
      </c>
    </row>
    <row r="50" spans="1:15">
      <c r="A50" s="1606"/>
      <c r="B50" s="1597" t="s">
        <v>704</v>
      </c>
      <c r="C50" s="311" t="s">
        <v>761</v>
      </c>
      <c r="D50" s="311" t="s">
        <v>762</v>
      </c>
      <c r="E50" s="874">
        <v>0</v>
      </c>
      <c r="F50" s="874">
        <v>0</v>
      </c>
      <c r="G50" s="874">
        <v>0</v>
      </c>
      <c r="H50" s="889">
        <v>0</v>
      </c>
      <c r="I50" s="889">
        <v>0</v>
      </c>
      <c r="J50" s="889">
        <v>0</v>
      </c>
      <c r="K50" s="441" t="s">
        <v>751</v>
      </c>
      <c r="L50" s="880" t="s">
        <v>225</v>
      </c>
      <c r="M50" s="880" t="s">
        <v>225</v>
      </c>
      <c r="N50" s="890">
        <v>0</v>
      </c>
      <c r="O50" s="890">
        <v>0</v>
      </c>
    </row>
    <row r="51" spans="1:15">
      <c r="A51" s="1606"/>
      <c r="B51" s="1598"/>
      <c r="C51" s="313" t="s">
        <v>928</v>
      </c>
      <c r="D51" s="313"/>
      <c r="E51" s="885">
        <f>E50</f>
        <v>0</v>
      </c>
      <c r="F51" s="885">
        <f t="shared" ref="F51:J51" si="12">F50</f>
        <v>0</v>
      </c>
      <c r="G51" s="885">
        <f t="shared" si="12"/>
        <v>0</v>
      </c>
      <c r="H51" s="885">
        <f t="shared" si="12"/>
        <v>0</v>
      </c>
      <c r="I51" s="885">
        <f t="shared" si="12"/>
        <v>0</v>
      </c>
      <c r="J51" s="885">
        <f t="shared" si="12"/>
        <v>0</v>
      </c>
      <c r="K51" s="316"/>
      <c r="L51" s="885"/>
      <c r="M51" s="885"/>
      <c r="N51" s="892">
        <v>0</v>
      </c>
      <c r="O51" s="892">
        <v>0</v>
      </c>
    </row>
    <row r="52" spans="1:15">
      <c r="A52" s="1607"/>
      <c r="B52" s="896" t="s">
        <v>929</v>
      </c>
      <c r="C52" s="557" t="s">
        <v>929</v>
      </c>
      <c r="D52" s="558"/>
      <c r="E52" s="897">
        <f>E42+E47+E49+E51</f>
        <v>309</v>
      </c>
      <c r="F52" s="897">
        <f t="shared" ref="F52:J52" si="13">F42+F47+F49+F51</f>
        <v>148</v>
      </c>
      <c r="G52" s="897">
        <f t="shared" si="13"/>
        <v>137</v>
      </c>
      <c r="H52" s="897">
        <f t="shared" si="13"/>
        <v>24.316229499999995</v>
      </c>
      <c r="I52" s="897">
        <f t="shared" si="13"/>
        <v>12.636359000000002</v>
      </c>
      <c r="J52" s="897">
        <f t="shared" si="13"/>
        <v>10.988760000000001</v>
      </c>
      <c r="K52" s="559"/>
      <c r="L52" s="897"/>
      <c r="M52" s="897"/>
      <c r="N52" s="898">
        <v>23.450000000000003</v>
      </c>
      <c r="O52" s="898">
        <v>1.7141415000000002</v>
      </c>
    </row>
    <row r="53" spans="1:15" ht="15" customHeight="1">
      <c r="A53" s="1597" t="s">
        <v>930</v>
      </c>
      <c r="B53" s="1608" t="s">
        <v>697</v>
      </c>
      <c r="C53" s="311" t="s">
        <v>741</v>
      </c>
      <c r="D53" s="311" t="s">
        <v>896</v>
      </c>
      <c r="E53" s="874">
        <v>0</v>
      </c>
      <c r="F53" s="874">
        <v>0</v>
      </c>
      <c r="G53" s="874">
        <v>0</v>
      </c>
      <c r="H53" s="889">
        <v>0</v>
      </c>
      <c r="I53" s="889">
        <v>0</v>
      </c>
      <c r="J53" s="889">
        <v>0</v>
      </c>
      <c r="K53" s="441" t="s">
        <v>740</v>
      </c>
      <c r="L53" s="874" t="s">
        <v>225</v>
      </c>
      <c r="M53" s="874" t="s">
        <v>225</v>
      </c>
      <c r="N53" s="890">
        <v>0</v>
      </c>
      <c r="O53" s="890">
        <v>0</v>
      </c>
    </row>
    <row r="54" spans="1:15" ht="15" customHeight="1">
      <c r="A54" s="1606"/>
      <c r="B54" s="1598"/>
      <c r="C54" s="311" t="s">
        <v>801</v>
      </c>
      <c r="D54" s="311" t="s">
        <v>894</v>
      </c>
      <c r="E54" s="874">
        <v>9833</v>
      </c>
      <c r="F54" s="874">
        <v>3395</v>
      </c>
      <c r="G54" s="874">
        <v>1444</v>
      </c>
      <c r="H54" s="889">
        <v>2572.8176160000016</v>
      </c>
      <c r="I54" s="889">
        <v>945.67244849999975</v>
      </c>
      <c r="J54" s="889">
        <v>386.18534250000033</v>
      </c>
      <c r="K54" s="441" t="s">
        <v>751</v>
      </c>
      <c r="L54" s="874" t="s">
        <v>225</v>
      </c>
      <c r="M54" s="874" t="s">
        <v>225</v>
      </c>
      <c r="N54" s="890">
        <v>26</v>
      </c>
      <c r="O54" s="890">
        <v>6.8626124999999991</v>
      </c>
    </row>
    <row r="55" spans="1:15">
      <c r="A55" s="1606"/>
      <c r="B55" s="1608" t="s">
        <v>716</v>
      </c>
      <c r="C55" s="311" t="s">
        <v>923</v>
      </c>
      <c r="D55" s="311" t="s">
        <v>1121</v>
      </c>
      <c r="E55" s="874">
        <v>85</v>
      </c>
      <c r="F55" s="874">
        <v>14</v>
      </c>
      <c r="G55" s="874">
        <v>23</v>
      </c>
      <c r="H55" s="889">
        <v>1.80728125</v>
      </c>
      <c r="I55" s="889">
        <v>0.39402499999999996</v>
      </c>
      <c r="J55" s="889">
        <v>0.72061874999999997</v>
      </c>
      <c r="K55" s="441" t="s">
        <v>793</v>
      </c>
      <c r="L55" s="874" t="s">
        <v>225</v>
      </c>
      <c r="M55" s="874" t="s">
        <v>225</v>
      </c>
      <c r="N55" s="890">
        <v>0.85</v>
      </c>
      <c r="O55" s="890">
        <v>2.5750000000000006E-2</v>
      </c>
    </row>
    <row r="56" spans="1:15" ht="12.75" customHeight="1">
      <c r="A56" s="1606"/>
      <c r="B56" s="1598"/>
      <c r="C56" s="311" t="s">
        <v>924</v>
      </c>
      <c r="D56" s="899" t="s">
        <v>1122</v>
      </c>
      <c r="E56" s="874">
        <v>3287810</v>
      </c>
      <c r="F56" s="874">
        <v>1564625</v>
      </c>
      <c r="G56" s="874">
        <v>875160</v>
      </c>
      <c r="H56" s="874">
        <v>226676.56321400002</v>
      </c>
      <c r="I56" s="874">
        <v>112960.79767800003</v>
      </c>
      <c r="J56" s="889">
        <v>57076.57976699993</v>
      </c>
      <c r="K56" s="900" t="s">
        <v>788</v>
      </c>
      <c r="L56" s="874" t="s">
        <v>225</v>
      </c>
      <c r="M56" s="874" t="s">
        <v>225</v>
      </c>
      <c r="N56" s="890">
        <v>731</v>
      </c>
      <c r="O56" s="890">
        <v>47.273074999999999</v>
      </c>
    </row>
    <row r="57" spans="1:15" ht="14.25" customHeight="1">
      <c r="A57" s="1607"/>
      <c r="B57" s="884" t="s">
        <v>1317</v>
      </c>
      <c r="C57" s="318" t="s">
        <v>931</v>
      </c>
      <c r="D57" s="315"/>
      <c r="E57" s="885">
        <f>SUM(E53:E56)</f>
        <v>3297728</v>
      </c>
      <c r="F57" s="885">
        <f t="shared" ref="F57:I57" si="14">SUM(F53:F56)</f>
        <v>1568034</v>
      </c>
      <c r="G57" s="885">
        <f t="shared" si="14"/>
        <v>876627</v>
      </c>
      <c r="H57" s="885">
        <f t="shared" si="14"/>
        <v>229251.18811125003</v>
      </c>
      <c r="I57" s="885">
        <f t="shared" si="14"/>
        <v>113906.86415150003</v>
      </c>
      <c r="J57" s="886">
        <v>57463.485728249929</v>
      </c>
      <c r="K57" s="316"/>
      <c r="L57" s="885"/>
      <c r="M57" s="885"/>
      <c r="N57" s="892">
        <v>757.85</v>
      </c>
      <c r="O57" s="892">
        <v>54.161437499999998</v>
      </c>
    </row>
    <row r="58" spans="1:15" ht="15.75" customHeight="1">
      <c r="A58" s="691" t="s">
        <v>1384</v>
      </c>
      <c r="B58" s="901"/>
      <c r="C58" s="902"/>
      <c r="D58" s="902"/>
      <c r="E58" s="902"/>
      <c r="F58" s="902"/>
      <c r="G58" s="902"/>
      <c r="H58" s="903"/>
      <c r="I58" s="903"/>
      <c r="J58" s="903"/>
      <c r="K58" s="903"/>
      <c r="L58" s="903"/>
      <c r="M58" s="903"/>
      <c r="N58" s="903">
        <v>0</v>
      </c>
      <c r="O58" s="903">
        <v>0</v>
      </c>
    </row>
    <row r="59" spans="1:15" ht="14.25" customHeight="1">
      <c r="A59" s="197" t="s">
        <v>932</v>
      </c>
      <c r="B59" s="904"/>
      <c r="C59" s="904"/>
      <c r="D59" s="904"/>
      <c r="E59" s="904"/>
      <c r="F59" s="904"/>
      <c r="G59" s="904"/>
      <c r="H59" s="904"/>
      <c r="I59" s="904"/>
      <c r="J59" s="195"/>
      <c r="K59" s="905"/>
      <c r="L59" s="906"/>
      <c r="M59" s="906"/>
      <c r="N59" s="906"/>
      <c r="O59" s="906"/>
    </row>
    <row r="60" spans="1:15">
      <c r="A60" s="907"/>
      <c r="B60" s="901"/>
      <c r="C60" s="195"/>
      <c r="D60" s="195"/>
      <c r="E60" s="195"/>
      <c r="F60" s="195"/>
      <c r="G60" s="195"/>
      <c r="H60" s="195"/>
      <c r="I60" s="195"/>
      <c r="J60" s="195"/>
      <c r="K60" s="195"/>
      <c r="L60" s="195"/>
      <c r="M60" s="195"/>
      <c r="N60" s="195"/>
      <c r="O60" s="195"/>
    </row>
  </sheetData>
  <mergeCells count="27">
    <mergeCell ref="B50:B51"/>
    <mergeCell ref="A53:A57"/>
    <mergeCell ref="B53:B54"/>
    <mergeCell ref="B55:B56"/>
    <mergeCell ref="A4:A24"/>
    <mergeCell ref="B4:B9"/>
    <mergeCell ref="B10:B15"/>
    <mergeCell ref="B16:B20"/>
    <mergeCell ref="B21:B23"/>
    <mergeCell ref="A25:A35"/>
    <mergeCell ref="B25:B29"/>
    <mergeCell ref="B30:B32"/>
    <mergeCell ref="B33:B34"/>
    <mergeCell ref="A36:A52"/>
    <mergeCell ref="B36:B42"/>
    <mergeCell ref="B43:B47"/>
    <mergeCell ref="B48:B49"/>
    <mergeCell ref="A1:O1"/>
    <mergeCell ref="A2:A3"/>
    <mergeCell ref="B2:B3"/>
    <mergeCell ref="C2:C3"/>
    <mergeCell ref="D2:D3"/>
    <mergeCell ref="E2:G2"/>
    <mergeCell ref="H2:J2"/>
    <mergeCell ref="K2:K3"/>
    <mergeCell ref="L2:M2"/>
    <mergeCell ref="N2:O2"/>
  </mergeCells>
  <printOptions horizontalCentered="1"/>
  <pageMargins left="0.7" right="0.7" top="0.75" bottom="0.75" header="0.3" footer="0.3"/>
  <pageSetup paperSize="9" fitToHeight="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pageSetUpPr fitToPage="1"/>
  </sheetPr>
  <dimension ref="A1:I45"/>
  <sheetViews>
    <sheetView zoomScaleNormal="100" workbookViewId="0">
      <pane xSplit="1" topLeftCell="B1" activePane="topRight" state="frozen"/>
      <selection sqref="A1:L1"/>
      <selection pane="topRight"/>
    </sheetView>
  </sheetViews>
  <sheetFormatPr defaultRowHeight="15"/>
  <cols>
    <col min="1" max="1" width="73" bestFit="1" customWidth="1"/>
    <col min="2" max="2" width="16" bestFit="1" customWidth="1"/>
    <col min="3" max="3" width="11.42578125" bestFit="1" customWidth="1"/>
    <col min="4" max="4" width="10.85546875" customWidth="1"/>
  </cols>
  <sheetData>
    <row r="1" spans="1:4">
      <c r="A1" s="565" t="s">
        <v>196</v>
      </c>
      <c r="B1" s="259"/>
      <c r="C1" s="259"/>
    </row>
    <row r="2" spans="1:4">
      <c r="A2" s="565" t="s">
        <v>1318</v>
      </c>
      <c r="B2" s="352">
        <v>7828148</v>
      </c>
      <c r="C2" s="259"/>
    </row>
    <row r="3" spans="1:4" ht="30">
      <c r="A3" s="565" t="s">
        <v>1183</v>
      </c>
      <c r="B3" s="566">
        <v>29.7</v>
      </c>
      <c r="C3" s="259"/>
    </row>
    <row r="4" spans="1:4">
      <c r="A4" s="565" t="s">
        <v>1319</v>
      </c>
      <c r="B4" s="566">
        <v>30.8</v>
      </c>
      <c r="C4" s="259"/>
    </row>
    <row r="5" spans="1:4">
      <c r="A5" s="565" t="s">
        <v>197</v>
      </c>
      <c r="B5" s="567">
        <v>45383</v>
      </c>
      <c r="C5" s="567">
        <v>45413</v>
      </c>
      <c r="D5" s="567">
        <v>45444</v>
      </c>
    </row>
    <row r="6" spans="1:4">
      <c r="A6" s="568" t="s">
        <v>198</v>
      </c>
      <c r="B6" s="568">
        <v>4.5</v>
      </c>
      <c r="C6" s="568">
        <v>4.5</v>
      </c>
      <c r="D6" s="568">
        <v>4.5</v>
      </c>
    </row>
    <row r="7" spans="1:4">
      <c r="A7" s="568" t="s">
        <v>199</v>
      </c>
      <c r="B7" s="568">
        <v>6.5</v>
      </c>
      <c r="C7" s="568">
        <v>6.5</v>
      </c>
      <c r="D7" s="568">
        <v>6.5</v>
      </c>
    </row>
    <row r="8" spans="1:4">
      <c r="A8" s="569" t="s">
        <v>200</v>
      </c>
      <c r="B8" s="570">
        <v>253583.37</v>
      </c>
      <c r="C8" s="570">
        <v>248313.84</v>
      </c>
      <c r="D8" s="570">
        <v>253518.89</v>
      </c>
    </row>
    <row r="9" spans="1:4">
      <c r="A9" s="568" t="s">
        <v>201</v>
      </c>
      <c r="B9" s="570">
        <v>209361.42</v>
      </c>
      <c r="C9" s="570">
        <v>210876</v>
      </c>
      <c r="D9" s="570">
        <v>209029.2</v>
      </c>
    </row>
    <row r="10" spans="1:4" ht="15.75" customHeight="1">
      <c r="A10" s="568" t="s">
        <v>202</v>
      </c>
      <c r="B10" s="570">
        <v>166311.9</v>
      </c>
      <c r="C10" s="570">
        <v>167814</v>
      </c>
      <c r="D10" s="570">
        <v>167107.97</v>
      </c>
    </row>
    <row r="11" spans="1:4">
      <c r="A11" s="565" t="s">
        <v>203</v>
      </c>
      <c r="B11" s="571"/>
      <c r="C11" s="259"/>
    </row>
    <row r="12" spans="1:4">
      <c r="A12" s="568" t="s">
        <v>204</v>
      </c>
      <c r="B12" s="572">
        <v>6.65</v>
      </c>
      <c r="C12" s="572">
        <v>6.56</v>
      </c>
      <c r="D12" s="572">
        <v>6.67</v>
      </c>
    </row>
    <row r="13" spans="1:4">
      <c r="A13" s="568" t="s">
        <v>205</v>
      </c>
      <c r="B13" s="572">
        <v>6.92</v>
      </c>
      <c r="C13" s="572">
        <v>6.85</v>
      </c>
      <c r="D13" s="572">
        <v>6.8</v>
      </c>
    </row>
    <row r="14" spans="1:4">
      <c r="A14" s="573" t="s">
        <v>206</v>
      </c>
      <c r="B14" s="574" t="s">
        <v>1123</v>
      </c>
      <c r="C14" s="574" t="s">
        <v>1123</v>
      </c>
      <c r="D14" s="572" t="s">
        <v>1386</v>
      </c>
    </row>
    <row r="15" spans="1:4">
      <c r="A15" s="568" t="s">
        <v>207</v>
      </c>
      <c r="B15" s="572" t="s">
        <v>208</v>
      </c>
      <c r="C15" s="572" t="s">
        <v>208</v>
      </c>
      <c r="D15" s="572" t="s">
        <v>1387</v>
      </c>
    </row>
    <row r="16" spans="1:4">
      <c r="A16" s="571" t="s">
        <v>209</v>
      </c>
      <c r="B16" s="571"/>
      <c r="C16" s="259"/>
    </row>
    <row r="17" spans="1:6">
      <c r="A17" s="568" t="s">
        <v>210</v>
      </c>
      <c r="B17" s="575">
        <v>2272962.9500000002</v>
      </c>
      <c r="C17" s="575">
        <v>2637533.6700000004</v>
      </c>
      <c r="D17" s="575">
        <v>3132227.57</v>
      </c>
    </row>
    <row r="18" spans="1:6">
      <c r="A18" s="568" t="s">
        <v>211</v>
      </c>
      <c r="B18" s="478">
        <v>40655851.939999998</v>
      </c>
      <c r="C18" s="390">
        <v>41212881.140000001</v>
      </c>
      <c r="D18" s="478">
        <v>43924743.630000003</v>
      </c>
    </row>
    <row r="19" spans="1:6">
      <c r="A19" s="568" t="s">
        <v>212</v>
      </c>
      <c r="B19" s="478">
        <v>40304405.9649911</v>
      </c>
      <c r="C19" s="478">
        <v>40880529.739361502</v>
      </c>
      <c r="D19" s="478">
        <v>43573919</v>
      </c>
      <c r="F19" s="52"/>
    </row>
    <row r="20" spans="1:6">
      <c r="A20" s="568" t="s">
        <v>213</v>
      </c>
      <c r="B20" s="395">
        <v>-8671</v>
      </c>
      <c r="C20" s="395">
        <v>-25586</v>
      </c>
      <c r="D20" s="395">
        <v>26565</v>
      </c>
    </row>
    <row r="21" spans="1:6">
      <c r="A21" s="571" t="s">
        <v>214</v>
      </c>
      <c r="B21" s="571"/>
      <c r="C21" s="259"/>
    </row>
    <row r="22" spans="1:6">
      <c r="A22" s="568" t="s">
        <v>215</v>
      </c>
      <c r="B22" s="576">
        <v>641590</v>
      </c>
      <c r="C22" s="576">
        <v>651510</v>
      </c>
      <c r="D22" s="576">
        <v>651997</v>
      </c>
    </row>
    <row r="23" spans="1:6">
      <c r="A23" s="568" t="s">
        <v>216</v>
      </c>
      <c r="B23" s="572">
        <v>83.34</v>
      </c>
      <c r="C23" s="572">
        <v>83.3</v>
      </c>
      <c r="D23" s="576">
        <v>83.45</v>
      </c>
    </row>
    <row r="24" spans="1:6">
      <c r="A24" s="568" t="s">
        <v>217</v>
      </c>
      <c r="B24" s="572">
        <v>89.43</v>
      </c>
      <c r="C24" s="572">
        <v>90.12</v>
      </c>
      <c r="D24" s="576">
        <v>89.25</v>
      </c>
    </row>
    <row r="25" spans="1:6">
      <c r="A25" s="568" t="s">
        <v>218</v>
      </c>
      <c r="B25" s="577">
        <v>1.37</v>
      </c>
      <c r="C25" s="577">
        <v>1.34</v>
      </c>
      <c r="D25" s="908">
        <v>1.26</v>
      </c>
    </row>
    <row r="26" spans="1:6">
      <c r="A26" s="571" t="s">
        <v>219</v>
      </c>
      <c r="B26" s="571"/>
      <c r="C26" s="259"/>
    </row>
    <row r="27" spans="1:6">
      <c r="A27" s="568" t="s">
        <v>220</v>
      </c>
      <c r="B27" s="576">
        <v>1240</v>
      </c>
      <c r="C27" s="576">
        <f>232000/100</f>
        <v>2320</v>
      </c>
      <c r="D27" s="576">
        <v>3410</v>
      </c>
    </row>
    <row r="28" spans="1:6">
      <c r="A28" s="568" t="s">
        <v>221</v>
      </c>
      <c r="B28" s="572">
        <v>1.26</v>
      </c>
      <c r="C28" s="572">
        <v>2.6104417670682833</v>
      </c>
      <c r="D28" s="572">
        <v>3.36</v>
      </c>
    </row>
    <row r="29" spans="1:6">
      <c r="A29" s="568" t="s">
        <v>222</v>
      </c>
      <c r="B29" s="572">
        <v>4.83</v>
      </c>
      <c r="C29" s="572">
        <v>4.8</v>
      </c>
      <c r="D29" s="572">
        <v>5.08</v>
      </c>
    </row>
    <row r="30" spans="1:6">
      <c r="A30" s="571" t="s">
        <v>223</v>
      </c>
      <c r="B30" s="259"/>
      <c r="C30" s="259"/>
    </row>
    <row r="31" spans="1:6">
      <c r="A31" s="568" t="s">
        <v>224</v>
      </c>
      <c r="B31" s="577">
        <v>147.69999999999999</v>
      </c>
      <c r="C31" s="577">
        <v>154.19999999999999</v>
      </c>
      <c r="D31" s="577" t="s">
        <v>225</v>
      </c>
    </row>
    <row r="32" spans="1:6">
      <c r="A32" s="568" t="s">
        <v>226</v>
      </c>
      <c r="B32" s="577">
        <v>130.9</v>
      </c>
      <c r="C32" s="577">
        <v>136.5</v>
      </c>
      <c r="D32" s="577" t="s">
        <v>225</v>
      </c>
    </row>
    <row r="33" spans="1:9">
      <c r="A33" s="568" t="s">
        <v>227</v>
      </c>
      <c r="B33" s="577">
        <v>144.19999999999999</v>
      </c>
      <c r="C33" s="577">
        <v>149.69999999999999</v>
      </c>
      <c r="D33" s="577" t="s">
        <v>225</v>
      </c>
    </row>
    <row r="34" spans="1:9">
      <c r="A34" s="568" t="s">
        <v>228</v>
      </c>
      <c r="B34" s="577">
        <v>212</v>
      </c>
      <c r="C34" s="577">
        <v>229.3</v>
      </c>
      <c r="D34" s="577" t="s">
        <v>225</v>
      </c>
    </row>
    <row r="35" spans="1:9">
      <c r="A35" s="571" t="s">
        <v>229</v>
      </c>
      <c r="B35" s="259"/>
      <c r="C35" s="259"/>
    </row>
    <row r="36" spans="1:9">
      <c r="A36" s="568" t="s">
        <v>230</v>
      </c>
      <c r="B36" s="578">
        <v>65.666389999999993</v>
      </c>
      <c r="C36" s="578">
        <v>69.194149999999993</v>
      </c>
      <c r="D36" s="1610">
        <v>65.47</v>
      </c>
    </row>
    <row r="37" spans="1:9">
      <c r="A37" s="568" t="s">
        <v>231</v>
      </c>
      <c r="B37" s="578">
        <v>70.926649999999995</v>
      </c>
      <c r="C37" s="578">
        <v>78.497910000000005</v>
      </c>
      <c r="D37" s="1610">
        <v>73.47</v>
      </c>
    </row>
    <row r="38" spans="1:9">
      <c r="A38" s="568" t="s">
        <v>232</v>
      </c>
      <c r="B38" s="577">
        <f>-B37+B36</f>
        <v>-5.2602600000000024</v>
      </c>
      <c r="C38" s="577">
        <f>-C37+C36</f>
        <v>-9.3037600000000111</v>
      </c>
      <c r="D38" s="577" t="s">
        <v>225</v>
      </c>
    </row>
    <row r="39" spans="1:9">
      <c r="A39" s="141" t="s">
        <v>233</v>
      </c>
    </row>
    <row r="40" spans="1:9">
      <c r="A40" s="142" t="s">
        <v>1320</v>
      </c>
    </row>
    <row r="41" spans="1:9">
      <c r="A41" s="142" t="s">
        <v>1184</v>
      </c>
    </row>
    <row r="42" spans="1:9">
      <c r="A42" s="142" t="s">
        <v>1321</v>
      </c>
    </row>
    <row r="43" spans="1:9">
      <c r="A43" s="142" t="s">
        <v>234</v>
      </c>
    </row>
    <row r="44" spans="1:9">
      <c r="A44" s="142" t="s">
        <v>235</v>
      </c>
    </row>
    <row r="45" spans="1:9">
      <c r="I45" s="259"/>
    </row>
  </sheetData>
  <hyperlinks>
    <hyperlink ref="A13" location="_edn3" display="_edn3"/>
  </hyperlinks>
  <printOptions horizontalCentered="1"/>
  <pageMargins left="0.7" right="0.7" top="0.75" bottom="0.75" header="0.3" footer="0.3"/>
  <pageSetup paperSize="9" scale="73" fitToWidth="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36</vt:i4>
      </vt:variant>
    </vt:vector>
  </HeadingPairs>
  <TitlesOfParts>
    <vt:vector size="111"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 </vt:lpstr>
      <vt:lpstr>62</vt:lpstr>
      <vt:lpstr>63</vt:lpstr>
      <vt:lpstr>64</vt:lpstr>
      <vt:lpstr>65</vt:lpstr>
      <vt:lpstr>66</vt:lpstr>
      <vt:lpstr>67</vt:lpstr>
      <vt:lpstr>68</vt:lpstr>
      <vt:lpstr>69</vt:lpstr>
      <vt:lpstr>70</vt:lpstr>
      <vt:lpstr>71</vt:lpstr>
      <vt:lpstr>72</vt:lpstr>
      <vt:lpstr>73</vt:lpstr>
      <vt:lpstr>74</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'24'!Print_Area</vt:lpstr>
      <vt:lpstr>'3'!Print_Area</vt:lpstr>
      <vt:lpstr>'34'!Print_Area</vt:lpstr>
      <vt:lpstr>'35'!Print_Area</vt:lpstr>
      <vt:lpstr>'4'!Print_Area</vt:lpstr>
      <vt:lpstr>'49'!Print_Area</vt:lpstr>
      <vt:lpstr>'5'!Print_Area</vt:lpstr>
      <vt:lpstr>'53'!Print_Area</vt:lpstr>
      <vt:lpstr>'54'!Print_Area</vt:lpstr>
      <vt:lpstr>'55'!Print_Area</vt:lpstr>
      <vt:lpstr>'58'!Print_Area</vt:lpstr>
      <vt:lpstr>'64'!Print_Area</vt:lpstr>
      <vt:lpstr>'65'!Print_Area</vt:lpstr>
      <vt:lpstr>'66'!Print_Area</vt:lpstr>
      <vt:lpstr>'67'!Print_Area</vt:lpstr>
      <vt:lpstr>'68'!Print_Area</vt:lpstr>
      <vt:lpstr>'69'!Print_Area</vt:lpstr>
      <vt:lpstr>'7'!Print_Area</vt:lpstr>
      <vt:lpstr>'70'!Print_Area</vt:lpstr>
      <vt:lpstr>'74'!Print_Area</vt:lpstr>
      <vt:lpstr>'8'!Print_Area</vt:lpstr>
      <vt:lpstr>'9'!Print_Area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2024-07-29T09:01:52Z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